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drawings/drawing2.xml" ContentType="application/vnd.openxmlformats-officedocument.drawing+xml"/>
  <Override PartName="/xl/slicers/slicer2.xml" ContentType="application/vnd.ms-excel.slicer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licers/slicer3.xml" ContentType="application/vnd.ms-excel.slicer+xml"/>
  <Override PartName="/xl/drawings/drawing6.xml" ContentType="application/vnd.openxmlformats-officedocument.drawing+xml"/>
  <Override PartName="/xl/slicers/slicer4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txshare\service etudes\IMEE\9 Septembre 2025\"/>
    </mc:Choice>
  </mc:AlternateContent>
  <xr:revisionPtr revIDLastSave="0" documentId="8_{3EF29E67-784B-44CA-8785-BEA558BD641A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OUTIL" sheetId="4" state="hidden" r:id="rId1"/>
    <sheet name="FILTRES" sheetId="8" state="hidden" r:id="rId2"/>
    <sheet name="Exportations " sheetId="1" r:id="rId3"/>
    <sheet name="Importations" sheetId="3" r:id="rId4"/>
    <sheet name="Exportations  (adap)" sheetId="5" state="hidden" r:id="rId5"/>
    <sheet name="Importations (adap)" sheetId="6" state="hidden" r:id="rId6"/>
    <sheet name="REF" sheetId="7" state="hidden" r:id="rId7"/>
  </sheets>
  <definedNames>
    <definedName name="_xlnm._FilterDatabase" localSheetId="2" hidden="1">'Exportations '!$A$5:$E$173</definedName>
    <definedName name="_xlnm._FilterDatabase" localSheetId="4" hidden="1">'Exportations  (adap)'!$B$6:$F$174</definedName>
    <definedName name="Segment_Annee">#N/A</definedName>
    <definedName name="Segment_Enregistrement_Mois">#N/A</definedName>
  </definedNames>
  <calcPr calcId="191029"/>
  <pivotCaches>
    <pivotCache cacheId="796" r:id="rId8"/>
    <pivotCache cacheId="799" r:id="rId9"/>
    <pivotCache cacheId="802" r:id="rId10"/>
    <pivotCache cacheId="805" r:id="rId11"/>
    <pivotCache cacheId="808" r:id="rId12"/>
    <pivotCache cacheId="811" r:id="rId13"/>
    <pivotCache cacheId="814" r:id="rId14"/>
    <pivotCache cacheId="817" r:id="rId15"/>
    <pivotCache cacheId="820" r:id="rId16"/>
    <pivotCache cacheId="823" r:id="rId17"/>
    <pivotCache cacheId="826" r:id="rId18"/>
    <pivotCache cacheId="829" r:id="rId19"/>
    <pivotCache cacheId="832" r:id="rId20"/>
    <pivotCache cacheId="835" r:id="rId21"/>
    <pivotCache cacheId="838" r:id="rId22"/>
    <pivotCache cacheId="841" r:id="rId23"/>
    <pivotCache cacheId="844" r:id="rId24"/>
    <pivotCache cacheId="847" r:id="rId25"/>
    <pivotCache cacheId="850" r:id="rId26"/>
    <pivotCache cacheId="853" r:id="rId27"/>
    <pivotCache cacheId="856" r:id="rId28"/>
  </pivotCaches>
  <extLst>
    <ext xmlns:x14="http://schemas.microsoft.com/office/spreadsheetml/2009/9/main" uri="{876F7934-8845-4945-9796-88D515C7AA90}">
      <x14:pivotCaches>
        <pivotCache cacheId="793" r:id="rId29"/>
      </x14:pivotCaches>
    </ext>
    <ext xmlns:x14="http://schemas.microsoft.com/office/spreadsheetml/2009/9/main" uri="{BBE1A952-AA13-448e-AADC-164F8A28A991}">
      <x14:slicerCaches>
        <x14:slicerCache r:id="rId30"/>
        <x14:slicerCache r:id="rId3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U39" i="4" l="1"/>
  <c r="CW36" i="4"/>
  <c r="CW11" i="4"/>
  <c r="CW10" i="4"/>
  <c r="CW12" i="4"/>
  <c r="EC10" i="4"/>
  <c r="EK10" i="4"/>
  <c r="K10" i="4"/>
  <c r="F173" i="5" l="1"/>
  <c r="E172" i="1" s="1"/>
  <c r="E173" i="5"/>
  <c r="D172" i="1" s="1"/>
  <c r="D173" i="5"/>
  <c r="C172" i="1" s="1"/>
  <c r="C173" i="5"/>
  <c r="B172" i="1" s="1"/>
  <c r="F195" i="6"/>
  <c r="E194" i="3" s="1"/>
  <c r="E195" i="6"/>
  <c r="D194" i="3" s="1"/>
  <c r="D195" i="6"/>
  <c r="C194" i="3" s="1"/>
  <c r="C195" i="6"/>
  <c r="B194" i="3" s="1"/>
  <c r="A4" i="4" l="1"/>
  <c r="C1" i="8" l="1"/>
  <c r="A1" i="8"/>
  <c r="A1" i="4"/>
  <c r="C1" i="4"/>
  <c r="AS9" i="4"/>
  <c r="EU9" i="4"/>
  <c r="EM9" i="4"/>
  <c r="EE9" i="4"/>
  <c r="DW9" i="4"/>
  <c r="DO9" i="4"/>
  <c r="DG9" i="4"/>
  <c r="CY9" i="4"/>
  <c r="CQ9" i="4"/>
  <c r="CH9" i="4"/>
  <c r="BQ9" i="4"/>
  <c r="BI9" i="4"/>
  <c r="BA9" i="4"/>
  <c r="AK9" i="4"/>
  <c r="AC9" i="4"/>
  <c r="U9" i="4"/>
  <c r="M9" i="4"/>
  <c r="E9" i="4"/>
  <c r="B5" i="1" l="1"/>
  <c r="B5" i="3"/>
  <c r="C40" i="5"/>
  <c r="F40" i="5"/>
  <c r="B40" i="5"/>
  <c r="D40" i="5"/>
  <c r="E40" i="5"/>
  <c r="D41" i="6"/>
  <c r="C41" i="6"/>
  <c r="F41" i="6"/>
  <c r="B41" i="6"/>
  <c r="E41" i="6"/>
  <c r="D5" i="1"/>
  <c r="D5" i="3"/>
  <c r="C75" i="5"/>
  <c r="B74" i="1" s="1"/>
  <c r="D75" i="5"/>
  <c r="C74" i="1" s="1"/>
  <c r="E75" i="5"/>
  <c r="D74" i="1" s="1"/>
  <c r="F75" i="5"/>
  <c r="E74" i="1" s="1"/>
  <c r="B75" i="5"/>
  <c r="D75" i="6"/>
  <c r="C74" i="3" s="1"/>
  <c r="C75" i="6"/>
  <c r="B74" i="3" s="1"/>
  <c r="F75" i="6"/>
  <c r="E74" i="3" s="1"/>
  <c r="E75" i="6"/>
  <c r="D74" i="3" s="1"/>
  <c r="B75" i="6"/>
  <c r="C62" i="5"/>
  <c r="B61" i="1" s="1"/>
  <c r="D62" i="5"/>
  <c r="C61" i="1" s="1"/>
  <c r="E62" i="5"/>
  <c r="D61" i="1" s="1"/>
  <c r="F62" i="5"/>
  <c r="E61" i="1" s="1"/>
  <c r="B62" i="5"/>
  <c r="C106" i="5"/>
  <c r="B105" i="1" s="1"/>
  <c r="D106" i="5"/>
  <c r="C105" i="1" s="1"/>
  <c r="E106" i="5"/>
  <c r="D105" i="1" s="1"/>
  <c r="F106" i="5"/>
  <c r="E105" i="1" s="1"/>
  <c r="B106" i="5"/>
  <c r="F161" i="6"/>
  <c r="E160" i="3" s="1"/>
  <c r="C161" i="6"/>
  <c r="B160" i="3" s="1"/>
  <c r="D161" i="6"/>
  <c r="C160" i="3" s="1"/>
  <c r="E161" i="6"/>
  <c r="D160" i="3" s="1"/>
  <c r="B161" i="6"/>
  <c r="C44" i="5"/>
  <c r="B43" i="1" s="1"/>
  <c r="D44" i="5"/>
  <c r="C43" i="1" s="1"/>
  <c r="E44" i="5"/>
  <c r="D43" i="1" s="1"/>
  <c r="F44" i="5"/>
  <c r="E43" i="1" s="1"/>
  <c r="B44" i="5"/>
  <c r="C141" i="5"/>
  <c r="B140" i="1" s="1"/>
  <c r="D141" i="5"/>
  <c r="C140" i="1" s="1"/>
  <c r="E141" i="5"/>
  <c r="D140" i="1" s="1"/>
  <c r="F141" i="5"/>
  <c r="E140" i="1" s="1"/>
  <c r="B141" i="5"/>
  <c r="F68" i="6"/>
  <c r="E67" i="3" s="1"/>
  <c r="C68" i="6"/>
  <c r="B67" i="3" s="1"/>
  <c r="D68" i="6"/>
  <c r="C67" i="3" s="1"/>
  <c r="E68" i="6"/>
  <c r="D67" i="3" s="1"/>
  <c r="B68" i="6"/>
  <c r="C172" i="5"/>
  <c r="B171" i="1" s="1"/>
  <c r="D172" i="5"/>
  <c r="C171" i="1" s="1"/>
  <c r="E172" i="5"/>
  <c r="D171" i="1" s="1"/>
  <c r="F172" i="5"/>
  <c r="E171" i="1" s="1"/>
  <c r="B172" i="5"/>
  <c r="C109" i="5"/>
  <c r="B108" i="1" s="1"/>
  <c r="D109" i="5"/>
  <c r="C108" i="1" s="1"/>
  <c r="E109" i="5"/>
  <c r="D108" i="1" s="1"/>
  <c r="F109" i="5"/>
  <c r="E108" i="1" s="1"/>
  <c r="B109" i="5"/>
  <c r="C194" i="6"/>
  <c r="B193" i="3" s="1"/>
  <c r="D194" i="6"/>
  <c r="C193" i="3" s="1"/>
  <c r="E194" i="6"/>
  <c r="D193" i="3" s="1"/>
  <c r="F194" i="6"/>
  <c r="E193" i="3" s="1"/>
  <c r="B194" i="6"/>
  <c r="F115" i="6"/>
  <c r="E114" i="3" s="1"/>
  <c r="C115" i="6"/>
  <c r="B114" i="3" s="1"/>
  <c r="D115" i="6"/>
  <c r="C114" i="3" s="1"/>
  <c r="E115" i="6"/>
  <c r="D114" i="3" s="1"/>
  <c r="B115" i="6"/>
  <c r="C9" i="5"/>
  <c r="B8" i="1" s="1"/>
  <c r="F9" i="5"/>
  <c r="E8" i="1" s="1"/>
  <c r="E9" i="5"/>
  <c r="D8" i="1" s="1"/>
  <c r="D9" i="5"/>
  <c r="C8" i="1" s="1"/>
  <c r="B9" i="5"/>
  <c r="E9" i="6"/>
  <c r="D8" i="3" s="1"/>
  <c r="F9" i="6"/>
  <c r="E8" i="3" s="1"/>
  <c r="D9" i="6"/>
  <c r="C8" i="3" s="1"/>
  <c r="C9" i="6"/>
  <c r="B8" i="3" s="1"/>
  <c r="B9" i="6"/>
  <c r="E49" i="6"/>
  <c r="D48" i="3" s="1"/>
  <c r="F49" i="6"/>
  <c r="E48" i="3" s="1"/>
  <c r="C49" i="6"/>
  <c r="B48" i="3" s="1"/>
  <c r="D49" i="6"/>
  <c r="C48" i="3" s="1"/>
  <c r="B49" i="6"/>
  <c r="F119" i="6"/>
  <c r="E118" i="3" s="1"/>
  <c r="C119" i="6"/>
  <c r="B118" i="3" s="1"/>
  <c r="D119" i="6"/>
  <c r="C118" i="3" s="1"/>
  <c r="E119" i="6"/>
  <c r="D118" i="3" s="1"/>
  <c r="B119" i="6"/>
  <c r="FA87" i="4"/>
  <c r="FA88" i="4"/>
  <c r="EU88" i="4" s="1"/>
  <c r="FA89" i="4"/>
  <c r="EU89" i="4" s="1"/>
  <c r="FA90" i="4"/>
  <c r="EU90" i="4" s="1"/>
  <c r="FA91" i="4"/>
  <c r="EU91" i="4" s="1"/>
  <c r="FA92" i="4"/>
  <c r="EU92" i="4" s="1"/>
  <c r="FA93" i="4"/>
  <c r="EU93" i="4" s="1"/>
  <c r="FA94" i="4"/>
  <c r="EU94" i="4" s="1"/>
  <c r="FA95" i="4"/>
  <c r="EU95" i="4" s="1"/>
  <c r="FA96" i="4"/>
  <c r="EU96" i="4" s="1"/>
  <c r="FA97" i="4"/>
  <c r="EU97" i="4" s="1"/>
  <c r="FA98" i="4"/>
  <c r="EU98" i="4" s="1"/>
  <c r="FA99" i="4"/>
  <c r="EU99" i="4" s="1"/>
  <c r="FA100" i="4"/>
  <c r="EU100" i="4" s="1"/>
  <c r="FA10" i="4"/>
  <c r="FA11" i="4"/>
  <c r="FA12" i="4"/>
  <c r="FA13" i="4"/>
  <c r="FA14" i="4"/>
  <c r="FA15" i="4"/>
  <c r="FA16" i="4"/>
  <c r="FA17" i="4"/>
  <c r="FA18" i="4"/>
  <c r="FA19" i="4"/>
  <c r="FA20" i="4"/>
  <c r="FA21" i="4"/>
  <c r="FA22" i="4"/>
  <c r="FA23" i="4"/>
  <c r="FA24" i="4"/>
  <c r="FA25" i="4"/>
  <c r="FA26" i="4"/>
  <c r="FA27" i="4"/>
  <c r="FA28" i="4"/>
  <c r="FA29" i="4"/>
  <c r="FA30" i="4"/>
  <c r="FA31" i="4"/>
  <c r="FA32" i="4"/>
  <c r="FA33" i="4"/>
  <c r="FA34" i="4"/>
  <c r="FA35" i="4"/>
  <c r="FA36" i="4"/>
  <c r="FA37" i="4"/>
  <c r="FA38" i="4"/>
  <c r="FA39" i="4"/>
  <c r="FA40" i="4"/>
  <c r="FA41" i="4"/>
  <c r="FA42" i="4"/>
  <c r="FA43" i="4"/>
  <c r="FA44" i="4"/>
  <c r="FA45" i="4"/>
  <c r="FA46" i="4"/>
  <c r="FA47" i="4"/>
  <c r="FA48" i="4"/>
  <c r="FA49" i="4"/>
  <c r="FA50" i="4"/>
  <c r="FA51" i="4"/>
  <c r="FA52" i="4"/>
  <c r="FA53" i="4"/>
  <c r="FA54" i="4"/>
  <c r="FA55" i="4"/>
  <c r="FA56" i="4"/>
  <c r="FA57" i="4"/>
  <c r="FA58" i="4"/>
  <c r="FA59" i="4"/>
  <c r="FA60" i="4"/>
  <c r="FA61" i="4"/>
  <c r="FA62" i="4"/>
  <c r="FA63" i="4"/>
  <c r="FA64" i="4"/>
  <c r="FA65" i="4"/>
  <c r="FA66" i="4"/>
  <c r="FA67" i="4"/>
  <c r="FA68" i="4"/>
  <c r="FA69" i="4"/>
  <c r="FA70" i="4"/>
  <c r="FA71" i="4"/>
  <c r="FA72" i="4"/>
  <c r="FA73" i="4"/>
  <c r="FA74" i="4"/>
  <c r="FA75" i="4"/>
  <c r="FA76" i="4"/>
  <c r="FA77" i="4"/>
  <c r="FA78" i="4"/>
  <c r="FA79" i="4"/>
  <c r="FA80" i="4"/>
  <c r="FA81" i="4"/>
  <c r="FA82" i="4"/>
  <c r="FA83" i="4"/>
  <c r="FA84" i="4"/>
  <c r="FA85" i="4"/>
  <c r="FA86" i="4"/>
  <c r="EM14" i="4"/>
  <c r="EM22" i="4"/>
  <c r="EM42" i="4"/>
  <c r="EM46" i="4"/>
  <c r="EM62" i="4"/>
  <c r="EM66" i="4"/>
  <c r="EM67" i="4"/>
  <c r="EM70" i="4"/>
  <c r="EM74" i="4"/>
  <c r="EM75" i="4"/>
  <c r="EM86" i="4"/>
  <c r="ES10" i="4"/>
  <c r="ES11" i="4"/>
  <c r="ES12" i="4"/>
  <c r="EM12" i="4" s="1"/>
  <c r="ES13" i="4"/>
  <c r="EM13" i="4" s="1"/>
  <c r="ES14" i="4"/>
  <c r="ES15" i="4"/>
  <c r="EM15" i="4" s="1"/>
  <c r="ES16" i="4"/>
  <c r="EM16" i="4" s="1"/>
  <c r="ES17" i="4"/>
  <c r="EM17" i="4" s="1"/>
  <c r="ES18" i="4"/>
  <c r="EM18" i="4" s="1"/>
  <c r="ES19" i="4"/>
  <c r="EM19" i="4" s="1"/>
  <c r="ES20" i="4"/>
  <c r="EM20" i="4" s="1"/>
  <c r="ES21" i="4"/>
  <c r="EM21" i="4" s="1"/>
  <c r="ES22" i="4"/>
  <c r="ES23" i="4"/>
  <c r="EM23" i="4" s="1"/>
  <c r="ES24" i="4"/>
  <c r="EM24" i="4" s="1"/>
  <c r="ES25" i="4"/>
  <c r="EM25" i="4" s="1"/>
  <c r="ES26" i="4"/>
  <c r="EM26" i="4" s="1"/>
  <c r="ES27" i="4"/>
  <c r="EM27" i="4" s="1"/>
  <c r="ES28" i="4"/>
  <c r="EM28" i="4" s="1"/>
  <c r="ES29" i="4"/>
  <c r="EM29" i="4" s="1"/>
  <c r="ES30" i="4"/>
  <c r="EM30" i="4" s="1"/>
  <c r="ES31" i="4"/>
  <c r="EM31" i="4" s="1"/>
  <c r="ES32" i="4"/>
  <c r="EM32" i="4" s="1"/>
  <c r="ES33" i="4"/>
  <c r="EM33" i="4" s="1"/>
  <c r="ES34" i="4"/>
  <c r="EM34" i="4" s="1"/>
  <c r="ES35" i="4"/>
  <c r="EM35" i="4" s="1"/>
  <c r="ES36" i="4"/>
  <c r="EM36" i="4" s="1"/>
  <c r="ES37" i="4"/>
  <c r="EM37" i="4" s="1"/>
  <c r="ES38" i="4"/>
  <c r="EM38" i="4" s="1"/>
  <c r="ES39" i="4"/>
  <c r="EM39" i="4" s="1"/>
  <c r="ES40" i="4"/>
  <c r="EM40" i="4" s="1"/>
  <c r="ES41" i="4"/>
  <c r="EM41" i="4" s="1"/>
  <c r="ES42" i="4"/>
  <c r="ES43" i="4"/>
  <c r="EM43" i="4" s="1"/>
  <c r="ES44" i="4"/>
  <c r="EM44" i="4" s="1"/>
  <c r="ES45" i="4"/>
  <c r="EM45" i="4" s="1"/>
  <c r="ES46" i="4"/>
  <c r="ES47" i="4"/>
  <c r="EM47" i="4" s="1"/>
  <c r="ES48" i="4"/>
  <c r="EM48" i="4" s="1"/>
  <c r="ES49" i="4"/>
  <c r="EM49" i="4" s="1"/>
  <c r="ES50" i="4"/>
  <c r="EM50" i="4" s="1"/>
  <c r="ES51" i="4"/>
  <c r="EM51" i="4" s="1"/>
  <c r="ES52" i="4"/>
  <c r="EM52" i="4" s="1"/>
  <c r="ES53" i="4"/>
  <c r="EM53" i="4" s="1"/>
  <c r="ES54" i="4"/>
  <c r="EM54" i="4" s="1"/>
  <c r="ES55" i="4"/>
  <c r="EM55" i="4" s="1"/>
  <c r="ES56" i="4"/>
  <c r="EM56" i="4" s="1"/>
  <c r="ES57" i="4"/>
  <c r="EM57" i="4" s="1"/>
  <c r="ES58" i="4"/>
  <c r="EM58" i="4" s="1"/>
  <c r="ES59" i="4"/>
  <c r="EM59" i="4" s="1"/>
  <c r="ES60" i="4"/>
  <c r="EM60" i="4" s="1"/>
  <c r="ES61" i="4"/>
  <c r="EM61" i="4" s="1"/>
  <c r="ES62" i="4"/>
  <c r="ES63" i="4"/>
  <c r="EM63" i="4" s="1"/>
  <c r="ES64" i="4"/>
  <c r="EM64" i="4" s="1"/>
  <c r="ES65" i="4"/>
  <c r="EM65" i="4" s="1"/>
  <c r="ES66" i="4"/>
  <c r="ES67" i="4"/>
  <c r="ES68" i="4"/>
  <c r="EM68" i="4" s="1"/>
  <c r="ES69" i="4"/>
  <c r="EM69" i="4" s="1"/>
  <c r="ES70" i="4"/>
  <c r="ES71" i="4"/>
  <c r="EM71" i="4" s="1"/>
  <c r="ES72" i="4"/>
  <c r="EM72" i="4" s="1"/>
  <c r="ES73" i="4"/>
  <c r="EM73" i="4" s="1"/>
  <c r="ES74" i="4"/>
  <c r="ES75" i="4"/>
  <c r="ES76" i="4"/>
  <c r="EM76" i="4" s="1"/>
  <c r="ES77" i="4"/>
  <c r="EM77" i="4" s="1"/>
  <c r="ES78" i="4"/>
  <c r="EM78" i="4" s="1"/>
  <c r="ES79" i="4"/>
  <c r="EM79" i="4" s="1"/>
  <c r="ES80" i="4"/>
  <c r="EM80" i="4" s="1"/>
  <c r="ES81" i="4"/>
  <c r="EM81" i="4" s="1"/>
  <c r="ES82" i="4"/>
  <c r="EM82" i="4" s="1"/>
  <c r="ES83" i="4"/>
  <c r="EM83" i="4" s="1"/>
  <c r="ES84" i="4"/>
  <c r="EM84" i="4" s="1"/>
  <c r="ES85" i="4"/>
  <c r="EM85" i="4" s="1"/>
  <c r="ES86" i="4"/>
  <c r="ES87" i="4"/>
  <c r="EM87" i="4" s="1"/>
  <c r="ES88" i="4"/>
  <c r="EM88" i="4" s="1"/>
  <c r="ES89" i="4"/>
  <c r="EM89" i="4" s="1"/>
  <c r="ES90" i="4"/>
  <c r="EM90" i="4" s="1"/>
  <c r="ES91" i="4"/>
  <c r="EM91" i="4" s="1"/>
  <c r="ES92" i="4"/>
  <c r="EM92" i="4" s="1"/>
  <c r="ES93" i="4"/>
  <c r="EM93" i="4" s="1"/>
  <c r="ES94" i="4"/>
  <c r="EM94" i="4" s="1"/>
  <c r="ES95" i="4"/>
  <c r="EM95" i="4" s="1"/>
  <c r="ES96" i="4"/>
  <c r="EM96" i="4" s="1"/>
  <c r="ES97" i="4"/>
  <c r="EM97" i="4" s="1"/>
  <c r="ES98" i="4"/>
  <c r="EM98" i="4" s="1"/>
  <c r="ES99" i="4"/>
  <c r="EM99" i="4" s="1"/>
  <c r="ES100" i="4"/>
  <c r="EM100" i="4" s="1"/>
  <c r="EE98" i="4"/>
  <c r="EK77" i="4"/>
  <c r="EK78" i="4"/>
  <c r="EK79" i="4"/>
  <c r="EE79" i="4" s="1"/>
  <c r="EK80" i="4"/>
  <c r="EE80" i="4" s="1"/>
  <c r="EK81" i="4"/>
  <c r="EE81" i="4" s="1"/>
  <c r="EK82" i="4"/>
  <c r="EE82" i="4" s="1"/>
  <c r="EK83" i="4"/>
  <c r="EE83" i="4" s="1"/>
  <c r="EK84" i="4"/>
  <c r="EE84" i="4" s="1"/>
  <c r="EK85" i="4"/>
  <c r="EE85" i="4" s="1"/>
  <c r="EK86" i="4"/>
  <c r="EE86" i="4" s="1"/>
  <c r="EK87" i="4"/>
  <c r="EE87" i="4" s="1"/>
  <c r="EK88" i="4"/>
  <c r="EE88" i="4" s="1"/>
  <c r="EK89" i="4"/>
  <c r="EE89" i="4" s="1"/>
  <c r="EK90" i="4"/>
  <c r="EE90" i="4" s="1"/>
  <c r="EK91" i="4"/>
  <c r="EE91" i="4" s="1"/>
  <c r="EK92" i="4"/>
  <c r="EE92" i="4" s="1"/>
  <c r="EK93" i="4"/>
  <c r="EE93" i="4" s="1"/>
  <c r="EK94" i="4"/>
  <c r="EE94" i="4" s="1"/>
  <c r="EK95" i="4"/>
  <c r="EE95" i="4" s="1"/>
  <c r="EK96" i="4"/>
  <c r="EE96" i="4" s="1"/>
  <c r="EK97" i="4"/>
  <c r="EE97" i="4" s="1"/>
  <c r="EK98" i="4"/>
  <c r="EK99" i="4"/>
  <c r="EE99" i="4" s="1"/>
  <c r="EK100" i="4"/>
  <c r="EE100" i="4" s="1"/>
  <c r="EK11" i="4"/>
  <c r="EK12" i="4"/>
  <c r="EK13" i="4"/>
  <c r="EK14" i="4"/>
  <c r="EK15" i="4"/>
  <c r="EK16" i="4"/>
  <c r="EK17" i="4"/>
  <c r="EK18" i="4"/>
  <c r="EK19" i="4"/>
  <c r="EK20" i="4"/>
  <c r="EK21" i="4"/>
  <c r="EK22" i="4"/>
  <c r="EK23" i="4"/>
  <c r="EK24" i="4"/>
  <c r="EK25" i="4"/>
  <c r="EK26" i="4"/>
  <c r="EK27" i="4"/>
  <c r="EK28" i="4"/>
  <c r="EK29" i="4"/>
  <c r="EK30" i="4"/>
  <c r="EK31" i="4"/>
  <c r="EK32" i="4"/>
  <c r="EK33" i="4"/>
  <c r="EK34" i="4"/>
  <c r="EK35" i="4"/>
  <c r="EK36" i="4"/>
  <c r="EK37" i="4"/>
  <c r="EK38" i="4"/>
  <c r="EK39" i="4"/>
  <c r="EK40" i="4"/>
  <c r="EK41" i="4"/>
  <c r="EK42" i="4"/>
  <c r="EK43" i="4"/>
  <c r="EK44" i="4"/>
  <c r="EK45" i="4"/>
  <c r="EK46" i="4"/>
  <c r="EK47" i="4"/>
  <c r="EK48" i="4"/>
  <c r="EK49" i="4"/>
  <c r="EK50" i="4"/>
  <c r="EK51" i="4"/>
  <c r="EK52" i="4"/>
  <c r="EK53" i="4"/>
  <c r="EK54" i="4"/>
  <c r="EK55" i="4"/>
  <c r="EK56" i="4"/>
  <c r="EK57" i="4"/>
  <c r="EK58" i="4"/>
  <c r="EK59" i="4"/>
  <c r="EK60" i="4"/>
  <c r="EK61" i="4"/>
  <c r="EK62" i="4"/>
  <c r="EK63" i="4"/>
  <c r="EK64" i="4"/>
  <c r="EK65" i="4"/>
  <c r="EK66" i="4"/>
  <c r="EK67" i="4"/>
  <c r="EK68" i="4"/>
  <c r="EK69" i="4"/>
  <c r="EK70" i="4"/>
  <c r="EK71" i="4"/>
  <c r="EK72" i="4"/>
  <c r="EK73" i="4"/>
  <c r="EK74" i="4"/>
  <c r="EK75" i="4"/>
  <c r="EK76" i="4"/>
  <c r="DW37" i="4"/>
  <c r="DW38" i="4"/>
  <c r="DW41" i="4"/>
  <c r="DW43" i="4"/>
  <c r="DW45" i="4"/>
  <c r="DW54" i="4"/>
  <c r="DW75" i="4"/>
  <c r="DW77" i="4"/>
  <c r="DW81" i="4"/>
  <c r="DW85" i="4"/>
  <c r="DW86" i="4"/>
  <c r="DW97" i="4"/>
  <c r="EC11" i="4"/>
  <c r="EC12" i="4"/>
  <c r="EC13" i="4"/>
  <c r="EC14" i="4"/>
  <c r="EC15" i="4"/>
  <c r="EC16" i="4"/>
  <c r="EC17" i="4"/>
  <c r="EC18" i="4"/>
  <c r="EC19" i="4"/>
  <c r="EC20" i="4"/>
  <c r="EC21" i="4"/>
  <c r="EC22" i="4"/>
  <c r="EC23" i="4"/>
  <c r="EC24" i="4"/>
  <c r="EC25" i="4"/>
  <c r="EC26" i="4"/>
  <c r="EC27" i="4"/>
  <c r="EC28" i="4"/>
  <c r="DW28" i="4" s="1"/>
  <c r="EC29" i="4"/>
  <c r="DW29" i="4" s="1"/>
  <c r="EC30" i="4"/>
  <c r="DW30" i="4" s="1"/>
  <c r="EC31" i="4"/>
  <c r="DW31" i="4" s="1"/>
  <c r="EC32" i="4"/>
  <c r="DW32" i="4" s="1"/>
  <c r="EC33" i="4"/>
  <c r="DW33" i="4" s="1"/>
  <c r="EC34" i="4"/>
  <c r="DW34" i="4" s="1"/>
  <c r="EC35" i="4"/>
  <c r="DW35" i="4" s="1"/>
  <c r="EC36" i="4"/>
  <c r="DW36" i="4" s="1"/>
  <c r="EC37" i="4"/>
  <c r="EC38" i="4"/>
  <c r="EC39" i="4"/>
  <c r="DW39" i="4" s="1"/>
  <c r="EC40" i="4"/>
  <c r="DW40" i="4" s="1"/>
  <c r="EC41" i="4"/>
  <c r="EC42" i="4"/>
  <c r="DW42" i="4" s="1"/>
  <c r="EC43" i="4"/>
  <c r="EC44" i="4"/>
  <c r="DW44" i="4" s="1"/>
  <c r="EC45" i="4"/>
  <c r="EC46" i="4"/>
  <c r="DW46" i="4" s="1"/>
  <c r="EC47" i="4"/>
  <c r="DW47" i="4" s="1"/>
  <c r="EC48" i="4"/>
  <c r="DW48" i="4" s="1"/>
  <c r="EC49" i="4"/>
  <c r="DW49" i="4" s="1"/>
  <c r="EC50" i="4"/>
  <c r="DW50" i="4" s="1"/>
  <c r="EC51" i="4"/>
  <c r="DW51" i="4" s="1"/>
  <c r="EC52" i="4"/>
  <c r="DW52" i="4" s="1"/>
  <c r="EC53" i="4"/>
  <c r="DW53" i="4" s="1"/>
  <c r="EC54" i="4"/>
  <c r="EC55" i="4"/>
  <c r="DW55" i="4" s="1"/>
  <c r="EC56" i="4"/>
  <c r="DW56" i="4" s="1"/>
  <c r="EC57" i="4"/>
  <c r="DW57" i="4" s="1"/>
  <c r="EC58" i="4"/>
  <c r="DW58" i="4" s="1"/>
  <c r="EC59" i="4"/>
  <c r="DW59" i="4" s="1"/>
  <c r="EC60" i="4"/>
  <c r="DW60" i="4" s="1"/>
  <c r="EC61" i="4"/>
  <c r="DW61" i="4" s="1"/>
  <c r="EC62" i="4"/>
  <c r="DW62" i="4" s="1"/>
  <c r="EC63" i="4"/>
  <c r="DW63" i="4" s="1"/>
  <c r="EC64" i="4"/>
  <c r="DW64" i="4" s="1"/>
  <c r="EC65" i="4"/>
  <c r="DW65" i="4" s="1"/>
  <c r="EC66" i="4"/>
  <c r="DW66" i="4" s="1"/>
  <c r="EC67" i="4"/>
  <c r="DW67" i="4" s="1"/>
  <c r="EC68" i="4"/>
  <c r="DW68" i="4" s="1"/>
  <c r="EC69" i="4"/>
  <c r="DW69" i="4" s="1"/>
  <c r="EC70" i="4"/>
  <c r="DW70" i="4" s="1"/>
  <c r="EC71" i="4"/>
  <c r="DW71" i="4" s="1"/>
  <c r="EC72" i="4"/>
  <c r="DW72" i="4" s="1"/>
  <c r="EC73" i="4"/>
  <c r="DW73" i="4" s="1"/>
  <c r="EC74" i="4"/>
  <c r="DW74" i="4" s="1"/>
  <c r="EC75" i="4"/>
  <c r="EC76" i="4"/>
  <c r="DW76" i="4" s="1"/>
  <c r="EC77" i="4"/>
  <c r="EC78" i="4"/>
  <c r="DW78" i="4" s="1"/>
  <c r="EC79" i="4"/>
  <c r="DW79" i="4" s="1"/>
  <c r="EC80" i="4"/>
  <c r="DW80" i="4" s="1"/>
  <c r="EC81" i="4"/>
  <c r="EC82" i="4"/>
  <c r="DW82" i="4" s="1"/>
  <c r="EC83" i="4"/>
  <c r="DW83" i="4" s="1"/>
  <c r="EC84" i="4"/>
  <c r="DW84" i="4" s="1"/>
  <c r="EC85" i="4"/>
  <c r="EC86" i="4"/>
  <c r="EC87" i="4"/>
  <c r="DW87" i="4" s="1"/>
  <c r="EC88" i="4"/>
  <c r="DW88" i="4" s="1"/>
  <c r="EC89" i="4"/>
  <c r="DW89" i="4" s="1"/>
  <c r="EC90" i="4"/>
  <c r="DW90" i="4" s="1"/>
  <c r="EC91" i="4"/>
  <c r="DW91" i="4" s="1"/>
  <c r="EC92" i="4"/>
  <c r="DW92" i="4" s="1"/>
  <c r="EC93" i="4"/>
  <c r="DW93" i="4" s="1"/>
  <c r="EC94" i="4"/>
  <c r="DW94" i="4" s="1"/>
  <c r="EC95" i="4"/>
  <c r="DW95" i="4" s="1"/>
  <c r="EC96" i="4"/>
  <c r="DW96" i="4" s="1"/>
  <c r="EC97" i="4"/>
  <c r="EC98" i="4"/>
  <c r="DW98" i="4" s="1"/>
  <c r="EC99" i="4"/>
  <c r="DW99" i="4" s="1"/>
  <c r="EC100" i="4"/>
  <c r="DW100" i="4" s="1"/>
  <c r="DO44" i="4"/>
  <c r="DO48" i="4"/>
  <c r="DO60" i="4"/>
  <c r="DO64" i="4"/>
  <c r="DO66" i="4"/>
  <c r="DO80" i="4"/>
  <c r="DO82" i="4"/>
  <c r="DO83" i="4"/>
  <c r="DO84" i="4"/>
  <c r="DO86" i="4"/>
  <c r="DO87" i="4"/>
  <c r="DO88" i="4"/>
  <c r="DO91" i="4"/>
  <c r="DO92" i="4"/>
  <c r="DO100" i="4"/>
  <c r="DU40" i="4"/>
  <c r="DO40" i="4" s="1"/>
  <c r="DU41" i="4"/>
  <c r="DO41" i="4" s="1"/>
  <c r="DU42" i="4"/>
  <c r="DO42" i="4" s="1"/>
  <c r="DU43" i="4"/>
  <c r="DO43" i="4" s="1"/>
  <c r="DU44" i="4"/>
  <c r="DU45" i="4"/>
  <c r="DO45" i="4" s="1"/>
  <c r="DU46" i="4"/>
  <c r="DO46" i="4" s="1"/>
  <c r="DU47" i="4"/>
  <c r="DO47" i="4" s="1"/>
  <c r="DU48" i="4"/>
  <c r="DU49" i="4"/>
  <c r="DO49" i="4" s="1"/>
  <c r="DU50" i="4"/>
  <c r="DO50" i="4" s="1"/>
  <c r="DU51" i="4"/>
  <c r="DO51" i="4" s="1"/>
  <c r="DU52" i="4"/>
  <c r="DO52" i="4" s="1"/>
  <c r="DU53" i="4"/>
  <c r="DO53" i="4" s="1"/>
  <c r="DU54" i="4"/>
  <c r="DO54" i="4" s="1"/>
  <c r="DU55" i="4"/>
  <c r="DO55" i="4" s="1"/>
  <c r="DU56" i="4"/>
  <c r="DO56" i="4" s="1"/>
  <c r="DU57" i="4"/>
  <c r="DO57" i="4" s="1"/>
  <c r="DU58" i="4"/>
  <c r="DO58" i="4" s="1"/>
  <c r="DU59" i="4"/>
  <c r="DO59" i="4" s="1"/>
  <c r="DU60" i="4"/>
  <c r="DU61" i="4"/>
  <c r="DO61" i="4" s="1"/>
  <c r="DU62" i="4"/>
  <c r="DO62" i="4" s="1"/>
  <c r="DU63" i="4"/>
  <c r="DO63" i="4" s="1"/>
  <c r="DU64" i="4"/>
  <c r="DU65" i="4"/>
  <c r="DO65" i="4" s="1"/>
  <c r="DU66" i="4"/>
  <c r="DU67" i="4"/>
  <c r="DO67" i="4" s="1"/>
  <c r="DU68" i="4"/>
  <c r="DO68" i="4" s="1"/>
  <c r="DU69" i="4"/>
  <c r="DO69" i="4" s="1"/>
  <c r="DU70" i="4"/>
  <c r="DO70" i="4" s="1"/>
  <c r="DU71" i="4"/>
  <c r="DO71" i="4" s="1"/>
  <c r="DU72" i="4"/>
  <c r="DO72" i="4" s="1"/>
  <c r="DU73" i="4"/>
  <c r="DO73" i="4" s="1"/>
  <c r="DU74" i="4"/>
  <c r="DO74" i="4" s="1"/>
  <c r="DU75" i="4"/>
  <c r="DO75" i="4" s="1"/>
  <c r="DU76" i="4"/>
  <c r="DO76" i="4" s="1"/>
  <c r="DU77" i="4"/>
  <c r="DO77" i="4" s="1"/>
  <c r="DU78" i="4"/>
  <c r="DO78" i="4" s="1"/>
  <c r="DU79" i="4"/>
  <c r="DO79" i="4" s="1"/>
  <c r="DU80" i="4"/>
  <c r="DU81" i="4"/>
  <c r="DO81" i="4" s="1"/>
  <c r="DU82" i="4"/>
  <c r="DU83" i="4"/>
  <c r="DU84" i="4"/>
  <c r="DU85" i="4"/>
  <c r="DO85" i="4" s="1"/>
  <c r="DU86" i="4"/>
  <c r="DU87" i="4"/>
  <c r="DU88" i="4"/>
  <c r="DU89" i="4"/>
  <c r="DO89" i="4" s="1"/>
  <c r="DU90" i="4"/>
  <c r="DO90" i="4" s="1"/>
  <c r="DU91" i="4"/>
  <c r="DU92" i="4"/>
  <c r="DU93" i="4"/>
  <c r="DO93" i="4" s="1"/>
  <c r="DU94" i="4"/>
  <c r="DO94" i="4" s="1"/>
  <c r="DU95" i="4"/>
  <c r="DO95" i="4" s="1"/>
  <c r="DU96" i="4"/>
  <c r="DO96" i="4" s="1"/>
  <c r="DU97" i="4"/>
  <c r="DO97" i="4" s="1"/>
  <c r="DU98" i="4"/>
  <c r="DO98" i="4" s="1"/>
  <c r="DU99" i="4"/>
  <c r="DO99" i="4" s="1"/>
  <c r="DU100" i="4"/>
  <c r="DU10" i="4"/>
  <c r="DU11" i="4"/>
  <c r="DU12" i="4"/>
  <c r="DU13" i="4"/>
  <c r="DU14" i="4"/>
  <c r="DU15" i="4"/>
  <c r="DU16" i="4"/>
  <c r="DU17" i="4"/>
  <c r="DU18" i="4"/>
  <c r="DU19" i="4"/>
  <c r="DU20" i="4"/>
  <c r="DU21" i="4"/>
  <c r="DU22" i="4"/>
  <c r="DU23" i="4"/>
  <c r="DU24" i="4"/>
  <c r="DU25" i="4"/>
  <c r="DU26" i="4"/>
  <c r="DU27" i="4"/>
  <c r="DU28" i="4"/>
  <c r="DU29" i="4"/>
  <c r="DU30" i="4"/>
  <c r="DU31" i="4"/>
  <c r="DU32" i="4"/>
  <c r="DU33" i="4"/>
  <c r="DU34" i="4"/>
  <c r="DU35" i="4"/>
  <c r="DU36" i="4"/>
  <c r="DU37" i="4"/>
  <c r="DU38" i="4"/>
  <c r="DG22" i="4"/>
  <c r="DG26" i="4"/>
  <c r="DG30" i="4"/>
  <c r="DG31" i="4"/>
  <c r="DG38" i="4"/>
  <c r="DG42" i="4"/>
  <c r="DG46" i="4"/>
  <c r="DG47" i="4"/>
  <c r="DG62" i="4"/>
  <c r="DG63" i="4"/>
  <c r="DG97" i="4"/>
  <c r="DG98" i="4"/>
  <c r="DM11" i="4"/>
  <c r="DG11" i="4" s="1"/>
  <c r="DM12" i="4"/>
  <c r="DG12" i="4" s="1"/>
  <c r="DM13" i="4"/>
  <c r="DG13" i="4" s="1"/>
  <c r="DM14" i="4"/>
  <c r="DG14" i="4" s="1"/>
  <c r="DM15" i="4"/>
  <c r="DG15" i="4" s="1"/>
  <c r="DM16" i="4"/>
  <c r="DG16" i="4" s="1"/>
  <c r="DM17" i="4"/>
  <c r="DG17" i="4" s="1"/>
  <c r="DM18" i="4"/>
  <c r="DG18" i="4" s="1"/>
  <c r="DM19" i="4"/>
  <c r="DG19" i="4" s="1"/>
  <c r="DM20" i="4"/>
  <c r="DG20" i="4" s="1"/>
  <c r="DM21" i="4"/>
  <c r="DG21" i="4" s="1"/>
  <c r="DM22" i="4"/>
  <c r="DM23" i="4"/>
  <c r="DG23" i="4" s="1"/>
  <c r="DM24" i="4"/>
  <c r="DG24" i="4" s="1"/>
  <c r="DM25" i="4"/>
  <c r="DG25" i="4" s="1"/>
  <c r="DM26" i="4"/>
  <c r="DM27" i="4"/>
  <c r="DG27" i="4" s="1"/>
  <c r="DM28" i="4"/>
  <c r="DG28" i="4" s="1"/>
  <c r="DM29" i="4"/>
  <c r="DG29" i="4" s="1"/>
  <c r="DM30" i="4"/>
  <c r="DM31" i="4"/>
  <c r="DM32" i="4"/>
  <c r="DG32" i="4" s="1"/>
  <c r="DM33" i="4"/>
  <c r="DG33" i="4" s="1"/>
  <c r="DM34" i="4"/>
  <c r="DG34" i="4" s="1"/>
  <c r="DM35" i="4"/>
  <c r="DG35" i="4" s="1"/>
  <c r="DM36" i="4"/>
  <c r="DG36" i="4" s="1"/>
  <c r="DM37" i="4"/>
  <c r="DG37" i="4" s="1"/>
  <c r="DM38" i="4"/>
  <c r="DM39" i="4"/>
  <c r="DG39" i="4" s="1"/>
  <c r="DM40" i="4"/>
  <c r="DG40" i="4" s="1"/>
  <c r="DM41" i="4"/>
  <c r="DG41" i="4" s="1"/>
  <c r="DM42" i="4"/>
  <c r="DM43" i="4"/>
  <c r="DG43" i="4" s="1"/>
  <c r="DM44" i="4"/>
  <c r="DG44" i="4" s="1"/>
  <c r="DM45" i="4"/>
  <c r="DG45" i="4" s="1"/>
  <c r="DM46" i="4"/>
  <c r="DM47" i="4"/>
  <c r="DM48" i="4"/>
  <c r="DG48" i="4" s="1"/>
  <c r="DM49" i="4"/>
  <c r="DG49" i="4" s="1"/>
  <c r="DM50" i="4"/>
  <c r="DG50" i="4" s="1"/>
  <c r="DM51" i="4"/>
  <c r="DG51" i="4" s="1"/>
  <c r="DM52" i="4"/>
  <c r="DG52" i="4" s="1"/>
  <c r="DM53" i="4"/>
  <c r="DG53" i="4" s="1"/>
  <c r="DM54" i="4"/>
  <c r="DG54" i="4" s="1"/>
  <c r="DM55" i="4"/>
  <c r="DG55" i="4" s="1"/>
  <c r="DM56" i="4"/>
  <c r="DG56" i="4" s="1"/>
  <c r="DM57" i="4"/>
  <c r="DG57" i="4" s="1"/>
  <c r="DM58" i="4"/>
  <c r="DG58" i="4" s="1"/>
  <c r="DM59" i="4"/>
  <c r="DG59" i="4" s="1"/>
  <c r="DM60" i="4"/>
  <c r="DG60" i="4" s="1"/>
  <c r="DM61" i="4"/>
  <c r="DG61" i="4" s="1"/>
  <c r="DM62" i="4"/>
  <c r="DM63" i="4"/>
  <c r="DM64" i="4"/>
  <c r="DG64" i="4" s="1"/>
  <c r="DM65" i="4"/>
  <c r="DG65" i="4" s="1"/>
  <c r="DM66" i="4"/>
  <c r="DG66" i="4" s="1"/>
  <c r="DM67" i="4"/>
  <c r="DG67" i="4" s="1"/>
  <c r="DM68" i="4"/>
  <c r="DG68" i="4" s="1"/>
  <c r="DM69" i="4"/>
  <c r="DG69" i="4" s="1"/>
  <c r="DM70" i="4"/>
  <c r="DG70" i="4" s="1"/>
  <c r="DM71" i="4"/>
  <c r="DG71" i="4" s="1"/>
  <c r="DM72" i="4"/>
  <c r="DG72" i="4" s="1"/>
  <c r="DM73" i="4"/>
  <c r="DG73" i="4" s="1"/>
  <c r="DM74" i="4"/>
  <c r="DG74" i="4" s="1"/>
  <c r="DM75" i="4"/>
  <c r="DG75" i="4" s="1"/>
  <c r="DM76" i="4"/>
  <c r="DG76" i="4" s="1"/>
  <c r="DM77" i="4"/>
  <c r="DG77" i="4" s="1"/>
  <c r="DM78" i="4"/>
  <c r="DG78" i="4" s="1"/>
  <c r="DM79" i="4"/>
  <c r="DG79" i="4" s="1"/>
  <c r="DM80" i="4"/>
  <c r="DG80" i="4" s="1"/>
  <c r="DM81" i="4"/>
  <c r="DG81" i="4" s="1"/>
  <c r="DM82" i="4"/>
  <c r="DG82" i="4" s="1"/>
  <c r="DM83" i="4"/>
  <c r="DG83" i="4" s="1"/>
  <c r="DM84" i="4"/>
  <c r="DG84" i="4" s="1"/>
  <c r="DM85" i="4"/>
  <c r="DG85" i="4" s="1"/>
  <c r="DM86" i="4"/>
  <c r="DG86" i="4" s="1"/>
  <c r="DM87" i="4"/>
  <c r="DG87" i="4" s="1"/>
  <c r="DM88" i="4"/>
  <c r="DG88" i="4" s="1"/>
  <c r="DM89" i="4"/>
  <c r="DG89" i="4" s="1"/>
  <c r="DM90" i="4"/>
  <c r="DG90" i="4" s="1"/>
  <c r="DM91" i="4"/>
  <c r="DG91" i="4" s="1"/>
  <c r="DM92" i="4"/>
  <c r="DG92" i="4" s="1"/>
  <c r="DM93" i="4"/>
  <c r="DG93" i="4" s="1"/>
  <c r="DM94" i="4"/>
  <c r="DG94" i="4" s="1"/>
  <c r="DM95" i="4"/>
  <c r="DG95" i="4" s="1"/>
  <c r="DM96" i="4"/>
  <c r="DG96" i="4" s="1"/>
  <c r="DM97" i="4"/>
  <c r="DM98" i="4"/>
  <c r="DM99" i="4"/>
  <c r="DG99" i="4" s="1"/>
  <c r="DM100" i="4"/>
  <c r="DG100" i="4" s="1"/>
  <c r="DM10" i="4"/>
  <c r="DE10" i="4"/>
  <c r="DE11" i="4"/>
  <c r="DE12" i="4"/>
  <c r="DE13" i="4"/>
  <c r="DE14" i="4"/>
  <c r="DE15" i="4"/>
  <c r="DE16" i="4"/>
  <c r="DE17" i="4"/>
  <c r="DE18" i="4"/>
  <c r="DE19" i="4"/>
  <c r="DE20" i="4"/>
  <c r="DE21" i="4"/>
  <c r="CY21" i="4" s="1"/>
  <c r="DE22" i="4"/>
  <c r="DE23" i="4"/>
  <c r="DE24" i="4"/>
  <c r="CY24" i="4" s="1"/>
  <c r="DE25" i="4"/>
  <c r="CY25" i="4" s="1"/>
  <c r="DE26" i="4"/>
  <c r="DE27" i="4"/>
  <c r="DE28" i="4"/>
  <c r="DE29" i="4"/>
  <c r="CY29" i="4" s="1"/>
  <c r="DE30" i="4"/>
  <c r="DE31" i="4"/>
  <c r="DE32" i="4"/>
  <c r="CY32" i="4" s="1"/>
  <c r="DE33" i="4"/>
  <c r="CY33" i="4" s="1"/>
  <c r="DE34" i="4"/>
  <c r="DE35" i="4"/>
  <c r="DE36" i="4"/>
  <c r="DE37" i="4"/>
  <c r="CY37" i="4" s="1"/>
  <c r="DE38" i="4"/>
  <c r="DE39" i="4"/>
  <c r="DE40" i="4"/>
  <c r="CY40" i="4" s="1"/>
  <c r="DE41" i="4"/>
  <c r="CY41" i="4" s="1"/>
  <c r="DE42" i="4"/>
  <c r="DE43" i="4"/>
  <c r="DE44" i="4"/>
  <c r="DE45" i="4"/>
  <c r="CY45" i="4" s="1"/>
  <c r="DE46" i="4"/>
  <c r="DE47" i="4"/>
  <c r="DE48" i="4"/>
  <c r="CY48" i="4" s="1"/>
  <c r="DE49" i="4"/>
  <c r="CY49" i="4" s="1"/>
  <c r="DE50" i="4"/>
  <c r="DE51" i="4"/>
  <c r="DE52" i="4"/>
  <c r="DE53" i="4"/>
  <c r="CY53" i="4" s="1"/>
  <c r="DE54" i="4"/>
  <c r="DE55" i="4"/>
  <c r="DE56" i="4"/>
  <c r="CY56" i="4" s="1"/>
  <c r="DE57" i="4"/>
  <c r="CY57" i="4" s="1"/>
  <c r="DE58" i="4"/>
  <c r="DE59" i="4"/>
  <c r="DE60" i="4"/>
  <c r="DE61" i="4"/>
  <c r="CY61" i="4" s="1"/>
  <c r="DE62" i="4"/>
  <c r="DE63" i="4"/>
  <c r="DE64" i="4"/>
  <c r="CY64" i="4" s="1"/>
  <c r="DE65" i="4"/>
  <c r="CY65" i="4" s="1"/>
  <c r="DE66" i="4"/>
  <c r="DE67" i="4"/>
  <c r="DE68" i="4"/>
  <c r="DE69" i="4"/>
  <c r="CY69" i="4" s="1"/>
  <c r="DE70" i="4"/>
  <c r="DE71" i="4"/>
  <c r="DE72" i="4"/>
  <c r="CY72" i="4" s="1"/>
  <c r="DE73" i="4"/>
  <c r="CY73" i="4" s="1"/>
  <c r="DE74" i="4"/>
  <c r="DE75" i="4"/>
  <c r="DE76" i="4"/>
  <c r="DE77" i="4"/>
  <c r="CY77" i="4" s="1"/>
  <c r="DE78" i="4"/>
  <c r="DE79" i="4"/>
  <c r="DE80" i="4"/>
  <c r="CY80" i="4" s="1"/>
  <c r="DE81" i="4"/>
  <c r="CY81" i="4" s="1"/>
  <c r="DE82" i="4"/>
  <c r="DE83" i="4"/>
  <c r="DE84" i="4"/>
  <c r="DE85" i="4"/>
  <c r="CY85" i="4" s="1"/>
  <c r="DE86" i="4"/>
  <c r="DE87" i="4"/>
  <c r="DE88" i="4"/>
  <c r="CY88" i="4" s="1"/>
  <c r="DE89" i="4"/>
  <c r="CY89" i="4" s="1"/>
  <c r="DE90" i="4"/>
  <c r="DE91" i="4"/>
  <c r="CY91" i="4" s="1"/>
  <c r="DE92" i="4"/>
  <c r="DE93" i="4"/>
  <c r="CY93" i="4" s="1"/>
  <c r="DE94" i="4"/>
  <c r="DE95" i="4"/>
  <c r="DE96" i="4"/>
  <c r="CY96" i="4" s="1"/>
  <c r="DE97" i="4"/>
  <c r="CY97" i="4" s="1"/>
  <c r="DE98" i="4"/>
  <c r="DE99" i="4"/>
  <c r="DE100" i="4"/>
  <c r="CQ95" i="4"/>
  <c r="CQ96" i="4"/>
  <c r="CQ99" i="4"/>
  <c r="CQ100" i="4"/>
  <c r="CW94" i="4"/>
  <c r="CQ94" i="4" s="1"/>
  <c r="CW95" i="4"/>
  <c r="CW96" i="4"/>
  <c r="CW97" i="4"/>
  <c r="CQ97" i="4" s="1"/>
  <c r="CW98" i="4"/>
  <c r="CQ98" i="4" s="1"/>
  <c r="CW99" i="4"/>
  <c r="CW100" i="4"/>
  <c r="CW13" i="4"/>
  <c r="CW14" i="4"/>
  <c r="CW15" i="4"/>
  <c r="CW16" i="4"/>
  <c r="CW17" i="4"/>
  <c r="CW18" i="4"/>
  <c r="CW19" i="4"/>
  <c r="CW20" i="4"/>
  <c r="CW21" i="4"/>
  <c r="CW22" i="4"/>
  <c r="CW23" i="4"/>
  <c r="CW24" i="4"/>
  <c r="CW25" i="4"/>
  <c r="CW26" i="4"/>
  <c r="CW27" i="4"/>
  <c r="CW28" i="4"/>
  <c r="CW29" i="4"/>
  <c r="CW30" i="4"/>
  <c r="CW31" i="4"/>
  <c r="CW32" i="4"/>
  <c r="CW33" i="4"/>
  <c r="CW34" i="4"/>
  <c r="CW35" i="4"/>
  <c r="CW37" i="4"/>
  <c r="CW38" i="4"/>
  <c r="CW39" i="4"/>
  <c r="CW40" i="4"/>
  <c r="CW41" i="4"/>
  <c r="CW42" i="4"/>
  <c r="CW43" i="4"/>
  <c r="CW44" i="4"/>
  <c r="CW45" i="4"/>
  <c r="CW46" i="4"/>
  <c r="CW47" i="4"/>
  <c r="CW48" i="4"/>
  <c r="CW49" i="4"/>
  <c r="CW50" i="4"/>
  <c r="CW51" i="4"/>
  <c r="CW52" i="4"/>
  <c r="CW53" i="4"/>
  <c r="CW54" i="4"/>
  <c r="CW55" i="4"/>
  <c r="CW56" i="4"/>
  <c r="CW57" i="4"/>
  <c r="CW58" i="4"/>
  <c r="CW59" i="4"/>
  <c r="CW60" i="4"/>
  <c r="CW61" i="4"/>
  <c r="CW62" i="4"/>
  <c r="CW63" i="4"/>
  <c r="CW64" i="4"/>
  <c r="CW65" i="4"/>
  <c r="CW66" i="4"/>
  <c r="CW67" i="4"/>
  <c r="CW68" i="4"/>
  <c r="CW69" i="4"/>
  <c r="CW70" i="4"/>
  <c r="CW71" i="4"/>
  <c r="CW72" i="4"/>
  <c r="CW73" i="4"/>
  <c r="CW74" i="4"/>
  <c r="CW75" i="4"/>
  <c r="CW76" i="4"/>
  <c r="CW77" i="4"/>
  <c r="CW78" i="4"/>
  <c r="CW79" i="4"/>
  <c r="CW80" i="4"/>
  <c r="CW81" i="4"/>
  <c r="CW82" i="4"/>
  <c r="CW83" i="4"/>
  <c r="CW84" i="4"/>
  <c r="CW85" i="4"/>
  <c r="CW86" i="4"/>
  <c r="CW87" i="4"/>
  <c r="CW88" i="4"/>
  <c r="CW89" i="4"/>
  <c r="CW90" i="4"/>
  <c r="CW91" i="4"/>
  <c r="CW92" i="4"/>
  <c r="CW93" i="4"/>
  <c r="CQ36" i="4" l="1"/>
  <c r="DW15" i="4"/>
  <c r="DO38" i="4"/>
  <c r="DW27" i="4"/>
  <c r="CQ90" i="4"/>
  <c r="CY28" i="4"/>
  <c r="CY44" i="4"/>
  <c r="CY92" i="4"/>
  <c r="CY76" i="4"/>
  <c r="CY60" i="4"/>
  <c r="CY36" i="4"/>
  <c r="CY20" i="4"/>
  <c r="CY99" i="4"/>
  <c r="CY95" i="4"/>
  <c r="CY87" i="4"/>
  <c r="CY83" i="4"/>
  <c r="CY79" i="4"/>
  <c r="CY75" i="4"/>
  <c r="CY71" i="4"/>
  <c r="CY67" i="4"/>
  <c r="CY63" i="4"/>
  <c r="CY59" i="4"/>
  <c r="CY55" i="4"/>
  <c r="CY51" i="4"/>
  <c r="CY47" i="4"/>
  <c r="CY43" i="4"/>
  <c r="CY39" i="4"/>
  <c r="CY35" i="4"/>
  <c r="CY31" i="4"/>
  <c r="CY27" i="4"/>
  <c r="CY23" i="4"/>
  <c r="CY19" i="4"/>
  <c r="CY100" i="4"/>
  <c r="CY84" i="4"/>
  <c r="CY68" i="4"/>
  <c r="CY52" i="4"/>
  <c r="CY98" i="4"/>
  <c r="CY94" i="4"/>
  <c r="CY90" i="4"/>
  <c r="CY86" i="4"/>
  <c r="CY82" i="4"/>
  <c r="CY78" i="4"/>
  <c r="CY74" i="4"/>
  <c r="CY70" i="4"/>
  <c r="CY66" i="4"/>
  <c r="CY62" i="4"/>
  <c r="CY58" i="4"/>
  <c r="CY54" i="4"/>
  <c r="CY50" i="4"/>
  <c r="CY46" i="4"/>
  <c r="CY42" i="4"/>
  <c r="CY38" i="4"/>
  <c r="CY34" i="4"/>
  <c r="CY30" i="4"/>
  <c r="CY26" i="4"/>
  <c r="CY22" i="4"/>
  <c r="CY18" i="4"/>
  <c r="CQ10" i="4"/>
  <c r="DO34" i="4"/>
  <c r="CQ86" i="4"/>
  <c r="CY14" i="4"/>
  <c r="DW26" i="4"/>
  <c r="EE78" i="4"/>
  <c r="EE16" i="4"/>
  <c r="DO29" i="4"/>
  <c r="DW25" i="4"/>
  <c r="EU66" i="4"/>
  <c r="EE77" i="4"/>
  <c r="EU84" i="4"/>
  <c r="EU80" i="4"/>
  <c r="EU76" i="4"/>
  <c r="EU87" i="4"/>
  <c r="DW23" i="4"/>
  <c r="EE73" i="4"/>
  <c r="EE69" i="4"/>
  <c r="CQ82" i="4"/>
  <c r="CQ70" i="4"/>
  <c r="CQ58" i="4"/>
  <c r="CQ46" i="4"/>
  <c r="CQ34" i="4"/>
  <c r="CQ26" i="4"/>
  <c r="CQ18" i="4"/>
  <c r="DO22" i="4"/>
  <c r="DO18" i="4"/>
  <c r="EE61" i="4"/>
  <c r="EE49" i="4"/>
  <c r="EE37" i="4"/>
  <c r="EE25" i="4"/>
  <c r="EE13" i="4"/>
  <c r="EU72" i="4"/>
  <c r="EU60" i="4"/>
  <c r="EU48" i="4"/>
  <c r="EU36" i="4"/>
  <c r="EU24" i="4"/>
  <c r="EU12" i="4"/>
  <c r="CQ89" i="4"/>
  <c r="CQ77" i="4"/>
  <c r="CQ65" i="4"/>
  <c r="CQ53" i="4"/>
  <c r="CQ41" i="4"/>
  <c r="CQ29" i="4"/>
  <c r="CQ17" i="4"/>
  <c r="CY13" i="4"/>
  <c r="DO33" i="4"/>
  <c r="DO21" i="4"/>
  <c r="DW18" i="4"/>
  <c r="DW10" i="4"/>
  <c r="EE76" i="4"/>
  <c r="EE68" i="4"/>
  <c r="EE60" i="4"/>
  <c r="EE52" i="4"/>
  <c r="EE44" i="4"/>
  <c r="EE36" i="4"/>
  <c r="EE28" i="4"/>
  <c r="EE20" i="4"/>
  <c r="EE12" i="4"/>
  <c r="EM11" i="4"/>
  <c r="EU83" i="4"/>
  <c r="EU79" i="4"/>
  <c r="EU75" i="4"/>
  <c r="EU71" i="4"/>
  <c r="EU67" i="4"/>
  <c r="EU63" i="4"/>
  <c r="EU59" i="4"/>
  <c r="EU55" i="4"/>
  <c r="EU51" i="4"/>
  <c r="EU47" i="4"/>
  <c r="EU43" i="4"/>
  <c r="EU39" i="4"/>
  <c r="EU35" i="4"/>
  <c r="EU31" i="4"/>
  <c r="EU27" i="4"/>
  <c r="EU23" i="4"/>
  <c r="EU19" i="4"/>
  <c r="EU15" i="4"/>
  <c r="EU11" i="4"/>
  <c r="CQ74" i="4"/>
  <c r="CQ62" i="4"/>
  <c r="CQ50" i="4"/>
  <c r="CQ42" i="4"/>
  <c r="CQ30" i="4"/>
  <c r="CQ14" i="4"/>
  <c r="DO26" i="4"/>
  <c r="DO10" i="4"/>
  <c r="DW11" i="4"/>
  <c r="EE65" i="4"/>
  <c r="EE53" i="4"/>
  <c r="EE41" i="4"/>
  <c r="EE33" i="4"/>
  <c r="EE21" i="4"/>
  <c r="EU68" i="4"/>
  <c r="EU56" i="4"/>
  <c r="EU44" i="4"/>
  <c r="EU32" i="4"/>
  <c r="EU20" i="4"/>
  <c r="CQ93" i="4"/>
  <c r="CQ81" i="4"/>
  <c r="CQ69" i="4"/>
  <c r="CQ57" i="4"/>
  <c r="CQ49" i="4"/>
  <c r="CQ37" i="4"/>
  <c r="CQ25" i="4"/>
  <c r="CQ13" i="4"/>
  <c r="DO37" i="4"/>
  <c r="DO25" i="4"/>
  <c r="DO13" i="4"/>
  <c r="DW22" i="4"/>
  <c r="DW14" i="4"/>
  <c r="EE72" i="4"/>
  <c r="EE64" i="4"/>
  <c r="EE56" i="4"/>
  <c r="EE48" i="4"/>
  <c r="EE40" i="4"/>
  <c r="EE32" i="4"/>
  <c r="EE24" i="4"/>
  <c r="CQ92" i="4"/>
  <c r="CQ88" i="4"/>
  <c r="CQ84" i="4"/>
  <c r="CQ80" i="4"/>
  <c r="CQ76" i="4"/>
  <c r="CQ72" i="4"/>
  <c r="CQ68" i="4"/>
  <c r="CQ64" i="4"/>
  <c r="CQ60" i="4"/>
  <c r="CQ56" i="4"/>
  <c r="CQ52" i="4"/>
  <c r="CQ48" i="4"/>
  <c r="CQ44" i="4"/>
  <c r="CQ40" i="4"/>
  <c r="CQ32" i="4"/>
  <c r="CQ28" i="4"/>
  <c r="CQ24" i="4"/>
  <c r="CQ20" i="4"/>
  <c r="CQ16" i="4"/>
  <c r="CQ12" i="4"/>
  <c r="CY16" i="4"/>
  <c r="CY12" i="4"/>
  <c r="DW21" i="4"/>
  <c r="DW17" i="4"/>
  <c r="DW13" i="4"/>
  <c r="EE75" i="4"/>
  <c r="EE71" i="4"/>
  <c r="EE67" i="4"/>
  <c r="EE63" i="4"/>
  <c r="EE59" i="4"/>
  <c r="EE55" i="4"/>
  <c r="EE51" i="4"/>
  <c r="EE47" i="4"/>
  <c r="EE43" i="4"/>
  <c r="EE39" i="4"/>
  <c r="EE35" i="4"/>
  <c r="EE31" i="4"/>
  <c r="EE27" i="4"/>
  <c r="EE23" i="4"/>
  <c r="EE19" i="4"/>
  <c r="EE15" i="4"/>
  <c r="EE11" i="4"/>
  <c r="EM10" i="4"/>
  <c r="EU86" i="4"/>
  <c r="EU82" i="4"/>
  <c r="EU78" i="4"/>
  <c r="EU74" i="4"/>
  <c r="EU70" i="4"/>
  <c r="EU62" i="4"/>
  <c r="EU58" i="4"/>
  <c r="EU54" i="4"/>
  <c r="EU50" i="4"/>
  <c r="EU46" i="4"/>
  <c r="EU42" i="4"/>
  <c r="EU38" i="4"/>
  <c r="EU34" i="4"/>
  <c r="EU30" i="4"/>
  <c r="EU26" i="4"/>
  <c r="EU22" i="4"/>
  <c r="EU18" i="4"/>
  <c r="EU14" i="4"/>
  <c r="EU10" i="4"/>
  <c r="CQ78" i="4"/>
  <c r="CQ66" i="4"/>
  <c r="CQ54" i="4"/>
  <c r="CQ38" i="4"/>
  <c r="CQ22" i="4"/>
  <c r="CY10" i="4"/>
  <c r="DO30" i="4"/>
  <c r="DO14" i="4"/>
  <c r="DW19" i="4"/>
  <c r="EE57" i="4"/>
  <c r="EE45" i="4"/>
  <c r="EE29" i="4"/>
  <c r="EE17" i="4"/>
  <c r="EU64" i="4"/>
  <c r="EU52" i="4"/>
  <c r="EU40" i="4"/>
  <c r="EU28" i="4"/>
  <c r="EU16" i="4"/>
  <c r="CQ85" i="4"/>
  <c r="CQ73" i="4"/>
  <c r="CQ61" i="4"/>
  <c r="CQ45" i="4"/>
  <c r="CQ33" i="4"/>
  <c r="CQ21" i="4"/>
  <c r="CY17" i="4"/>
  <c r="DO17" i="4"/>
  <c r="CQ91" i="4"/>
  <c r="CQ87" i="4"/>
  <c r="CQ83" i="4"/>
  <c r="CQ79" i="4"/>
  <c r="CQ75" i="4"/>
  <c r="CQ71" i="4"/>
  <c r="CQ67" i="4"/>
  <c r="CQ63" i="4"/>
  <c r="CQ59" i="4"/>
  <c r="CQ55" i="4"/>
  <c r="CQ51" i="4"/>
  <c r="CQ47" i="4"/>
  <c r="CQ43" i="4"/>
  <c r="CQ39" i="4"/>
  <c r="CQ35" i="4"/>
  <c r="CQ31" i="4"/>
  <c r="CQ27" i="4"/>
  <c r="CQ23" i="4"/>
  <c r="CQ19" i="4"/>
  <c r="CQ15" i="4"/>
  <c r="CQ11" i="4"/>
  <c r="CY15" i="4"/>
  <c r="CY11" i="4"/>
  <c r="DG10" i="4"/>
  <c r="DO39" i="4"/>
  <c r="DO35" i="4"/>
  <c r="DO31" i="4"/>
  <c r="DO27" i="4"/>
  <c r="DO23" i="4"/>
  <c r="DO19" i="4"/>
  <c r="DO15" i="4"/>
  <c r="DO20" i="4"/>
  <c r="DW24" i="4"/>
  <c r="DW20" i="4"/>
  <c r="DW16" i="4"/>
  <c r="DW12" i="4"/>
  <c r="EE74" i="4"/>
  <c r="EE70" i="4"/>
  <c r="EE66" i="4"/>
  <c r="EE62" i="4"/>
  <c r="EE58" i="4"/>
  <c r="EE54" i="4"/>
  <c r="EE50" i="4"/>
  <c r="EE46" i="4"/>
  <c r="EE42" i="4"/>
  <c r="EE38" i="4"/>
  <c r="EE34" i="4"/>
  <c r="EE30" i="4"/>
  <c r="EE26" i="4"/>
  <c r="EE22" i="4"/>
  <c r="EE18" i="4"/>
  <c r="EE14" i="4"/>
  <c r="EE10" i="4"/>
  <c r="EU85" i="4"/>
  <c r="EU81" i="4"/>
  <c r="EU77" i="4"/>
  <c r="EU73" i="4"/>
  <c r="EU69" i="4"/>
  <c r="EU65" i="4"/>
  <c r="EU61" i="4"/>
  <c r="EU57" i="4"/>
  <c r="EU53" i="4"/>
  <c r="EU49" i="4"/>
  <c r="EU45" i="4"/>
  <c r="EU41" i="4"/>
  <c r="EU37" i="4"/>
  <c r="EU33" i="4"/>
  <c r="EU29" i="4"/>
  <c r="EU25" i="4"/>
  <c r="EU21" i="4"/>
  <c r="EU17" i="4"/>
  <c r="EU13" i="4"/>
  <c r="DO32" i="4"/>
  <c r="DO12" i="4"/>
  <c r="DO11" i="4"/>
  <c r="DO28" i="4"/>
  <c r="DO16" i="4"/>
  <c r="DO36" i="4"/>
  <c r="DO24" i="4"/>
  <c r="CN64" i="4"/>
  <c r="CH64" i="4" s="1"/>
  <c r="CN65" i="4"/>
  <c r="CH65" i="4" s="1"/>
  <c r="CN66" i="4"/>
  <c r="CH66" i="4" s="1"/>
  <c r="CN67" i="4"/>
  <c r="CH67" i="4" s="1"/>
  <c r="CN68" i="4"/>
  <c r="CH68" i="4" s="1"/>
  <c r="CN69" i="4"/>
  <c r="CH69" i="4" s="1"/>
  <c r="CN70" i="4"/>
  <c r="CH70" i="4" s="1"/>
  <c r="CN71" i="4"/>
  <c r="CH71" i="4" s="1"/>
  <c r="CN72" i="4"/>
  <c r="CH72" i="4" s="1"/>
  <c r="CN73" i="4"/>
  <c r="CH73" i="4" s="1"/>
  <c r="CN74" i="4"/>
  <c r="CH74" i="4" s="1"/>
  <c r="CN75" i="4"/>
  <c r="CH75" i="4" s="1"/>
  <c r="CN76" i="4"/>
  <c r="CH76" i="4" s="1"/>
  <c r="CN77" i="4"/>
  <c r="CH77" i="4" s="1"/>
  <c r="CN78" i="4"/>
  <c r="CH78" i="4" s="1"/>
  <c r="CN79" i="4"/>
  <c r="CH79" i="4" s="1"/>
  <c r="CN80" i="4"/>
  <c r="CH80" i="4" s="1"/>
  <c r="CN81" i="4"/>
  <c r="CH81" i="4" s="1"/>
  <c r="CN82" i="4"/>
  <c r="CH82" i="4" s="1"/>
  <c r="CN83" i="4"/>
  <c r="CH83" i="4" s="1"/>
  <c r="CN84" i="4"/>
  <c r="CH84" i="4" s="1"/>
  <c r="CN85" i="4"/>
  <c r="CH85" i="4" s="1"/>
  <c r="CN86" i="4"/>
  <c r="CH86" i="4" s="1"/>
  <c r="CN87" i="4"/>
  <c r="CH87" i="4" s="1"/>
  <c r="CN88" i="4"/>
  <c r="CH88" i="4" s="1"/>
  <c r="CN89" i="4"/>
  <c r="CH89" i="4" s="1"/>
  <c r="CN90" i="4"/>
  <c r="CH90" i="4" s="1"/>
  <c r="CN91" i="4"/>
  <c r="CH91" i="4" s="1"/>
  <c r="CN92" i="4"/>
  <c r="CH92" i="4" s="1"/>
  <c r="CN93" i="4"/>
  <c r="CH93" i="4" s="1"/>
  <c r="CN94" i="4"/>
  <c r="CH94" i="4" s="1"/>
  <c r="CN95" i="4"/>
  <c r="CH95" i="4" s="1"/>
  <c r="CN96" i="4"/>
  <c r="CH96" i="4" s="1"/>
  <c r="CN97" i="4"/>
  <c r="CH97" i="4" s="1"/>
  <c r="CN98" i="4"/>
  <c r="CH98" i="4" s="1"/>
  <c r="CN99" i="4"/>
  <c r="CH99" i="4" s="1"/>
  <c r="CN100" i="4"/>
  <c r="CH100" i="4" s="1"/>
  <c r="CN10" i="4"/>
  <c r="CN11" i="4"/>
  <c r="CN12" i="4"/>
  <c r="CN13" i="4"/>
  <c r="CN14" i="4"/>
  <c r="CN15" i="4"/>
  <c r="CN16" i="4"/>
  <c r="CN17" i="4"/>
  <c r="CN18" i="4"/>
  <c r="CN19" i="4"/>
  <c r="CN20" i="4"/>
  <c r="CN21" i="4"/>
  <c r="CN22" i="4"/>
  <c r="CN23" i="4"/>
  <c r="CN24" i="4"/>
  <c r="CN25" i="4"/>
  <c r="CN26" i="4"/>
  <c r="CN27" i="4"/>
  <c r="CN28" i="4"/>
  <c r="CN29" i="4"/>
  <c r="CN30" i="4"/>
  <c r="CN31" i="4"/>
  <c r="CN32" i="4"/>
  <c r="CN33" i="4"/>
  <c r="CN34" i="4"/>
  <c r="CN35" i="4"/>
  <c r="CN36" i="4"/>
  <c r="CN37" i="4"/>
  <c r="CN38" i="4"/>
  <c r="CN39" i="4"/>
  <c r="CN40" i="4"/>
  <c r="CN41" i="4"/>
  <c r="CN42" i="4"/>
  <c r="CN43" i="4"/>
  <c r="CN44" i="4"/>
  <c r="CN45" i="4"/>
  <c r="CN46" i="4"/>
  <c r="CN47" i="4"/>
  <c r="CN48" i="4"/>
  <c r="CN49" i="4"/>
  <c r="CN50" i="4"/>
  <c r="CN51" i="4"/>
  <c r="CN52" i="4"/>
  <c r="CN53" i="4"/>
  <c r="CN54" i="4"/>
  <c r="CN55" i="4"/>
  <c r="CN56" i="4"/>
  <c r="CN57" i="4"/>
  <c r="CN58" i="4"/>
  <c r="CN59" i="4"/>
  <c r="CN60" i="4"/>
  <c r="CN61" i="4"/>
  <c r="CN62" i="4"/>
  <c r="CN63" i="4"/>
  <c r="BQ88" i="4"/>
  <c r="BQ91" i="4"/>
  <c r="BQ92" i="4"/>
  <c r="BQ95" i="4"/>
  <c r="BQ96" i="4"/>
  <c r="BQ99" i="4"/>
  <c r="BQ100" i="4"/>
  <c r="BW83" i="4"/>
  <c r="BW84" i="4"/>
  <c r="BW85" i="4"/>
  <c r="BW86" i="4"/>
  <c r="BQ86" i="4" s="1"/>
  <c r="BW87" i="4"/>
  <c r="BQ87" i="4" s="1"/>
  <c r="BW88" i="4"/>
  <c r="BW89" i="4"/>
  <c r="BQ89" i="4" s="1"/>
  <c r="BW90" i="4"/>
  <c r="BQ90" i="4" s="1"/>
  <c r="BW91" i="4"/>
  <c r="BW92" i="4"/>
  <c r="BW93" i="4"/>
  <c r="BQ93" i="4" s="1"/>
  <c r="BW94" i="4"/>
  <c r="BQ94" i="4" s="1"/>
  <c r="BW95" i="4"/>
  <c r="BW96" i="4"/>
  <c r="BW97" i="4"/>
  <c r="BQ97" i="4" s="1"/>
  <c r="BW98" i="4"/>
  <c r="BQ98" i="4" s="1"/>
  <c r="BW99" i="4"/>
  <c r="BW100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W60" i="4"/>
  <c r="BW61" i="4"/>
  <c r="BW62" i="4"/>
  <c r="BW63" i="4"/>
  <c r="BW64" i="4"/>
  <c r="BW65" i="4"/>
  <c r="BW66" i="4"/>
  <c r="BW67" i="4"/>
  <c r="BW68" i="4"/>
  <c r="BW69" i="4"/>
  <c r="BW70" i="4"/>
  <c r="BW71" i="4"/>
  <c r="BW72" i="4"/>
  <c r="BW73" i="4"/>
  <c r="BW74" i="4"/>
  <c r="BW75" i="4"/>
  <c r="BW76" i="4"/>
  <c r="BW77" i="4"/>
  <c r="BW78" i="4"/>
  <c r="BW79" i="4"/>
  <c r="BW80" i="4"/>
  <c r="BW81" i="4"/>
  <c r="BW82" i="4"/>
  <c r="BI17" i="4"/>
  <c r="BI19" i="4"/>
  <c r="BI21" i="4"/>
  <c r="BI23" i="4"/>
  <c r="BI25" i="4"/>
  <c r="BI27" i="4"/>
  <c r="BI29" i="4"/>
  <c r="BI31" i="4"/>
  <c r="BI37" i="4"/>
  <c r="BI47" i="4"/>
  <c r="BI57" i="4"/>
  <c r="BI59" i="4"/>
  <c r="BI61" i="4"/>
  <c r="BI63" i="4"/>
  <c r="BI65" i="4"/>
  <c r="BI67" i="4"/>
  <c r="BI69" i="4"/>
  <c r="BI71" i="4"/>
  <c r="BI77" i="4"/>
  <c r="BI87" i="4"/>
  <c r="BI97" i="4"/>
  <c r="BI99" i="4"/>
  <c r="BO10" i="4"/>
  <c r="BI10" i="4" s="1"/>
  <c r="BO11" i="4"/>
  <c r="BO12" i="4"/>
  <c r="BO13" i="4"/>
  <c r="BI13" i="4" s="1"/>
  <c r="BO14" i="4"/>
  <c r="BI14" i="4" s="1"/>
  <c r="BO15" i="4"/>
  <c r="BI15" i="4" s="1"/>
  <c r="BO16" i="4"/>
  <c r="BI16" i="4" s="1"/>
  <c r="BO17" i="4"/>
  <c r="BO18" i="4"/>
  <c r="BI18" i="4" s="1"/>
  <c r="BO19" i="4"/>
  <c r="BO20" i="4"/>
  <c r="BI20" i="4" s="1"/>
  <c r="BO21" i="4"/>
  <c r="BO22" i="4"/>
  <c r="BI22" i="4" s="1"/>
  <c r="BO23" i="4"/>
  <c r="BO24" i="4"/>
  <c r="BI24" i="4" s="1"/>
  <c r="BO25" i="4"/>
  <c r="BO26" i="4"/>
  <c r="BI26" i="4" s="1"/>
  <c r="BO27" i="4"/>
  <c r="BO28" i="4"/>
  <c r="BI28" i="4" s="1"/>
  <c r="BO29" i="4"/>
  <c r="BO30" i="4"/>
  <c r="BI30" i="4" s="1"/>
  <c r="BO31" i="4"/>
  <c r="BO32" i="4"/>
  <c r="BI32" i="4" s="1"/>
  <c r="BO33" i="4"/>
  <c r="BI33" i="4" s="1"/>
  <c r="BO34" i="4"/>
  <c r="BI34" i="4" s="1"/>
  <c r="BO35" i="4"/>
  <c r="BI35" i="4" s="1"/>
  <c r="BO36" i="4"/>
  <c r="BI36" i="4" s="1"/>
  <c r="BO37" i="4"/>
  <c r="BO38" i="4"/>
  <c r="BI38" i="4" s="1"/>
  <c r="BO39" i="4"/>
  <c r="BI39" i="4" s="1"/>
  <c r="BO40" i="4"/>
  <c r="BI40" i="4" s="1"/>
  <c r="BO41" i="4"/>
  <c r="BI41" i="4" s="1"/>
  <c r="BO42" i="4"/>
  <c r="BI42" i="4" s="1"/>
  <c r="BO43" i="4"/>
  <c r="BI43" i="4" s="1"/>
  <c r="BO44" i="4"/>
  <c r="BI44" i="4" s="1"/>
  <c r="BO45" i="4"/>
  <c r="BI45" i="4" s="1"/>
  <c r="BO46" i="4"/>
  <c r="BI46" i="4" s="1"/>
  <c r="BO47" i="4"/>
  <c r="BO48" i="4"/>
  <c r="BI48" i="4" s="1"/>
  <c r="BO49" i="4"/>
  <c r="BI49" i="4" s="1"/>
  <c r="BO50" i="4"/>
  <c r="BI50" i="4" s="1"/>
  <c r="BO51" i="4"/>
  <c r="BI51" i="4" s="1"/>
  <c r="BO52" i="4"/>
  <c r="BI52" i="4" s="1"/>
  <c r="BO53" i="4"/>
  <c r="BI53" i="4" s="1"/>
  <c r="BO54" i="4"/>
  <c r="BI54" i="4" s="1"/>
  <c r="BO55" i="4"/>
  <c r="BI55" i="4" s="1"/>
  <c r="BO56" i="4"/>
  <c r="BI56" i="4" s="1"/>
  <c r="BO57" i="4"/>
  <c r="BO58" i="4"/>
  <c r="BI58" i="4" s="1"/>
  <c r="BO59" i="4"/>
  <c r="BO60" i="4"/>
  <c r="BI60" i="4" s="1"/>
  <c r="BO61" i="4"/>
  <c r="BO62" i="4"/>
  <c r="BI62" i="4" s="1"/>
  <c r="BO63" i="4"/>
  <c r="BO64" i="4"/>
  <c r="BI64" i="4" s="1"/>
  <c r="BO65" i="4"/>
  <c r="BO66" i="4"/>
  <c r="BI66" i="4" s="1"/>
  <c r="BO67" i="4"/>
  <c r="BO68" i="4"/>
  <c r="BI68" i="4" s="1"/>
  <c r="BO69" i="4"/>
  <c r="BO70" i="4"/>
  <c r="BI70" i="4" s="1"/>
  <c r="BO71" i="4"/>
  <c r="BO72" i="4"/>
  <c r="BI72" i="4" s="1"/>
  <c r="BO73" i="4"/>
  <c r="BI73" i="4" s="1"/>
  <c r="BO74" i="4"/>
  <c r="BI74" i="4" s="1"/>
  <c r="BO75" i="4"/>
  <c r="BI75" i="4" s="1"/>
  <c r="BO76" i="4"/>
  <c r="BI76" i="4" s="1"/>
  <c r="BO77" i="4"/>
  <c r="BO78" i="4"/>
  <c r="BI78" i="4" s="1"/>
  <c r="BO79" i="4"/>
  <c r="BI79" i="4" s="1"/>
  <c r="BO80" i="4"/>
  <c r="BI80" i="4" s="1"/>
  <c r="BO81" i="4"/>
  <c r="BI81" i="4" s="1"/>
  <c r="BO82" i="4"/>
  <c r="BI82" i="4" s="1"/>
  <c r="BO83" i="4"/>
  <c r="BI83" i="4" s="1"/>
  <c r="BO84" i="4"/>
  <c r="BI84" i="4" s="1"/>
  <c r="BO85" i="4"/>
  <c r="BI85" i="4" s="1"/>
  <c r="BO86" i="4"/>
  <c r="BI86" i="4" s="1"/>
  <c r="BO87" i="4"/>
  <c r="BO88" i="4"/>
  <c r="BI88" i="4" s="1"/>
  <c r="BO89" i="4"/>
  <c r="BI89" i="4" s="1"/>
  <c r="BO90" i="4"/>
  <c r="BI90" i="4" s="1"/>
  <c r="BO91" i="4"/>
  <c r="BI91" i="4" s="1"/>
  <c r="BO92" i="4"/>
  <c r="BI92" i="4" s="1"/>
  <c r="BO93" i="4"/>
  <c r="BI93" i="4" s="1"/>
  <c r="BO94" i="4"/>
  <c r="BI94" i="4" s="1"/>
  <c r="BO95" i="4"/>
  <c r="BI95" i="4" s="1"/>
  <c r="BO96" i="4"/>
  <c r="BI96" i="4" s="1"/>
  <c r="BO97" i="4"/>
  <c r="BO98" i="4"/>
  <c r="BI98" i="4" s="1"/>
  <c r="BO99" i="4"/>
  <c r="BO100" i="4"/>
  <c r="BI100" i="4" s="1"/>
  <c r="BA87" i="4"/>
  <c r="BA91" i="4"/>
  <c r="BA95" i="4"/>
  <c r="BG75" i="4"/>
  <c r="BG76" i="4"/>
  <c r="BG77" i="4"/>
  <c r="BA77" i="4" s="1"/>
  <c r="BG78" i="4"/>
  <c r="BA78" i="4" s="1"/>
  <c r="BG79" i="4"/>
  <c r="BA79" i="4" s="1"/>
  <c r="BG80" i="4"/>
  <c r="BA80" i="4" s="1"/>
  <c r="BG81" i="4"/>
  <c r="BA81" i="4" s="1"/>
  <c r="BG82" i="4"/>
  <c r="BA82" i="4" s="1"/>
  <c r="BG83" i="4"/>
  <c r="BA83" i="4" s="1"/>
  <c r="BG84" i="4"/>
  <c r="BA84" i="4" s="1"/>
  <c r="BG85" i="4"/>
  <c r="BA85" i="4" s="1"/>
  <c r="BG86" i="4"/>
  <c r="BA86" i="4" s="1"/>
  <c r="BG87" i="4"/>
  <c r="BG88" i="4"/>
  <c r="BA88" i="4" s="1"/>
  <c r="BG89" i="4"/>
  <c r="BA89" i="4" s="1"/>
  <c r="BG90" i="4"/>
  <c r="BA90" i="4" s="1"/>
  <c r="BG91" i="4"/>
  <c r="BG92" i="4"/>
  <c r="BA92" i="4" s="1"/>
  <c r="BG93" i="4"/>
  <c r="BA93" i="4" s="1"/>
  <c r="BG94" i="4"/>
  <c r="BA94" i="4" s="1"/>
  <c r="BG95" i="4"/>
  <c r="BG96" i="4"/>
  <c r="BA96" i="4" s="1"/>
  <c r="BG97" i="4"/>
  <c r="BA97" i="4" s="1"/>
  <c r="BG98" i="4"/>
  <c r="BA98" i="4" s="1"/>
  <c r="BG99" i="4"/>
  <c r="BA99" i="4" s="1"/>
  <c r="BG100" i="4"/>
  <c r="BA100" i="4" s="1"/>
  <c r="BG10" i="4"/>
  <c r="BG11" i="4"/>
  <c r="BG12" i="4"/>
  <c r="BG13" i="4"/>
  <c r="BG14" i="4"/>
  <c r="BG15" i="4"/>
  <c r="BG16" i="4"/>
  <c r="BG17" i="4"/>
  <c r="BG18" i="4"/>
  <c r="BG19" i="4"/>
  <c r="BG20" i="4"/>
  <c r="BG21" i="4"/>
  <c r="BG22" i="4"/>
  <c r="BG23" i="4"/>
  <c r="BG24" i="4"/>
  <c r="BG25" i="4"/>
  <c r="BG26" i="4"/>
  <c r="BG27" i="4"/>
  <c r="BG28" i="4"/>
  <c r="BG29" i="4"/>
  <c r="BG30" i="4"/>
  <c r="BG31" i="4"/>
  <c r="BG32" i="4"/>
  <c r="BG33" i="4"/>
  <c r="BG34" i="4"/>
  <c r="BG35" i="4"/>
  <c r="BG36" i="4"/>
  <c r="BG37" i="4"/>
  <c r="BG38" i="4"/>
  <c r="BG39" i="4"/>
  <c r="BG40" i="4"/>
  <c r="BG41" i="4"/>
  <c r="BG42" i="4"/>
  <c r="BG43" i="4"/>
  <c r="BG44" i="4"/>
  <c r="BG45" i="4"/>
  <c r="BG46" i="4"/>
  <c r="BG47" i="4"/>
  <c r="BG48" i="4"/>
  <c r="BG49" i="4"/>
  <c r="BG50" i="4"/>
  <c r="BG51" i="4"/>
  <c r="BG52" i="4"/>
  <c r="BG53" i="4"/>
  <c r="BG54" i="4"/>
  <c r="BG55" i="4"/>
  <c r="BG56" i="4"/>
  <c r="BG57" i="4"/>
  <c r="BG58" i="4"/>
  <c r="BG59" i="4"/>
  <c r="BG60" i="4"/>
  <c r="BG61" i="4"/>
  <c r="BG62" i="4"/>
  <c r="BG63" i="4"/>
  <c r="BG64" i="4"/>
  <c r="BG65" i="4"/>
  <c r="BG66" i="4"/>
  <c r="BG67" i="4"/>
  <c r="BG68" i="4"/>
  <c r="BG69" i="4"/>
  <c r="BG70" i="4"/>
  <c r="BG71" i="4"/>
  <c r="BG72" i="4"/>
  <c r="BG73" i="4"/>
  <c r="BG74" i="4"/>
  <c r="AS33" i="4"/>
  <c r="AS41" i="4"/>
  <c r="AS43" i="4"/>
  <c r="AS51" i="4"/>
  <c r="AS53" i="4"/>
  <c r="AS55" i="4"/>
  <c r="AS57" i="4"/>
  <c r="AS59" i="4"/>
  <c r="AS61" i="4"/>
  <c r="AS63" i="4"/>
  <c r="AS65" i="4"/>
  <c r="AS73" i="4"/>
  <c r="AS81" i="4"/>
  <c r="AS83" i="4"/>
  <c r="AS91" i="4"/>
  <c r="AS93" i="4"/>
  <c r="AS95" i="4"/>
  <c r="AS97" i="4"/>
  <c r="AS99" i="4"/>
  <c r="AY28" i="4"/>
  <c r="AY29" i="4"/>
  <c r="AS29" i="4" s="1"/>
  <c r="AY30" i="4"/>
  <c r="AS30" i="4" s="1"/>
  <c r="AY31" i="4"/>
  <c r="AS31" i="4" s="1"/>
  <c r="AY32" i="4"/>
  <c r="AS32" i="4" s="1"/>
  <c r="AY33" i="4"/>
  <c r="AY34" i="4"/>
  <c r="AS34" i="4" s="1"/>
  <c r="AY35" i="4"/>
  <c r="AS35" i="4" s="1"/>
  <c r="AY36" i="4"/>
  <c r="AS36" i="4" s="1"/>
  <c r="AY37" i="4"/>
  <c r="AS37" i="4" s="1"/>
  <c r="AY38" i="4"/>
  <c r="AS38" i="4" s="1"/>
  <c r="AY39" i="4"/>
  <c r="AS39" i="4" s="1"/>
  <c r="AY40" i="4"/>
  <c r="AS40" i="4" s="1"/>
  <c r="AY41" i="4"/>
  <c r="AY42" i="4"/>
  <c r="AS42" i="4" s="1"/>
  <c r="AY43" i="4"/>
  <c r="AY44" i="4"/>
  <c r="AS44" i="4" s="1"/>
  <c r="AY45" i="4"/>
  <c r="AS45" i="4" s="1"/>
  <c r="AY46" i="4"/>
  <c r="AS46" i="4" s="1"/>
  <c r="AY47" i="4"/>
  <c r="AS47" i="4" s="1"/>
  <c r="AY48" i="4"/>
  <c r="AS48" i="4" s="1"/>
  <c r="AY49" i="4"/>
  <c r="AS49" i="4" s="1"/>
  <c r="AY50" i="4"/>
  <c r="AS50" i="4" s="1"/>
  <c r="AY51" i="4"/>
  <c r="AY52" i="4"/>
  <c r="AS52" i="4" s="1"/>
  <c r="AY53" i="4"/>
  <c r="AY54" i="4"/>
  <c r="AS54" i="4" s="1"/>
  <c r="AY55" i="4"/>
  <c r="AY56" i="4"/>
  <c r="AS56" i="4" s="1"/>
  <c r="AY57" i="4"/>
  <c r="AY58" i="4"/>
  <c r="AS58" i="4" s="1"/>
  <c r="AY59" i="4"/>
  <c r="AY60" i="4"/>
  <c r="AS60" i="4" s="1"/>
  <c r="AY61" i="4"/>
  <c r="AY62" i="4"/>
  <c r="AS62" i="4" s="1"/>
  <c r="AY63" i="4"/>
  <c r="AY64" i="4"/>
  <c r="AS64" i="4" s="1"/>
  <c r="AY65" i="4"/>
  <c r="AY66" i="4"/>
  <c r="AS66" i="4" s="1"/>
  <c r="AY67" i="4"/>
  <c r="AS67" i="4" s="1"/>
  <c r="AY68" i="4"/>
  <c r="AS68" i="4" s="1"/>
  <c r="AY69" i="4"/>
  <c r="AS69" i="4" s="1"/>
  <c r="AY70" i="4"/>
  <c r="AS70" i="4" s="1"/>
  <c r="AY71" i="4"/>
  <c r="AS71" i="4" s="1"/>
  <c r="AY72" i="4"/>
  <c r="AS72" i="4" s="1"/>
  <c r="AY73" i="4"/>
  <c r="AY74" i="4"/>
  <c r="AS74" i="4" s="1"/>
  <c r="AY75" i="4"/>
  <c r="AS75" i="4" s="1"/>
  <c r="AY76" i="4"/>
  <c r="AS76" i="4" s="1"/>
  <c r="AY77" i="4"/>
  <c r="AS77" i="4" s="1"/>
  <c r="AY78" i="4"/>
  <c r="AS78" i="4" s="1"/>
  <c r="AY79" i="4"/>
  <c r="AS79" i="4" s="1"/>
  <c r="AY80" i="4"/>
  <c r="AS80" i="4" s="1"/>
  <c r="AY81" i="4"/>
  <c r="AY82" i="4"/>
  <c r="AS82" i="4" s="1"/>
  <c r="AY83" i="4"/>
  <c r="AY84" i="4"/>
  <c r="AS84" i="4" s="1"/>
  <c r="AY85" i="4"/>
  <c r="AS85" i="4" s="1"/>
  <c r="AY86" i="4"/>
  <c r="AS86" i="4" s="1"/>
  <c r="AY87" i="4"/>
  <c r="AS87" i="4" s="1"/>
  <c r="AY88" i="4"/>
  <c r="AS88" i="4" s="1"/>
  <c r="AY89" i="4"/>
  <c r="AS89" i="4" s="1"/>
  <c r="AY90" i="4"/>
  <c r="AS90" i="4" s="1"/>
  <c r="AY91" i="4"/>
  <c r="AY92" i="4"/>
  <c r="AS92" i="4" s="1"/>
  <c r="AY93" i="4"/>
  <c r="AY94" i="4"/>
  <c r="AS94" i="4" s="1"/>
  <c r="AY95" i="4"/>
  <c r="AY96" i="4"/>
  <c r="AS96" i="4" s="1"/>
  <c r="AY97" i="4"/>
  <c r="AY98" i="4"/>
  <c r="AS98" i="4" s="1"/>
  <c r="AY99" i="4"/>
  <c r="AY100" i="4"/>
  <c r="AS100" i="4" s="1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K40" i="4"/>
  <c r="AK42" i="4"/>
  <c r="AK50" i="4"/>
  <c r="AK52" i="4"/>
  <c r="AK60" i="4"/>
  <c r="AK62" i="4"/>
  <c r="AK80" i="4"/>
  <c r="AK82" i="4"/>
  <c r="AK90" i="4"/>
  <c r="AK92" i="4"/>
  <c r="AK100" i="4"/>
  <c r="AQ38" i="4"/>
  <c r="AQ39" i="4"/>
  <c r="AK39" i="4" s="1"/>
  <c r="AQ40" i="4"/>
  <c r="AQ41" i="4"/>
  <c r="AK41" i="4" s="1"/>
  <c r="AQ42" i="4"/>
  <c r="AQ43" i="4"/>
  <c r="AK43" i="4" s="1"/>
  <c r="AQ44" i="4"/>
  <c r="AK44" i="4" s="1"/>
  <c r="AQ45" i="4"/>
  <c r="AK45" i="4" s="1"/>
  <c r="AQ46" i="4"/>
  <c r="AK46" i="4" s="1"/>
  <c r="AQ47" i="4"/>
  <c r="AK47" i="4" s="1"/>
  <c r="AQ48" i="4"/>
  <c r="AK48" i="4" s="1"/>
  <c r="AQ49" i="4"/>
  <c r="AK49" i="4" s="1"/>
  <c r="AQ50" i="4"/>
  <c r="AQ51" i="4"/>
  <c r="AK51" i="4" s="1"/>
  <c r="AQ52" i="4"/>
  <c r="AQ53" i="4"/>
  <c r="AK53" i="4" s="1"/>
  <c r="AQ54" i="4"/>
  <c r="AK54" i="4" s="1"/>
  <c r="AQ55" i="4"/>
  <c r="AK55" i="4" s="1"/>
  <c r="AQ56" i="4"/>
  <c r="AK56" i="4" s="1"/>
  <c r="AQ57" i="4"/>
  <c r="AK57" i="4" s="1"/>
  <c r="AQ58" i="4"/>
  <c r="AK58" i="4" s="1"/>
  <c r="AQ59" i="4"/>
  <c r="AK59" i="4" s="1"/>
  <c r="AQ60" i="4"/>
  <c r="AQ61" i="4"/>
  <c r="AK61" i="4" s="1"/>
  <c r="AQ62" i="4"/>
  <c r="AQ63" i="4"/>
  <c r="AK63" i="4" s="1"/>
  <c r="AQ64" i="4"/>
  <c r="AK64" i="4" s="1"/>
  <c r="AQ65" i="4"/>
  <c r="AK65" i="4" s="1"/>
  <c r="AQ66" i="4"/>
  <c r="AK66" i="4" s="1"/>
  <c r="AQ67" i="4"/>
  <c r="AK67" i="4" s="1"/>
  <c r="AQ68" i="4"/>
  <c r="AK68" i="4" s="1"/>
  <c r="AQ69" i="4"/>
  <c r="AK69" i="4" s="1"/>
  <c r="AQ70" i="4"/>
  <c r="AK70" i="4" s="1"/>
  <c r="AQ71" i="4"/>
  <c r="AK71" i="4" s="1"/>
  <c r="AQ72" i="4"/>
  <c r="AK72" i="4" s="1"/>
  <c r="AQ73" i="4"/>
  <c r="AK73" i="4" s="1"/>
  <c r="AQ74" i="4"/>
  <c r="AK74" i="4" s="1"/>
  <c r="AQ75" i="4"/>
  <c r="AK75" i="4" s="1"/>
  <c r="AQ76" i="4"/>
  <c r="AK76" i="4" s="1"/>
  <c r="AQ77" i="4"/>
  <c r="AK77" i="4" s="1"/>
  <c r="AQ78" i="4"/>
  <c r="AK78" i="4" s="1"/>
  <c r="AQ79" i="4"/>
  <c r="AK79" i="4" s="1"/>
  <c r="AQ80" i="4"/>
  <c r="AQ81" i="4"/>
  <c r="AK81" i="4" s="1"/>
  <c r="AQ82" i="4"/>
  <c r="AQ83" i="4"/>
  <c r="AK83" i="4" s="1"/>
  <c r="AQ84" i="4"/>
  <c r="AK84" i="4" s="1"/>
  <c r="AQ85" i="4"/>
  <c r="AK85" i="4" s="1"/>
  <c r="AQ86" i="4"/>
  <c r="AK86" i="4" s="1"/>
  <c r="AQ87" i="4"/>
  <c r="AK87" i="4" s="1"/>
  <c r="AQ88" i="4"/>
  <c r="AK88" i="4" s="1"/>
  <c r="AQ89" i="4"/>
  <c r="AK89" i="4" s="1"/>
  <c r="AQ90" i="4"/>
  <c r="AQ91" i="4"/>
  <c r="AK91" i="4" s="1"/>
  <c r="AQ92" i="4"/>
  <c r="AQ93" i="4"/>
  <c r="AK93" i="4" s="1"/>
  <c r="AQ94" i="4"/>
  <c r="AK94" i="4" s="1"/>
  <c r="AQ95" i="4"/>
  <c r="AK95" i="4" s="1"/>
  <c r="AQ96" i="4"/>
  <c r="AK96" i="4" s="1"/>
  <c r="AQ97" i="4"/>
  <c r="AK97" i="4" s="1"/>
  <c r="AQ98" i="4"/>
  <c r="AK98" i="4" s="1"/>
  <c r="AQ99" i="4"/>
  <c r="AK99" i="4" s="1"/>
  <c r="AQ100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C36" i="4"/>
  <c r="AC52" i="4"/>
  <c r="AC60" i="4"/>
  <c r="AC76" i="4"/>
  <c r="AC84" i="4"/>
  <c r="AI11" i="4"/>
  <c r="AC11" i="4" s="1"/>
  <c r="AI12" i="4"/>
  <c r="AC12" i="4" s="1"/>
  <c r="AI13" i="4"/>
  <c r="AC13" i="4" s="1"/>
  <c r="AI14" i="4"/>
  <c r="AC14" i="4" s="1"/>
  <c r="AI15" i="4"/>
  <c r="AC15" i="4" s="1"/>
  <c r="AI16" i="4"/>
  <c r="AC16" i="4" s="1"/>
  <c r="AI17" i="4"/>
  <c r="AC17" i="4" s="1"/>
  <c r="AI18" i="4"/>
  <c r="AC18" i="4" s="1"/>
  <c r="AI19" i="4"/>
  <c r="AC19" i="4" s="1"/>
  <c r="AI20" i="4"/>
  <c r="AC20" i="4" s="1"/>
  <c r="AI21" i="4"/>
  <c r="AC21" i="4" s="1"/>
  <c r="AI22" i="4"/>
  <c r="AC22" i="4" s="1"/>
  <c r="AI23" i="4"/>
  <c r="AC23" i="4" s="1"/>
  <c r="AI24" i="4"/>
  <c r="AC24" i="4" s="1"/>
  <c r="AI25" i="4"/>
  <c r="AC25" i="4" s="1"/>
  <c r="AI26" i="4"/>
  <c r="AC26" i="4" s="1"/>
  <c r="AI27" i="4"/>
  <c r="AC27" i="4" s="1"/>
  <c r="AI28" i="4"/>
  <c r="AC28" i="4" s="1"/>
  <c r="AI29" i="4"/>
  <c r="AC29" i="4" s="1"/>
  <c r="AI30" i="4"/>
  <c r="AC30" i="4" s="1"/>
  <c r="AI31" i="4"/>
  <c r="AC31" i="4" s="1"/>
  <c r="AI32" i="4"/>
  <c r="AC32" i="4" s="1"/>
  <c r="AI33" i="4"/>
  <c r="AC33" i="4" s="1"/>
  <c r="AI34" i="4"/>
  <c r="AC34" i="4" s="1"/>
  <c r="AI35" i="4"/>
  <c r="AC35" i="4" s="1"/>
  <c r="AI36" i="4"/>
  <c r="AI37" i="4"/>
  <c r="AC37" i="4" s="1"/>
  <c r="AI38" i="4"/>
  <c r="AC38" i="4" s="1"/>
  <c r="AI39" i="4"/>
  <c r="AC39" i="4" s="1"/>
  <c r="AI40" i="4"/>
  <c r="AC40" i="4" s="1"/>
  <c r="AI41" i="4"/>
  <c r="AC41" i="4" s="1"/>
  <c r="AI42" i="4"/>
  <c r="AC42" i="4" s="1"/>
  <c r="AI43" i="4"/>
  <c r="AC43" i="4" s="1"/>
  <c r="AI44" i="4"/>
  <c r="AC44" i="4" s="1"/>
  <c r="AI45" i="4"/>
  <c r="AC45" i="4" s="1"/>
  <c r="AI46" i="4"/>
  <c r="AC46" i="4" s="1"/>
  <c r="AI47" i="4"/>
  <c r="AC47" i="4" s="1"/>
  <c r="AI48" i="4"/>
  <c r="AC48" i="4" s="1"/>
  <c r="AI49" i="4"/>
  <c r="AC49" i="4" s="1"/>
  <c r="AI50" i="4"/>
  <c r="AC50" i="4" s="1"/>
  <c r="AI51" i="4"/>
  <c r="AC51" i="4" s="1"/>
  <c r="AI52" i="4"/>
  <c r="AI53" i="4"/>
  <c r="AC53" i="4" s="1"/>
  <c r="AI54" i="4"/>
  <c r="AC54" i="4" s="1"/>
  <c r="AI55" i="4"/>
  <c r="AC55" i="4" s="1"/>
  <c r="AI56" i="4"/>
  <c r="AC56" i="4" s="1"/>
  <c r="AI57" i="4"/>
  <c r="AC57" i="4" s="1"/>
  <c r="AI58" i="4"/>
  <c r="AC58" i="4" s="1"/>
  <c r="AI59" i="4"/>
  <c r="AC59" i="4" s="1"/>
  <c r="AI60" i="4"/>
  <c r="AI61" i="4"/>
  <c r="AC61" i="4" s="1"/>
  <c r="AI62" i="4"/>
  <c r="AC62" i="4" s="1"/>
  <c r="AI63" i="4"/>
  <c r="AC63" i="4" s="1"/>
  <c r="AI64" i="4"/>
  <c r="AC64" i="4" s="1"/>
  <c r="AI65" i="4"/>
  <c r="AC65" i="4" s="1"/>
  <c r="AI66" i="4"/>
  <c r="AC66" i="4" s="1"/>
  <c r="AI67" i="4"/>
  <c r="AC67" i="4" s="1"/>
  <c r="AI68" i="4"/>
  <c r="AC68" i="4" s="1"/>
  <c r="AI69" i="4"/>
  <c r="AC69" i="4" s="1"/>
  <c r="AI70" i="4"/>
  <c r="AC70" i="4" s="1"/>
  <c r="AI71" i="4"/>
  <c r="AC71" i="4" s="1"/>
  <c r="AI72" i="4"/>
  <c r="AC72" i="4" s="1"/>
  <c r="AI73" i="4"/>
  <c r="AC73" i="4" s="1"/>
  <c r="AI74" i="4"/>
  <c r="AC74" i="4" s="1"/>
  <c r="AI75" i="4"/>
  <c r="AC75" i="4" s="1"/>
  <c r="AI76" i="4"/>
  <c r="AI77" i="4"/>
  <c r="AC77" i="4" s="1"/>
  <c r="AI78" i="4"/>
  <c r="AC78" i="4" s="1"/>
  <c r="AI79" i="4"/>
  <c r="AC79" i="4" s="1"/>
  <c r="AI80" i="4"/>
  <c r="AC80" i="4" s="1"/>
  <c r="AI81" i="4"/>
  <c r="AC81" i="4" s="1"/>
  <c r="AI82" i="4"/>
  <c r="AC82" i="4" s="1"/>
  <c r="AI83" i="4"/>
  <c r="AC83" i="4" s="1"/>
  <c r="AI84" i="4"/>
  <c r="AI85" i="4"/>
  <c r="AC85" i="4" s="1"/>
  <c r="AI86" i="4"/>
  <c r="AC86" i="4" s="1"/>
  <c r="AI87" i="4"/>
  <c r="AC87" i="4" s="1"/>
  <c r="AI88" i="4"/>
  <c r="AC88" i="4" s="1"/>
  <c r="AI89" i="4"/>
  <c r="AC89" i="4" s="1"/>
  <c r="AI90" i="4"/>
  <c r="AC90" i="4" s="1"/>
  <c r="AI91" i="4"/>
  <c r="AC91" i="4" s="1"/>
  <c r="AI92" i="4"/>
  <c r="AC92" i="4" s="1"/>
  <c r="AI93" i="4"/>
  <c r="AC93" i="4" s="1"/>
  <c r="AI94" i="4"/>
  <c r="AC94" i="4" s="1"/>
  <c r="AI95" i="4"/>
  <c r="AC95" i="4" s="1"/>
  <c r="AI96" i="4"/>
  <c r="AC96" i="4" s="1"/>
  <c r="AI97" i="4"/>
  <c r="AC97" i="4" s="1"/>
  <c r="AI98" i="4"/>
  <c r="AC98" i="4" s="1"/>
  <c r="AI99" i="4"/>
  <c r="AC99" i="4" s="1"/>
  <c r="AI100" i="4"/>
  <c r="AC100" i="4" s="1"/>
  <c r="AI10" i="4"/>
  <c r="AA10" i="4"/>
  <c r="U45" i="4" s="1"/>
  <c r="AA11" i="4"/>
  <c r="AA12" i="4"/>
  <c r="AA13" i="4"/>
  <c r="AA14" i="4"/>
  <c r="AA15" i="4"/>
  <c r="AA16" i="4"/>
  <c r="AA17" i="4"/>
  <c r="AA18" i="4"/>
  <c r="U18" i="4" s="1"/>
  <c r="AA19" i="4"/>
  <c r="AA20" i="4"/>
  <c r="AA21" i="4"/>
  <c r="AA22" i="4"/>
  <c r="AA23" i="4"/>
  <c r="U23" i="4" s="1"/>
  <c r="AA24" i="4"/>
  <c r="AA25" i="4"/>
  <c r="U25" i="4" s="1"/>
  <c r="AA26" i="4"/>
  <c r="AA27" i="4"/>
  <c r="U27" i="4" s="1"/>
  <c r="AA28" i="4"/>
  <c r="AA29" i="4"/>
  <c r="AA30" i="4"/>
  <c r="AA31" i="4"/>
  <c r="U31" i="4" s="1"/>
  <c r="AA32" i="4"/>
  <c r="AA33" i="4"/>
  <c r="U33" i="4" s="1"/>
  <c r="AA34" i="4"/>
  <c r="AA35" i="4"/>
  <c r="U35" i="4" s="1"/>
  <c r="AA36" i="4"/>
  <c r="AA37" i="4"/>
  <c r="AA38" i="4"/>
  <c r="AA39" i="4"/>
  <c r="U39" i="4" s="1"/>
  <c r="AA40" i="4"/>
  <c r="AA41" i="4"/>
  <c r="U41" i="4" s="1"/>
  <c r="AA42" i="4"/>
  <c r="AA43" i="4"/>
  <c r="U43" i="4" s="1"/>
  <c r="AA44" i="4"/>
  <c r="AA45" i="4"/>
  <c r="AA46" i="4"/>
  <c r="AA47" i="4"/>
  <c r="U47" i="4" s="1"/>
  <c r="AA48" i="4"/>
  <c r="AA49" i="4"/>
  <c r="U49" i="4" s="1"/>
  <c r="AA50" i="4"/>
  <c r="AA51" i="4"/>
  <c r="U51" i="4" s="1"/>
  <c r="AA52" i="4"/>
  <c r="AA53" i="4"/>
  <c r="AA54" i="4"/>
  <c r="AA55" i="4"/>
  <c r="U55" i="4" s="1"/>
  <c r="AA56" i="4"/>
  <c r="AA57" i="4"/>
  <c r="U57" i="4" s="1"/>
  <c r="AA58" i="4"/>
  <c r="AA59" i="4"/>
  <c r="U59" i="4" s="1"/>
  <c r="AA60" i="4"/>
  <c r="AA61" i="4"/>
  <c r="AA62" i="4"/>
  <c r="AA63" i="4"/>
  <c r="U63" i="4" s="1"/>
  <c r="AA64" i="4"/>
  <c r="AA65" i="4"/>
  <c r="U65" i="4" s="1"/>
  <c r="AA66" i="4"/>
  <c r="AA67" i="4"/>
  <c r="U67" i="4" s="1"/>
  <c r="AA68" i="4"/>
  <c r="AA69" i="4"/>
  <c r="AA70" i="4"/>
  <c r="AA71" i="4"/>
  <c r="U71" i="4" s="1"/>
  <c r="AA72" i="4"/>
  <c r="AA73" i="4"/>
  <c r="U73" i="4" s="1"/>
  <c r="AA74" i="4"/>
  <c r="AA75" i="4"/>
  <c r="U75" i="4" s="1"/>
  <c r="AA76" i="4"/>
  <c r="AA77" i="4"/>
  <c r="AA78" i="4"/>
  <c r="AA79" i="4"/>
  <c r="U79" i="4" s="1"/>
  <c r="AA80" i="4"/>
  <c r="AA81" i="4"/>
  <c r="U81" i="4" s="1"/>
  <c r="AA82" i="4"/>
  <c r="AA83" i="4"/>
  <c r="U83" i="4" s="1"/>
  <c r="AA84" i="4"/>
  <c r="AA85" i="4"/>
  <c r="AA86" i="4"/>
  <c r="AA87" i="4"/>
  <c r="U87" i="4" s="1"/>
  <c r="AA88" i="4"/>
  <c r="AA89" i="4"/>
  <c r="U89" i="4" s="1"/>
  <c r="AA90" i="4"/>
  <c r="AA91" i="4"/>
  <c r="U91" i="4" s="1"/>
  <c r="AA92" i="4"/>
  <c r="AA93" i="4"/>
  <c r="AA94" i="4"/>
  <c r="U94" i="4" s="1"/>
  <c r="AA95" i="4"/>
  <c r="U95" i="4" s="1"/>
  <c r="AA96" i="4"/>
  <c r="AA97" i="4"/>
  <c r="U97" i="4" s="1"/>
  <c r="AA98" i="4"/>
  <c r="U98" i="4" s="1"/>
  <c r="AA99" i="4"/>
  <c r="U99" i="4" s="1"/>
  <c r="AA100" i="4"/>
  <c r="S88" i="4"/>
  <c r="S89" i="4"/>
  <c r="S90" i="4"/>
  <c r="S91" i="4"/>
  <c r="M91" i="4" s="1"/>
  <c r="S92" i="4"/>
  <c r="M92" i="4" s="1"/>
  <c r="S93" i="4"/>
  <c r="M93" i="4" s="1"/>
  <c r="S94" i="4"/>
  <c r="M94" i="4" s="1"/>
  <c r="S95" i="4"/>
  <c r="M95" i="4" s="1"/>
  <c r="S96" i="4"/>
  <c r="M96" i="4" s="1"/>
  <c r="S97" i="4"/>
  <c r="M97" i="4" s="1"/>
  <c r="S98" i="4"/>
  <c r="M98" i="4" s="1"/>
  <c r="S99" i="4"/>
  <c r="M99" i="4" s="1"/>
  <c r="S100" i="4"/>
  <c r="M100" i="4" s="1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E65" i="4"/>
  <c r="E85" i="4"/>
  <c r="E97" i="4"/>
  <c r="K63" i="4"/>
  <c r="K64" i="4"/>
  <c r="E64" i="4" s="1"/>
  <c r="K65" i="4"/>
  <c r="K66" i="4"/>
  <c r="E66" i="4" s="1"/>
  <c r="K67" i="4"/>
  <c r="E67" i="4" s="1"/>
  <c r="K68" i="4"/>
  <c r="E68" i="4" s="1"/>
  <c r="K69" i="4"/>
  <c r="E69" i="4" s="1"/>
  <c r="K70" i="4"/>
  <c r="E70" i="4" s="1"/>
  <c r="K71" i="4"/>
  <c r="E71" i="4" s="1"/>
  <c r="K72" i="4"/>
  <c r="E72" i="4" s="1"/>
  <c r="K73" i="4"/>
  <c r="E73" i="4" s="1"/>
  <c r="K74" i="4"/>
  <c r="E74" i="4" s="1"/>
  <c r="K75" i="4"/>
  <c r="E75" i="4" s="1"/>
  <c r="K76" i="4"/>
  <c r="E76" i="4" s="1"/>
  <c r="K77" i="4"/>
  <c r="E77" i="4" s="1"/>
  <c r="K78" i="4"/>
  <c r="E78" i="4" s="1"/>
  <c r="K79" i="4"/>
  <c r="E79" i="4" s="1"/>
  <c r="K80" i="4"/>
  <c r="E80" i="4" s="1"/>
  <c r="K81" i="4"/>
  <c r="E81" i="4" s="1"/>
  <c r="K82" i="4"/>
  <c r="E82" i="4" s="1"/>
  <c r="K83" i="4"/>
  <c r="E83" i="4" s="1"/>
  <c r="K84" i="4"/>
  <c r="E84" i="4" s="1"/>
  <c r="K85" i="4"/>
  <c r="K86" i="4"/>
  <c r="E86" i="4" s="1"/>
  <c r="K87" i="4"/>
  <c r="E87" i="4" s="1"/>
  <c r="K88" i="4"/>
  <c r="E88" i="4" s="1"/>
  <c r="K89" i="4"/>
  <c r="E89" i="4" s="1"/>
  <c r="K90" i="4"/>
  <c r="E90" i="4" s="1"/>
  <c r="K91" i="4"/>
  <c r="E91" i="4" s="1"/>
  <c r="K92" i="4"/>
  <c r="E92" i="4" s="1"/>
  <c r="K93" i="4"/>
  <c r="E93" i="4" s="1"/>
  <c r="K94" i="4"/>
  <c r="E94" i="4" s="1"/>
  <c r="K95" i="4"/>
  <c r="E95" i="4" s="1"/>
  <c r="K96" i="4"/>
  <c r="E96" i="4" s="1"/>
  <c r="K97" i="4"/>
  <c r="K98" i="4"/>
  <c r="E98" i="4" s="1"/>
  <c r="K99" i="4"/>
  <c r="E99" i="4" s="1"/>
  <c r="K100" i="4"/>
  <c r="E100" i="4" s="1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M90" i="4" l="1"/>
  <c r="D45" i="6"/>
  <c r="C42" i="6"/>
  <c r="B46" i="6"/>
  <c r="A45" i="3" s="1"/>
  <c r="F42" i="6"/>
  <c r="E46" i="6"/>
  <c r="D43" i="6"/>
  <c r="C42" i="3" s="1"/>
  <c r="C47" i="6"/>
  <c r="B44" i="6"/>
  <c r="A43" i="3" s="1"/>
  <c r="F47" i="6"/>
  <c r="E44" i="6"/>
  <c r="D43" i="3" s="1"/>
  <c r="C45" i="6"/>
  <c r="B44" i="3" s="1"/>
  <c r="B42" i="6"/>
  <c r="A41" i="3" s="1"/>
  <c r="F45" i="6"/>
  <c r="E44" i="3" s="1"/>
  <c r="E42" i="6"/>
  <c r="D41" i="3" s="1"/>
  <c r="D46" i="6"/>
  <c r="C45" i="3" s="1"/>
  <c r="C43" i="6"/>
  <c r="B42" i="3" s="1"/>
  <c r="B43" i="6"/>
  <c r="E43" i="6"/>
  <c r="D42" i="3" s="1"/>
  <c r="C44" i="6"/>
  <c r="B43" i="3" s="1"/>
  <c r="B47" i="6"/>
  <c r="A46" i="3" s="1"/>
  <c r="F43" i="6"/>
  <c r="E47" i="6"/>
  <c r="D46" i="3" s="1"/>
  <c r="D44" i="6"/>
  <c r="B45" i="6"/>
  <c r="E45" i="6"/>
  <c r="D42" i="6"/>
  <c r="C41" i="3" s="1"/>
  <c r="C46" i="6"/>
  <c r="B45" i="3" s="1"/>
  <c r="F46" i="6"/>
  <c r="D47" i="6"/>
  <c r="C46" i="3" s="1"/>
  <c r="F44" i="6"/>
  <c r="E43" i="3" s="1"/>
  <c r="U90" i="4"/>
  <c r="U78" i="4"/>
  <c r="U66" i="4"/>
  <c r="U50" i="4"/>
  <c r="U34" i="4"/>
  <c r="U30" i="4"/>
  <c r="U69" i="4"/>
  <c r="U29" i="4"/>
  <c r="U21" i="4"/>
  <c r="U17" i="4"/>
  <c r="U82" i="4"/>
  <c r="U74" i="4"/>
  <c r="U58" i="4"/>
  <c r="U46" i="4"/>
  <c r="U38" i="4"/>
  <c r="U26" i="4"/>
  <c r="U93" i="4"/>
  <c r="U77" i="4"/>
  <c r="U61" i="4"/>
  <c r="U53" i="4"/>
  <c r="U37" i="4"/>
  <c r="U100" i="4"/>
  <c r="U96" i="4"/>
  <c r="U92" i="4"/>
  <c r="U88" i="4"/>
  <c r="U84" i="4"/>
  <c r="U80" i="4"/>
  <c r="U76" i="4"/>
  <c r="U72" i="4"/>
  <c r="U68" i="4"/>
  <c r="U64" i="4"/>
  <c r="U60" i="4"/>
  <c r="U56" i="4"/>
  <c r="U52" i="4"/>
  <c r="U48" i="4"/>
  <c r="U44" i="4"/>
  <c r="U40" i="4"/>
  <c r="U36" i="4"/>
  <c r="U32" i="4"/>
  <c r="U28" i="4"/>
  <c r="U24" i="4"/>
  <c r="U20" i="4"/>
  <c r="U86" i="4"/>
  <c r="U70" i="4"/>
  <c r="U62" i="4"/>
  <c r="U54" i="4"/>
  <c r="U42" i="4"/>
  <c r="U22" i="4"/>
  <c r="U85" i="4"/>
  <c r="U19" i="4"/>
  <c r="C40" i="3"/>
  <c r="B40" i="3"/>
  <c r="D40" i="3"/>
  <c r="E40" i="3"/>
  <c r="BA76" i="4"/>
  <c r="CH43" i="4"/>
  <c r="M10" i="4"/>
  <c r="D117" i="6"/>
  <c r="C116" i="3" s="1"/>
  <c r="C116" i="6"/>
  <c r="B115" i="3" s="1"/>
  <c r="B116" i="6"/>
  <c r="A115" i="3" s="1"/>
  <c r="D116" i="6"/>
  <c r="C115" i="3" s="1"/>
  <c r="E117" i="6"/>
  <c r="D116" i="3" s="1"/>
  <c r="F117" i="6"/>
  <c r="E116" i="3" s="1"/>
  <c r="E116" i="6"/>
  <c r="D115" i="3" s="1"/>
  <c r="B117" i="6"/>
  <c r="A116" i="3" s="1"/>
  <c r="C117" i="6"/>
  <c r="B116" i="3" s="1"/>
  <c r="F116" i="6"/>
  <c r="E115" i="3" s="1"/>
  <c r="D189" i="6"/>
  <c r="C188" i="3" s="1"/>
  <c r="D185" i="6"/>
  <c r="C184" i="3" s="1"/>
  <c r="D181" i="6"/>
  <c r="C180" i="3" s="1"/>
  <c r="D177" i="6"/>
  <c r="C176" i="3" s="1"/>
  <c r="D173" i="6"/>
  <c r="C172" i="3" s="1"/>
  <c r="D169" i="6"/>
  <c r="C168" i="3" s="1"/>
  <c r="D165" i="6"/>
  <c r="C164" i="3" s="1"/>
  <c r="C189" i="6"/>
  <c r="B188" i="3" s="1"/>
  <c r="C185" i="6"/>
  <c r="B184" i="3" s="1"/>
  <c r="C181" i="6"/>
  <c r="B180" i="3" s="1"/>
  <c r="C177" i="6"/>
  <c r="B176" i="3" s="1"/>
  <c r="C173" i="6"/>
  <c r="B172" i="3" s="1"/>
  <c r="C169" i="6"/>
  <c r="B168" i="3" s="1"/>
  <c r="C165" i="6"/>
  <c r="B164" i="3" s="1"/>
  <c r="F189" i="6"/>
  <c r="E188" i="3" s="1"/>
  <c r="F185" i="6"/>
  <c r="E184" i="3" s="1"/>
  <c r="F181" i="6"/>
  <c r="E180" i="3" s="1"/>
  <c r="F177" i="6"/>
  <c r="E176" i="3" s="1"/>
  <c r="F173" i="6"/>
  <c r="E172" i="3" s="1"/>
  <c r="F169" i="6"/>
  <c r="E168" i="3" s="1"/>
  <c r="F165" i="6"/>
  <c r="E164" i="3" s="1"/>
  <c r="E189" i="6"/>
  <c r="D188" i="3" s="1"/>
  <c r="E185" i="6"/>
  <c r="D184" i="3" s="1"/>
  <c r="E181" i="6"/>
  <c r="D180" i="3" s="1"/>
  <c r="E177" i="6"/>
  <c r="D176" i="3" s="1"/>
  <c r="E173" i="6"/>
  <c r="D172" i="3" s="1"/>
  <c r="E169" i="6"/>
  <c r="D168" i="3" s="1"/>
  <c r="E165" i="6"/>
  <c r="D164" i="3" s="1"/>
  <c r="B178" i="6"/>
  <c r="A177" i="3" s="1"/>
  <c r="B162" i="6"/>
  <c r="A161" i="3" s="1"/>
  <c r="B177" i="6"/>
  <c r="A176" i="3" s="1"/>
  <c r="B180" i="6"/>
  <c r="A179" i="3" s="1"/>
  <c r="B164" i="6"/>
  <c r="A163" i="3" s="1"/>
  <c r="B179" i="6"/>
  <c r="A178" i="3" s="1"/>
  <c r="B163" i="6"/>
  <c r="A162" i="3" s="1"/>
  <c r="D192" i="6"/>
  <c r="C191" i="3" s="1"/>
  <c r="D188" i="6"/>
  <c r="C187" i="3" s="1"/>
  <c r="D184" i="6"/>
  <c r="C183" i="3" s="1"/>
  <c r="D180" i="6"/>
  <c r="C179" i="3" s="1"/>
  <c r="D176" i="6"/>
  <c r="C175" i="3" s="1"/>
  <c r="D172" i="6"/>
  <c r="C171" i="3" s="1"/>
  <c r="D168" i="6"/>
  <c r="C167" i="3" s="1"/>
  <c r="D164" i="6"/>
  <c r="C163" i="3" s="1"/>
  <c r="C192" i="6"/>
  <c r="B191" i="3" s="1"/>
  <c r="C188" i="6"/>
  <c r="B187" i="3" s="1"/>
  <c r="C184" i="6"/>
  <c r="B183" i="3" s="1"/>
  <c r="C180" i="6"/>
  <c r="B179" i="3" s="1"/>
  <c r="C176" i="6"/>
  <c r="B175" i="3" s="1"/>
  <c r="C172" i="6"/>
  <c r="B171" i="3" s="1"/>
  <c r="C168" i="6"/>
  <c r="B167" i="3" s="1"/>
  <c r="C164" i="6"/>
  <c r="B163" i="3" s="1"/>
  <c r="F192" i="6"/>
  <c r="E191" i="3" s="1"/>
  <c r="F188" i="6"/>
  <c r="E187" i="3" s="1"/>
  <c r="F184" i="6"/>
  <c r="E183" i="3" s="1"/>
  <c r="F180" i="6"/>
  <c r="E179" i="3" s="1"/>
  <c r="F176" i="6"/>
  <c r="E175" i="3" s="1"/>
  <c r="F172" i="6"/>
  <c r="E171" i="3" s="1"/>
  <c r="F168" i="6"/>
  <c r="E167" i="3" s="1"/>
  <c r="F164" i="6"/>
  <c r="E163" i="3" s="1"/>
  <c r="E192" i="6"/>
  <c r="D191" i="3" s="1"/>
  <c r="E188" i="6"/>
  <c r="D187" i="3" s="1"/>
  <c r="E184" i="6"/>
  <c r="D183" i="3" s="1"/>
  <c r="E180" i="6"/>
  <c r="D179" i="3" s="1"/>
  <c r="E176" i="6"/>
  <c r="D175" i="3" s="1"/>
  <c r="E172" i="6"/>
  <c r="D171" i="3" s="1"/>
  <c r="E168" i="6"/>
  <c r="D167" i="3" s="1"/>
  <c r="E164" i="6"/>
  <c r="D163" i="3" s="1"/>
  <c r="B190" i="6"/>
  <c r="A189" i="3" s="1"/>
  <c r="B174" i="6"/>
  <c r="A173" i="3" s="1"/>
  <c r="B189" i="6"/>
  <c r="A188" i="3" s="1"/>
  <c r="B173" i="6"/>
  <c r="A172" i="3" s="1"/>
  <c r="B192" i="6"/>
  <c r="A191" i="3" s="1"/>
  <c r="B176" i="6"/>
  <c r="A175" i="3" s="1"/>
  <c r="B191" i="6"/>
  <c r="A190" i="3" s="1"/>
  <c r="B175" i="6"/>
  <c r="A174" i="3" s="1"/>
  <c r="D191" i="6"/>
  <c r="C190" i="3" s="1"/>
  <c r="D187" i="6"/>
  <c r="C186" i="3" s="1"/>
  <c r="D183" i="6"/>
  <c r="C182" i="3" s="1"/>
  <c r="D179" i="6"/>
  <c r="C178" i="3" s="1"/>
  <c r="D175" i="6"/>
  <c r="C174" i="3" s="1"/>
  <c r="D171" i="6"/>
  <c r="C170" i="3" s="1"/>
  <c r="D167" i="6"/>
  <c r="C166" i="3" s="1"/>
  <c r="D163" i="6"/>
  <c r="C162" i="3" s="1"/>
  <c r="C191" i="6"/>
  <c r="B190" i="3" s="1"/>
  <c r="C187" i="6"/>
  <c r="B186" i="3" s="1"/>
  <c r="C183" i="6"/>
  <c r="B182" i="3" s="1"/>
  <c r="C179" i="6"/>
  <c r="B178" i="3" s="1"/>
  <c r="C175" i="6"/>
  <c r="B174" i="3" s="1"/>
  <c r="C171" i="6"/>
  <c r="B170" i="3" s="1"/>
  <c r="C167" i="6"/>
  <c r="B166" i="3" s="1"/>
  <c r="C163" i="6"/>
  <c r="B162" i="3" s="1"/>
  <c r="F191" i="6"/>
  <c r="E190" i="3" s="1"/>
  <c r="F187" i="6"/>
  <c r="E186" i="3" s="1"/>
  <c r="F183" i="6"/>
  <c r="E182" i="3" s="1"/>
  <c r="F179" i="6"/>
  <c r="E178" i="3" s="1"/>
  <c r="F175" i="6"/>
  <c r="E174" i="3" s="1"/>
  <c r="F171" i="6"/>
  <c r="E170" i="3" s="1"/>
  <c r="F167" i="6"/>
  <c r="E166" i="3" s="1"/>
  <c r="F163" i="6"/>
  <c r="E162" i="3" s="1"/>
  <c r="E191" i="6"/>
  <c r="D190" i="3" s="1"/>
  <c r="E187" i="6"/>
  <c r="D186" i="3" s="1"/>
  <c r="E183" i="6"/>
  <c r="D182" i="3" s="1"/>
  <c r="E179" i="6"/>
  <c r="D178" i="3" s="1"/>
  <c r="E175" i="6"/>
  <c r="D174" i="3" s="1"/>
  <c r="E171" i="6"/>
  <c r="D170" i="3" s="1"/>
  <c r="E167" i="6"/>
  <c r="D166" i="3" s="1"/>
  <c r="E163" i="6"/>
  <c r="D162" i="3" s="1"/>
  <c r="B186" i="6"/>
  <c r="A185" i="3" s="1"/>
  <c r="B170" i="6"/>
  <c r="A169" i="3" s="1"/>
  <c r="B185" i="6"/>
  <c r="A184" i="3" s="1"/>
  <c r="B169" i="6"/>
  <c r="A168" i="3" s="1"/>
  <c r="B188" i="6"/>
  <c r="A187" i="3" s="1"/>
  <c r="B172" i="6"/>
  <c r="A171" i="3" s="1"/>
  <c r="B187" i="6"/>
  <c r="A186" i="3" s="1"/>
  <c r="B171" i="6"/>
  <c r="A170" i="3" s="1"/>
  <c r="D190" i="6"/>
  <c r="C189" i="3" s="1"/>
  <c r="D186" i="6"/>
  <c r="C185" i="3" s="1"/>
  <c r="D182" i="6"/>
  <c r="C181" i="3" s="1"/>
  <c r="D178" i="6"/>
  <c r="C177" i="3" s="1"/>
  <c r="D174" i="6"/>
  <c r="C173" i="3" s="1"/>
  <c r="D170" i="6"/>
  <c r="C169" i="3" s="1"/>
  <c r="D166" i="6"/>
  <c r="C165" i="3" s="1"/>
  <c r="D162" i="6"/>
  <c r="C161" i="3" s="1"/>
  <c r="C190" i="6"/>
  <c r="B189" i="3" s="1"/>
  <c r="C186" i="6"/>
  <c r="B185" i="3" s="1"/>
  <c r="C182" i="6"/>
  <c r="B181" i="3" s="1"/>
  <c r="C178" i="6"/>
  <c r="B177" i="3" s="1"/>
  <c r="C174" i="6"/>
  <c r="B173" i="3" s="1"/>
  <c r="C170" i="6"/>
  <c r="B169" i="3" s="1"/>
  <c r="C166" i="6"/>
  <c r="B165" i="3" s="1"/>
  <c r="C162" i="6"/>
  <c r="B161" i="3" s="1"/>
  <c r="F190" i="6"/>
  <c r="E189" i="3" s="1"/>
  <c r="F186" i="6"/>
  <c r="E185" i="3" s="1"/>
  <c r="F182" i="6"/>
  <c r="E181" i="3" s="1"/>
  <c r="F178" i="6"/>
  <c r="E177" i="3" s="1"/>
  <c r="F174" i="6"/>
  <c r="E173" i="3" s="1"/>
  <c r="F170" i="6"/>
  <c r="E169" i="3" s="1"/>
  <c r="F166" i="6"/>
  <c r="E165" i="3" s="1"/>
  <c r="F162" i="6"/>
  <c r="E161" i="3" s="1"/>
  <c r="E190" i="6"/>
  <c r="D189" i="3" s="1"/>
  <c r="E186" i="6"/>
  <c r="D185" i="3" s="1"/>
  <c r="E182" i="6"/>
  <c r="D181" i="3" s="1"/>
  <c r="E178" i="6"/>
  <c r="D177" i="3" s="1"/>
  <c r="E174" i="6"/>
  <c r="D173" i="3" s="1"/>
  <c r="E170" i="6"/>
  <c r="D169" i="3" s="1"/>
  <c r="E166" i="6"/>
  <c r="D165" i="3" s="1"/>
  <c r="E162" i="6"/>
  <c r="D161" i="3" s="1"/>
  <c r="B182" i="6"/>
  <c r="A181" i="3" s="1"/>
  <c r="B166" i="6"/>
  <c r="B181" i="6"/>
  <c r="A180" i="3" s="1"/>
  <c r="B165" i="6"/>
  <c r="A164" i="3" s="1"/>
  <c r="B184" i="6"/>
  <c r="A183" i="3" s="1"/>
  <c r="B168" i="6"/>
  <c r="A167" i="3" s="1"/>
  <c r="B183" i="6"/>
  <c r="A182" i="3" s="1"/>
  <c r="B167" i="6"/>
  <c r="A166" i="3" s="1"/>
  <c r="D157" i="6"/>
  <c r="C156" i="3" s="1"/>
  <c r="D153" i="6"/>
  <c r="C152" i="3" s="1"/>
  <c r="D149" i="6"/>
  <c r="C148" i="3" s="1"/>
  <c r="D145" i="6"/>
  <c r="C144" i="3" s="1"/>
  <c r="D141" i="6"/>
  <c r="C140" i="3" s="1"/>
  <c r="D137" i="6"/>
  <c r="C136" i="3" s="1"/>
  <c r="D133" i="6"/>
  <c r="C132" i="3" s="1"/>
  <c r="D129" i="6"/>
  <c r="C128" i="3" s="1"/>
  <c r="D125" i="6"/>
  <c r="C124" i="3" s="1"/>
  <c r="D121" i="6"/>
  <c r="C120" i="3" s="1"/>
  <c r="C158" i="6"/>
  <c r="B157" i="3" s="1"/>
  <c r="C154" i="6"/>
  <c r="B153" i="3" s="1"/>
  <c r="C150" i="6"/>
  <c r="B149" i="3" s="1"/>
  <c r="C146" i="6"/>
  <c r="B145" i="3" s="1"/>
  <c r="C142" i="6"/>
  <c r="B141" i="3" s="1"/>
  <c r="C138" i="6"/>
  <c r="B137" i="3" s="1"/>
  <c r="C134" i="6"/>
  <c r="B133" i="3" s="1"/>
  <c r="C130" i="6"/>
  <c r="B129" i="3" s="1"/>
  <c r="C126" i="6"/>
  <c r="B125" i="3" s="1"/>
  <c r="C122" i="6"/>
  <c r="B121" i="3" s="1"/>
  <c r="F159" i="6"/>
  <c r="E158" i="3" s="1"/>
  <c r="F155" i="6"/>
  <c r="E154" i="3" s="1"/>
  <c r="F151" i="6"/>
  <c r="E150" i="3" s="1"/>
  <c r="F147" i="6"/>
  <c r="E146" i="3" s="1"/>
  <c r="F143" i="6"/>
  <c r="E142" i="3" s="1"/>
  <c r="F139" i="6"/>
  <c r="E138" i="3" s="1"/>
  <c r="F135" i="6"/>
  <c r="E134" i="3" s="1"/>
  <c r="F131" i="6"/>
  <c r="E130" i="3" s="1"/>
  <c r="F127" i="6"/>
  <c r="E126" i="3" s="1"/>
  <c r="F123" i="6"/>
  <c r="E122" i="3" s="1"/>
  <c r="E156" i="6"/>
  <c r="D155" i="3" s="1"/>
  <c r="E152" i="6"/>
  <c r="D151" i="3" s="1"/>
  <c r="E148" i="6"/>
  <c r="D147" i="3" s="1"/>
  <c r="E144" i="6"/>
  <c r="D143" i="3" s="1"/>
  <c r="E140" i="6"/>
  <c r="D139" i="3" s="1"/>
  <c r="E136" i="6"/>
  <c r="D135" i="3" s="1"/>
  <c r="E132" i="6"/>
  <c r="D131" i="3" s="1"/>
  <c r="E128" i="6"/>
  <c r="D127" i="3" s="1"/>
  <c r="E124" i="6"/>
  <c r="D123" i="3" s="1"/>
  <c r="E120" i="6"/>
  <c r="D119" i="3" s="1"/>
  <c r="B149" i="6"/>
  <c r="A148" i="3" s="1"/>
  <c r="B133" i="6"/>
  <c r="A132" i="3" s="1"/>
  <c r="B156" i="6"/>
  <c r="A155" i="3" s="1"/>
  <c r="B140" i="6"/>
  <c r="A139" i="3" s="1"/>
  <c r="B124" i="6"/>
  <c r="A123" i="3" s="1"/>
  <c r="B151" i="6"/>
  <c r="A150" i="3" s="1"/>
  <c r="B135" i="6"/>
  <c r="A134" i="3" s="1"/>
  <c r="B146" i="6"/>
  <c r="B130" i="6"/>
  <c r="A129" i="3" s="1"/>
  <c r="D156" i="6"/>
  <c r="C155" i="3" s="1"/>
  <c r="D152" i="6"/>
  <c r="C151" i="3" s="1"/>
  <c r="D148" i="6"/>
  <c r="C147" i="3" s="1"/>
  <c r="D144" i="6"/>
  <c r="C143" i="3" s="1"/>
  <c r="D140" i="6"/>
  <c r="C139" i="3" s="1"/>
  <c r="D136" i="6"/>
  <c r="C135" i="3" s="1"/>
  <c r="D132" i="6"/>
  <c r="C131" i="3" s="1"/>
  <c r="D128" i="6"/>
  <c r="C127" i="3" s="1"/>
  <c r="D124" i="6"/>
  <c r="C123" i="3" s="1"/>
  <c r="D120" i="6"/>
  <c r="C119" i="3" s="1"/>
  <c r="C157" i="6"/>
  <c r="B156" i="3" s="1"/>
  <c r="C153" i="6"/>
  <c r="B152" i="3" s="1"/>
  <c r="C149" i="6"/>
  <c r="B148" i="3" s="1"/>
  <c r="C145" i="6"/>
  <c r="B144" i="3" s="1"/>
  <c r="C141" i="6"/>
  <c r="B140" i="3" s="1"/>
  <c r="C137" i="6"/>
  <c r="B136" i="3" s="1"/>
  <c r="C133" i="6"/>
  <c r="B132" i="3" s="1"/>
  <c r="C129" i="6"/>
  <c r="B128" i="3" s="1"/>
  <c r="C125" i="6"/>
  <c r="B124" i="3" s="1"/>
  <c r="C121" i="6"/>
  <c r="B120" i="3" s="1"/>
  <c r="F158" i="6"/>
  <c r="E157" i="3" s="1"/>
  <c r="F154" i="6"/>
  <c r="E153" i="3" s="1"/>
  <c r="F150" i="6"/>
  <c r="E149" i="3" s="1"/>
  <c r="F146" i="6"/>
  <c r="E145" i="3" s="1"/>
  <c r="F142" i="6"/>
  <c r="E141" i="3" s="1"/>
  <c r="F138" i="6"/>
  <c r="E137" i="3" s="1"/>
  <c r="F134" i="6"/>
  <c r="E133" i="3" s="1"/>
  <c r="F130" i="6"/>
  <c r="E129" i="3" s="1"/>
  <c r="F126" i="6"/>
  <c r="E125" i="3" s="1"/>
  <c r="F122" i="6"/>
  <c r="E121" i="3" s="1"/>
  <c r="E159" i="6"/>
  <c r="D158" i="3" s="1"/>
  <c r="E155" i="6"/>
  <c r="D154" i="3" s="1"/>
  <c r="E151" i="6"/>
  <c r="D150" i="3" s="1"/>
  <c r="E147" i="6"/>
  <c r="D146" i="3" s="1"/>
  <c r="E143" i="6"/>
  <c r="D142" i="3" s="1"/>
  <c r="E139" i="6"/>
  <c r="D138" i="3" s="1"/>
  <c r="E135" i="6"/>
  <c r="D134" i="3" s="1"/>
  <c r="E131" i="6"/>
  <c r="D130" i="3" s="1"/>
  <c r="E127" i="6"/>
  <c r="D126" i="3" s="1"/>
  <c r="E123" i="6"/>
  <c r="D122" i="3" s="1"/>
  <c r="B145" i="6"/>
  <c r="B129" i="6"/>
  <c r="A128" i="3" s="1"/>
  <c r="B152" i="6"/>
  <c r="A151" i="3" s="1"/>
  <c r="B136" i="6"/>
  <c r="A135" i="3" s="1"/>
  <c r="B120" i="6"/>
  <c r="A119" i="3" s="1"/>
  <c r="B147" i="6"/>
  <c r="A146" i="3" s="1"/>
  <c r="B131" i="6"/>
  <c r="A130" i="3" s="1"/>
  <c r="B158" i="6"/>
  <c r="A157" i="3" s="1"/>
  <c r="B142" i="6"/>
  <c r="B126" i="6"/>
  <c r="A125" i="3" s="1"/>
  <c r="D159" i="6"/>
  <c r="C158" i="3" s="1"/>
  <c r="D155" i="6"/>
  <c r="C154" i="3" s="1"/>
  <c r="D151" i="6"/>
  <c r="C150" i="3" s="1"/>
  <c r="D147" i="6"/>
  <c r="C146" i="3" s="1"/>
  <c r="D143" i="6"/>
  <c r="C142" i="3" s="1"/>
  <c r="D139" i="6"/>
  <c r="C138" i="3" s="1"/>
  <c r="D135" i="6"/>
  <c r="C134" i="3" s="1"/>
  <c r="D131" i="6"/>
  <c r="C130" i="3" s="1"/>
  <c r="D127" i="6"/>
  <c r="C126" i="3" s="1"/>
  <c r="D123" i="6"/>
  <c r="C122" i="3" s="1"/>
  <c r="C156" i="6"/>
  <c r="B155" i="3" s="1"/>
  <c r="C152" i="6"/>
  <c r="B151" i="3" s="1"/>
  <c r="C148" i="6"/>
  <c r="B147" i="3" s="1"/>
  <c r="C144" i="6"/>
  <c r="B143" i="3" s="1"/>
  <c r="C140" i="6"/>
  <c r="B139" i="3" s="1"/>
  <c r="C136" i="6"/>
  <c r="B135" i="3" s="1"/>
  <c r="C132" i="6"/>
  <c r="B131" i="3" s="1"/>
  <c r="C128" i="6"/>
  <c r="B127" i="3" s="1"/>
  <c r="C124" i="6"/>
  <c r="B123" i="3" s="1"/>
  <c r="C120" i="6"/>
  <c r="B119" i="3" s="1"/>
  <c r="F157" i="6"/>
  <c r="E156" i="3" s="1"/>
  <c r="F153" i="6"/>
  <c r="E152" i="3" s="1"/>
  <c r="F149" i="6"/>
  <c r="E148" i="3" s="1"/>
  <c r="F145" i="6"/>
  <c r="E144" i="3" s="1"/>
  <c r="F141" i="6"/>
  <c r="E140" i="3" s="1"/>
  <c r="F137" i="6"/>
  <c r="E136" i="3" s="1"/>
  <c r="F133" i="6"/>
  <c r="E132" i="3" s="1"/>
  <c r="F129" i="6"/>
  <c r="E128" i="3" s="1"/>
  <c r="F125" i="6"/>
  <c r="E124" i="3" s="1"/>
  <c r="F121" i="6"/>
  <c r="E120" i="3" s="1"/>
  <c r="E158" i="6"/>
  <c r="D157" i="3" s="1"/>
  <c r="E154" i="6"/>
  <c r="D153" i="3" s="1"/>
  <c r="E150" i="6"/>
  <c r="D149" i="3" s="1"/>
  <c r="E146" i="6"/>
  <c r="D145" i="3" s="1"/>
  <c r="E142" i="6"/>
  <c r="D141" i="3" s="1"/>
  <c r="E138" i="6"/>
  <c r="D137" i="3" s="1"/>
  <c r="E134" i="6"/>
  <c r="D133" i="3" s="1"/>
  <c r="E130" i="6"/>
  <c r="D129" i="3" s="1"/>
  <c r="E126" i="6"/>
  <c r="D125" i="3" s="1"/>
  <c r="E122" i="6"/>
  <c r="D121" i="3" s="1"/>
  <c r="B157" i="6"/>
  <c r="A156" i="3" s="1"/>
  <c r="B141" i="6"/>
  <c r="A140" i="3" s="1"/>
  <c r="B125" i="6"/>
  <c r="A124" i="3" s="1"/>
  <c r="B148" i="6"/>
  <c r="A147" i="3" s="1"/>
  <c r="B132" i="6"/>
  <c r="A131" i="3" s="1"/>
  <c r="B159" i="6"/>
  <c r="A158" i="3" s="1"/>
  <c r="B143" i="6"/>
  <c r="A142" i="3" s="1"/>
  <c r="B127" i="6"/>
  <c r="A126" i="3" s="1"/>
  <c r="B154" i="6"/>
  <c r="A153" i="3" s="1"/>
  <c r="B138" i="6"/>
  <c r="A137" i="3" s="1"/>
  <c r="B122" i="6"/>
  <c r="A121" i="3" s="1"/>
  <c r="D158" i="6"/>
  <c r="C157" i="3" s="1"/>
  <c r="D154" i="6"/>
  <c r="C153" i="3" s="1"/>
  <c r="D150" i="6"/>
  <c r="C149" i="3" s="1"/>
  <c r="D146" i="6"/>
  <c r="C145" i="3" s="1"/>
  <c r="D142" i="6"/>
  <c r="C141" i="3" s="1"/>
  <c r="D138" i="6"/>
  <c r="C137" i="3" s="1"/>
  <c r="D134" i="6"/>
  <c r="C133" i="3" s="1"/>
  <c r="D130" i="6"/>
  <c r="C129" i="3" s="1"/>
  <c r="D126" i="6"/>
  <c r="C125" i="3" s="1"/>
  <c r="D122" i="6"/>
  <c r="C121" i="3" s="1"/>
  <c r="C159" i="6"/>
  <c r="B158" i="3" s="1"/>
  <c r="C155" i="6"/>
  <c r="B154" i="3" s="1"/>
  <c r="C151" i="6"/>
  <c r="B150" i="3" s="1"/>
  <c r="C147" i="6"/>
  <c r="B146" i="3" s="1"/>
  <c r="C143" i="6"/>
  <c r="B142" i="3" s="1"/>
  <c r="C139" i="6"/>
  <c r="B138" i="3" s="1"/>
  <c r="C135" i="6"/>
  <c r="B134" i="3" s="1"/>
  <c r="C131" i="6"/>
  <c r="B130" i="3" s="1"/>
  <c r="C127" i="6"/>
  <c r="B126" i="3" s="1"/>
  <c r="C123" i="6"/>
  <c r="B122" i="3" s="1"/>
  <c r="F156" i="6"/>
  <c r="E155" i="3" s="1"/>
  <c r="F152" i="6"/>
  <c r="E151" i="3" s="1"/>
  <c r="F148" i="6"/>
  <c r="E147" i="3" s="1"/>
  <c r="F144" i="6"/>
  <c r="E143" i="3" s="1"/>
  <c r="F140" i="6"/>
  <c r="E139" i="3" s="1"/>
  <c r="F136" i="6"/>
  <c r="E135" i="3" s="1"/>
  <c r="F132" i="6"/>
  <c r="E131" i="3" s="1"/>
  <c r="F128" i="6"/>
  <c r="E127" i="3" s="1"/>
  <c r="F124" i="6"/>
  <c r="E123" i="3" s="1"/>
  <c r="F120" i="6"/>
  <c r="E119" i="3" s="1"/>
  <c r="E157" i="6"/>
  <c r="D156" i="3" s="1"/>
  <c r="E153" i="6"/>
  <c r="D152" i="3" s="1"/>
  <c r="E149" i="6"/>
  <c r="D148" i="3" s="1"/>
  <c r="E145" i="6"/>
  <c r="D144" i="3" s="1"/>
  <c r="E141" i="6"/>
  <c r="D140" i="3" s="1"/>
  <c r="E137" i="6"/>
  <c r="D136" i="3" s="1"/>
  <c r="E133" i="6"/>
  <c r="D132" i="3" s="1"/>
  <c r="E129" i="6"/>
  <c r="D128" i="3" s="1"/>
  <c r="E125" i="6"/>
  <c r="D124" i="3" s="1"/>
  <c r="E121" i="6"/>
  <c r="D120" i="3" s="1"/>
  <c r="B153" i="6"/>
  <c r="A152" i="3" s="1"/>
  <c r="B137" i="6"/>
  <c r="A136" i="3" s="1"/>
  <c r="B121" i="6"/>
  <c r="A120" i="3" s="1"/>
  <c r="B144" i="6"/>
  <c r="A143" i="3" s="1"/>
  <c r="B128" i="6"/>
  <c r="A127" i="3" s="1"/>
  <c r="B155" i="6"/>
  <c r="B139" i="6"/>
  <c r="A138" i="3" s="1"/>
  <c r="B123" i="6"/>
  <c r="A122" i="3" s="1"/>
  <c r="B150" i="6"/>
  <c r="A149" i="3" s="1"/>
  <c r="B134" i="6"/>
  <c r="A133" i="3" s="1"/>
  <c r="D44" i="3"/>
  <c r="C43" i="3"/>
  <c r="B46" i="3"/>
  <c r="E45" i="3"/>
  <c r="E41" i="3"/>
  <c r="A42" i="3"/>
  <c r="B41" i="3"/>
  <c r="D45" i="3"/>
  <c r="C44" i="3"/>
  <c r="E46" i="3"/>
  <c r="E42" i="3"/>
  <c r="A44" i="3"/>
  <c r="D66" i="6"/>
  <c r="C65" i="3" s="1"/>
  <c r="C64" i="6"/>
  <c r="B63" i="3" s="1"/>
  <c r="F66" i="6"/>
  <c r="E65" i="3" s="1"/>
  <c r="F62" i="6"/>
  <c r="E61" i="3" s="1"/>
  <c r="E65" i="6"/>
  <c r="D64" i="3" s="1"/>
  <c r="E61" i="6"/>
  <c r="D60" i="3" s="1"/>
  <c r="E58" i="6"/>
  <c r="D57" i="3" s="1"/>
  <c r="E54" i="6"/>
  <c r="D53" i="3" s="1"/>
  <c r="E50" i="6"/>
  <c r="D49" i="3" s="1"/>
  <c r="D59" i="6"/>
  <c r="C58" i="3" s="1"/>
  <c r="D55" i="6"/>
  <c r="C54" i="3" s="1"/>
  <c r="D51" i="6"/>
  <c r="C50" i="3" s="1"/>
  <c r="C60" i="6"/>
  <c r="B59" i="3" s="1"/>
  <c r="C56" i="6"/>
  <c r="B55" i="3" s="1"/>
  <c r="C52" i="6"/>
  <c r="B51" i="3" s="1"/>
  <c r="D61" i="6"/>
  <c r="C60" i="3" s="1"/>
  <c r="F56" i="6"/>
  <c r="E55" i="3" s="1"/>
  <c r="F52" i="6"/>
  <c r="E51" i="3" s="1"/>
  <c r="B65" i="6"/>
  <c r="A64" i="3" s="1"/>
  <c r="B52" i="6"/>
  <c r="A51" i="3" s="1"/>
  <c r="B51" i="6"/>
  <c r="A50" i="3" s="1"/>
  <c r="B54" i="6"/>
  <c r="A53" i="3" s="1"/>
  <c r="D65" i="6"/>
  <c r="C64" i="3" s="1"/>
  <c r="C63" i="6"/>
  <c r="B62" i="3" s="1"/>
  <c r="F65" i="6"/>
  <c r="E64" i="3" s="1"/>
  <c r="F61" i="6"/>
  <c r="E60" i="3" s="1"/>
  <c r="E64" i="6"/>
  <c r="D63" i="3" s="1"/>
  <c r="D64" i="6"/>
  <c r="C63" i="3" s="1"/>
  <c r="E57" i="6"/>
  <c r="D56" i="3" s="1"/>
  <c r="E53" i="6"/>
  <c r="D52" i="3" s="1"/>
  <c r="D58" i="6"/>
  <c r="C57" i="3" s="1"/>
  <c r="D54" i="6"/>
  <c r="C53" i="3" s="1"/>
  <c r="D50" i="6"/>
  <c r="C49" i="3" s="1"/>
  <c r="C59" i="6"/>
  <c r="B58" i="3" s="1"/>
  <c r="C55" i="6"/>
  <c r="B54" i="3" s="1"/>
  <c r="C51" i="6"/>
  <c r="B50" i="3" s="1"/>
  <c r="F59" i="6"/>
  <c r="E58" i="3" s="1"/>
  <c r="F55" i="6"/>
  <c r="E54" i="3" s="1"/>
  <c r="F51" i="6"/>
  <c r="E50" i="3" s="1"/>
  <c r="B61" i="6"/>
  <c r="A60" i="3" s="1"/>
  <c r="B64" i="6"/>
  <c r="A63" i="3" s="1"/>
  <c r="B63" i="6"/>
  <c r="A62" i="3" s="1"/>
  <c r="B66" i="6"/>
  <c r="A65" i="3" s="1"/>
  <c r="B50" i="6"/>
  <c r="A49" i="3" s="1"/>
  <c r="C66" i="6"/>
  <c r="B65" i="3" s="1"/>
  <c r="C62" i="6"/>
  <c r="B61" i="3" s="1"/>
  <c r="F64" i="6"/>
  <c r="E63" i="3" s="1"/>
  <c r="F60" i="6"/>
  <c r="E59" i="3" s="1"/>
  <c r="E63" i="6"/>
  <c r="D62" i="3" s="1"/>
  <c r="E60" i="6"/>
  <c r="D59" i="3" s="1"/>
  <c r="E56" i="6"/>
  <c r="D55" i="3" s="1"/>
  <c r="E52" i="6"/>
  <c r="D51" i="3" s="1"/>
  <c r="D63" i="6"/>
  <c r="C62" i="3" s="1"/>
  <c r="D57" i="6"/>
  <c r="C56" i="3" s="1"/>
  <c r="D53" i="6"/>
  <c r="C52" i="3" s="1"/>
  <c r="C58" i="6"/>
  <c r="B57" i="3" s="1"/>
  <c r="C54" i="6"/>
  <c r="B53" i="3" s="1"/>
  <c r="C50" i="6"/>
  <c r="B49" i="3" s="1"/>
  <c r="F58" i="6"/>
  <c r="E57" i="3" s="1"/>
  <c r="F54" i="6"/>
  <c r="E53" i="3" s="1"/>
  <c r="F50" i="6"/>
  <c r="E49" i="3" s="1"/>
  <c r="B57" i="6"/>
  <c r="B60" i="6"/>
  <c r="A59" i="3" s="1"/>
  <c r="B59" i="6"/>
  <c r="A58" i="3" s="1"/>
  <c r="B62" i="6"/>
  <c r="A61" i="3" s="1"/>
  <c r="C65" i="6"/>
  <c r="B64" i="3" s="1"/>
  <c r="C61" i="6"/>
  <c r="B60" i="3" s="1"/>
  <c r="F63" i="6"/>
  <c r="E62" i="3" s="1"/>
  <c r="E66" i="6"/>
  <c r="D65" i="3" s="1"/>
  <c r="E62" i="6"/>
  <c r="D61" i="3" s="1"/>
  <c r="E59" i="6"/>
  <c r="D58" i="3" s="1"/>
  <c r="E55" i="6"/>
  <c r="D54" i="3" s="1"/>
  <c r="E51" i="6"/>
  <c r="D50" i="3" s="1"/>
  <c r="D60" i="6"/>
  <c r="C59" i="3" s="1"/>
  <c r="D56" i="6"/>
  <c r="C55" i="3" s="1"/>
  <c r="D52" i="6"/>
  <c r="C51" i="3" s="1"/>
  <c r="D62" i="6"/>
  <c r="C61" i="3" s="1"/>
  <c r="C57" i="6"/>
  <c r="B56" i="3" s="1"/>
  <c r="C53" i="6"/>
  <c r="B52" i="3" s="1"/>
  <c r="F57" i="6"/>
  <c r="E56" i="3" s="1"/>
  <c r="F53" i="6"/>
  <c r="E52" i="3" s="1"/>
  <c r="B53" i="6"/>
  <c r="A52" i="3" s="1"/>
  <c r="B56" i="6"/>
  <c r="A55" i="3" s="1"/>
  <c r="B55" i="6"/>
  <c r="A54" i="3" s="1"/>
  <c r="B58" i="6"/>
  <c r="A57" i="3" s="1"/>
  <c r="D111" i="6"/>
  <c r="C110" i="3" s="1"/>
  <c r="D107" i="6"/>
  <c r="C106" i="3" s="1"/>
  <c r="D103" i="6"/>
  <c r="C102" i="3" s="1"/>
  <c r="D99" i="6"/>
  <c r="C98" i="3" s="1"/>
  <c r="D95" i="6"/>
  <c r="C94" i="3" s="1"/>
  <c r="D91" i="6"/>
  <c r="C90" i="3" s="1"/>
  <c r="D87" i="6"/>
  <c r="C86" i="3" s="1"/>
  <c r="D83" i="6"/>
  <c r="C82" i="3" s="1"/>
  <c r="D79" i="6"/>
  <c r="C78" i="3" s="1"/>
  <c r="C110" i="6"/>
  <c r="B109" i="3" s="1"/>
  <c r="C106" i="6"/>
  <c r="B105" i="3" s="1"/>
  <c r="C102" i="6"/>
  <c r="B101" i="3" s="1"/>
  <c r="C98" i="6"/>
  <c r="B97" i="3" s="1"/>
  <c r="C94" i="6"/>
  <c r="B93" i="3" s="1"/>
  <c r="C90" i="6"/>
  <c r="B89" i="3" s="1"/>
  <c r="C86" i="6"/>
  <c r="B85" i="3" s="1"/>
  <c r="C82" i="6"/>
  <c r="B81" i="3" s="1"/>
  <c r="C78" i="6"/>
  <c r="B77" i="3" s="1"/>
  <c r="F113" i="6"/>
  <c r="E112" i="3" s="1"/>
  <c r="F109" i="6"/>
  <c r="E108" i="3" s="1"/>
  <c r="F105" i="6"/>
  <c r="E104" i="3" s="1"/>
  <c r="F101" i="6"/>
  <c r="E100" i="3" s="1"/>
  <c r="F97" i="6"/>
  <c r="E96" i="3" s="1"/>
  <c r="F93" i="6"/>
  <c r="E92" i="3" s="1"/>
  <c r="F89" i="6"/>
  <c r="E88" i="3" s="1"/>
  <c r="F85" i="6"/>
  <c r="E84" i="3" s="1"/>
  <c r="F81" i="6"/>
  <c r="E80" i="3" s="1"/>
  <c r="F77" i="6"/>
  <c r="E76" i="3" s="1"/>
  <c r="E112" i="6"/>
  <c r="D111" i="3" s="1"/>
  <c r="E108" i="6"/>
  <c r="D107" i="3" s="1"/>
  <c r="E104" i="6"/>
  <c r="D103" i="3" s="1"/>
  <c r="E100" i="6"/>
  <c r="D99" i="3" s="1"/>
  <c r="E96" i="6"/>
  <c r="D95" i="3" s="1"/>
  <c r="E92" i="6"/>
  <c r="D91" i="3" s="1"/>
  <c r="E88" i="6"/>
  <c r="D87" i="3" s="1"/>
  <c r="E84" i="6"/>
  <c r="D83" i="3" s="1"/>
  <c r="E80" i="6"/>
  <c r="D79" i="3" s="1"/>
  <c r="E76" i="6"/>
  <c r="D75" i="3" s="1"/>
  <c r="B103" i="6"/>
  <c r="A102" i="3" s="1"/>
  <c r="B87" i="6"/>
  <c r="A86" i="3" s="1"/>
  <c r="B110" i="6"/>
  <c r="A109" i="3" s="1"/>
  <c r="B94" i="6"/>
  <c r="A93" i="3" s="1"/>
  <c r="B78" i="6"/>
  <c r="A77" i="3" s="1"/>
  <c r="B101" i="6"/>
  <c r="A100" i="3" s="1"/>
  <c r="B85" i="6"/>
  <c r="A84" i="3" s="1"/>
  <c r="B108" i="6"/>
  <c r="A107" i="3" s="1"/>
  <c r="B92" i="6"/>
  <c r="A91" i="3" s="1"/>
  <c r="B76" i="6"/>
  <c r="A75" i="3" s="1"/>
  <c r="D110" i="6"/>
  <c r="C109" i="3" s="1"/>
  <c r="D106" i="6"/>
  <c r="C105" i="3" s="1"/>
  <c r="D102" i="6"/>
  <c r="C101" i="3" s="1"/>
  <c r="D98" i="6"/>
  <c r="C97" i="3" s="1"/>
  <c r="D94" i="6"/>
  <c r="C93" i="3" s="1"/>
  <c r="D90" i="6"/>
  <c r="C89" i="3" s="1"/>
  <c r="D86" i="6"/>
  <c r="C85" i="3" s="1"/>
  <c r="D82" i="6"/>
  <c r="C81" i="3" s="1"/>
  <c r="D78" i="6"/>
  <c r="C77" i="3" s="1"/>
  <c r="C113" i="6"/>
  <c r="B112" i="3" s="1"/>
  <c r="C109" i="6"/>
  <c r="B108" i="3" s="1"/>
  <c r="C105" i="6"/>
  <c r="B104" i="3" s="1"/>
  <c r="C101" i="6"/>
  <c r="B100" i="3" s="1"/>
  <c r="C97" i="6"/>
  <c r="B96" i="3" s="1"/>
  <c r="C93" i="6"/>
  <c r="B92" i="3" s="1"/>
  <c r="C89" i="6"/>
  <c r="B88" i="3" s="1"/>
  <c r="C85" i="6"/>
  <c r="B84" i="3" s="1"/>
  <c r="C81" i="6"/>
  <c r="B80" i="3" s="1"/>
  <c r="C77" i="6"/>
  <c r="B76" i="3" s="1"/>
  <c r="F112" i="6"/>
  <c r="E111" i="3" s="1"/>
  <c r="F108" i="6"/>
  <c r="E107" i="3" s="1"/>
  <c r="F104" i="6"/>
  <c r="E103" i="3" s="1"/>
  <c r="F100" i="6"/>
  <c r="E99" i="3" s="1"/>
  <c r="F96" i="6"/>
  <c r="E95" i="3" s="1"/>
  <c r="F92" i="6"/>
  <c r="E91" i="3" s="1"/>
  <c r="F88" i="6"/>
  <c r="E87" i="3" s="1"/>
  <c r="F84" i="6"/>
  <c r="E83" i="3" s="1"/>
  <c r="F80" i="6"/>
  <c r="E79" i="3" s="1"/>
  <c r="F76" i="6"/>
  <c r="E75" i="3" s="1"/>
  <c r="E111" i="6"/>
  <c r="D110" i="3" s="1"/>
  <c r="E107" i="6"/>
  <c r="D106" i="3" s="1"/>
  <c r="E103" i="6"/>
  <c r="D102" i="3" s="1"/>
  <c r="E99" i="6"/>
  <c r="D98" i="3" s="1"/>
  <c r="E95" i="6"/>
  <c r="D94" i="3" s="1"/>
  <c r="E91" i="6"/>
  <c r="D90" i="3" s="1"/>
  <c r="E87" i="6"/>
  <c r="D86" i="3" s="1"/>
  <c r="E83" i="6"/>
  <c r="D82" i="3" s="1"/>
  <c r="E79" i="6"/>
  <c r="D78" i="3" s="1"/>
  <c r="B99" i="6"/>
  <c r="A98" i="3" s="1"/>
  <c r="B83" i="6"/>
  <c r="A82" i="3" s="1"/>
  <c r="B106" i="6"/>
  <c r="A105" i="3" s="1"/>
  <c r="B90" i="6"/>
  <c r="A89" i="3" s="1"/>
  <c r="B113" i="6"/>
  <c r="A112" i="3" s="1"/>
  <c r="B97" i="6"/>
  <c r="A96" i="3" s="1"/>
  <c r="B81" i="6"/>
  <c r="A80" i="3" s="1"/>
  <c r="B104" i="6"/>
  <c r="A103" i="3" s="1"/>
  <c r="B88" i="6"/>
  <c r="A87" i="3" s="1"/>
  <c r="D113" i="6"/>
  <c r="C112" i="3" s="1"/>
  <c r="D109" i="6"/>
  <c r="C108" i="3" s="1"/>
  <c r="D105" i="6"/>
  <c r="C104" i="3" s="1"/>
  <c r="D101" i="6"/>
  <c r="C100" i="3" s="1"/>
  <c r="D97" i="6"/>
  <c r="C96" i="3" s="1"/>
  <c r="D93" i="6"/>
  <c r="C92" i="3" s="1"/>
  <c r="D89" i="6"/>
  <c r="C88" i="3" s="1"/>
  <c r="D85" i="6"/>
  <c r="C84" i="3" s="1"/>
  <c r="D81" i="6"/>
  <c r="C80" i="3" s="1"/>
  <c r="D77" i="6"/>
  <c r="C76" i="3" s="1"/>
  <c r="C112" i="6"/>
  <c r="B111" i="3" s="1"/>
  <c r="C108" i="6"/>
  <c r="B107" i="3" s="1"/>
  <c r="C104" i="6"/>
  <c r="B103" i="3" s="1"/>
  <c r="C100" i="6"/>
  <c r="B99" i="3" s="1"/>
  <c r="C96" i="6"/>
  <c r="B95" i="3" s="1"/>
  <c r="C92" i="6"/>
  <c r="B91" i="3" s="1"/>
  <c r="C88" i="6"/>
  <c r="B87" i="3" s="1"/>
  <c r="C84" i="6"/>
  <c r="B83" i="3" s="1"/>
  <c r="C80" i="6"/>
  <c r="B79" i="3" s="1"/>
  <c r="C76" i="6"/>
  <c r="B75" i="3" s="1"/>
  <c r="F111" i="6"/>
  <c r="E110" i="3" s="1"/>
  <c r="F107" i="6"/>
  <c r="E106" i="3" s="1"/>
  <c r="F103" i="6"/>
  <c r="E102" i="3" s="1"/>
  <c r="F99" i="6"/>
  <c r="E98" i="3" s="1"/>
  <c r="F95" i="6"/>
  <c r="E94" i="3" s="1"/>
  <c r="F91" i="6"/>
  <c r="E90" i="3" s="1"/>
  <c r="F87" i="6"/>
  <c r="E86" i="3" s="1"/>
  <c r="F83" i="6"/>
  <c r="E82" i="3" s="1"/>
  <c r="F79" i="6"/>
  <c r="E78" i="3" s="1"/>
  <c r="E110" i="6"/>
  <c r="D109" i="3" s="1"/>
  <c r="E106" i="6"/>
  <c r="D105" i="3" s="1"/>
  <c r="E102" i="6"/>
  <c r="D101" i="3" s="1"/>
  <c r="E98" i="6"/>
  <c r="D97" i="3" s="1"/>
  <c r="E94" i="6"/>
  <c r="D93" i="3" s="1"/>
  <c r="E90" i="6"/>
  <c r="D89" i="3" s="1"/>
  <c r="E86" i="6"/>
  <c r="D85" i="3" s="1"/>
  <c r="E82" i="6"/>
  <c r="D81" i="3" s="1"/>
  <c r="E78" i="6"/>
  <c r="D77" i="3" s="1"/>
  <c r="B111" i="6"/>
  <c r="A110" i="3" s="1"/>
  <c r="B95" i="6"/>
  <c r="A94" i="3" s="1"/>
  <c r="B79" i="6"/>
  <c r="A78" i="3" s="1"/>
  <c r="B102" i="6"/>
  <c r="A101" i="3" s="1"/>
  <c r="B86" i="6"/>
  <c r="A85" i="3" s="1"/>
  <c r="B109" i="6"/>
  <c r="A108" i="3" s="1"/>
  <c r="B93" i="6"/>
  <c r="A92" i="3" s="1"/>
  <c r="B77" i="6"/>
  <c r="A76" i="3" s="1"/>
  <c r="B100" i="6"/>
  <c r="A99" i="3" s="1"/>
  <c r="B84" i="6"/>
  <c r="A83" i="3" s="1"/>
  <c r="D112" i="6"/>
  <c r="C111" i="3" s="1"/>
  <c r="D108" i="6"/>
  <c r="C107" i="3" s="1"/>
  <c r="D104" i="6"/>
  <c r="C103" i="3" s="1"/>
  <c r="D100" i="6"/>
  <c r="C99" i="3" s="1"/>
  <c r="D96" i="6"/>
  <c r="C95" i="3" s="1"/>
  <c r="D92" i="6"/>
  <c r="C91" i="3" s="1"/>
  <c r="D88" i="6"/>
  <c r="C87" i="3" s="1"/>
  <c r="D84" i="6"/>
  <c r="C83" i="3" s="1"/>
  <c r="D80" i="6"/>
  <c r="C79" i="3" s="1"/>
  <c r="D76" i="6"/>
  <c r="C75" i="3" s="1"/>
  <c r="C111" i="6"/>
  <c r="B110" i="3" s="1"/>
  <c r="C107" i="6"/>
  <c r="B106" i="3" s="1"/>
  <c r="C103" i="6"/>
  <c r="B102" i="3" s="1"/>
  <c r="C99" i="6"/>
  <c r="B98" i="3" s="1"/>
  <c r="C95" i="6"/>
  <c r="B94" i="3" s="1"/>
  <c r="C91" i="6"/>
  <c r="B90" i="3" s="1"/>
  <c r="C87" i="6"/>
  <c r="B86" i="3" s="1"/>
  <c r="C83" i="6"/>
  <c r="B82" i="3" s="1"/>
  <c r="C79" i="6"/>
  <c r="B78" i="3" s="1"/>
  <c r="F110" i="6"/>
  <c r="E109" i="3" s="1"/>
  <c r="F106" i="6"/>
  <c r="E105" i="3" s="1"/>
  <c r="F102" i="6"/>
  <c r="E101" i="3" s="1"/>
  <c r="F98" i="6"/>
  <c r="E97" i="3" s="1"/>
  <c r="F94" i="6"/>
  <c r="E93" i="3" s="1"/>
  <c r="F90" i="6"/>
  <c r="E89" i="3" s="1"/>
  <c r="F86" i="6"/>
  <c r="E85" i="3" s="1"/>
  <c r="F82" i="6"/>
  <c r="E81" i="3" s="1"/>
  <c r="F78" i="6"/>
  <c r="E77" i="3" s="1"/>
  <c r="E113" i="6"/>
  <c r="D112" i="3" s="1"/>
  <c r="E109" i="6"/>
  <c r="D108" i="3" s="1"/>
  <c r="E105" i="6"/>
  <c r="D104" i="3" s="1"/>
  <c r="E101" i="6"/>
  <c r="D100" i="3" s="1"/>
  <c r="E97" i="6"/>
  <c r="D96" i="3" s="1"/>
  <c r="E93" i="6"/>
  <c r="D92" i="3" s="1"/>
  <c r="E89" i="6"/>
  <c r="D88" i="3" s="1"/>
  <c r="E85" i="6"/>
  <c r="D84" i="3" s="1"/>
  <c r="E81" i="6"/>
  <c r="D80" i="3" s="1"/>
  <c r="E77" i="6"/>
  <c r="D76" i="3" s="1"/>
  <c r="B107" i="6"/>
  <c r="A106" i="3" s="1"/>
  <c r="B91" i="6"/>
  <c r="A90" i="3" s="1"/>
  <c r="B98" i="6"/>
  <c r="A97" i="3" s="1"/>
  <c r="B82" i="6"/>
  <c r="A81" i="3" s="1"/>
  <c r="B105" i="6"/>
  <c r="A104" i="3" s="1"/>
  <c r="B89" i="6"/>
  <c r="A88" i="3" s="1"/>
  <c r="B112" i="6"/>
  <c r="A111" i="3" s="1"/>
  <c r="B96" i="6"/>
  <c r="A95" i="3" s="1"/>
  <c r="B80" i="6"/>
  <c r="A79" i="3" s="1"/>
  <c r="D70" i="6"/>
  <c r="C69" i="3" s="1"/>
  <c r="C72" i="6"/>
  <c r="B71" i="3" s="1"/>
  <c r="F70" i="6"/>
  <c r="E69" i="3" s="1"/>
  <c r="E72" i="6"/>
  <c r="D71" i="3" s="1"/>
  <c r="B72" i="6"/>
  <c r="A71" i="3" s="1"/>
  <c r="D73" i="6"/>
  <c r="C72" i="3" s="1"/>
  <c r="D69" i="6"/>
  <c r="C68" i="3" s="1"/>
  <c r="C71" i="6"/>
  <c r="B70" i="3" s="1"/>
  <c r="F73" i="6"/>
  <c r="E72" i="3" s="1"/>
  <c r="F69" i="6"/>
  <c r="E68" i="3" s="1"/>
  <c r="E71" i="6"/>
  <c r="D70" i="3" s="1"/>
  <c r="B70" i="6"/>
  <c r="A69" i="3" s="1"/>
  <c r="D72" i="6"/>
  <c r="C71" i="3" s="1"/>
  <c r="C70" i="6"/>
  <c r="B69" i="3" s="1"/>
  <c r="F72" i="6"/>
  <c r="E71" i="3" s="1"/>
  <c r="E70" i="6"/>
  <c r="D69" i="3" s="1"/>
  <c r="B73" i="6"/>
  <c r="A72" i="3" s="1"/>
  <c r="B71" i="6"/>
  <c r="A70" i="3" s="1"/>
  <c r="D71" i="6"/>
  <c r="C70" i="3" s="1"/>
  <c r="C73" i="6"/>
  <c r="B72" i="3" s="1"/>
  <c r="C69" i="6"/>
  <c r="B68" i="3" s="1"/>
  <c r="F71" i="6"/>
  <c r="E70" i="3" s="1"/>
  <c r="E73" i="6"/>
  <c r="D72" i="3" s="1"/>
  <c r="E69" i="6"/>
  <c r="D68" i="3" s="1"/>
  <c r="B69" i="6"/>
  <c r="A68" i="3" s="1"/>
  <c r="AK38" i="4"/>
  <c r="BA75" i="4"/>
  <c r="M89" i="4"/>
  <c r="BA72" i="4"/>
  <c r="BQ21" i="4"/>
  <c r="BQ79" i="4"/>
  <c r="BQ75" i="4"/>
  <c r="BQ85" i="4"/>
  <c r="BA32" i="4"/>
  <c r="BQ84" i="4"/>
  <c r="AK22" i="4"/>
  <c r="AS17" i="4"/>
  <c r="AS28" i="4"/>
  <c r="AS18" i="4"/>
  <c r="BQ55" i="4"/>
  <c r="E49" i="4"/>
  <c r="M86" i="4"/>
  <c r="M82" i="4"/>
  <c r="M78" i="4"/>
  <c r="M38" i="4"/>
  <c r="U14" i="4"/>
  <c r="U10" i="4"/>
  <c r="AC10" i="4"/>
  <c r="AK37" i="4"/>
  <c r="E63" i="4"/>
  <c r="M88" i="4"/>
  <c r="BA21" i="4"/>
  <c r="BQ83" i="4"/>
  <c r="M70" i="4"/>
  <c r="M58" i="4"/>
  <c r="M42" i="4"/>
  <c r="M30" i="4"/>
  <c r="M22" i="4"/>
  <c r="AK29" i="4"/>
  <c r="AK17" i="4"/>
  <c r="BA68" i="4"/>
  <c r="BA60" i="4"/>
  <c r="BA52" i="4"/>
  <c r="BA44" i="4"/>
  <c r="BA36" i="4"/>
  <c r="BA28" i="4"/>
  <c r="BA20" i="4"/>
  <c r="BA12" i="4"/>
  <c r="BQ71" i="4"/>
  <c r="BQ63" i="4"/>
  <c r="BQ47" i="4"/>
  <c r="BQ39" i="4"/>
  <c r="BQ31" i="4"/>
  <c r="BQ23" i="4"/>
  <c r="BQ15" i="4"/>
  <c r="E60" i="4"/>
  <c r="M85" i="4"/>
  <c r="M81" i="4"/>
  <c r="M77" i="4"/>
  <c r="M73" i="4"/>
  <c r="M69" i="4"/>
  <c r="M65" i="4"/>
  <c r="M61" i="4"/>
  <c r="M57" i="4"/>
  <c r="M53" i="4"/>
  <c r="M49" i="4"/>
  <c r="M45" i="4"/>
  <c r="M41" i="4"/>
  <c r="M37" i="4"/>
  <c r="M33" i="4"/>
  <c r="M29" i="4"/>
  <c r="M25" i="4"/>
  <c r="M21" i="4"/>
  <c r="M17" i="4"/>
  <c r="M13" i="4"/>
  <c r="U13" i="4"/>
  <c r="AK36" i="4"/>
  <c r="AK32" i="4"/>
  <c r="AK28" i="4"/>
  <c r="AK24" i="4"/>
  <c r="AK20" i="4"/>
  <c r="AK16" i="4"/>
  <c r="AK12" i="4"/>
  <c r="AS24" i="4"/>
  <c r="AS20" i="4"/>
  <c r="AS16" i="4"/>
  <c r="AS12" i="4"/>
  <c r="BA71" i="4"/>
  <c r="BA67" i="4"/>
  <c r="BA63" i="4"/>
  <c r="BA59" i="4"/>
  <c r="BA55" i="4"/>
  <c r="BA51" i="4"/>
  <c r="BA47" i="4"/>
  <c r="BA43" i="4"/>
  <c r="BA39" i="4"/>
  <c r="BA35" i="4"/>
  <c r="BA31" i="4"/>
  <c r="BA27" i="4"/>
  <c r="BA23" i="4"/>
  <c r="BA19" i="4"/>
  <c r="BA15" i="4"/>
  <c r="BA11" i="4"/>
  <c r="BQ82" i="4"/>
  <c r="BQ78" i="4"/>
  <c r="BQ74" i="4"/>
  <c r="BQ70" i="4"/>
  <c r="BQ66" i="4"/>
  <c r="BQ62" i="4"/>
  <c r="BQ58" i="4"/>
  <c r="BQ54" i="4"/>
  <c r="BQ50" i="4"/>
  <c r="BQ46" i="4"/>
  <c r="BQ42" i="4"/>
  <c r="BQ38" i="4"/>
  <c r="BQ34" i="4"/>
  <c r="BQ30" i="4"/>
  <c r="BQ26" i="4"/>
  <c r="BQ22" i="4"/>
  <c r="BQ18" i="4"/>
  <c r="BQ14" i="4"/>
  <c r="BQ10" i="4"/>
  <c r="CH59" i="4"/>
  <c r="CH47" i="4"/>
  <c r="CH31" i="4"/>
  <c r="CH27" i="4"/>
  <c r="CH15" i="4"/>
  <c r="CH11" i="4"/>
  <c r="M66" i="4"/>
  <c r="M54" i="4"/>
  <c r="M46" i="4"/>
  <c r="M34" i="4"/>
  <c r="M18" i="4"/>
  <c r="AK25" i="4"/>
  <c r="AK21" i="4"/>
  <c r="BA64" i="4"/>
  <c r="BA56" i="4"/>
  <c r="BA48" i="4"/>
  <c r="BA40" i="4"/>
  <c r="BA24" i="4"/>
  <c r="BA16" i="4"/>
  <c r="BQ67" i="4"/>
  <c r="BQ59" i="4"/>
  <c r="BQ51" i="4"/>
  <c r="BQ43" i="4"/>
  <c r="BQ35" i="4"/>
  <c r="BQ27" i="4"/>
  <c r="BQ19" i="4"/>
  <c r="BQ11" i="4"/>
  <c r="M84" i="4"/>
  <c r="M80" i="4"/>
  <c r="M76" i="4"/>
  <c r="M72" i="4"/>
  <c r="M68" i="4"/>
  <c r="M64" i="4"/>
  <c r="M60" i="4"/>
  <c r="M56" i="4"/>
  <c r="M52" i="4"/>
  <c r="M48" i="4"/>
  <c r="M44" i="4"/>
  <c r="M40" i="4"/>
  <c r="M36" i="4"/>
  <c r="M32" i="4"/>
  <c r="M28" i="4"/>
  <c r="M24" i="4"/>
  <c r="M20" i="4"/>
  <c r="M16" i="4"/>
  <c r="M12" i="4"/>
  <c r="U16" i="4"/>
  <c r="U12" i="4"/>
  <c r="AK35" i="4"/>
  <c r="AK31" i="4"/>
  <c r="AK27" i="4"/>
  <c r="AK23" i="4"/>
  <c r="AK19" i="4"/>
  <c r="AK15" i="4"/>
  <c r="AK11" i="4"/>
  <c r="AS27" i="4"/>
  <c r="AS23" i="4"/>
  <c r="AS19" i="4"/>
  <c r="AS15" i="4"/>
  <c r="AS11" i="4"/>
  <c r="BA74" i="4"/>
  <c r="BA70" i="4"/>
  <c r="BA66" i="4"/>
  <c r="BA62" i="4"/>
  <c r="BA58" i="4"/>
  <c r="BA54" i="4"/>
  <c r="BA50" i="4"/>
  <c r="BA46" i="4"/>
  <c r="BA42" i="4"/>
  <c r="BA38" i="4"/>
  <c r="BA34" i="4"/>
  <c r="BA30" i="4"/>
  <c r="BA26" i="4"/>
  <c r="BA22" i="4"/>
  <c r="BA18" i="4"/>
  <c r="BA14" i="4"/>
  <c r="BA10" i="4"/>
  <c r="BI12" i="4"/>
  <c r="CH62" i="4"/>
  <c r="CH26" i="4"/>
  <c r="CH22" i="4"/>
  <c r="CH18" i="4"/>
  <c r="CH14" i="4"/>
  <c r="A144" i="3"/>
  <c r="A145" i="3"/>
  <c r="M74" i="4"/>
  <c r="M62" i="4"/>
  <c r="M50" i="4"/>
  <c r="M26" i="4"/>
  <c r="M14" i="4"/>
  <c r="AK33" i="4"/>
  <c r="AK13" i="4"/>
  <c r="E62" i="4"/>
  <c r="E14" i="4"/>
  <c r="M87" i="4"/>
  <c r="M83" i="4"/>
  <c r="M79" i="4"/>
  <c r="M75" i="4"/>
  <c r="M71" i="4"/>
  <c r="M67" i="4"/>
  <c r="M63" i="4"/>
  <c r="M59" i="4"/>
  <c r="M55" i="4"/>
  <c r="M51" i="4"/>
  <c r="M47" i="4"/>
  <c r="M43" i="4"/>
  <c r="M39" i="4"/>
  <c r="M35" i="4"/>
  <c r="M31" i="4"/>
  <c r="M27" i="4"/>
  <c r="M23" i="4"/>
  <c r="M19" i="4"/>
  <c r="M15" i="4"/>
  <c r="M11" i="4"/>
  <c r="U15" i="4"/>
  <c r="U11" i="4"/>
  <c r="AK34" i="4"/>
  <c r="AK30" i="4"/>
  <c r="AK26" i="4"/>
  <c r="AK18" i="4"/>
  <c r="AK14" i="4"/>
  <c r="AK10" i="4"/>
  <c r="AS26" i="4"/>
  <c r="AS22" i="4"/>
  <c r="AS14" i="4"/>
  <c r="AS10" i="4"/>
  <c r="BI11" i="4"/>
  <c r="BQ80" i="4"/>
  <c r="BQ76" i="4"/>
  <c r="BQ72" i="4"/>
  <c r="BQ68" i="4"/>
  <c r="BQ64" i="4"/>
  <c r="BQ60" i="4"/>
  <c r="BQ56" i="4"/>
  <c r="BQ52" i="4"/>
  <c r="BQ48" i="4"/>
  <c r="BQ44" i="4"/>
  <c r="BQ40" i="4"/>
  <c r="BQ36" i="4"/>
  <c r="BQ32" i="4"/>
  <c r="BQ28" i="4"/>
  <c r="BQ24" i="4"/>
  <c r="BQ20" i="4"/>
  <c r="BQ16" i="4"/>
  <c r="BQ12" i="4"/>
  <c r="A56" i="3"/>
  <c r="E58" i="4"/>
  <c r="E54" i="4"/>
  <c r="E50" i="4"/>
  <c r="E46" i="4"/>
  <c r="E42" i="4"/>
  <c r="E38" i="4"/>
  <c r="E34" i="4"/>
  <c r="E30" i="4"/>
  <c r="E26" i="4"/>
  <c r="E22" i="4"/>
  <c r="E18" i="4"/>
  <c r="E10" i="4"/>
  <c r="E56" i="4"/>
  <c r="E48" i="4"/>
  <c r="E44" i="4"/>
  <c r="E40" i="4"/>
  <c r="E36" i="4"/>
  <c r="E32" i="4"/>
  <c r="E28" i="4"/>
  <c r="E24" i="4"/>
  <c r="E20" i="4"/>
  <c r="E16" i="4"/>
  <c r="E12" i="4"/>
  <c r="E52" i="4"/>
  <c r="E17" i="4"/>
  <c r="E59" i="4"/>
  <c r="E55" i="4"/>
  <c r="E51" i="4"/>
  <c r="E47" i="4"/>
  <c r="E43" i="4"/>
  <c r="E39" i="4"/>
  <c r="E35" i="4"/>
  <c r="E31" i="4"/>
  <c r="E27" i="4"/>
  <c r="E23" i="4"/>
  <c r="E19" i="4"/>
  <c r="E15" i="4"/>
  <c r="E11" i="4"/>
  <c r="CH54" i="4"/>
  <c r="CH46" i="4"/>
  <c r="CH38" i="4"/>
  <c r="CH30" i="4"/>
  <c r="CH19" i="4"/>
  <c r="CH51" i="4"/>
  <c r="CH57" i="4"/>
  <c r="CH49" i="4"/>
  <c r="CH41" i="4"/>
  <c r="CH33" i="4"/>
  <c r="CH25" i="4"/>
  <c r="CH17" i="4"/>
  <c r="CH13" i="4"/>
  <c r="CH23" i="4"/>
  <c r="CH55" i="4"/>
  <c r="CH60" i="4"/>
  <c r="CH56" i="4"/>
  <c r="CH52" i="4"/>
  <c r="CH48" i="4"/>
  <c r="CH44" i="4"/>
  <c r="CH40" i="4"/>
  <c r="CH36" i="4"/>
  <c r="CH32" i="4"/>
  <c r="CH28" i="4"/>
  <c r="CH24" i="4"/>
  <c r="CH20" i="4"/>
  <c r="CH16" i="4"/>
  <c r="CH12" i="4"/>
  <c r="CH58" i="4"/>
  <c r="CH50" i="4"/>
  <c r="CH42" i="4"/>
  <c r="CH34" i="4"/>
  <c r="CH35" i="4"/>
  <c r="CH61" i="4"/>
  <c r="CH53" i="4"/>
  <c r="CH45" i="4"/>
  <c r="CH37" i="4"/>
  <c r="CH29" i="4"/>
  <c r="CH21" i="4"/>
  <c r="CH39" i="4"/>
  <c r="CH63" i="4"/>
  <c r="CH10" i="4"/>
  <c r="BQ73" i="4"/>
  <c r="BQ61" i="4"/>
  <c r="BQ41" i="4"/>
  <c r="BQ33" i="4"/>
  <c r="BQ17" i="4"/>
  <c r="BQ77" i="4"/>
  <c r="BQ65" i="4"/>
  <c r="BQ57" i="4"/>
  <c r="BQ49" i="4"/>
  <c r="BQ37" i="4"/>
  <c r="BQ25" i="4"/>
  <c r="BQ13" i="4"/>
  <c r="BQ81" i="4"/>
  <c r="BQ69" i="4"/>
  <c r="BQ53" i="4"/>
  <c r="BQ45" i="4"/>
  <c r="BQ29" i="4"/>
  <c r="BA69" i="4"/>
  <c r="BA57" i="4"/>
  <c r="BA45" i="4"/>
  <c r="BA29" i="4"/>
  <c r="BA13" i="4"/>
  <c r="BA65" i="4"/>
  <c r="BA53" i="4"/>
  <c r="BA41" i="4"/>
  <c r="BA33" i="4"/>
  <c r="BA17" i="4"/>
  <c r="BA73" i="4"/>
  <c r="BA61" i="4"/>
  <c r="BA49" i="4"/>
  <c r="BA37" i="4"/>
  <c r="BA25" i="4"/>
  <c r="AS13" i="4"/>
  <c r="AS25" i="4"/>
  <c r="AS21" i="4"/>
  <c r="E41" i="4"/>
  <c r="E37" i="4"/>
  <c r="E29" i="4"/>
  <c r="E25" i="4"/>
  <c r="E21" i="4"/>
  <c r="E13" i="4"/>
  <c r="E33" i="4"/>
  <c r="E61" i="4"/>
  <c r="E57" i="4"/>
  <c r="E53" i="4"/>
  <c r="E45" i="4"/>
  <c r="A192" i="3"/>
  <c r="A165" i="3"/>
  <c r="A159" i="3"/>
  <c r="A154" i="3"/>
  <c r="A141" i="3"/>
  <c r="A117" i="3"/>
  <c r="A113" i="3"/>
  <c r="A73" i="3"/>
  <c r="A66" i="3"/>
  <c r="A47" i="3"/>
  <c r="A39" i="3"/>
  <c r="A193" i="3"/>
  <c r="A160" i="3"/>
  <c r="A118" i="3"/>
  <c r="A114" i="3"/>
  <c r="A74" i="3"/>
  <c r="A67" i="3"/>
  <c r="A48" i="3"/>
  <c r="A40" i="3"/>
  <c r="A8" i="3"/>
  <c r="A172" i="1"/>
  <c r="A170" i="1"/>
  <c r="A139" i="1"/>
  <c r="A107" i="1"/>
  <c r="A104" i="1"/>
  <c r="A73" i="1"/>
  <c r="A60" i="1"/>
  <c r="A42" i="1"/>
  <c r="A38" i="1"/>
  <c r="A171" i="1"/>
  <c r="A140" i="1"/>
  <c r="A105" i="1"/>
  <c r="A74" i="1"/>
  <c r="A61" i="1"/>
  <c r="A43" i="1"/>
  <c r="C41" i="5" l="1"/>
  <c r="F41" i="5"/>
  <c r="E42" i="5"/>
  <c r="D41" i="5"/>
  <c r="E41" i="5"/>
  <c r="F42" i="5"/>
  <c r="E41" i="1" s="1"/>
  <c r="B41" i="5"/>
  <c r="D42" i="5"/>
  <c r="C42" i="5"/>
  <c r="B42" i="5"/>
  <c r="F48" i="6"/>
  <c r="E47" i="3" s="1"/>
  <c r="D48" i="6"/>
  <c r="C47" i="3" s="1"/>
  <c r="C39" i="1"/>
  <c r="B39" i="1"/>
  <c r="A39" i="1"/>
  <c r="D39" i="1"/>
  <c r="E39" i="1"/>
  <c r="E36" i="6"/>
  <c r="D35" i="3" s="1"/>
  <c r="E32" i="6"/>
  <c r="D31" i="3" s="1"/>
  <c r="E28" i="6"/>
  <c r="D27" i="3" s="1"/>
  <c r="E21" i="6"/>
  <c r="D20" i="3" s="1"/>
  <c r="D39" i="6"/>
  <c r="C38" i="3" s="1"/>
  <c r="D35" i="6"/>
  <c r="C34" i="3" s="1"/>
  <c r="D31" i="6"/>
  <c r="C30" i="3" s="1"/>
  <c r="D27" i="6"/>
  <c r="C26" i="3" s="1"/>
  <c r="D23" i="6"/>
  <c r="C22" i="3" s="1"/>
  <c r="D19" i="6"/>
  <c r="C18" i="3" s="1"/>
  <c r="D15" i="6"/>
  <c r="C14" i="3" s="1"/>
  <c r="D11" i="6"/>
  <c r="C10" i="3" s="1"/>
  <c r="E18" i="6"/>
  <c r="D17" i="3" s="1"/>
  <c r="C38" i="6"/>
  <c r="B37" i="3" s="1"/>
  <c r="C34" i="6"/>
  <c r="B33" i="3" s="1"/>
  <c r="C30" i="6"/>
  <c r="B29" i="3" s="1"/>
  <c r="C26" i="6"/>
  <c r="B25" i="3" s="1"/>
  <c r="C22" i="6"/>
  <c r="B21" i="3" s="1"/>
  <c r="C18" i="6"/>
  <c r="B17" i="3" s="1"/>
  <c r="C14" i="6"/>
  <c r="B13" i="3" s="1"/>
  <c r="C10" i="6"/>
  <c r="B9" i="3" s="1"/>
  <c r="E11" i="6"/>
  <c r="D10" i="3" s="1"/>
  <c r="F36" i="6"/>
  <c r="E35" i="3" s="1"/>
  <c r="F32" i="6"/>
  <c r="E31" i="3" s="1"/>
  <c r="F28" i="6"/>
  <c r="E27" i="3" s="1"/>
  <c r="F24" i="6"/>
  <c r="E23" i="3" s="1"/>
  <c r="F20" i="6"/>
  <c r="E19" i="3" s="1"/>
  <c r="F16" i="6"/>
  <c r="E15" i="3" s="1"/>
  <c r="F12" i="6"/>
  <c r="E11" i="3" s="1"/>
  <c r="E23" i="6"/>
  <c r="D22" i="3" s="1"/>
  <c r="B27" i="6"/>
  <c r="A26" i="3" s="1"/>
  <c r="B11" i="6"/>
  <c r="A10" i="3" s="1"/>
  <c r="B26" i="6"/>
  <c r="A25" i="3" s="1"/>
  <c r="B10" i="6"/>
  <c r="A9" i="3" s="1"/>
  <c r="B25" i="6"/>
  <c r="A24" i="3" s="1"/>
  <c r="B24" i="6"/>
  <c r="A23" i="3" s="1"/>
  <c r="E39" i="6"/>
  <c r="D38" i="3" s="1"/>
  <c r="E35" i="6"/>
  <c r="D34" i="3" s="1"/>
  <c r="E31" i="6"/>
  <c r="D30" i="3" s="1"/>
  <c r="E27" i="6"/>
  <c r="D26" i="3" s="1"/>
  <c r="E17" i="6"/>
  <c r="D16" i="3" s="1"/>
  <c r="D38" i="6"/>
  <c r="C37" i="3" s="1"/>
  <c r="D34" i="6"/>
  <c r="C33" i="3" s="1"/>
  <c r="D30" i="6"/>
  <c r="C29" i="3" s="1"/>
  <c r="D26" i="6"/>
  <c r="C25" i="3" s="1"/>
  <c r="D22" i="6"/>
  <c r="C21" i="3" s="1"/>
  <c r="D18" i="6"/>
  <c r="C17" i="3" s="1"/>
  <c r="D14" i="6"/>
  <c r="C13" i="3" s="1"/>
  <c r="D10" i="6"/>
  <c r="C9" i="3" s="1"/>
  <c r="E14" i="6"/>
  <c r="D13" i="3" s="1"/>
  <c r="C37" i="6"/>
  <c r="B36" i="3" s="1"/>
  <c r="C33" i="6"/>
  <c r="B32" i="3" s="1"/>
  <c r="C29" i="6"/>
  <c r="B28" i="3" s="1"/>
  <c r="C25" i="6"/>
  <c r="B24" i="3" s="1"/>
  <c r="C21" i="6"/>
  <c r="B20" i="3" s="1"/>
  <c r="C17" i="6"/>
  <c r="B16" i="3" s="1"/>
  <c r="C13" i="6"/>
  <c r="B12" i="3" s="1"/>
  <c r="E24" i="6"/>
  <c r="D23" i="3" s="1"/>
  <c r="F39" i="6"/>
  <c r="E38" i="3" s="1"/>
  <c r="F35" i="6"/>
  <c r="E34" i="3" s="1"/>
  <c r="F31" i="6"/>
  <c r="E30" i="3" s="1"/>
  <c r="F27" i="6"/>
  <c r="E26" i="3" s="1"/>
  <c r="F23" i="6"/>
  <c r="E22" i="3" s="1"/>
  <c r="F19" i="6"/>
  <c r="E18" i="3" s="1"/>
  <c r="F15" i="6"/>
  <c r="E14" i="3" s="1"/>
  <c r="F11" i="6"/>
  <c r="E10" i="3" s="1"/>
  <c r="E19" i="6"/>
  <c r="D18" i="3" s="1"/>
  <c r="B39" i="6"/>
  <c r="A38" i="3" s="1"/>
  <c r="B23" i="6"/>
  <c r="B38" i="6"/>
  <c r="A37" i="3" s="1"/>
  <c r="B22" i="6"/>
  <c r="A21" i="3" s="1"/>
  <c r="B37" i="6"/>
  <c r="B21" i="6"/>
  <c r="A20" i="3" s="1"/>
  <c r="B36" i="6"/>
  <c r="A35" i="3" s="1"/>
  <c r="B20" i="6"/>
  <c r="A19" i="3" s="1"/>
  <c r="E38" i="6"/>
  <c r="D37" i="3" s="1"/>
  <c r="E34" i="6"/>
  <c r="D33" i="3" s="1"/>
  <c r="E30" i="6"/>
  <c r="D29" i="3" s="1"/>
  <c r="E26" i="6"/>
  <c r="D25" i="3" s="1"/>
  <c r="E13" i="6"/>
  <c r="D12" i="3" s="1"/>
  <c r="D37" i="6"/>
  <c r="C36" i="3" s="1"/>
  <c r="D33" i="6"/>
  <c r="C32" i="3" s="1"/>
  <c r="D29" i="6"/>
  <c r="C28" i="3" s="1"/>
  <c r="D25" i="6"/>
  <c r="C24" i="3" s="1"/>
  <c r="D21" i="6"/>
  <c r="C20" i="3" s="1"/>
  <c r="D17" i="6"/>
  <c r="C16" i="3" s="1"/>
  <c r="D13" i="6"/>
  <c r="C12" i="3" s="1"/>
  <c r="E10" i="6"/>
  <c r="D9" i="3" s="1"/>
  <c r="C36" i="6"/>
  <c r="B35" i="3" s="1"/>
  <c r="C32" i="6"/>
  <c r="B31" i="3" s="1"/>
  <c r="C28" i="6"/>
  <c r="B27" i="3" s="1"/>
  <c r="C24" i="6"/>
  <c r="B23" i="3" s="1"/>
  <c r="C20" i="6"/>
  <c r="B19" i="3" s="1"/>
  <c r="C16" i="6"/>
  <c r="B15" i="3" s="1"/>
  <c r="C12" i="6"/>
  <c r="B11" i="3" s="1"/>
  <c r="E20" i="6"/>
  <c r="D19" i="3" s="1"/>
  <c r="F38" i="6"/>
  <c r="E37" i="3" s="1"/>
  <c r="F34" i="6"/>
  <c r="E33" i="3" s="1"/>
  <c r="F30" i="6"/>
  <c r="E29" i="3" s="1"/>
  <c r="F26" i="6"/>
  <c r="E25" i="3" s="1"/>
  <c r="F22" i="6"/>
  <c r="E21" i="3" s="1"/>
  <c r="F18" i="6"/>
  <c r="E17" i="3" s="1"/>
  <c r="F14" i="6"/>
  <c r="E13" i="3" s="1"/>
  <c r="F10" i="6"/>
  <c r="E9" i="3" s="1"/>
  <c r="E16" i="6"/>
  <c r="D15" i="3" s="1"/>
  <c r="B35" i="6"/>
  <c r="A34" i="3" s="1"/>
  <c r="B19" i="6"/>
  <c r="A18" i="3" s="1"/>
  <c r="B34" i="6"/>
  <c r="B18" i="6"/>
  <c r="A17" i="3" s="1"/>
  <c r="B33" i="6"/>
  <c r="B17" i="6"/>
  <c r="A16" i="3" s="1"/>
  <c r="B32" i="6"/>
  <c r="A31" i="3" s="1"/>
  <c r="B16" i="6"/>
  <c r="A15" i="3" s="1"/>
  <c r="E37" i="6"/>
  <c r="D36" i="3" s="1"/>
  <c r="E33" i="6"/>
  <c r="D32" i="3" s="1"/>
  <c r="E29" i="6"/>
  <c r="D28" i="3" s="1"/>
  <c r="E25" i="6"/>
  <c r="D24" i="3" s="1"/>
  <c r="D36" i="6"/>
  <c r="C35" i="3" s="1"/>
  <c r="D32" i="6"/>
  <c r="C31" i="3" s="1"/>
  <c r="D28" i="6"/>
  <c r="C27" i="3" s="1"/>
  <c r="D24" i="6"/>
  <c r="C23" i="3" s="1"/>
  <c r="D20" i="6"/>
  <c r="C19" i="3" s="1"/>
  <c r="D16" i="6"/>
  <c r="C15" i="3" s="1"/>
  <c r="D12" i="6"/>
  <c r="C11" i="3" s="1"/>
  <c r="E22" i="6"/>
  <c r="D21" i="3" s="1"/>
  <c r="C39" i="6"/>
  <c r="B38" i="3" s="1"/>
  <c r="C35" i="6"/>
  <c r="B34" i="3" s="1"/>
  <c r="C31" i="6"/>
  <c r="B30" i="3" s="1"/>
  <c r="C27" i="6"/>
  <c r="B26" i="3" s="1"/>
  <c r="C23" i="6"/>
  <c r="B22" i="3" s="1"/>
  <c r="C19" i="6"/>
  <c r="B18" i="3" s="1"/>
  <c r="C15" i="6"/>
  <c r="B14" i="3" s="1"/>
  <c r="C11" i="6"/>
  <c r="B10" i="3" s="1"/>
  <c r="E15" i="6"/>
  <c r="D14" i="3" s="1"/>
  <c r="F37" i="6"/>
  <c r="E36" i="3" s="1"/>
  <c r="F33" i="6"/>
  <c r="E32" i="3" s="1"/>
  <c r="F29" i="6"/>
  <c r="E28" i="3" s="1"/>
  <c r="F25" i="6"/>
  <c r="E24" i="3" s="1"/>
  <c r="F21" i="6"/>
  <c r="E20" i="3" s="1"/>
  <c r="F17" i="6"/>
  <c r="E16" i="3" s="1"/>
  <c r="F13" i="6"/>
  <c r="E12" i="3" s="1"/>
  <c r="E12" i="6"/>
  <c r="D11" i="3" s="1"/>
  <c r="B31" i="6"/>
  <c r="A30" i="3" s="1"/>
  <c r="B15" i="6"/>
  <c r="A14" i="3" s="1"/>
  <c r="B30" i="6"/>
  <c r="A29" i="3" s="1"/>
  <c r="B14" i="6"/>
  <c r="B29" i="6"/>
  <c r="A28" i="3" s="1"/>
  <c r="B13" i="6"/>
  <c r="A12" i="3" s="1"/>
  <c r="B28" i="6"/>
  <c r="A27" i="3" s="1"/>
  <c r="B12" i="6"/>
  <c r="A11" i="3" s="1"/>
  <c r="C37" i="5"/>
  <c r="B36" i="1" s="1"/>
  <c r="C33" i="5"/>
  <c r="B32" i="1" s="1"/>
  <c r="C29" i="5"/>
  <c r="B28" i="1" s="1"/>
  <c r="C25" i="5"/>
  <c r="B24" i="1" s="1"/>
  <c r="C21" i="5"/>
  <c r="B20" i="1" s="1"/>
  <c r="C17" i="5"/>
  <c r="B16" i="1" s="1"/>
  <c r="C13" i="5"/>
  <c r="B12" i="1" s="1"/>
  <c r="F35" i="5"/>
  <c r="E34" i="1" s="1"/>
  <c r="F31" i="5"/>
  <c r="E30" i="1" s="1"/>
  <c r="F27" i="5"/>
  <c r="E26" i="1" s="1"/>
  <c r="F23" i="5"/>
  <c r="E22" i="1" s="1"/>
  <c r="F19" i="5"/>
  <c r="E18" i="1" s="1"/>
  <c r="F15" i="5"/>
  <c r="E14" i="1" s="1"/>
  <c r="F11" i="5"/>
  <c r="E10" i="1" s="1"/>
  <c r="E37" i="5"/>
  <c r="D36" i="1" s="1"/>
  <c r="E33" i="5"/>
  <c r="D32" i="1" s="1"/>
  <c r="E29" i="5"/>
  <c r="D28" i="1" s="1"/>
  <c r="E25" i="5"/>
  <c r="D24" i="1" s="1"/>
  <c r="E21" i="5"/>
  <c r="D20" i="1" s="1"/>
  <c r="E17" i="5"/>
  <c r="D16" i="1" s="1"/>
  <c r="E13" i="5"/>
  <c r="D12" i="1" s="1"/>
  <c r="D25" i="5"/>
  <c r="C24" i="1" s="1"/>
  <c r="D24" i="5"/>
  <c r="C23" i="1" s="1"/>
  <c r="D35" i="5"/>
  <c r="C34" i="1" s="1"/>
  <c r="D19" i="5"/>
  <c r="C18" i="1" s="1"/>
  <c r="D34" i="5"/>
  <c r="C33" i="1" s="1"/>
  <c r="D18" i="5"/>
  <c r="C17" i="1" s="1"/>
  <c r="B36" i="5"/>
  <c r="A35" i="1" s="1"/>
  <c r="B20" i="5"/>
  <c r="A19" i="1" s="1"/>
  <c r="B22" i="5"/>
  <c r="A21" i="1" s="1"/>
  <c r="B13" i="5"/>
  <c r="A12" i="1" s="1"/>
  <c r="B27" i="5"/>
  <c r="A26" i="1" s="1"/>
  <c r="B11" i="5"/>
  <c r="A10" i="1" s="1"/>
  <c r="B18" i="5"/>
  <c r="B17" i="5"/>
  <c r="C36" i="5"/>
  <c r="B35" i="1" s="1"/>
  <c r="C32" i="5"/>
  <c r="B31" i="1" s="1"/>
  <c r="C28" i="5"/>
  <c r="B27" i="1" s="1"/>
  <c r="C24" i="5"/>
  <c r="B23" i="1" s="1"/>
  <c r="C20" i="5"/>
  <c r="B19" i="1" s="1"/>
  <c r="C16" i="5"/>
  <c r="B15" i="1" s="1"/>
  <c r="C12" i="5"/>
  <c r="B11" i="1" s="1"/>
  <c r="F38" i="5"/>
  <c r="E37" i="1" s="1"/>
  <c r="F34" i="5"/>
  <c r="E33" i="1" s="1"/>
  <c r="F30" i="5"/>
  <c r="E29" i="1" s="1"/>
  <c r="F26" i="5"/>
  <c r="E25" i="1" s="1"/>
  <c r="F22" i="5"/>
  <c r="E21" i="1" s="1"/>
  <c r="F18" i="5"/>
  <c r="E17" i="1" s="1"/>
  <c r="F14" i="5"/>
  <c r="E13" i="1" s="1"/>
  <c r="F10" i="5"/>
  <c r="E9" i="1" s="1"/>
  <c r="E36" i="5"/>
  <c r="D35" i="1" s="1"/>
  <c r="E32" i="5"/>
  <c r="D31" i="1" s="1"/>
  <c r="E28" i="5"/>
  <c r="D27" i="1" s="1"/>
  <c r="E24" i="5"/>
  <c r="D23" i="1" s="1"/>
  <c r="E20" i="5"/>
  <c r="D19" i="1" s="1"/>
  <c r="E16" i="5"/>
  <c r="D15" i="1" s="1"/>
  <c r="E12" i="5"/>
  <c r="D11" i="1" s="1"/>
  <c r="D37" i="5"/>
  <c r="C36" i="1" s="1"/>
  <c r="D21" i="5"/>
  <c r="C20" i="1" s="1"/>
  <c r="D36" i="5"/>
  <c r="C35" i="1" s="1"/>
  <c r="D20" i="5"/>
  <c r="C19" i="1" s="1"/>
  <c r="D31" i="5"/>
  <c r="C30" i="1" s="1"/>
  <c r="D15" i="5"/>
  <c r="C14" i="1" s="1"/>
  <c r="D30" i="5"/>
  <c r="C29" i="1" s="1"/>
  <c r="D14" i="5"/>
  <c r="C13" i="1" s="1"/>
  <c r="B32" i="5"/>
  <c r="A31" i="1" s="1"/>
  <c r="B16" i="5"/>
  <c r="A15" i="1" s="1"/>
  <c r="B14" i="5"/>
  <c r="A13" i="1" s="1"/>
  <c r="B23" i="5"/>
  <c r="A22" i="1" s="1"/>
  <c r="B38" i="5"/>
  <c r="A37" i="1" s="1"/>
  <c r="B10" i="5"/>
  <c r="A9" i="1" s="1"/>
  <c r="C35" i="5"/>
  <c r="B34" i="1" s="1"/>
  <c r="C31" i="5"/>
  <c r="B30" i="1" s="1"/>
  <c r="C27" i="5"/>
  <c r="B26" i="1" s="1"/>
  <c r="C23" i="5"/>
  <c r="B22" i="1" s="1"/>
  <c r="C19" i="5"/>
  <c r="B18" i="1" s="1"/>
  <c r="C15" i="5"/>
  <c r="B14" i="1" s="1"/>
  <c r="C11" i="5"/>
  <c r="B10" i="1" s="1"/>
  <c r="F37" i="5"/>
  <c r="E36" i="1" s="1"/>
  <c r="F33" i="5"/>
  <c r="E32" i="1" s="1"/>
  <c r="F29" i="5"/>
  <c r="E28" i="1" s="1"/>
  <c r="F25" i="5"/>
  <c r="E24" i="1" s="1"/>
  <c r="F21" i="5"/>
  <c r="E20" i="1" s="1"/>
  <c r="F17" i="5"/>
  <c r="E16" i="1" s="1"/>
  <c r="F13" i="5"/>
  <c r="E12" i="1" s="1"/>
  <c r="E35" i="5"/>
  <c r="D34" i="1" s="1"/>
  <c r="E31" i="5"/>
  <c r="D30" i="1" s="1"/>
  <c r="E27" i="5"/>
  <c r="D26" i="1" s="1"/>
  <c r="E23" i="5"/>
  <c r="D22" i="1" s="1"/>
  <c r="E19" i="5"/>
  <c r="D18" i="1" s="1"/>
  <c r="E15" i="5"/>
  <c r="D14" i="1" s="1"/>
  <c r="E11" i="5"/>
  <c r="D10" i="1" s="1"/>
  <c r="D33" i="5"/>
  <c r="C32" i="1" s="1"/>
  <c r="D17" i="5"/>
  <c r="C16" i="1" s="1"/>
  <c r="D32" i="5"/>
  <c r="C31" i="1" s="1"/>
  <c r="D16" i="5"/>
  <c r="C15" i="1" s="1"/>
  <c r="D27" i="5"/>
  <c r="C26" i="1" s="1"/>
  <c r="D11" i="5"/>
  <c r="C10" i="1" s="1"/>
  <c r="D26" i="5"/>
  <c r="C25" i="1" s="1"/>
  <c r="D10" i="5"/>
  <c r="C9" i="1" s="1"/>
  <c r="B28" i="5"/>
  <c r="A27" i="1" s="1"/>
  <c r="B12" i="5"/>
  <c r="A11" i="1" s="1"/>
  <c r="B29" i="5"/>
  <c r="A28" i="1" s="1"/>
  <c r="B35" i="5"/>
  <c r="B19" i="5"/>
  <c r="A18" i="1" s="1"/>
  <c r="B34" i="5"/>
  <c r="A33" i="1" s="1"/>
  <c r="B37" i="5"/>
  <c r="A36" i="1" s="1"/>
  <c r="C38" i="5"/>
  <c r="B37" i="1" s="1"/>
  <c r="C34" i="5"/>
  <c r="B33" i="1" s="1"/>
  <c r="C30" i="5"/>
  <c r="B29" i="1" s="1"/>
  <c r="C26" i="5"/>
  <c r="B25" i="1" s="1"/>
  <c r="C22" i="5"/>
  <c r="B21" i="1" s="1"/>
  <c r="C18" i="5"/>
  <c r="B17" i="1" s="1"/>
  <c r="C14" i="5"/>
  <c r="B13" i="1" s="1"/>
  <c r="C10" i="5"/>
  <c r="B9" i="1" s="1"/>
  <c r="F36" i="5"/>
  <c r="E35" i="1" s="1"/>
  <c r="F32" i="5"/>
  <c r="E31" i="1" s="1"/>
  <c r="F28" i="5"/>
  <c r="E27" i="1" s="1"/>
  <c r="F24" i="5"/>
  <c r="E23" i="1" s="1"/>
  <c r="F20" i="5"/>
  <c r="E19" i="1" s="1"/>
  <c r="F16" i="5"/>
  <c r="E15" i="1" s="1"/>
  <c r="F12" i="5"/>
  <c r="E11" i="1" s="1"/>
  <c r="E38" i="5"/>
  <c r="D37" i="1" s="1"/>
  <c r="E34" i="5"/>
  <c r="D33" i="1" s="1"/>
  <c r="E30" i="5"/>
  <c r="D29" i="1" s="1"/>
  <c r="E26" i="5"/>
  <c r="D25" i="1" s="1"/>
  <c r="E22" i="5"/>
  <c r="D21" i="1" s="1"/>
  <c r="E18" i="5"/>
  <c r="D17" i="1" s="1"/>
  <c r="E14" i="5"/>
  <c r="D13" i="1" s="1"/>
  <c r="E10" i="5"/>
  <c r="D9" i="1" s="1"/>
  <c r="D29" i="5"/>
  <c r="C28" i="1" s="1"/>
  <c r="D13" i="5"/>
  <c r="C12" i="1" s="1"/>
  <c r="D28" i="5"/>
  <c r="C27" i="1" s="1"/>
  <c r="D12" i="5"/>
  <c r="C11" i="1" s="1"/>
  <c r="D23" i="5"/>
  <c r="C22" i="1" s="1"/>
  <c r="D38" i="5"/>
  <c r="C37" i="1" s="1"/>
  <c r="D22" i="5"/>
  <c r="C21" i="1" s="1"/>
  <c r="B33" i="5"/>
  <c r="A32" i="1" s="1"/>
  <c r="B24" i="5"/>
  <c r="A23" i="1" s="1"/>
  <c r="B30" i="5"/>
  <c r="A29" i="1" s="1"/>
  <c r="B21" i="5"/>
  <c r="A20" i="1" s="1"/>
  <c r="B31" i="5"/>
  <c r="A30" i="1" s="1"/>
  <c r="B15" i="5"/>
  <c r="A14" i="1" s="1"/>
  <c r="B26" i="5"/>
  <c r="A25" i="1" s="1"/>
  <c r="B25" i="5"/>
  <c r="A24" i="1" s="1"/>
  <c r="B107" i="5"/>
  <c r="A106" i="1" s="1"/>
  <c r="C70" i="5"/>
  <c r="B69" i="1" s="1"/>
  <c r="C66" i="5"/>
  <c r="B65" i="1" s="1"/>
  <c r="F70" i="5"/>
  <c r="E69" i="1" s="1"/>
  <c r="F66" i="5"/>
  <c r="E65" i="1" s="1"/>
  <c r="E70" i="5"/>
  <c r="D69" i="1" s="1"/>
  <c r="E66" i="5"/>
  <c r="D65" i="1" s="1"/>
  <c r="D71" i="5"/>
  <c r="C70" i="1" s="1"/>
  <c r="D66" i="5"/>
  <c r="C65" i="1" s="1"/>
  <c r="D65" i="5"/>
  <c r="C64" i="1" s="1"/>
  <c r="B65" i="5"/>
  <c r="B66" i="5"/>
  <c r="A65" i="1" s="1"/>
  <c r="C73" i="5"/>
  <c r="B72" i="1" s="1"/>
  <c r="C69" i="5"/>
  <c r="B68" i="1" s="1"/>
  <c r="C65" i="5"/>
  <c r="B64" i="1" s="1"/>
  <c r="F73" i="5"/>
  <c r="E72" i="1" s="1"/>
  <c r="F69" i="5"/>
  <c r="E68" i="1" s="1"/>
  <c r="F65" i="5"/>
  <c r="E64" i="1" s="1"/>
  <c r="E73" i="5"/>
  <c r="D72" i="1" s="1"/>
  <c r="E69" i="5"/>
  <c r="D68" i="1" s="1"/>
  <c r="E65" i="5"/>
  <c r="D64" i="1" s="1"/>
  <c r="D72" i="5"/>
  <c r="C71" i="1" s="1"/>
  <c r="D67" i="5"/>
  <c r="C66" i="1" s="1"/>
  <c r="B70" i="5"/>
  <c r="A69" i="1" s="1"/>
  <c r="B72" i="5"/>
  <c r="A71" i="1" s="1"/>
  <c r="B71" i="5"/>
  <c r="A70" i="1" s="1"/>
  <c r="C72" i="5"/>
  <c r="B71" i="1" s="1"/>
  <c r="C68" i="5"/>
  <c r="B67" i="1" s="1"/>
  <c r="C64" i="5"/>
  <c r="B63" i="1" s="1"/>
  <c r="F72" i="5"/>
  <c r="E71" i="1" s="1"/>
  <c r="F68" i="5"/>
  <c r="E67" i="1" s="1"/>
  <c r="F64" i="5"/>
  <c r="E63" i="1" s="1"/>
  <c r="E72" i="5"/>
  <c r="D71" i="1" s="1"/>
  <c r="E68" i="5"/>
  <c r="D67" i="1" s="1"/>
  <c r="E64" i="5"/>
  <c r="D63" i="1" s="1"/>
  <c r="D68" i="5"/>
  <c r="C67" i="1" s="1"/>
  <c r="D63" i="5"/>
  <c r="C62" i="1" s="1"/>
  <c r="D73" i="5"/>
  <c r="C72" i="1" s="1"/>
  <c r="B73" i="5"/>
  <c r="B68" i="5"/>
  <c r="A67" i="1" s="1"/>
  <c r="B67" i="5"/>
  <c r="A66" i="1" s="1"/>
  <c r="C71" i="5"/>
  <c r="B70" i="1" s="1"/>
  <c r="C67" i="5"/>
  <c r="B66" i="1" s="1"/>
  <c r="C63" i="5"/>
  <c r="B62" i="1" s="1"/>
  <c r="F71" i="5"/>
  <c r="E70" i="1" s="1"/>
  <c r="F67" i="5"/>
  <c r="E66" i="1" s="1"/>
  <c r="F63" i="5"/>
  <c r="E62" i="1" s="1"/>
  <c r="E71" i="5"/>
  <c r="D70" i="1" s="1"/>
  <c r="E67" i="5"/>
  <c r="D66" i="1" s="1"/>
  <c r="E63" i="5"/>
  <c r="D62" i="1" s="1"/>
  <c r="D64" i="5"/>
  <c r="C63" i="1" s="1"/>
  <c r="D70" i="5"/>
  <c r="C69" i="1" s="1"/>
  <c r="D69" i="5"/>
  <c r="C68" i="1" s="1"/>
  <c r="B69" i="5"/>
  <c r="A68" i="1" s="1"/>
  <c r="B64" i="5"/>
  <c r="B63" i="5"/>
  <c r="A62" i="1" s="1"/>
  <c r="C57" i="5"/>
  <c r="B56" i="1" s="1"/>
  <c r="C53" i="5"/>
  <c r="B52" i="1" s="1"/>
  <c r="C49" i="5"/>
  <c r="B48" i="1" s="1"/>
  <c r="C60" i="5"/>
  <c r="B59" i="1" s="1"/>
  <c r="C56" i="5"/>
  <c r="B55" i="1" s="1"/>
  <c r="C52" i="5"/>
  <c r="B51" i="1" s="1"/>
  <c r="C48" i="5"/>
  <c r="B47" i="1" s="1"/>
  <c r="C59" i="5"/>
  <c r="B58" i="1" s="1"/>
  <c r="C55" i="5"/>
  <c r="B54" i="1" s="1"/>
  <c r="C51" i="5"/>
  <c r="B50" i="1" s="1"/>
  <c r="C47" i="5"/>
  <c r="B46" i="1" s="1"/>
  <c r="F60" i="5"/>
  <c r="E59" i="1" s="1"/>
  <c r="F56" i="5"/>
  <c r="E55" i="1" s="1"/>
  <c r="F52" i="5"/>
  <c r="E51" i="1" s="1"/>
  <c r="F48" i="5"/>
  <c r="E47" i="1" s="1"/>
  <c r="E57" i="5"/>
  <c r="D56" i="1" s="1"/>
  <c r="E53" i="5"/>
  <c r="D52" i="1" s="1"/>
  <c r="E49" i="5"/>
  <c r="D48" i="1" s="1"/>
  <c r="E45" i="5"/>
  <c r="D44" i="1" s="1"/>
  <c r="D51" i="5"/>
  <c r="C50" i="1" s="1"/>
  <c r="D50" i="5"/>
  <c r="C49" i="1" s="1"/>
  <c r="D49" i="5"/>
  <c r="C48" i="1" s="1"/>
  <c r="D52" i="5"/>
  <c r="C51" i="1" s="1"/>
  <c r="B60" i="5"/>
  <c r="A59" i="1" s="1"/>
  <c r="B51" i="5"/>
  <c r="A50" i="1" s="1"/>
  <c r="B54" i="5"/>
  <c r="A53" i="1" s="1"/>
  <c r="C58" i="5"/>
  <c r="B57" i="1" s="1"/>
  <c r="C54" i="5"/>
  <c r="B53" i="1" s="1"/>
  <c r="C50" i="5"/>
  <c r="B49" i="1" s="1"/>
  <c r="C46" i="5"/>
  <c r="B45" i="1" s="1"/>
  <c r="F59" i="5"/>
  <c r="E58" i="1" s="1"/>
  <c r="F55" i="5"/>
  <c r="E54" i="1" s="1"/>
  <c r="F51" i="5"/>
  <c r="E50" i="1" s="1"/>
  <c r="F47" i="5"/>
  <c r="E46" i="1" s="1"/>
  <c r="E60" i="5"/>
  <c r="D59" i="1" s="1"/>
  <c r="E56" i="5"/>
  <c r="D55" i="1" s="1"/>
  <c r="E52" i="5"/>
  <c r="D51" i="1" s="1"/>
  <c r="E48" i="5"/>
  <c r="D47" i="1" s="1"/>
  <c r="D47" i="5"/>
  <c r="C46" i="1" s="1"/>
  <c r="D46" i="5"/>
  <c r="C45" i="1" s="1"/>
  <c r="D45" i="5"/>
  <c r="C44" i="1" s="1"/>
  <c r="D48" i="5"/>
  <c r="C47" i="1" s="1"/>
  <c r="B56" i="5"/>
  <c r="A55" i="1" s="1"/>
  <c r="B45" i="5"/>
  <c r="A44" i="1" s="1"/>
  <c r="B47" i="5"/>
  <c r="A46" i="1" s="1"/>
  <c r="B50" i="5"/>
  <c r="A49" i="1" s="1"/>
  <c r="F53" i="5"/>
  <c r="E52" i="1" s="1"/>
  <c r="F45" i="5"/>
  <c r="E44" i="1" s="1"/>
  <c r="E55" i="5"/>
  <c r="D54" i="1" s="1"/>
  <c r="E47" i="5"/>
  <c r="D46" i="1" s="1"/>
  <c r="D55" i="5"/>
  <c r="C54" i="1" s="1"/>
  <c r="D53" i="5"/>
  <c r="C52" i="1" s="1"/>
  <c r="B57" i="5"/>
  <c r="B59" i="5"/>
  <c r="B46" i="5"/>
  <c r="F58" i="5"/>
  <c r="E57" i="1" s="1"/>
  <c r="F50" i="5"/>
  <c r="E49" i="1" s="1"/>
  <c r="E54" i="5"/>
  <c r="D53" i="1" s="1"/>
  <c r="E46" i="5"/>
  <c r="D45" i="1" s="1"/>
  <c r="D58" i="5"/>
  <c r="C57" i="1" s="1"/>
  <c r="D60" i="5"/>
  <c r="C59" i="1" s="1"/>
  <c r="B52" i="5"/>
  <c r="A51" i="1" s="1"/>
  <c r="B55" i="5"/>
  <c r="B53" i="5"/>
  <c r="A52" i="1" s="1"/>
  <c r="F57" i="5"/>
  <c r="E56" i="1" s="1"/>
  <c r="F49" i="5"/>
  <c r="E48" i="1" s="1"/>
  <c r="E59" i="5"/>
  <c r="D58" i="1" s="1"/>
  <c r="E51" i="5"/>
  <c r="D50" i="1" s="1"/>
  <c r="D54" i="5"/>
  <c r="C53" i="1" s="1"/>
  <c r="D56" i="5"/>
  <c r="C55" i="1" s="1"/>
  <c r="B48" i="5"/>
  <c r="A47" i="1" s="1"/>
  <c r="B49" i="5"/>
  <c r="A48" i="1" s="1"/>
  <c r="C45" i="5"/>
  <c r="B44" i="1" s="1"/>
  <c r="F54" i="5"/>
  <c r="E53" i="1" s="1"/>
  <c r="F46" i="5"/>
  <c r="E45" i="1" s="1"/>
  <c r="E58" i="5"/>
  <c r="D57" i="1" s="1"/>
  <c r="E50" i="5"/>
  <c r="D49" i="1" s="1"/>
  <c r="D59" i="5"/>
  <c r="C58" i="1" s="1"/>
  <c r="D57" i="5"/>
  <c r="C56" i="1" s="1"/>
  <c r="B58" i="5"/>
  <c r="A57" i="1" s="1"/>
  <c r="C170" i="5"/>
  <c r="B169" i="1" s="1"/>
  <c r="C166" i="5"/>
  <c r="B165" i="1" s="1"/>
  <c r="C162" i="5"/>
  <c r="B161" i="1" s="1"/>
  <c r="C167" i="5"/>
  <c r="B166" i="1" s="1"/>
  <c r="C161" i="5"/>
  <c r="B160" i="1" s="1"/>
  <c r="C157" i="5"/>
  <c r="B156" i="1" s="1"/>
  <c r="C153" i="5"/>
  <c r="B152" i="1" s="1"/>
  <c r="C149" i="5"/>
  <c r="B148" i="1" s="1"/>
  <c r="C145" i="5"/>
  <c r="B144" i="1" s="1"/>
  <c r="F167" i="5"/>
  <c r="E166" i="1" s="1"/>
  <c r="F163" i="5"/>
  <c r="E162" i="1" s="1"/>
  <c r="F159" i="5"/>
  <c r="E158" i="1" s="1"/>
  <c r="F155" i="5"/>
  <c r="E154" i="1" s="1"/>
  <c r="F151" i="5"/>
  <c r="E150" i="1" s="1"/>
  <c r="F147" i="5"/>
  <c r="E146" i="1" s="1"/>
  <c r="F143" i="5"/>
  <c r="E142" i="1" s="1"/>
  <c r="E169" i="5"/>
  <c r="D168" i="1" s="1"/>
  <c r="E165" i="5"/>
  <c r="D164" i="1" s="1"/>
  <c r="E161" i="5"/>
  <c r="D160" i="1" s="1"/>
  <c r="E157" i="5"/>
  <c r="D156" i="1" s="1"/>
  <c r="E153" i="5"/>
  <c r="D152" i="1" s="1"/>
  <c r="E149" i="5"/>
  <c r="D148" i="1" s="1"/>
  <c r="E145" i="5"/>
  <c r="D144" i="1" s="1"/>
  <c r="D156" i="5"/>
  <c r="C155" i="1" s="1"/>
  <c r="D167" i="5"/>
  <c r="C166" i="1" s="1"/>
  <c r="D151" i="5"/>
  <c r="C150" i="1" s="1"/>
  <c r="D166" i="5"/>
  <c r="C165" i="1" s="1"/>
  <c r="D150" i="5"/>
  <c r="C149" i="1" s="1"/>
  <c r="D165" i="5"/>
  <c r="C164" i="1" s="1"/>
  <c r="D149" i="5"/>
  <c r="C148" i="1" s="1"/>
  <c r="B166" i="5"/>
  <c r="A165" i="1" s="1"/>
  <c r="B150" i="5"/>
  <c r="A149" i="1" s="1"/>
  <c r="B165" i="5"/>
  <c r="B149" i="5"/>
  <c r="B164" i="5"/>
  <c r="A163" i="1" s="1"/>
  <c r="B148" i="5"/>
  <c r="A147" i="1" s="1"/>
  <c r="B159" i="5"/>
  <c r="A158" i="1" s="1"/>
  <c r="B143" i="5"/>
  <c r="A142" i="1" s="1"/>
  <c r="C165" i="5"/>
  <c r="B164" i="1" s="1"/>
  <c r="C160" i="5"/>
  <c r="B159" i="1" s="1"/>
  <c r="C156" i="5"/>
  <c r="B155" i="1" s="1"/>
  <c r="C152" i="5"/>
  <c r="B151" i="1" s="1"/>
  <c r="C148" i="5"/>
  <c r="B147" i="1" s="1"/>
  <c r="C144" i="5"/>
  <c r="B143" i="1" s="1"/>
  <c r="F170" i="5"/>
  <c r="E169" i="1" s="1"/>
  <c r="F166" i="5"/>
  <c r="E165" i="1" s="1"/>
  <c r="F162" i="5"/>
  <c r="E161" i="1" s="1"/>
  <c r="F158" i="5"/>
  <c r="E157" i="1" s="1"/>
  <c r="F154" i="5"/>
  <c r="E153" i="1" s="1"/>
  <c r="F150" i="5"/>
  <c r="E149" i="1" s="1"/>
  <c r="F146" i="5"/>
  <c r="E145" i="1" s="1"/>
  <c r="F142" i="5"/>
  <c r="E141" i="1" s="1"/>
  <c r="E168" i="5"/>
  <c r="D167" i="1" s="1"/>
  <c r="E164" i="5"/>
  <c r="D163" i="1" s="1"/>
  <c r="E160" i="5"/>
  <c r="D159" i="1" s="1"/>
  <c r="E156" i="5"/>
  <c r="D155" i="1" s="1"/>
  <c r="E152" i="5"/>
  <c r="D151" i="1" s="1"/>
  <c r="E148" i="5"/>
  <c r="D147" i="1" s="1"/>
  <c r="E144" i="5"/>
  <c r="D143" i="1" s="1"/>
  <c r="D168" i="5"/>
  <c r="C167" i="1" s="1"/>
  <c r="D152" i="5"/>
  <c r="C151" i="1" s="1"/>
  <c r="D163" i="5"/>
  <c r="C162" i="1" s="1"/>
  <c r="D147" i="5"/>
  <c r="C146" i="1" s="1"/>
  <c r="D162" i="5"/>
  <c r="C161" i="1" s="1"/>
  <c r="D146" i="5"/>
  <c r="C145" i="1" s="1"/>
  <c r="D161" i="5"/>
  <c r="C160" i="1" s="1"/>
  <c r="D145" i="5"/>
  <c r="C144" i="1" s="1"/>
  <c r="B162" i="5"/>
  <c r="A161" i="1" s="1"/>
  <c r="B146" i="5"/>
  <c r="A145" i="1" s="1"/>
  <c r="B161" i="5"/>
  <c r="A160" i="1" s="1"/>
  <c r="B145" i="5"/>
  <c r="A144" i="1" s="1"/>
  <c r="B160" i="5"/>
  <c r="A159" i="1" s="1"/>
  <c r="B144" i="5"/>
  <c r="B155" i="5"/>
  <c r="C169" i="5"/>
  <c r="B168" i="1" s="1"/>
  <c r="C164" i="5"/>
  <c r="B163" i="1" s="1"/>
  <c r="C159" i="5"/>
  <c r="B158" i="1" s="1"/>
  <c r="C155" i="5"/>
  <c r="B154" i="1" s="1"/>
  <c r="C151" i="5"/>
  <c r="B150" i="1" s="1"/>
  <c r="C147" i="5"/>
  <c r="B146" i="1" s="1"/>
  <c r="C143" i="5"/>
  <c r="B142" i="1" s="1"/>
  <c r="F169" i="5"/>
  <c r="E168" i="1" s="1"/>
  <c r="F165" i="5"/>
  <c r="E164" i="1" s="1"/>
  <c r="F161" i="5"/>
  <c r="E160" i="1" s="1"/>
  <c r="F157" i="5"/>
  <c r="E156" i="1" s="1"/>
  <c r="F153" i="5"/>
  <c r="E152" i="1" s="1"/>
  <c r="F149" i="5"/>
  <c r="E148" i="1" s="1"/>
  <c r="F145" i="5"/>
  <c r="E144" i="1" s="1"/>
  <c r="E167" i="5"/>
  <c r="D166" i="1" s="1"/>
  <c r="E163" i="5"/>
  <c r="D162" i="1" s="1"/>
  <c r="E159" i="5"/>
  <c r="D158" i="1" s="1"/>
  <c r="E155" i="5"/>
  <c r="D154" i="1" s="1"/>
  <c r="E151" i="5"/>
  <c r="D150" i="1" s="1"/>
  <c r="E147" i="5"/>
  <c r="D146" i="1" s="1"/>
  <c r="E143" i="5"/>
  <c r="D142" i="1" s="1"/>
  <c r="D164" i="5"/>
  <c r="C163" i="1" s="1"/>
  <c r="D148" i="5"/>
  <c r="C147" i="1" s="1"/>
  <c r="D159" i="5"/>
  <c r="C158" i="1" s="1"/>
  <c r="D143" i="5"/>
  <c r="C142" i="1" s="1"/>
  <c r="D158" i="5"/>
  <c r="C157" i="1" s="1"/>
  <c r="D142" i="5"/>
  <c r="C141" i="1" s="1"/>
  <c r="D157" i="5"/>
  <c r="C156" i="1" s="1"/>
  <c r="B158" i="5"/>
  <c r="A157" i="1" s="1"/>
  <c r="B142" i="5"/>
  <c r="A141" i="1" s="1"/>
  <c r="B157" i="5"/>
  <c r="A156" i="1" s="1"/>
  <c r="B156" i="5"/>
  <c r="A155" i="1" s="1"/>
  <c r="B167" i="5"/>
  <c r="A166" i="1" s="1"/>
  <c r="B151" i="5"/>
  <c r="A150" i="1" s="1"/>
  <c r="C168" i="5"/>
  <c r="B167" i="1" s="1"/>
  <c r="C163" i="5"/>
  <c r="B162" i="1" s="1"/>
  <c r="C158" i="5"/>
  <c r="B157" i="1" s="1"/>
  <c r="C154" i="5"/>
  <c r="B153" i="1" s="1"/>
  <c r="C150" i="5"/>
  <c r="B149" i="1" s="1"/>
  <c r="C146" i="5"/>
  <c r="B145" i="1" s="1"/>
  <c r="C142" i="5"/>
  <c r="B141" i="1" s="1"/>
  <c r="F168" i="5"/>
  <c r="E167" i="1" s="1"/>
  <c r="F164" i="5"/>
  <c r="E163" i="1" s="1"/>
  <c r="F160" i="5"/>
  <c r="E159" i="1" s="1"/>
  <c r="F156" i="5"/>
  <c r="E155" i="1" s="1"/>
  <c r="F152" i="5"/>
  <c r="E151" i="1" s="1"/>
  <c r="F148" i="5"/>
  <c r="E147" i="1" s="1"/>
  <c r="F144" i="5"/>
  <c r="E143" i="1" s="1"/>
  <c r="E170" i="5"/>
  <c r="D169" i="1" s="1"/>
  <c r="E166" i="5"/>
  <c r="D165" i="1" s="1"/>
  <c r="E162" i="5"/>
  <c r="D161" i="1" s="1"/>
  <c r="E158" i="5"/>
  <c r="D157" i="1" s="1"/>
  <c r="E154" i="5"/>
  <c r="D153" i="1" s="1"/>
  <c r="E150" i="5"/>
  <c r="D149" i="1" s="1"/>
  <c r="E146" i="5"/>
  <c r="D145" i="1" s="1"/>
  <c r="E142" i="5"/>
  <c r="D141" i="1" s="1"/>
  <c r="D160" i="5"/>
  <c r="C159" i="1" s="1"/>
  <c r="D144" i="5"/>
  <c r="C143" i="1" s="1"/>
  <c r="D155" i="5"/>
  <c r="C154" i="1" s="1"/>
  <c r="D170" i="5"/>
  <c r="C169" i="1" s="1"/>
  <c r="D154" i="5"/>
  <c r="C153" i="1" s="1"/>
  <c r="D169" i="5"/>
  <c r="C168" i="1" s="1"/>
  <c r="D153" i="5"/>
  <c r="C152" i="1" s="1"/>
  <c r="B170" i="5"/>
  <c r="A169" i="1" s="1"/>
  <c r="B154" i="5"/>
  <c r="A153" i="1" s="1"/>
  <c r="B169" i="5"/>
  <c r="A168" i="1" s="1"/>
  <c r="B153" i="5"/>
  <c r="A152" i="1" s="1"/>
  <c r="B168" i="5"/>
  <c r="A167" i="1" s="1"/>
  <c r="B152" i="5"/>
  <c r="B163" i="5"/>
  <c r="A162" i="1" s="1"/>
  <c r="B147" i="5"/>
  <c r="A146" i="1" s="1"/>
  <c r="E107" i="5"/>
  <c r="D106" i="1" s="1"/>
  <c r="C139" i="5"/>
  <c r="B138" i="1" s="1"/>
  <c r="C135" i="5"/>
  <c r="B134" i="1" s="1"/>
  <c r="C131" i="5"/>
  <c r="B130" i="1" s="1"/>
  <c r="C127" i="5"/>
  <c r="B126" i="1" s="1"/>
  <c r="C123" i="5"/>
  <c r="B122" i="1" s="1"/>
  <c r="C119" i="5"/>
  <c r="B118" i="1" s="1"/>
  <c r="C115" i="5"/>
  <c r="B114" i="1" s="1"/>
  <c r="C111" i="5"/>
  <c r="B110" i="1" s="1"/>
  <c r="F138" i="5"/>
  <c r="E137" i="1" s="1"/>
  <c r="F134" i="5"/>
  <c r="E133" i="1" s="1"/>
  <c r="F130" i="5"/>
  <c r="E129" i="1" s="1"/>
  <c r="F126" i="5"/>
  <c r="E125" i="1" s="1"/>
  <c r="F122" i="5"/>
  <c r="E121" i="1" s="1"/>
  <c r="F118" i="5"/>
  <c r="E117" i="1" s="1"/>
  <c r="F114" i="5"/>
  <c r="E113" i="1" s="1"/>
  <c r="F110" i="5"/>
  <c r="E109" i="1" s="1"/>
  <c r="E137" i="5"/>
  <c r="D136" i="1" s="1"/>
  <c r="E133" i="5"/>
  <c r="D132" i="1" s="1"/>
  <c r="E129" i="5"/>
  <c r="D128" i="1" s="1"/>
  <c r="E125" i="5"/>
  <c r="D124" i="1" s="1"/>
  <c r="E121" i="5"/>
  <c r="D120" i="1" s="1"/>
  <c r="E117" i="5"/>
  <c r="D116" i="1" s="1"/>
  <c r="E113" i="5"/>
  <c r="D112" i="1" s="1"/>
  <c r="D127" i="5"/>
  <c r="C126" i="1" s="1"/>
  <c r="D111" i="5"/>
  <c r="C110" i="1" s="1"/>
  <c r="D126" i="5"/>
  <c r="C125" i="1" s="1"/>
  <c r="D110" i="5"/>
  <c r="C109" i="1" s="1"/>
  <c r="D125" i="5"/>
  <c r="C124" i="1" s="1"/>
  <c r="D124" i="5"/>
  <c r="C123" i="1" s="1"/>
  <c r="B137" i="5"/>
  <c r="A136" i="1" s="1"/>
  <c r="B121" i="5"/>
  <c r="A120" i="1" s="1"/>
  <c r="B136" i="5"/>
  <c r="A135" i="1" s="1"/>
  <c r="B120" i="5"/>
  <c r="A119" i="1" s="1"/>
  <c r="B135" i="5"/>
  <c r="A134" i="1" s="1"/>
  <c r="B119" i="5"/>
  <c r="A118" i="1" s="1"/>
  <c r="B134" i="5"/>
  <c r="A133" i="1" s="1"/>
  <c r="B118" i="5"/>
  <c r="A117" i="1" s="1"/>
  <c r="C138" i="5"/>
  <c r="B137" i="1" s="1"/>
  <c r="C134" i="5"/>
  <c r="B133" i="1" s="1"/>
  <c r="C130" i="5"/>
  <c r="B129" i="1" s="1"/>
  <c r="C126" i="5"/>
  <c r="B125" i="1" s="1"/>
  <c r="C122" i="5"/>
  <c r="B121" i="1" s="1"/>
  <c r="C118" i="5"/>
  <c r="B117" i="1" s="1"/>
  <c r="C114" i="5"/>
  <c r="B113" i="1" s="1"/>
  <c r="C110" i="5"/>
  <c r="B109" i="1" s="1"/>
  <c r="F137" i="5"/>
  <c r="E136" i="1" s="1"/>
  <c r="F133" i="5"/>
  <c r="E132" i="1" s="1"/>
  <c r="F129" i="5"/>
  <c r="E128" i="1" s="1"/>
  <c r="F125" i="5"/>
  <c r="E124" i="1" s="1"/>
  <c r="F121" i="5"/>
  <c r="E120" i="1" s="1"/>
  <c r="F117" i="5"/>
  <c r="E116" i="1" s="1"/>
  <c r="F113" i="5"/>
  <c r="E112" i="1" s="1"/>
  <c r="E136" i="5"/>
  <c r="D135" i="1" s="1"/>
  <c r="E132" i="5"/>
  <c r="D131" i="1" s="1"/>
  <c r="E128" i="5"/>
  <c r="D127" i="1" s="1"/>
  <c r="E124" i="5"/>
  <c r="D123" i="1" s="1"/>
  <c r="E120" i="5"/>
  <c r="D119" i="1" s="1"/>
  <c r="E116" i="5"/>
  <c r="D115" i="1" s="1"/>
  <c r="E112" i="5"/>
  <c r="D111" i="1" s="1"/>
  <c r="D139" i="5"/>
  <c r="C138" i="1" s="1"/>
  <c r="D123" i="5"/>
  <c r="C122" i="1" s="1"/>
  <c r="D138" i="5"/>
  <c r="C137" i="1" s="1"/>
  <c r="D122" i="5"/>
  <c r="C121" i="1" s="1"/>
  <c r="D137" i="5"/>
  <c r="C136" i="1" s="1"/>
  <c r="D121" i="5"/>
  <c r="C120" i="1" s="1"/>
  <c r="D136" i="5"/>
  <c r="C135" i="1" s="1"/>
  <c r="D120" i="5"/>
  <c r="C119" i="1" s="1"/>
  <c r="B133" i="5"/>
  <c r="B117" i="5"/>
  <c r="A116" i="1" s="1"/>
  <c r="B132" i="5"/>
  <c r="A131" i="1" s="1"/>
  <c r="B116" i="5"/>
  <c r="A115" i="1" s="1"/>
  <c r="B131" i="5"/>
  <c r="A130" i="1" s="1"/>
  <c r="B115" i="5"/>
  <c r="A114" i="1" s="1"/>
  <c r="B130" i="5"/>
  <c r="A129" i="1" s="1"/>
  <c r="B114" i="5"/>
  <c r="A113" i="1" s="1"/>
  <c r="C137" i="5"/>
  <c r="B136" i="1" s="1"/>
  <c r="C133" i="5"/>
  <c r="B132" i="1" s="1"/>
  <c r="C129" i="5"/>
  <c r="B128" i="1" s="1"/>
  <c r="C125" i="5"/>
  <c r="B124" i="1" s="1"/>
  <c r="C121" i="5"/>
  <c r="B120" i="1" s="1"/>
  <c r="C117" i="5"/>
  <c r="B116" i="1" s="1"/>
  <c r="C113" i="5"/>
  <c r="B112" i="1" s="1"/>
  <c r="F136" i="5"/>
  <c r="E135" i="1" s="1"/>
  <c r="F132" i="5"/>
  <c r="E131" i="1" s="1"/>
  <c r="F128" i="5"/>
  <c r="E127" i="1" s="1"/>
  <c r="F124" i="5"/>
  <c r="E123" i="1" s="1"/>
  <c r="F120" i="5"/>
  <c r="E119" i="1" s="1"/>
  <c r="F116" i="5"/>
  <c r="E115" i="1" s="1"/>
  <c r="F112" i="5"/>
  <c r="E111" i="1" s="1"/>
  <c r="E139" i="5"/>
  <c r="D138" i="1" s="1"/>
  <c r="E135" i="5"/>
  <c r="D134" i="1" s="1"/>
  <c r="E131" i="5"/>
  <c r="D130" i="1" s="1"/>
  <c r="E127" i="5"/>
  <c r="D126" i="1" s="1"/>
  <c r="E123" i="5"/>
  <c r="D122" i="1" s="1"/>
  <c r="E119" i="5"/>
  <c r="D118" i="1" s="1"/>
  <c r="E115" i="5"/>
  <c r="D114" i="1" s="1"/>
  <c r="E111" i="5"/>
  <c r="D110" i="1" s="1"/>
  <c r="D135" i="5"/>
  <c r="C134" i="1" s="1"/>
  <c r="D119" i="5"/>
  <c r="C118" i="1" s="1"/>
  <c r="D134" i="5"/>
  <c r="C133" i="1" s="1"/>
  <c r="D118" i="5"/>
  <c r="C117" i="1" s="1"/>
  <c r="D133" i="5"/>
  <c r="C132" i="1" s="1"/>
  <c r="D117" i="5"/>
  <c r="C116" i="1" s="1"/>
  <c r="D132" i="5"/>
  <c r="C131" i="1" s="1"/>
  <c r="D116" i="5"/>
  <c r="C115" i="1" s="1"/>
  <c r="B129" i="5"/>
  <c r="A128" i="1" s="1"/>
  <c r="B113" i="5"/>
  <c r="B128" i="5"/>
  <c r="B112" i="5"/>
  <c r="A111" i="1" s="1"/>
  <c r="B127" i="5"/>
  <c r="A126" i="1" s="1"/>
  <c r="B111" i="5"/>
  <c r="B126" i="5"/>
  <c r="A125" i="1" s="1"/>
  <c r="B110" i="5"/>
  <c r="A109" i="1" s="1"/>
  <c r="C136" i="5"/>
  <c r="B135" i="1" s="1"/>
  <c r="C132" i="5"/>
  <c r="B131" i="1" s="1"/>
  <c r="C128" i="5"/>
  <c r="B127" i="1" s="1"/>
  <c r="C124" i="5"/>
  <c r="B123" i="1" s="1"/>
  <c r="C120" i="5"/>
  <c r="B119" i="1" s="1"/>
  <c r="C116" i="5"/>
  <c r="B115" i="1" s="1"/>
  <c r="C112" i="5"/>
  <c r="B111" i="1" s="1"/>
  <c r="F139" i="5"/>
  <c r="E138" i="1" s="1"/>
  <c r="F135" i="5"/>
  <c r="E134" i="1" s="1"/>
  <c r="F131" i="5"/>
  <c r="E130" i="1" s="1"/>
  <c r="F127" i="5"/>
  <c r="E126" i="1" s="1"/>
  <c r="F123" i="5"/>
  <c r="E122" i="1" s="1"/>
  <c r="F119" i="5"/>
  <c r="E118" i="1" s="1"/>
  <c r="F115" i="5"/>
  <c r="E114" i="1" s="1"/>
  <c r="F111" i="5"/>
  <c r="E110" i="1" s="1"/>
  <c r="E138" i="5"/>
  <c r="D137" i="1" s="1"/>
  <c r="E134" i="5"/>
  <c r="D133" i="1" s="1"/>
  <c r="E130" i="5"/>
  <c r="D129" i="1" s="1"/>
  <c r="E126" i="5"/>
  <c r="D125" i="1" s="1"/>
  <c r="E122" i="5"/>
  <c r="D121" i="1" s="1"/>
  <c r="E118" i="5"/>
  <c r="D117" i="1" s="1"/>
  <c r="E114" i="5"/>
  <c r="D113" i="1" s="1"/>
  <c r="E110" i="5"/>
  <c r="D109" i="1" s="1"/>
  <c r="D131" i="5"/>
  <c r="C130" i="1" s="1"/>
  <c r="D115" i="5"/>
  <c r="C114" i="1" s="1"/>
  <c r="D130" i="5"/>
  <c r="C129" i="1" s="1"/>
  <c r="D114" i="5"/>
  <c r="C113" i="1" s="1"/>
  <c r="D129" i="5"/>
  <c r="C128" i="1" s="1"/>
  <c r="D113" i="5"/>
  <c r="C112" i="1" s="1"/>
  <c r="D128" i="5"/>
  <c r="C127" i="1" s="1"/>
  <c r="D112" i="5"/>
  <c r="C111" i="1" s="1"/>
  <c r="B125" i="5"/>
  <c r="A124" i="1" s="1"/>
  <c r="B124" i="5"/>
  <c r="A123" i="1" s="1"/>
  <c r="B139" i="5"/>
  <c r="A138" i="1" s="1"/>
  <c r="B123" i="5"/>
  <c r="B138" i="5"/>
  <c r="A137" i="1" s="1"/>
  <c r="B122" i="5"/>
  <c r="A121" i="1" s="1"/>
  <c r="C104" i="5"/>
  <c r="B103" i="1" s="1"/>
  <c r="C100" i="5"/>
  <c r="B99" i="1" s="1"/>
  <c r="C96" i="5"/>
  <c r="B95" i="1" s="1"/>
  <c r="C92" i="5"/>
  <c r="B91" i="1" s="1"/>
  <c r="C88" i="5"/>
  <c r="B87" i="1" s="1"/>
  <c r="C84" i="5"/>
  <c r="B83" i="1" s="1"/>
  <c r="C80" i="5"/>
  <c r="B79" i="1" s="1"/>
  <c r="C76" i="5"/>
  <c r="B75" i="1" s="1"/>
  <c r="F102" i="5"/>
  <c r="E101" i="1" s="1"/>
  <c r="F98" i="5"/>
  <c r="E97" i="1" s="1"/>
  <c r="F94" i="5"/>
  <c r="E93" i="1" s="1"/>
  <c r="F90" i="5"/>
  <c r="E89" i="1" s="1"/>
  <c r="F86" i="5"/>
  <c r="E85" i="1" s="1"/>
  <c r="F82" i="5"/>
  <c r="E81" i="1" s="1"/>
  <c r="F78" i="5"/>
  <c r="E77" i="1" s="1"/>
  <c r="E104" i="5"/>
  <c r="D103" i="1" s="1"/>
  <c r="E100" i="5"/>
  <c r="D99" i="1" s="1"/>
  <c r="E96" i="5"/>
  <c r="D95" i="1" s="1"/>
  <c r="E92" i="5"/>
  <c r="D91" i="1" s="1"/>
  <c r="E88" i="5"/>
  <c r="D87" i="1" s="1"/>
  <c r="E84" i="5"/>
  <c r="D83" i="1" s="1"/>
  <c r="E80" i="5"/>
  <c r="D79" i="1" s="1"/>
  <c r="E76" i="5"/>
  <c r="D75" i="1" s="1"/>
  <c r="D93" i="5"/>
  <c r="C92" i="1" s="1"/>
  <c r="D77" i="5"/>
  <c r="C76" i="1" s="1"/>
  <c r="D92" i="5"/>
  <c r="C91" i="1" s="1"/>
  <c r="D76" i="5"/>
  <c r="C75" i="1" s="1"/>
  <c r="D91" i="5"/>
  <c r="C90" i="1" s="1"/>
  <c r="D90" i="5"/>
  <c r="C89" i="1" s="1"/>
  <c r="B103" i="5"/>
  <c r="A102" i="1" s="1"/>
  <c r="B87" i="5"/>
  <c r="A86" i="1" s="1"/>
  <c r="B94" i="5"/>
  <c r="A93" i="1" s="1"/>
  <c r="B78" i="5"/>
  <c r="A77" i="1" s="1"/>
  <c r="B89" i="5"/>
  <c r="A88" i="1" s="1"/>
  <c r="B92" i="5"/>
  <c r="A91" i="1" s="1"/>
  <c r="B76" i="5"/>
  <c r="A75" i="1" s="1"/>
  <c r="C103" i="5"/>
  <c r="B102" i="1" s="1"/>
  <c r="C99" i="5"/>
  <c r="B98" i="1" s="1"/>
  <c r="C95" i="5"/>
  <c r="B94" i="1" s="1"/>
  <c r="C91" i="5"/>
  <c r="B90" i="1" s="1"/>
  <c r="C87" i="5"/>
  <c r="B86" i="1" s="1"/>
  <c r="C83" i="5"/>
  <c r="B82" i="1" s="1"/>
  <c r="C79" i="5"/>
  <c r="B78" i="1" s="1"/>
  <c r="F101" i="5"/>
  <c r="E100" i="1" s="1"/>
  <c r="F97" i="5"/>
  <c r="E96" i="1" s="1"/>
  <c r="F93" i="5"/>
  <c r="E92" i="1" s="1"/>
  <c r="F89" i="5"/>
  <c r="E88" i="1" s="1"/>
  <c r="F85" i="5"/>
  <c r="E84" i="1" s="1"/>
  <c r="F81" i="5"/>
  <c r="E80" i="1" s="1"/>
  <c r="F77" i="5"/>
  <c r="E76" i="1" s="1"/>
  <c r="E103" i="5"/>
  <c r="D102" i="1" s="1"/>
  <c r="E99" i="5"/>
  <c r="D98" i="1" s="1"/>
  <c r="E95" i="5"/>
  <c r="D94" i="1" s="1"/>
  <c r="E91" i="5"/>
  <c r="D90" i="1" s="1"/>
  <c r="E87" i="5"/>
  <c r="D86" i="1" s="1"/>
  <c r="E83" i="5"/>
  <c r="D82" i="1" s="1"/>
  <c r="E79" i="5"/>
  <c r="D78" i="1" s="1"/>
  <c r="D89" i="5"/>
  <c r="C88" i="1" s="1"/>
  <c r="D104" i="5"/>
  <c r="C103" i="1" s="1"/>
  <c r="D88" i="5"/>
  <c r="C87" i="1" s="1"/>
  <c r="D103" i="5"/>
  <c r="C102" i="1" s="1"/>
  <c r="D87" i="5"/>
  <c r="C86" i="1" s="1"/>
  <c r="D102" i="5"/>
  <c r="C101" i="1" s="1"/>
  <c r="D86" i="5"/>
  <c r="C85" i="1" s="1"/>
  <c r="B99" i="5"/>
  <c r="A98" i="1" s="1"/>
  <c r="B83" i="5"/>
  <c r="A82" i="1" s="1"/>
  <c r="B90" i="5"/>
  <c r="A89" i="1" s="1"/>
  <c r="B101" i="5"/>
  <c r="A100" i="1" s="1"/>
  <c r="B85" i="5"/>
  <c r="A84" i="1" s="1"/>
  <c r="B104" i="5"/>
  <c r="A103" i="1" s="1"/>
  <c r="B88" i="5"/>
  <c r="A87" i="1" s="1"/>
  <c r="B79" i="5"/>
  <c r="A78" i="1" s="1"/>
  <c r="C102" i="5"/>
  <c r="B101" i="1" s="1"/>
  <c r="C98" i="5"/>
  <c r="B97" i="1" s="1"/>
  <c r="C94" i="5"/>
  <c r="B93" i="1" s="1"/>
  <c r="C90" i="5"/>
  <c r="B89" i="1" s="1"/>
  <c r="C86" i="5"/>
  <c r="B85" i="1" s="1"/>
  <c r="C82" i="5"/>
  <c r="B81" i="1" s="1"/>
  <c r="C78" i="5"/>
  <c r="B77" i="1" s="1"/>
  <c r="F104" i="5"/>
  <c r="E103" i="1" s="1"/>
  <c r="F100" i="5"/>
  <c r="E99" i="1" s="1"/>
  <c r="F96" i="5"/>
  <c r="E95" i="1" s="1"/>
  <c r="F92" i="5"/>
  <c r="E91" i="1" s="1"/>
  <c r="F88" i="5"/>
  <c r="E87" i="1" s="1"/>
  <c r="F84" i="5"/>
  <c r="E83" i="1" s="1"/>
  <c r="F80" i="5"/>
  <c r="E79" i="1" s="1"/>
  <c r="F76" i="5"/>
  <c r="E75" i="1" s="1"/>
  <c r="E102" i="5"/>
  <c r="D101" i="1" s="1"/>
  <c r="E98" i="5"/>
  <c r="D97" i="1" s="1"/>
  <c r="E94" i="5"/>
  <c r="D93" i="1" s="1"/>
  <c r="E90" i="5"/>
  <c r="D89" i="1" s="1"/>
  <c r="E86" i="5"/>
  <c r="D85" i="1" s="1"/>
  <c r="E82" i="5"/>
  <c r="D81" i="1" s="1"/>
  <c r="E78" i="5"/>
  <c r="D77" i="1" s="1"/>
  <c r="D101" i="5"/>
  <c r="C100" i="1" s="1"/>
  <c r="D85" i="5"/>
  <c r="C84" i="1" s="1"/>
  <c r="D100" i="5"/>
  <c r="C99" i="1" s="1"/>
  <c r="D84" i="5"/>
  <c r="C83" i="1" s="1"/>
  <c r="D99" i="5"/>
  <c r="C98" i="1" s="1"/>
  <c r="D83" i="5"/>
  <c r="C82" i="1" s="1"/>
  <c r="D98" i="5"/>
  <c r="C97" i="1" s="1"/>
  <c r="D82" i="5"/>
  <c r="C81" i="1" s="1"/>
  <c r="B95" i="5"/>
  <c r="A94" i="1" s="1"/>
  <c r="B102" i="5"/>
  <c r="A101" i="1" s="1"/>
  <c r="B86" i="5"/>
  <c r="A85" i="1" s="1"/>
  <c r="B97" i="5"/>
  <c r="A96" i="1" s="1"/>
  <c r="B81" i="5"/>
  <c r="A80" i="1" s="1"/>
  <c r="B100" i="5"/>
  <c r="A99" i="1" s="1"/>
  <c r="B84" i="5"/>
  <c r="A83" i="1" s="1"/>
  <c r="C101" i="5"/>
  <c r="B100" i="1" s="1"/>
  <c r="C97" i="5"/>
  <c r="B96" i="1" s="1"/>
  <c r="C93" i="5"/>
  <c r="B92" i="1" s="1"/>
  <c r="C89" i="5"/>
  <c r="B88" i="1" s="1"/>
  <c r="C85" i="5"/>
  <c r="B84" i="1" s="1"/>
  <c r="C81" i="5"/>
  <c r="B80" i="1" s="1"/>
  <c r="C77" i="5"/>
  <c r="B76" i="1" s="1"/>
  <c r="F103" i="5"/>
  <c r="E102" i="1" s="1"/>
  <c r="F99" i="5"/>
  <c r="E98" i="1" s="1"/>
  <c r="F95" i="5"/>
  <c r="E94" i="1" s="1"/>
  <c r="F91" i="5"/>
  <c r="E90" i="1" s="1"/>
  <c r="F87" i="5"/>
  <c r="E86" i="1" s="1"/>
  <c r="F83" i="5"/>
  <c r="E82" i="1" s="1"/>
  <c r="F79" i="5"/>
  <c r="E78" i="1" s="1"/>
  <c r="E101" i="5"/>
  <c r="D100" i="1" s="1"/>
  <c r="E97" i="5"/>
  <c r="D96" i="1" s="1"/>
  <c r="E93" i="5"/>
  <c r="D92" i="1" s="1"/>
  <c r="E89" i="5"/>
  <c r="D88" i="1" s="1"/>
  <c r="E85" i="5"/>
  <c r="D84" i="1" s="1"/>
  <c r="E81" i="5"/>
  <c r="D80" i="1" s="1"/>
  <c r="E77" i="5"/>
  <c r="D76" i="1" s="1"/>
  <c r="D97" i="5"/>
  <c r="C96" i="1" s="1"/>
  <c r="D81" i="5"/>
  <c r="C80" i="1" s="1"/>
  <c r="D96" i="5"/>
  <c r="C95" i="1" s="1"/>
  <c r="D80" i="5"/>
  <c r="C79" i="1" s="1"/>
  <c r="D95" i="5"/>
  <c r="C94" i="1" s="1"/>
  <c r="D79" i="5"/>
  <c r="C78" i="1" s="1"/>
  <c r="D94" i="5"/>
  <c r="C93" i="1" s="1"/>
  <c r="D78" i="5"/>
  <c r="C77" i="1" s="1"/>
  <c r="B91" i="5"/>
  <c r="A90" i="1" s="1"/>
  <c r="B98" i="5"/>
  <c r="A97" i="1" s="1"/>
  <c r="B82" i="5"/>
  <c r="A81" i="1" s="1"/>
  <c r="B93" i="5"/>
  <c r="A92" i="1" s="1"/>
  <c r="B77" i="5"/>
  <c r="A76" i="1" s="1"/>
  <c r="B96" i="5"/>
  <c r="A95" i="1" s="1"/>
  <c r="B80" i="5"/>
  <c r="A79" i="1" s="1"/>
  <c r="D40" i="1"/>
  <c r="B41" i="1"/>
  <c r="E40" i="1"/>
  <c r="B40" i="1"/>
  <c r="C41" i="1"/>
  <c r="A41" i="1"/>
  <c r="D41" i="1"/>
  <c r="C40" i="1"/>
  <c r="A40" i="1"/>
  <c r="D107" i="5"/>
  <c r="C106" i="1" s="1"/>
  <c r="C107" i="5"/>
  <c r="B106" i="1" s="1"/>
  <c r="F107" i="5"/>
  <c r="E106" i="1" s="1"/>
  <c r="D118" i="6"/>
  <c r="C117" i="3" s="1"/>
  <c r="F118" i="6"/>
  <c r="E117" i="3" s="1"/>
  <c r="A108" i="1"/>
  <c r="A13" i="3"/>
  <c r="A22" i="3"/>
  <c r="A33" i="3"/>
  <c r="A36" i="3"/>
  <c r="A32" i="3"/>
  <c r="A151" i="1"/>
  <c r="A164" i="1"/>
  <c r="A143" i="1"/>
  <c r="A148" i="1"/>
  <c r="A154" i="1"/>
  <c r="E118" i="6"/>
  <c r="D117" i="3" s="1"/>
  <c r="C118" i="6"/>
  <c r="B117" i="3" s="1"/>
  <c r="A132" i="1"/>
  <c r="A112" i="1"/>
  <c r="A110" i="1"/>
  <c r="A122" i="1"/>
  <c r="A127" i="1"/>
  <c r="A64" i="1"/>
  <c r="A63" i="1"/>
  <c r="A72" i="1"/>
  <c r="A58" i="1"/>
  <c r="A56" i="1"/>
  <c r="A54" i="1"/>
  <c r="A45" i="1"/>
  <c r="A34" i="1"/>
  <c r="A17" i="1"/>
  <c r="A16" i="1"/>
  <c r="A8" i="1"/>
  <c r="F193" i="6"/>
  <c r="E192" i="3" s="1"/>
  <c r="E193" i="6"/>
  <c r="D192" i="3" s="1"/>
  <c r="D193" i="6"/>
  <c r="C192" i="3" s="1"/>
  <c r="C193" i="6"/>
  <c r="B192" i="3" s="1"/>
  <c r="D160" i="6"/>
  <c r="C159" i="3" s="1"/>
  <c r="E160" i="6"/>
  <c r="D159" i="3" s="1"/>
  <c r="F160" i="6"/>
  <c r="E159" i="3" s="1"/>
  <c r="C160" i="6"/>
  <c r="B159" i="3" s="1"/>
  <c r="D114" i="6"/>
  <c r="C113" i="3" s="1"/>
  <c r="E114" i="6"/>
  <c r="D113" i="3" s="1"/>
  <c r="F114" i="6"/>
  <c r="E113" i="3" s="1"/>
  <c r="C114" i="6"/>
  <c r="B113" i="3" s="1"/>
  <c r="D74" i="6"/>
  <c r="C73" i="3" s="1"/>
  <c r="E74" i="6"/>
  <c r="D73" i="3" s="1"/>
  <c r="F74" i="6"/>
  <c r="E73" i="3" s="1"/>
  <c r="C74" i="6"/>
  <c r="B73" i="3" s="1"/>
  <c r="D67" i="6"/>
  <c r="C66" i="3" s="1"/>
  <c r="E67" i="6"/>
  <c r="D66" i="3" s="1"/>
  <c r="F67" i="6"/>
  <c r="E66" i="3" s="1"/>
  <c r="C67" i="6"/>
  <c r="B66" i="3" s="1"/>
  <c r="D47" i="3"/>
  <c r="B47" i="3"/>
  <c r="E108" i="5" l="1"/>
  <c r="D107" i="1" s="1"/>
  <c r="F108" i="5"/>
  <c r="E107" i="1" s="1"/>
  <c r="F140" i="5"/>
  <c r="E139" i="1" s="1"/>
  <c r="E43" i="5"/>
  <c r="D42" i="1" s="1"/>
  <c r="F43" i="5"/>
  <c r="E42" i="1" s="1"/>
  <c r="F74" i="5"/>
  <c r="E73" i="1" s="1"/>
  <c r="F171" i="5"/>
  <c r="E170" i="1" s="1"/>
  <c r="D43" i="5"/>
  <c r="C42" i="1" s="1"/>
  <c r="F40" i="6"/>
  <c r="E39" i="3" s="1"/>
  <c r="F105" i="5"/>
  <c r="E104" i="1" s="1"/>
  <c r="F61" i="5"/>
  <c r="E60" i="1" s="1"/>
  <c r="E74" i="5"/>
  <c r="D73" i="1" s="1"/>
  <c r="E40" i="6"/>
  <c r="D39" i="3" s="1"/>
  <c r="E105" i="5"/>
  <c r="D104" i="1" s="1"/>
  <c r="E140" i="5"/>
  <c r="D139" i="1" s="1"/>
  <c r="D39" i="5"/>
  <c r="C38" i="1" s="1"/>
  <c r="D61" i="5"/>
  <c r="C60" i="1" s="1"/>
  <c r="D40" i="6"/>
  <c r="C39" i="3" s="1"/>
  <c r="C108" i="5"/>
  <c r="B107" i="1" s="1"/>
  <c r="E61" i="5"/>
  <c r="D60" i="1" s="1"/>
  <c r="E171" i="5"/>
  <c r="D170" i="1" s="1"/>
  <c r="C61" i="5"/>
  <c r="B60" i="1" s="1"/>
  <c r="D105" i="5"/>
  <c r="C104" i="1" s="1"/>
  <c r="D140" i="5"/>
  <c r="C139" i="1" s="1"/>
  <c r="D171" i="5"/>
  <c r="C170" i="1" s="1"/>
  <c r="C74" i="5"/>
  <c r="B73" i="1" s="1"/>
  <c r="C105" i="5"/>
  <c r="B104" i="1" s="1"/>
  <c r="C140" i="5"/>
  <c r="B139" i="1" s="1"/>
  <c r="C171" i="5"/>
  <c r="B170" i="1" s="1"/>
  <c r="C40" i="6"/>
  <c r="B39" i="3" s="1"/>
  <c r="D74" i="5"/>
  <c r="C73" i="1" s="1"/>
  <c r="D108" i="5"/>
  <c r="C107" i="1" s="1"/>
  <c r="C43" i="5"/>
  <c r="B42" i="1" s="1"/>
  <c r="F39" i="5"/>
  <c r="E38" i="1" s="1"/>
  <c r="C39" i="5"/>
  <c r="B38" i="1" s="1"/>
  <c r="E39" i="5"/>
  <c r="D38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administrateur.OC\Documents\Mes sources de données\192.168.1.125_bi_prod Cube_CommerceExterieur Statistiques.odc" keepAlive="1" name="192.168.1.125_bi_prod Cube_CommerceExterieur Statistiques" type="5" refreshedVersion="8" background="1">
    <dbPr connection="Provider=MSOLAP.8;Integrated Security=SSPI;Persist Security Info=True;Initial Catalog=Cube_CommerceExterieur;Data Source=192.168.1.125\bi_prod;MDX Compatibility=1;Safety Options=2;MDX Missing Member Mode=Error;Update Isolation Level=2" command="Statistiques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6">
    <s v="192.168.1.125_bi_prod Cube_CommerceExterieur Statistiques"/>
    <s v="{[Dim_StatutArret].[Statut_Arret].&amp;[Oui]}"/>
    <s v="{[DIM_FluxG].[FG_FluxG_Agrege_LIB].&amp;[EXPORTATIONS  FAB]}"/>
    <s v="{[DIM_FluxG].[FG_FluxG_Agrege_LIB].&amp;[IMPORTATIONS  CAF]}"/>
    <s v="{[DIM_Article].[Ar_NPR_LIB].[All]}"/>
    <s v="{[DIM_DateEnregistrement].[Enregistrement_Mois].&amp;[01],[DIM_DateEnregistrement].[Enregistrement_Mois].&amp;[02],[DIM_DateEnregistrement].[Enregistrement_Mois].&amp;[03],[DIM_DateEnregistrement].[Enregistrement_Mois].&amp;[04],[DIM_DateEnregistrement].[Enregistrement_Mois].&amp;[05],[DIM_DateEnregistrement].[Enregistrement_Mois].&amp;[06],[DIM_DateEnregistrement].[Enregistrement_Mois].&amp;[07],[DIM_DateEnregistrement].[Enregistrement_Mois].&amp;[08],[DIM_DateEnregistrement].[Enregistrement_Mois].&amp;[09]}"/>
  </metadataStrings>
  <mdxMetadata count="5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<sst xmlns="http://schemas.openxmlformats.org/spreadsheetml/2006/main" count="2198" uniqueCount="465">
  <si>
    <t>EXPORTATIONS PAR PRODUITS  REMARQUABLES</t>
  </si>
  <si>
    <t>POIDS</t>
  </si>
  <si>
    <t>VALEUR</t>
  </si>
  <si>
    <t>TONNE</t>
  </si>
  <si>
    <t>1000DH</t>
  </si>
  <si>
    <t>Crustacés, mollusques et coquillages</t>
  </si>
  <si>
    <t>Tomates fraîches</t>
  </si>
  <si>
    <t>Préparations et conserves de poissons et crustacés</t>
  </si>
  <si>
    <t>Légumes frais, congelés ou en saumure</t>
  </si>
  <si>
    <t>Fraises et framboises</t>
  </si>
  <si>
    <t>Poissons frais, salés, séchés ou fumés</t>
  </si>
  <si>
    <t>Fruits frais ou secs, congelés ou en saumure</t>
  </si>
  <si>
    <t>Sucre brut ou rafiné</t>
  </si>
  <si>
    <t>Agrumes</t>
  </si>
  <si>
    <t>Farine et poudre de poissons</t>
  </si>
  <si>
    <t>Conserves de légumes</t>
  </si>
  <si>
    <t>Patisseries et préparations à base de céréales</t>
  </si>
  <si>
    <t>Préparations alimentaires diverses</t>
  </si>
  <si>
    <t>Tabacs</t>
  </si>
  <si>
    <t>Thé</t>
  </si>
  <si>
    <t>Oeufs</t>
  </si>
  <si>
    <t>Extraits et essences de café ou de thé</t>
  </si>
  <si>
    <t>Epices</t>
  </si>
  <si>
    <t>Conserves de fruits et confitures</t>
  </si>
  <si>
    <t>Eaux minérales et boissons non alcooliques</t>
  </si>
  <si>
    <t>Fromage</t>
  </si>
  <si>
    <t>Pommes de terre</t>
  </si>
  <si>
    <t>Jus de fruits et de légumes</t>
  </si>
  <si>
    <t>Bières; vins; vermouths; et autres boissons spiritueuses</t>
  </si>
  <si>
    <t>Lait et produits de la laiterie autres que le beurre et le fromage</t>
  </si>
  <si>
    <t>Autres produits alimentaires</t>
  </si>
  <si>
    <t>Huiles de pétrole et lubrifiants</t>
  </si>
  <si>
    <t>Energie électrique</t>
  </si>
  <si>
    <t>Gas-oils et fuel-oils</t>
  </si>
  <si>
    <t>Autres produits énergétiques</t>
  </si>
  <si>
    <t>Plantes et parties de plantes</t>
  </si>
  <si>
    <t>Graisses et huiles de poissons</t>
  </si>
  <si>
    <t>Huile d'olive brute ou raffinée</t>
  </si>
  <si>
    <t>Huile de soja brute ou raffinée</t>
  </si>
  <si>
    <t>Sous-produits animaux non comestibles</t>
  </si>
  <si>
    <t>Gommes; résines et autres sucs et extraits végétaux</t>
  </si>
  <si>
    <t>Autres huiles végétales brutes ou raffinées</t>
  </si>
  <si>
    <t>Plantes vivantes et produits de la floriculture</t>
  </si>
  <si>
    <t>Agar-agar</t>
  </si>
  <si>
    <t>Liège brut, élaboré et mi-ouvré</t>
  </si>
  <si>
    <t>Graisses et huiles animales sauf de poissons</t>
  </si>
  <si>
    <t>Huile de tournesol brute ou raffinée</t>
  </si>
  <si>
    <t>Algues</t>
  </si>
  <si>
    <t>Déchets de matieres textiles</t>
  </si>
  <si>
    <t>Autres produits bruts d'origine animale et végétale</t>
  </si>
  <si>
    <t>Phosphates</t>
  </si>
  <si>
    <t>Ferraille, déchets, débris de cuivre,fonte, fer, acier et autres mierais</t>
  </si>
  <si>
    <t>Minerai de cuivre</t>
  </si>
  <si>
    <t>Sulfate de baryum</t>
  </si>
  <si>
    <t>Minerai de plomb</t>
  </si>
  <si>
    <t>Minerai de zinc</t>
  </si>
  <si>
    <t>Marbres; granit; gypse et autres pierres</t>
  </si>
  <si>
    <t>Fluorine spath fluor</t>
  </si>
  <si>
    <t>Autres minerais métallifères et déchets métalliques</t>
  </si>
  <si>
    <t>Fibres textiles synthétiques</t>
  </si>
  <si>
    <t>Autres produits bruts d'origine minérale</t>
  </si>
  <si>
    <t>Engrais naturels et chimiques</t>
  </si>
  <si>
    <t>Acide phosphorique</t>
  </si>
  <si>
    <t>Fils et câbles électriques</t>
  </si>
  <si>
    <t>Autres métaux communs et ouvrages en ces matières</t>
  </si>
  <si>
    <t>Parties de chaussures</t>
  </si>
  <si>
    <t>Matières plastiques et ouvrages divers en plastique</t>
  </si>
  <si>
    <t>Produits laminés plats, en fer ou en aciers non alliés</t>
  </si>
  <si>
    <t>Argent brut et ouvrages mi-ouvrés en argent</t>
  </si>
  <si>
    <t>Tubes; tuyaux et leurs accessoires, en matière plastique</t>
  </si>
  <si>
    <t>Ciments, chaux et plâtre</t>
  </si>
  <si>
    <t>Papiers et cartons; ouvrages divers en papiers et cartons</t>
  </si>
  <si>
    <t>Cuivre et alliages de cuivre</t>
  </si>
  <si>
    <t>Fils, barres et profilés en aluminium</t>
  </si>
  <si>
    <t>Accessoires de tuyauterie et construction métallique</t>
  </si>
  <si>
    <t>Ouvrages en pierres, platre, ciment, ou en matières similaires</t>
  </si>
  <si>
    <t>Cuirs et peaux ayant subi une opération de tannage</t>
  </si>
  <si>
    <t>Produits chimiques</t>
  </si>
  <si>
    <t>Bois préparés et ouvrages en bois</t>
  </si>
  <si>
    <t>Caoutchouc et ouvrages en caoutchouc</t>
  </si>
  <si>
    <t>Produits céramiques</t>
  </si>
  <si>
    <t>Huiles essentielles, parfums et aromatisants</t>
  </si>
  <si>
    <t>Quincaillerie sauf de ménage</t>
  </si>
  <si>
    <t>Fils de fibres synthétiques et artificielles pour tissage</t>
  </si>
  <si>
    <t>Aluminium brut, déchets et poudres d'aluminium</t>
  </si>
  <si>
    <t>Autres demi-produits</t>
  </si>
  <si>
    <t>Machines et outils agricoles</t>
  </si>
  <si>
    <t>Autres produits finis d'équipement agricole</t>
  </si>
  <si>
    <t>Fils, câbles et autres conducteurs isolés pour l'électricité</t>
  </si>
  <si>
    <t>Parties d'avions et d'autres véhicules aériens ou spatiaux</t>
  </si>
  <si>
    <t>Appareils pour la coupure ou la connexion des circuits électriques et résistances</t>
  </si>
  <si>
    <t>Appareils électriques pour la téléphonie ou la télégraphie par fil</t>
  </si>
  <si>
    <t>Circuits intégrés et micro-assemblages électroniques</t>
  </si>
  <si>
    <t>Réservoirs, bouteilles et fûts métalliques</t>
  </si>
  <si>
    <t>Turboréacteurs et turbopropulseurs et leurs parties</t>
  </si>
  <si>
    <t>Groupes pour le conditionnement de l'air</t>
  </si>
  <si>
    <t>Centrifugeuses et appareils pour filtration des liquides ou des gaz</t>
  </si>
  <si>
    <t>Transformatreurs et convertisseurs électriques</t>
  </si>
  <si>
    <t>Machines et appareils servant à l'impression</t>
  </si>
  <si>
    <t>Machines et appareils divers</t>
  </si>
  <si>
    <t>Articles textiles d'emballage</t>
  </si>
  <si>
    <t>Piles, batteries de piles et acumulateurs électriques</t>
  </si>
  <si>
    <t>Sous systèmes électroniques</t>
  </si>
  <si>
    <t>Instruments de mesure, de controle ou de précisions</t>
  </si>
  <si>
    <t>Pompes et compresseurs</t>
  </si>
  <si>
    <t>Instruments et appareils médico-chirurgicaux</t>
  </si>
  <si>
    <t>Voitures utilitaires</t>
  </si>
  <si>
    <t>Moteurs et machines génératrices, électriques,</t>
  </si>
  <si>
    <t>Moules, modèles et plaques de fond pour moules</t>
  </si>
  <si>
    <t>Meubles; mobilier medico-chirurgical; articles de literie et appareils d'eclairage</t>
  </si>
  <si>
    <t>Machines et appareils de levage ou de manutention</t>
  </si>
  <si>
    <t>Parties de machines ou d'appareils ne comportant pas de connexions électriques</t>
  </si>
  <si>
    <t>Machines automatiques de traitement de l'information et leurs parties</t>
  </si>
  <si>
    <t>Autres produits finis d'équipement industriel</t>
  </si>
  <si>
    <t>Voitures de tourisme</t>
  </si>
  <si>
    <t>Vêtements confectionnes</t>
  </si>
  <si>
    <t>Parties et pièces pour voitures et véhicules de tourisme</t>
  </si>
  <si>
    <t>Articles de bonneterie</t>
  </si>
  <si>
    <t>Couvertures, linge  et autres articles textiles confectionnés</t>
  </si>
  <si>
    <t>Chaussures</t>
  </si>
  <si>
    <t>Equipements électriques divers</t>
  </si>
  <si>
    <t>Ouvrages divers en matières plastiques</t>
  </si>
  <si>
    <t>Médicaments et autres produits pharmaceutiques</t>
  </si>
  <si>
    <t>Produits de parfumerie ou de toilette et preparations cosmetiques</t>
  </si>
  <si>
    <t>Vaisselle et objets céramiques divers</t>
  </si>
  <si>
    <t>Papiers finis et ouvrages en papier</t>
  </si>
  <si>
    <t>Quincaillerie de ménage et articles d'économie domestique</t>
  </si>
  <si>
    <t>Tissus et fils de coton</t>
  </si>
  <si>
    <t>Tissus et fils de fibres synthétiques et artificielles</t>
  </si>
  <si>
    <t>Ouvrages divers en verre</t>
  </si>
  <si>
    <t>Tissus spéciaux, velours, dentelles et broderies</t>
  </si>
  <si>
    <t>Etoffes de bonneterie</t>
  </si>
  <si>
    <t>Savons; agents de surface organiques et préparations tensio-avtives</t>
  </si>
  <si>
    <t>Livres et imprimés divers</t>
  </si>
  <si>
    <t>Jouets, jeux et articles de divertissement ou de sport</t>
  </si>
  <si>
    <t>Réfrigérateurs, lave-vaisselle et autres articles domestiques</t>
  </si>
  <si>
    <t>Perles et bijouteries de fantaisie</t>
  </si>
  <si>
    <t>Autres produits finis de consommation</t>
  </si>
  <si>
    <t>Total général</t>
  </si>
  <si>
    <t>(*)Données provisoires</t>
  </si>
  <si>
    <t>Bateaux de mer et autres engins flottants</t>
  </si>
  <si>
    <t>Beurre</t>
  </si>
  <si>
    <t>Cacao et preparations à base de cacao</t>
  </si>
  <si>
    <t>Café</t>
  </si>
  <si>
    <t>Dattes</t>
  </si>
  <si>
    <t>Farines, gruaux, semoules et agglomérés de céréales</t>
  </si>
  <si>
    <t>Légumes à cosse secs</t>
  </si>
  <si>
    <t>Préparations lactées pour enfants</t>
  </si>
  <si>
    <t>Préparations pour l'alimentation des animaux.</t>
  </si>
  <si>
    <t>Tourteaux et autres résidus des industries alimentaires</t>
  </si>
  <si>
    <t>Essence de pétrole</t>
  </si>
  <si>
    <t>Gaz de pétrole et autres hydrocarbures</t>
  </si>
  <si>
    <t>Houilles; cokes et combustibles solides similaires</t>
  </si>
  <si>
    <t>Bois bruts, équarris ou sciés</t>
  </si>
  <si>
    <t>Caoutchouc naturel ou régénéré</t>
  </si>
  <si>
    <t>Coton</t>
  </si>
  <si>
    <t>Graines et fruits oléagineux</t>
  </si>
  <si>
    <t>Graines, spores et fruits à ensemencer</t>
  </si>
  <si>
    <t>Huile de palme ou palmiste brute ou raffinée</t>
  </si>
  <si>
    <t>Pâte à papier</t>
  </si>
  <si>
    <t>Caoutchouc synthétique</t>
  </si>
  <si>
    <t>Soufres bruts et non raffinés</t>
  </si>
  <si>
    <t>Ammoniac</t>
  </si>
  <si>
    <t>Boutons et leur parties en diverse matières</t>
  </si>
  <si>
    <t>Désinfectants et produits similaires</t>
  </si>
  <si>
    <t>Fils de coton</t>
  </si>
  <si>
    <t>Fils, barres et profilés en cuivre</t>
  </si>
  <si>
    <t>Fils, barres, et profilés  en fer ou en aciers non alliés</t>
  </si>
  <si>
    <t>Matieres albuminoides ; produits a base d'amidons et enzymes</t>
  </si>
  <si>
    <t>Produits tannants et matières colorantes</t>
  </si>
  <si>
    <t>Tissus de coton</t>
  </si>
  <si>
    <t>Tissus imprégnés ou enduits de matières diverse</t>
  </si>
  <si>
    <t>Tôles et bandes en aluminium</t>
  </si>
  <si>
    <t>Tubes, tuyaux et profilés creux en fonte, fer et acier</t>
  </si>
  <si>
    <t>Motoculteurs et tracteurs agricoles</t>
  </si>
  <si>
    <t>Appareils de réception, enregistrement ou reproduction du son et de l'image</t>
  </si>
  <si>
    <t>Appareils pour la production du froid à usage industriel</t>
  </si>
  <si>
    <t>Arbres de transmission, manivelles, vilebrequins</t>
  </si>
  <si>
    <t>Bandages et pneumatiques</t>
  </si>
  <si>
    <t>Diodes, transistors thyristors, et dispositifs photosensibles</t>
  </si>
  <si>
    <t>Groupes électrogènes et convertisseurs rotatifs électriques</t>
  </si>
  <si>
    <t>Machines à trier, concasser, broyer ou agglomérer</t>
  </si>
  <si>
    <t>Machines et matériel de génie civil et de construction</t>
  </si>
  <si>
    <t>Machines pour le travail du caoutchouc ou des plastiques</t>
  </si>
  <si>
    <t>Machines, appareils pour industries alimentaires</t>
  </si>
  <si>
    <t>Tracteurs sauf agricoles</t>
  </si>
  <si>
    <t>Appareils récepteurs radio et télévision</t>
  </si>
  <si>
    <t>Cycles et motocycles, leurs parties et pièces</t>
  </si>
  <si>
    <t>Nontissés</t>
  </si>
  <si>
    <t>IMPORTATIONS PAR PRODUITS  REMARQUABLES</t>
  </si>
  <si>
    <t>Blé</t>
  </si>
  <si>
    <t>Mais</t>
  </si>
  <si>
    <t>Orge</t>
  </si>
  <si>
    <t>Demi-produits en fer ou en aciers non alliés.</t>
  </si>
  <si>
    <t>Animaux vivants (alimentation)</t>
  </si>
  <si>
    <t>Riz</t>
  </si>
  <si>
    <t>Electroaimants et autres dispositifs magnetiques</t>
  </si>
  <si>
    <t>Parties des machines ou appareils des n°s 84.25 à 84.30</t>
  </si>
  <si>
    <t>Paraffines et autres produits dérivés du pétrole</t>
  </si>
  <si>
    <t>Minerai de cobalt</t>
  </si>
  <si>
    <t>Fonte brute et ferro-alliages divers</t>
  </si>
  <si>
    <t>Parties et pieces detachees pour vehicules industriels</t>
  </si>
  <si>
    <t>Véhicules et matériels pour voies ferrées ou similaires</t>
  </si>
  <si>
    <t>Appareils et dispositifs, même chauffés électriquement</t>
  </si>
  <si>
    <t>Dispositifs électriques d'allumage pour moteurs</t>
  </si>
  <si>
    <t>Cuisinières et appareils de chauffage</t>
  </si>
  <si>
    <t>Statut_Arret</t>
  </si>
  <si>
    <t>Oui</t>
  </si>
  <si>
    <t>C_ValeurStatistique</t>
  </si>
  <si>
    <t>Étiquettes de colonnes</t>
  </si>
  <si>
    <t>Étiquettes de lignes</t>
  </si>
  <si>
    <t>IMPORTATIONS  CAF</t>
  </si>
  <si>
    <t>EXPORTATIONS  FAB</t>
  </si>
  <si>
    <t>2024</t>
  </si>
  <si>
    <t>C_PoidsNetArticle</t>
  </si>
  <si>
    <t>FG_FluxG_Agrege_LIB</t>
  </si>
  <si>
    <t>Alimentation, boissons et tabacs</t>
  </si>
  <si>
    <t>Demi produits</t>
  </si>
  <si>
    <t>Energie  et  lubrifiants</t>
  </si>
  <si>
    <t>Or industriel</t>
  </si>
  <si>
    <t>Produits bruts d'origine animale et vegetale</t>
  </si>
  <si>
    <t>Produits bruts d'origine minerale</t>
  </si>
  <si>
    <t>Produits finis de consommation</t>
  </si>
  <si>
    <t>Produits finis d'equipement agricole</t>
  </si>
  <si>
    <t>Produits finis d'equipement industriel</t>
  </si>
  <si>
    <t>Amidons,gluten de froment et dérivés</t>
  </si>
  <si>
    <t>Autres céréales</t>
  </si>
  <si>
    <t>Bananes fraîches ou sèches</t>
  </si>
  <si>
    <t>Farines de légumes</t>
  </si>
  <si>
    <t>Grains de céréales sauf du riz, autrement travaillés</t>
  </si>
  <si>
    <t>Légumes et plantes potagers desséchés</t>
  </si>
  <si>
    <t>Margarines et matiéres grasses (alimentation)</t>
  </si>
  <si>
    <t>Miel</t>
  </si>
  <si>
    <t>Pastèques et melons</t>
  </si>
  <si>
    <t>Poissons vivants</t>
  </si>
  <si>
    <t>Préparations à base de sucre (alimentation)</t>
  </si>
  <si>
    <t>Préparations et conserves de viandes et abats</t>
  </si>
  <si>
    <t>Raisins frais ou secs</t>
  </si>
  <si>
    <t>Viandes et abats comestibles</t>
  </si>
  <si>
    <t>Appareils électriques de signalisation et condensateurs électriques</t>
  </si>
  <si>
    <t>Articles de robinetterie et organes similaires (demi produits)</t>
  </si>
  <si>
    <t>Autres fournitures d'horlogerie.</t>
  </si>
  <si>
    <t>Composants électroniques (transistors)</t>
  </si>
  <si>
    <t>Cuirs, peaux et pelleteries bruts (demi produits)</t>
  </si>
  <si>
    <t>Electrodes en carbone et autres articles en graphite ou en  carbone</t>
  </si>
  <si>
    <t>Encre d'imprimerie ou d'écriture (demi produits)</t>
  </si>
  <si>
    <t>Fils spéciaux, ficelles, cordes et cordages (demi produits)</t>
  </si>
  <si>
    <t>Fils, barres et profilés en aciers inoxydables.</t>
  </si>
  <si>
    <t>Fils, barres, et profilés en autres aciers alliés</t>
  </si>
  <si>
    <t>Frittes de verre , compositions vetrifiables et pigments opacifiants</t>
  </si>
  <si>
    <t>Grillages et chaines en fer, fonte et acier</t>
  </si>
  <si>
    <t>Isolateurs et pièces isolantes (demi produits)</t>
  </si>
  <si>
    <t>Lièges et ouvrages divers en liège</t>
  </si>
  <si>
    <t>Métaux précieux et ouvrages en ces matières</t>
  </si>
  <si>
    <t>Nickel et ouvrages en nickel</t>
  </si>
  <si>
    <t>Ouates,feutres et nontissés</t>
  </si>
  <si>
    <t>Ouvrages de sparterie ou de vannerie</t>
  </si>
  <si>
    <t>Ouvrages divers en cuivre (demi produits)</t>
  </si>
  <si>
    <t>Peintures, vernis et mastics (demi produits)</t>
  </si>
  <si>
    <t>Plaques, pellicules, films et produits pour la photographie (demi produits)</t>
  </si>
  <si>
    <t>Poudres et explosifs</t>
  </si>
  <si>
    <t>Produits laminés plats en aciers inoxydables</t>
  </si>
  <si>
    <t>Produits laminés plats en autres aciers alliés</t>
  </si>
  <si>
    <t>Produits résiduels du pétrole  et matières apparentées</t>
  </si>
  <si>
    <t>Sacs, malles et ouvrages divers en cuir (demi produits)</t>
  </si>
  <si>
    <t>Sièges, meubles,matelas et articles d'éclairage (demi produits)</t>
  </si>
  <si>
    <t>Soufre raffine</t>
  </si>
  <si>
    <t>Suports magnétiques pour l'enregistrement</t>
  </si>
  <si>
    <t>Tapis et revêtements de sol (demi produits)</t>
  </si>
  <si>
    <t>Tissus élastiques de fibres synthétiques et artificielles</t>
  </si>
  <si>
    <t>Tissus et articles textiles à usages techniques</t>
  </si>
  <si>
    <t>Tissus et fils  de lin; de jute et d'autres fibres textiles végétales</t>
  </si>
  <si>
    <t>Tissus et fils de laine, poil ou crin (demi produits)</t>
  </si>
  <si>
    <t>Tissus speciaux; rubaneries, étiquettes et tresses</t>
  </si>
  <si>
    <t>Tôles et bandes en cuivre</t>
  </si>
  <si>
    <t>Tubes et tuyaux en cuivre</t>
  </si>
  <si>
    <t>Tubes, tuyaux et autres ouvrages en aluminium</t>
  </si>
  <si>
    <t>Verre et ouvrages en verre (demi produits)</t>
  </si>
  <si>
    <t>Zinc et ouvrages en zinc</t>
  </si>
  <si>
    <t>Animaux vivants (produits bruts)</t>
  </si>
  <si>
    <t>Autres fibres textiles vegetales</t>
  </si>
  <si>
    <t>Cuirs, peaux et pelleteries bruts (produits bruts)</t>
  </si>
  <si>
    <t>Fibres textiles artificielles</t>
  </si>
  <si>
    <t>Laine et poils</t>
  </si>
  <si>
    <t>Matières à tresser et autres produits d'origine végétale</t>
  </si>
  <si>
    <t>Vieux papiers</t>
  </si>
  <si>
    <t>Minerai d'antimoine</t>
  </si>
  <si>
    <t>Minerai de fer</t>
  </si>
  <si>
    <t>Minerai de manganèse</t>
  </si>
  <si>
    <t>Sable; quartz; kaolin et autres argiles</t>
  </si>
  <si>
    <t>Allumettes et articles à flamme</t>
  </si>
  <si>
    <t>Appareils de production du son ou des images</t>
  </si>
  <si>
    <t>Appareils d'optique, de photographie, de cinématographie et de mesure</t>
  </si>
  <si>
    <t>Articles de coutellerie</t>
  </si>
  <si>
    <t>Articles d'écriture et de bureau</t>
  </si>
  <si>
    <t>Articles divers en caoutchouc ( consommation)</t>
  </si>
  <si>
    <t>Balais, brosses et autres articles similaires ( consommation)</t>
  </si>
  <si>
    <t>Briquets, allumeurs et leurs parties autres que les pierres et les mèches.</t>
  </si>
  <si>
    <t>Chapeaux et autres coiffures</t>
  </si>
  <si>
    <t>Colles</t>
  </si>
  <si>
    <t>Disques et autres supports magnétique</t>
  </si>
  <si>
    <t>Fermetures à glissière et leurs parties</t>
  </si>
  <si>
    <t>Filets à mailles ( consommation)</t>
  </si>
  <si>
    <t>Fils et tissus de soie ( consommation)</t>
  </si>
  <si>
    <t>Fleurs artificielles,postiches, perruques et autres articles divers</t>
  </si>
  <si>
    <t>Instruments de musique</t>
  </si>
  <si>
    <t>Lampes et tubes électriques</t>
  </si>
  <si>
    <t>Monnaies</t>
  </si>
  <si>
    <t>Moteurs à pistons; autres moteurs et leurs parties ( consommation)</t>
  </si>
  <si>
    <t>Mouvements d'horlogerie et leur parties</t>
  </si>
  <si>
    <t>Outils à main divers</t>
  </si>
  <si>
    <t>Ouvrages divers en aluminium ( consommation)</t>
  </si>
  <si>
    <t>Ouvrages divers en bois en sparterie ou en vannerie ( consommation)</t>
  </si>
  <si>
    <t>Ouvrages divers en cuivre ( consommation)</t>
  </si>
  <si>
    <t>Ouvrages divers en fer ou en acier ( consommation)</t>
  </si>
  <si>
    <t>Ouvrages finis en fonte, fer ou acier</t>
  </si>
  <si>
    <t>Parapluies, articles similaire et leurs parties</t>
  </si>
  <si>
    <t>Peignes à coiffer,épingles à cheveux et et autres articles similaires pour la coiffure</t>
  </si>
  <si>
    <t>Peintures, vernis et mastics ( consommation)</t>
  </si>
  <si>
    <t>Pipes, fume-cigare, fume-cigarette et leurs parties.</t>
  </si>
  <si>
    <t>Plaques, pellicules, films et produits pour la photographie ( consommation)</t>
  </si>
  <si>
    <t>Sacs, malles et ouvrages divers en cuir ( consommation)</t>
  </si>
  <si>
    <t>Sièges, meubles,matelas et articles d'éclairage ( consommation)</t>
  </si>
  <si>
    <t>Tapis et revêtements de sol ( consommation)</t>
  </si>
  <si>
    <t>Tissus et fils  d'autres fibres textiles végétales</t>
  </si>
  <si>
    <t>Tissus et fils de laine, poil ou crin ( consommation)</t>
  </si>
  <si>
    <t>Tissus et fils de lin</t>
  </si>
  <si>
    <t>Tissus imprégnés ou enduits de matières diverse ( consommation)</t>
  </si>
  <si>
    <t>Appareils de contrôle du temps et compteurs de temps</t>
  </si>
  <si>
    <t>Appareils électriques de signalisation</t>
  </si>
  <si>
    <t>Appareils émetteurs; récepteurs; pour la radiotéléphonie, la radiotélégraphie</t>
  </si>
  <si>
    <t>Appreils de photocopie, photographie ou cimematographie</t>
  </si>
  <si>
    <t>Articles de robinetterie et organes similaires (équipement industriel)</t>
  </si>
  <si>
    <t>Articles divers en caoutchouc (équipement industriel)</t>
  </si>
  <si>
    <t>Autres munitions et armes blanches</t>
  </si>
  <si>
    <t>Avions et autres véhicules aériens ou spatiaux</t>
  </si>
  <si>
    <t>Balais, brosses et autres articles similaires (équipement industriel)</t>
  </si>
  <si>
    <t>Calandres, laminoirs et cylindres pour ces machines.</t>
  </si>
  <si>
    <t>Chaudières, turbines et leurs parties</t>
  </si>
  <si>
    <t>Coffres-forts et fournitures métalliques de bureau</t>
  </si>
  <si>
    <t>Courroies en caoutchouc</t>
  </si>
  <si>
    <t>Filets à mailles (équipement industriel)</t>
  </si>
  <si>
    <t>Fours industriels et brûleurs</t>
  </si>
  <si>
    <t>Instruments et appareils d'optique</t>
  </si>
  <si>
    <t>Isolateurs et pièces isolantes (équipement industriel)</t>
  </si>
  <si>
    <t>Lampes et appareils d'éclairage</t>
  </si>
  <si>
    <t>Machines et appareils électriques à usages divers</t>
  </si>
  <si>
    <t>Machines pour la préparation des matières textiles</t>
  </si>
  <si>
    <t>Matériel pour voie ferrée</t>
  </si>
  <si>
    <t>Moteurs à pistons; autres moteurs et leurs parties (équipement industriel)</t>
  </si>
  <si>
    <t>Outils de métier</t>
  </si>
  <si>
    <t>Ouvrages divers en aluminium (équipement industriel)</t>
  </si>
  <si>
    <t>Ouvrages divers en bois en sparterie ou en vannerie (équipement industriel)</t>
  </si>
  <si>
    <t>Ouvrages divers en fer ou en acier (équipement industriel)</t>
  </si>
  <si>
    <t>Roulements</t>
  </si>
  <si>
    <t>Sacs, malles et ouvrages divers en cuir (équipement industriel)</t>
  </si>
  <si>
    <t>Tubes électroniques divers</t>
  </si>
  <si>
    <t>Turbines, turboréacteurs et turbopropulseurs</t>
  </si>
  <si>
    <t>Verre et ouvrages en verre (équipement industriel)</t>
  </si>
  <si>
    <t>Enregistrement_Mois</t>
  </si>
  <si>
    <t>Fils métalliques sauf électriques</t>
  </si>
  <si>
    <t>Plomb et ouvrages en plomb</t>
  </si>
  <si>
    <t>Préparations à base de sucre (demi produits)</t>
  </si>
  <si>
    <t>Parties et accessoires pour fusils de chasse</t>
  </si>
  <si>
    <t>Fils et tissus de soie (demi produits)</t>
  </si>
  <si>
    <t>Huile brute de pétrole</t>
  </si>
  <si>
    <t>Margarines et matiéres grasses (produits bruts)</t>
  </si>
  <si>
    <t>Encre d'imprimerie ou d'écriture ( consommation)</t>
  </si>
  <si>
    <t>Fusils de chasse</t>
  </si>
  <si>
    <t>Rasoirs, tondeuses et appareils à épiler, à moteur électrique incorporé</t>
  </si>
  <si>
    <t>Métaux précieux et leur résidus</t>
  </si>
  <si>
    <t>Ar_NPR_LIB</t>
  </si>
  <si>
    <t>All</t>
  </si>
  <si>
    <t>Fils spéciaux, ficelles, cordes et cordages ( consommation)</t>
  </si>
  <si>
    <t>Déchets cliniques</t>
  </si>
  <si>
    <t>Indéfini</t>
  </si>
  <si>
    <t>Minerai d'étain</t>
  </si>
  <si>
    <t>01</t>
  </si>
  <si>
    <t>cd</t>
  </si>
  <si>
    <t>Période</t>
  </si>
  <si>
    <t>Mois</t>
  </si>
  <si>
    <t>Période C</t>
  </si>
  <si>
    <t>Janvier</t>
  </si>
  <si>
    <t>Janv - fév</t>
  </si>
  <si>
    <t>Février</t>
  </si>
  <si>
    <t>Janv - mars</t>
  </si>
  <si>
    <t>Mars</t>
  </si>
  <si>
    <t>Janv - avr</t>
  </si>
  <si>
    <t>Avril</t>
  </si>
  <si>
    <t>Janv - mai</t>
  </si>
  <si>
    <t>Mai</t>
  </si>
  <si>
    <t>Janv - juin</t>
  </si>
  <si>
    <t>Juin</t>
  </si>
  <si>
    <t>Janv - juil</t>
  </si>
  <si>
    <t>Juillet</t>
  </si>
  <si>
    <t>Janv - août</t>
  </si>
  <si>
    <t>Août</t>
  </si>
  <si>
    <t>Janv - sept</t>
  </si>
  <si>
    <t>Septembre</t>
  </si>
  <si>
    <t>Janv - oct</t>
  </si>
  <si>
    <t>Octobre</t>
  </si>
  <si>
    <t>Janv - nov</t>
  </si>
  <si>
    <t>Novembre</t>
  </si>
  <si>
    <t>Années</t>
  </si>
  <si>
    <t>Décembre</t>
  </si>
  <si>
    <t>Janvier - Février</t>
  </si>
  <si>
    <t>Janvier - Mars</t>
  </si>
  <si>
    <t>Janvier - Avril</t>
  </si>
  <si>
    <t>Janvier - Mai</t>
  </si>
  <si>
    <t>Janvier - Juin</t>
  </si>
  <si>
    <t>Janvier - Juillet</t>
  </si>
  <si>
    <t>Janvier - Août</t>
  </si>
  <si>
    <t>Janvier - Septembre</t>
  </si>
  <si>
    <t>Janvier- Octobre</t>
  </si>
  <si>
    <t>Janvier - Novembre</t>
  </si>
  <si>
    <t>Déchets et débris de piles, de batteries de piles et d'accumulateurs</t>
  </si>
  <si>
    <t>Machines-outils portatives à moteur électrique</t>
  </si>
  <si>
    <t>Animaux vivants</t>
  </si>
  <si>
    <t>Margarines et matiéres grasses</t>
  </si>
  <si>
    <t>Préparations à base de sucre</t>
  </si>
  <si>
    <t>Composants électroniques</t>
  </si>
  <si>
    <t>Cuirs, peaux et pelleteries bruts</t>
  </si>
  <si>
    <t>Encre d'imprimerie ou d'écriture</t>
  </si>
  <si>
    <t>Fils et tissus de soie</t>
  </si>
  <si>
    <t>Fils spéciaux, ficelles, cordes et cordages</t>
  </si>
  <si>
    <t>Isolateurs et pièces isolantes</t>
  </si>
  <si>
    <t>Ouvrages divers en cuivre</t>
  </si>
  <si>
    <t>Peintures, vernis et mastics</t>
  </si>
  <si>
    <t>Plaques, pellicules, films et produits pour la photographie</t>
  </si>
  <si>
    <t>Sacs, malles et ouvrages divers en cuir</t>
  </si>
  <si>
    <t>Sièges, meubles,matelas et articles d'éclairage</t>
  </si>
  <si>
    <t>Tapis et revêtements de sol</t>
  </si>
  <si>
    <t>Tissus et fils de laine, poil ou crin</t>
  </si>
  <si>
    <t>Verre et ouvrages en verre</t>
  </si>
  <si>
    <t>Articles divers en caoutchouc</t>
  </si>
  <si>
    <t>Balais, brosses et autres articles similaires</t>
  </si>
  <si>
    <t>Filets à mailles</t>
  </si>
  <si>
    <t>Moteurs à pistons; autres moteurs et leurs parties</t>
  </si>
  <si>
    <t>Ouvrages divers en aluminium</t>
  </si>
  <si>
    <t>Ouvrages divers en bois en sparterie ou en vannerie</t>
  </si>
  <si>
    <t>Ouvrages divers en fer ou en acier</t>
  </si>
  <si>
    <t>Articles de robinetterie et organes similaires</t>
  </si>
  <si>
    <t>ALIMENTATION, BOISSONS ET TABACS</t>
  </si>
  <si>
    <t>DEMI PRODUITS</t>
  </si>
  <si>
    <t>PRODUITS BRUTS D'ORIGINE ANIMALE ET VEGETALE</t>
  </si>
  <si>
    <t>PRODUITS FINIS DE CONSOMMATION</t>
  </si>
  <si>
    <t>PRODUITS FINIS D'EQUIPEMENT INDUSTRIEL</t>
  </si>
  <si>
    <t>OR INDUSTRIEL</t>
  </si>
  <si>
    <t>PRODUITS BRUTS D'ORIGINE MINERALE</t>
  </si>
  <si>
    <t>PRODUITS FINIS D'EQUIPEMENT AGRICOLE</t>
  </si>
  <si>
    <t>Energie et lubrifiants</t>
  </si>
  <si>
    <t>2025</t>
  </si>
  <si>
    <t>Janvier 2025*</t>
  </si>
  <si>
    <t>Janvier 2024</t>
  </si>
  <si>
    <t>ENERGIE ET LUBRIFIANTS</t>
  </si>
  <si>
    <t>(Plusieurs éléments)</t>
  </si>
  <si>
    <t>02</t>
  </si>
  <si>
    <t>03</t>
  </si>
  <si>
    <t>04</t>
  </si>
  <si>
    <t>05</t>
  </si>
  <si>
    <t>06</t>
  </si>
  <si>
    <t>Fruits rouges (fraises, framboises, myrtilles....)</t>
  </si>
  <si>
    <t>07</t>
  </si>
  <si>
    <t>08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</si>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</sst>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_-* #,##0.00\ _D_H_-;\-* #,##0.00\ _D_H_-;_-* &quot;-&quot;??\ _D_H_-;_-@_-"/>
    <numFmt numFmtId="166" formatCode="_-* #,##0\ _€_-;\-* #,##0\ _€_-;_-* &quot;-&quot;??\ _€_-;_-@_-"/>
    <numFmt numFmtId="167" formatCode="_-* #,##0\ _D_H_-;\-* #,##0\ _D_H_-;_-* &quot;-&quot;??\ _D_H_-;_-@_-"/>
    <numFmt numFmtId="168" formatCode="_-* #,##0.0\ _€_-;\-* #,##0.0\ _€_-;_-* &quot;-&quot;??\ _€_-;_-@_-"/>
    <numFmt numFmtId="169" formatCode="_-* #,##0\ _€_-;\-* #,##0\ _€_-;_-* &quot;-&quot;?\ _€_-;_-@_-"/>
    <numFmt numFmtId="170" formatCode="_-* #,##0\ _F_-;\-* #,##0\ _F_-;_-* &quot;-&quot;??\ _F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2" tint="-0.499984740745262"/>
      <name val="Book Antiqua"/>
      <family val="1"/>
    </font>
    <font>
      <sz val="10"/>
      <name val="Arial"/>
      <family val="2"/>
    </font>
    <font>
      <sz val="10"/>
      <color rgb="FF301383"/>
      <name val="Book Antiqua"/>
      <family val="1"/>
    </font>
    <font>
      <b/>
      <i/>
      <sz val="11"/>
      <color rgb="FF301383"/>
      <name val="Book Antiqua"/>
      <family val="1"/>
    </font>
    <font>
      <i/>
      <sz val="10"/>
      <color rgb="FF301383"/>
      <name val="Book Antiqua"/>
      <family val="1"/>
    </font>
    <font>
      <b/>
      <sz val="11"/>
      <color rgb="FF301383"/>
      <name val="Book Antiqua"/>
      <family val="1"/>
    </font>
    <font>
      <sz val="11"/>
      <color rgb="FF301383"/>
      <name val="Book Antiqua"/>
      <family val="1"/>
    </font>
    <font>
      <b/>
      <sz val="12"/>
      <color rgb="FF301383"/>
      <name val="Book Antiqua"/>
      <family val="1"/>
    </font>
    <font>
      <i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Book Antiqua"/>
      <family val="1"/>
    </font>
    <font>
      <b/>
      <sz val="12"/>
      <color theme="1"/>
      <name val="Calibri"/>
      <family val="2"/>
      <scheme val="minor"/>
    </font>
    <font>
      <b/>
      <i/>
      <sz val="11"/>
      <color rgb="FF00206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9F9F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166" fontId="6" fillId="3" borderId="11" xfId="1" applyNumberFormat="1" applyFont="1" applyFill="1" applyBorder="1" applyAlignment="1">
      <alignment horizontal="center"/>
    </xf>
    <xf numFmtId="166" fontId="7" fillId="4" borderId="10" xfId="3" applyNumberFormat="1" applyFont="1" applyFill="1" applyBorder="1"/>
    <xf numFmtId="166" fontId="7" fillId="4" borderId="10" xfId="1" applyNumberFormat="1" applyFont="1" applyFill="1" applyBorder="1"/>
    <xf numFmtId="166" fontId="0" fillId="0" borderId="0" xfId="0" applyNumberFormat="1"/>
    <xf numFmtId="166" fontId="8" fillId="4" borderId="10" xfId="3" applyNumberFormat="1" applyFont="1" applyFill="1" applyBorder="1"/>
    <xf numFmtId="166" fontId="8" fillId="4" borderId="10" xfId="1" applyNumberFormat="1" applyFont="1" applyFill="1" applyBorder="1"/>
    <xf numFmtId="167" fontId="0" fillId="0" borderId="0" xfId="1" applyNumberFormat="1" applyFont="1"/>
    <xf numFmtId="167" fontId="0" fillId="0" borderId="0" xfId="0" applyNumberFormat="1"/>
    <xf numFmtId="0" fontId="9" fillId="3" borderId="12" xfId="2" applyFont="1" applyFill="1" applyBorder="1" applyAlignment="1">
      <alignment horizontal="center" vertical="center"/>
    </xf>
    <xf numFmtId="166" fontId="7" fillId="3" borderId="12" xfId="1" applyNumberFormat="1" applyFont="1" applyFill="1" applyBorder="1" applyAlignment="1">
      <alignment horizontal="right"/>
    </xf>
    <xf numFmtId="0" fontId="10" fillId="0" borderId="0" xfId="0" applyFont="1"/>
    <xf numFmtId="166" fontId="1" fillId="0" borderId="0" xfId="1" applyNumberFormat="1" applyFont="1"/>
    <xf numFmtId="0" fontId="11" fillId="0" borderId="0" xfId="0" applyFont="1"/>
    <xf numFmtId="0" fontId="11" fillId="0" borderId="0" xfId="0" applyFont="1" applyFill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169" fontId="6" fillId="3" borderId="11" xfId="2" applyNumberFormat="1" applyFont="1" applyFill="1" applyBorder="1" applyAlignment="1">
      <alignment horizontal="center"/>
    </xf>
    <xf numFmtId="166" fontId="0" fillId="0" borderId="0" xfId="4" applyNumberFormat="1" applyFont="1"/>
    <xf numFmtId="166" fontId="7" fillId="3" borderId="12" xfId="3" applyNumberFormat="1" applyFont="1" applyFill="1" applyBorder="1" applyAlignment="1">
      <alignment horizontal="right"/>
    </xf>
    <xf numFmtId="166" fontId="1" fillId="0" borderId="0" xfId="4" applyNumberFormat="1" applyFont="1"/>
    <xf numFmtId="168" fontId="0" fillId="0" borderId="0" xfId="0" applyNumberFormat="1"/>
    <xf numFmtId="166" fontId="7" fillId="4" borderId="10" xfId="1" applyNumberFormat="1" applyFont="1" applyFill="1" applyBorder="1" applyAlignment="1">
      <alignment horizontal="center"/>
    </xf>
    <xf numFmtId="0" fontId="12" fillId="0" borderId="0" xfId="0" pivotButton="1" applyFont="1"/>
    <xf numFmtId="0" fontId="12" fillId="0" borderId="0" xfId="0" applyFont="1"/>
    <xf numFmtId="0" fontId="12" fillId="0" borderId="0" xfId="0" applyFont="1" applyAlignment="1">
      <alignment horizontal="left"/>
    </xf>
    <xf numFmtId="170" fontId="12" fillId="0" borderId="0" xfId="0" applyNumberFormat="1" applyFont="1"/>
    <xf numFmtId="0" fontId="0" fillId="0" borderId="0" xfId="0" pivotButton="1"/>
    <xf numFmtId="0" fontId="0" fillId="5" borderId="0" xfId="0" applyFill="1"/>
    <xf numFmtId="0" fontId="12" fillId="5" borderId="0" xfId="0" applyFont="1" applyFill="1"/>
    <xf numFmtId="170" fontId="12" fillId="5" borderId="0" xfId="0" applyNumberFormat="1" applyFont="1" applyFill="1"/>
    <xf numFmtId="167" fontId="0" fillId="0" borderId="0" xfId="1" pivotButton="1" applyNumberFormat="1" applyFont="1"/>
    <xf numFmtId="0" fontId="12" fillId="0" borderId="0" xfId="0" applyFont="1" applyAlignment="1">
      <alignment horizontal="left" indent="1"/>
    </xf>
    <xf numFmtId="0" fontId="12" fillId="5" borderId="0" xfId="0" pivotButton="1" applyFont="1" applyFill="1"/>
    <xf numFmtId="0" fontId="0" fillId="5" borderId="0" xfId="0" pivotButton="1" applyFill="1"/>
    <xf numFmtId="170" fontId="12" fillId="0" borderId="0" xfId="0" pivotButton="1" applyNumberFormat="1" applyFont="1"/>
    <xf numFmtId="0" fontId="13" fillId="6" borderId="13" xfId="5" applyFont="1" applyFill="1" applyBorder="1" applyAlignment="1">
      <alignment horizontal="center"/>
    </xf>
    <xf numFmtId="0" fontId="14" fillId="0" borderId="14" xfId="5" applyFont="1" applyBorder="1" applyAlignment="1">
      <alignment horizontal="center"/>
    </xf>
    <xf numFmtId="0" fontId="14" fillId="0" borderId="15" xfId="5" applyFont="1" applyBorder="1" applyAlignment="1">
      <alignment horizontal="center"/>
    </xf>
    <xf numFmtId="0" fontId="14" fillId="0" borderId="16" xfId="5" applyFont="1" applyBorder="1" applyAlignment="1">
      <alignment horizontal="center"/>
    </xf>
    <xf numFmtId="0" fontId="15" fillId="0" borderId="17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3" borderId="7" xfId="2" applyNumberFormat="1" applyFont="1" applyFill="1" applyBorder="1" applyAlignment="1" applyProtection="1">
      <alignment horizontal="center" wrapText="1"/>
    </xf>
    <xf numFmtId="0" fontId="4" fillId="3" borderId="10" xfId="2" applyNumberFormat="1" applyFont="1" applyFill="1" applyBorder="1" applyAlignment="1" applyProtection="1">
      <alignment horizontal="center" wrapText="1"/>
    </xf>
    <xf numFmtId="0" fontId="16" fillId="3" borderId="8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49" fontId="5" fillId="3" borderId="8" xfId="2" applyNumberFormat="1" applyFont="1" applyFill="1" applyBorder="1" applyAlignment="1">
      <alignment horizontal="center"/>
    </xf>
    <xf numFmtId="49" fontId="5" fillId="3" borderId="9" xfId="2" applyNumberFormat="1" applyFont="1" applyFill="1" applyBorder="1" applyAlignment="1">
      <alignment horizontal="center"/>
    </xf>
  </cellXfs>
  <cellStyles count="6">
    <cellStyle name="Milliers" xfId="1" builtinId="3"/>
    <cellStyle name="Milliers 2" xfId="4" xr:uid="{00000000-0005-0000-0000-000001000000}"/>
    <cellStyle name="Milliers 3 2" xfId="3" xr:uid="{00000000-0005-0000-0000-000002000000}"/>
    <cellStyle name="Normal" xfId="0" builtinId="0"/>
    <cellStyle name="Normal 2" xfId="5" xr:uid="{00000000-0005-0000-0000-000004000000}"/>
    <cellStyle name="Normal_import03" xfId="2" xr:uid="{00000000-0005-0000-0000-000005000000}"/>
  </cellStyles>
  <dxfs count="104"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70" formatCode="_-* #,##0\ _F_-;\-* #,##0\ _F_-;_-* &quot;-&quot;??\ _F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</dxfs>
  <tableStyles count="0" defaultTableStyle="TableStyleMedium2" defaultPivotStyle="PivotStyleLight16"/>
  <colors>
    <mruColors>
      <color rgb="FFF9F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6.xml"/><Relationship Id="rId18" Type="http://schemas.openxmlformats.org/officeDocument/2006/relationships/pivotCacheDefinition" Target="pivotCache/pivotCacheDefinition11.xml"/><Relationship Id="rId26" Type="http://schemas.openxmlformats.org/officeDocument/2006/relationships/pivotCacheDefinition" Target="pivotCache/pivotCacheDefinition19.xml"/><Relationship Id="rId21" Type="http://schemas.openxmlformats.org/officeDocument/2006/relationships/pivotCacheDefinition" Target="pivotCache/pivotCacheDefinition14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17" Type="http://schemas.openxmlformats.org/officeDocument/2006/relationships/pivotCacheDefinition" Target="pivotCache/pivotCacheDefinition10.xml"/><Relationship Id="rId25" Type="http://schemas.openxmlformats.org/officeDocument/2006/relationships/pivotCacheDefinition" Target="pivotCache/pivotCacheDefinition18.xml"/><Relationship Id="rId33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9.xml"/><Relationship Id="rId20" Type="http://schemas.openxmlformats.org/officeDocument/2006/relationships/pivotCacheDefinition" Target="pivotCache/pivotCacheDefinition13.xml"/><Relationship Id="rId29" Type="http://schemas.openxmlformats.org/officeDocument/2006/relationships/pivotCacheDefinition" Target="pivotCache/pivotCacheDefinition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24" Type="http://schemas.openxmlformats.org/officeDocument/2006/relationships/pivotCacheDefinition" Target="pivotCache/pivotCacheDefinition17.xml"/><Relationship Id="rId32" Type="http://schemas.openxmlformats.org/officeDocument/2006/relationships/theme" Target="theme/theme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8.xml"/><Relationship Id="rId23" Type="http://schemas.openxmlformats.org/officeDocument/2006/relationships/pivotCacheDefinition" Target="pivotCache/pivotCacheDefinition16.xml"/><Relationship Id="rId28" Type="http://schemas.openxmlformats.org/officeDocument/2006/relationships/pivotCacheDefinition" Target="pivotCache/pivotCacheDefinition21.xml"/><Relationship Id="rId36" Type="http://schemas.openxmlformats.org/officeDocument/2006/relationships/sheetMetadata" Target="metadata.xml"/><Relationship Id="rId10" Type="http://schemas.openxmlformats.org/officeDocument/2006/relationships/pivotCacheDefinition" Target="pivotCache/pivotCacheDefinition3.xml"/><Relationship Id="rId19" Type="http://schemas.openxmlformats.org/officeDocument/2006/relationships/pivotCacheDefinition" Target="pivotCache/pivotCacheDefinition12.xml"/><Relationship Id="rId31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pivotCacheDefinition" Target="pivotCache/pivotCacheDefinition7.xml"/><Relationship Id="rId22" Type="http://schemas.openxmlformats.org/officeDocument/2006/relationships/pivotCacheDefinition" Target="pivotCache/pivotCacheDefinition15.xml"/><Relationship Id="rId27" Type="http://schemas.openxmlformats.org/officeDocument/2006/relationships/pivotCacheDefinition" Target="pivotCache/pivotCacheDefinition20.xml"/><Relationship Id="rId30" Type="http://schemas.microsoft.com/office/2007/relationships/slicerCache" Target="slicerCaches/slicerCache1.xml"/><Relationship Id="rId35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1262023</xdr:colOff>
      <xdr:row>18</xdr:row>
      <xdr:rowOff>116220</xdr:rowOff>
    </xdr:from>
    <xdr:to>
      <xdr:col>3</xdr:col>
      <xdr:colOff>310963</xdr:colOff>
      <xdr:row>36</xdr:row>
      <xdr:rowOff>27214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Enregistrement_Mois">
              <a:extLst>
                <a:ext uri="{FF2B5EF4-FFF2-40B4-BE49-F238E27FC236}">
                  <a16:creationId xmlns:a16="http://schemas.microsoft.com/office/drawing/2014/main" id="{5FBA6B73-3C53-41A9-AE80-1B558238F4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26844" y="3790149"/>
              <a:ext cx="1838405" cy="35849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1279071</xdr:colOff>
      <xdr:row>5</xdr:row>
      <xdr:rowOff>74839</xdr:rowOff>
    </xdr:from>
    <xdr:to>
      <xdr:col>3</xdr:col>
      <xdr:colOff>318406</xdr:colOff>
      <xdr:row>17</xdr:row>
      <xdr:rowOff>149679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Annee">
              <a:extLst>
                <a:ext uri="{FF2B5EF4-FFF2-40B4-BE49-F238E27FC236}">
                  <a16:creationId xmlns:a16="http://schemas.microsoft.com/office/drawing/2014/main" id="{17B0EA12-4A42-4EDF-BCD7-4C048F5135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ne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43892" y="10953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6</xdr:row>
      <xdr:rowOff>180174</xdr:rowOff>
    </xdr:from>
    <xdr:to>
      <xdr:col>5</xdr:col>
      <xdr:colOff>685880</xdr:colOff>
      <xdr:row>25</xdr:row>
      <xdr:rowOff>145596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Enregistrement_Mois 3">
              <a:extLst>
                <a:ext uri="{FF2B5EF4-FFF2-40B4-BE49-F238E27FC236}">
                  <a16:creationId xmlns:a16="http://schemas.microsoft.com/office/drawing/2014/main" id="{88EE47C4-69CF-4125-971E-D927A23316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57475" y="1323174"/>
              <a:ext cx="1838405" cy="35849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759998</xdr:colOff>
      <xdr:row>6</xdr:row>
      <xdr:rowOff>171450</xdr:rowOff>
    </xdr:from>
    <xdr:to>
      <xdr:col>3</xdr:col>
      <xdr:colOff>302798</xdr:colOff>
      <xdr:row>20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Annee 1">
              <a:extLst>
                <a:ext uri="{FF2B5EF4-FFF2-40B4-BE49-F238E27FC236}">
                  <a16:creationId xmlns:a16="http://schemas.microsoft.com/office/drawing/2014/main" id="{49D114BF-0868-459B-8E1C-98D2E36379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ne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9998" y="13144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57150</xdr:rowOff>
    </xdr:from>
    <xdr:to>
      <xdr:col>0</xdr:col>
      <xdr:colOff>123825</xdr:colOff>
      <xdr:row>2</xdr:row>
      <xdr:rowOff>57150</xdr:rowOff>
    </xdr:to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1</xdr:row>
      <xdr:rowOff>57150</xdr:rowOff>
    </xdr:from>
    <xdr:ext cx="0" cy="190500"/>
    <xdr:pic>
      <xdr:nvPicPr>
        <xdr:cNvPr id="5" name="Picture 33" descr="logo OC VF 2">
          <a:extLst>
            <a:ext uri="{FF2B5EF4-FFF2-40B4-BE49-F238E27FC236}">
              <a16:creationId xmlns:a16="http://schemas.microsoft.com/office/drawing/2014/main" id="{B8205052-F55C-487D-9016-857264630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926306</xdr:colOff>
      <xdr:row>1</xdr:row>
      <xdr:rowOff>59543</xdr:rowOff>
    </xdr:from>
    <xdr:ext cx="1285875" cy="779065"/>
    <xdr:pic>
      <xdr:nvPicPr>
        <xdr:cNvPr id="8" name="Image 7">
          <a:extLst>
            <a:ext uri="{FF2B5EF4-FFF2-40B4-BE49-F238E27FC236}">
              <a16:creationId xmlns:a16="http://schemas.microsoft.com/office/drawing/2014/main" id="{D49E05E9-6BF3-4D43-A5DB-11C52D0F0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261949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285750</xdr:colOff>
      <xdr:row>1</xdr:row>
      <xdr:rowOff>88118</xdr:rowOff>
    </xdr:from>
    <xdr:ext cx="1152244" cy="674730"/>
    <xdr:pic>
      <xdr:nvPicPr>
        <xdr:cNvPr id="9" name="Image 8">
          <a:extLst>
            <a:ext uri="{FF2B5EF4-FFF2-40B4-BE49-F238E27FC236}">
              <a16:creationId xmlns:a16="http://schemas.microsoft.com/office/drawing/2014/main" id="{6DD5802A-4912-4416-8E04-84678A85C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290524"/>
          <a:ext cx="1152244" cy="67473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57150</xdr:rowOff>
    </xdr:from>
    <xdr:ext cx="0" cy="188515"/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1057275</xdr:colOff>
      <xdr:row>1</xdr:row>
      <xdr:rowOff>66675</xdr:rowOff>
    </xdr:from>
    <xdr:ext cx="1285875" cy="779065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266700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238125</xdr:colOff>
      <xdr:row>1</xdr:row>
      <xdr:rowOff>95250</xdr:rowOff>
    </xdr:from>
    <xdr:ext cx="1152244" cy="674730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295275"/>
          <a:ext cx="1152244" cy="67473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</xdr:row>
      <xdr:rowOff>57150</xdr:rowOff>
    </xdr:from>
    <xdr:ext cx="0" cy="188515"/>
    <xdr:pic>
      <xdr:nvPicPr>
        <xdr:cNvPr id="5" name="Picture 33" descr="logo OC VF 2">
          <a:extLst>
            <a:ext uri="{FF2B5EF4-FFF2-40B4-BE49-F238E27FC236}">
              <a16:creationId xmlns:a16="http://schemas.microsoft.com/office/drawing/2014/main" id="{8656749D-FBAA-4F74-8752-CAD225952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9556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57150</xdr:rowOff>
    </xdr:from>
    <xdr:to>
      <xdr:col>1</xdr:col>
      <xdr:colOff>123825</xdr:colOff>
      <xdr:row>3</xdr:row>
      <xdr:rowOff>57150</xdr:rowOff>
    </xdr:to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780829DE-58D6-461C-AC7E-53FCFA135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2</xdr:row>
      <xdr:rowOff>57150</xdr:rowOff>
    </xdr:from>
    <xdr:ext cx="0" cy="190500"/>
    <xdr:pic>
      <xdr:nvPicPr>
        <xdr:cNvPr id="3" name="Picture 33" descr="logo OC VF 2">
          <a:extLst>
            <a:ext uri="{FF2B5EF4-FFF2-40B4-BE49-F238E27FC236}">
              <a16:creationId xmlns:a16="http://schemas.microsoft.com/office/drawing/2014/main" id="{5B53CB40-22BA-411C-876B-77ADA9B8D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2571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926306</xdr:colOff>
      <xdr:row>2</xdr:row>
      <xdr:rowOff>59543</xdr:rowOff>
    </xdr:from>
    <xdr:ext cx="1285875" cy="779065"/>
    <xdr:pic>
      <xdr:nvPicPr>
        <xdr:cNvPr id="4" name="Image 3">
          <a:extLst>
            <a:ext uri="{FF2B5EF4-FFF2-40B4-BE49-F238E27FC236}">
              <a16:creationId xmlns:a16="http://schemas.microsoft.com/office/drawing/2014/main" id="{4A97A350-5675-47AC-A1CB-0ABDA3012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0156" y="259568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285750</xdr:colOff>
      <xdr:row>2</xdr:row>
      <xdr:rowOff>88118</xdr:rowOff>
    </xdr:from>
    <xdr:ext cx="1152244" cy="674730"/>
    <xdr:pic>
      <xdr:nvPicPr>
        <xdr:cNvPr id="5" name="Image 4">
          <a:extLst>
            <a:ext uri="{FF2B5EF4-FFF2-40B4-BE49-F238E27FC236}">
              <a16:creationId xmlns:a16="http://schemas.microsoft.com/office/drawing/2014/main" id="{FF8499E0-FF3B-4FAC-8630-E96F99B2F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288143"/>
          <a:ext cx="1152244" cy="674730"/>
        </a:xfrm>
        <a:prstGeom prst="rect">
          <a:avLst/>
        </a:prstGeom>
      </xdr:spPr>
    </xdr:pic>
    <xdr:clientData/>
  </xdr:oneCellAnchor>
  <xdr:twoCellAnchor editAs="oneCell">
    <xdr:from>
      <xdr:col>8</xdr:col>
      <xdr:colOff>338978</xdr:colOff>
      <xdr:row>6</xdr:row>
      <xdr:rowOff>168089</xdr:rowOff>
    </xdr:from>
    <xdr:to>
      <xdr:col>10</xdr:col>
      <xdr:colOff>586207</xdr:colOff>
      <xdr:row>24</xdr:row>
      <xdr:rowOff>123264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Enregistrement_Mois 1">
              <a:extLst>
                <a:ext uri="{FF2B5EF4-FFF2-40B4-BE49-F238E27FC236}">
                  <a16:creationId xmlns:a16="http://schemas.microsoft.com/office/drawing/2014/main" id="{4422FFE7-5ABB-42B3-800E-F6527BAAE7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62890" y="1658471"/>
              <a:ext cx="1771229" cy="37427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2</xdr:row>
      <xdr:rowOff>57150</xdr:rowOff>
    </xdr:from>
    <xdr:ext cx="0" cy="188515"/>
    <xdr:pic>
      <xdr:nvPicPr>
        <xdr:cNvPr id="2" name="Picture 33" descr="logo OC VF 2">
          <a:extLst>
            <a:ext uri="{FF2B5EF4-FFF2-40B4-BE49-F238E27FC236}">
              <a16:creationId xmlns:a16="http://schemas.microsoft.com/office/drawing/2014/main" id="{655B7A98-41BD-4138-B77E-5B68B2A9C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57175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1057275</xdr:colOff>
      <xdr:row>2</xdr:row>
      <xdr:rowOff>66675</xdr:rowOff>
    </xdr:from>
    <xdr:ext cx="1285875" cy="779065"/>
    <xdr:pic>
      <xdr:nvPicPr>
        <xdr:cNvPr id="3" name="Image 2">
          <a:extLst>
            <a:ext uri="{FF2B5EF4-FFF2-40B4-BE49-F238E27FC236}">
              <a16:creationId xmlns:a16="http://schemas.microsoft.com/office/drawing/2014/main" id="{FF81D670-EAD5-4547-B498-15BDA3CA6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266700"/>
          <a:ext cx="1285875" cy="77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238125</xdr:colOff>
      <xdr:row>2</xdr:row>
      <xdr:rowOff>95250</xdr:rowOff>
    </xdr:from>
    <xdr:ext cx="1152244" cy="674730"/>
    <xdr:pic>
      <xdr:nvPicPr>
        <xdr:cNvPr id="4" name="Image 3">
          <a:extLst>
            <a:ext uri="{FF2B5EF4-FFF2-40B4-BE49-F238E27FC236}">
              <a16:creationId xmlns:a16="http://schemas.microsoft.com/office/drawing/2014/main" id="{78208662-1CED-44D2-A37E-5032799D9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295275"/>
          <a:ext cx="1152244" cy="67473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</xdr:row>
      <xdr:rowOff>57150</xdr:rowOff>
    </xdr:from>
    <xdr:ext cx="0" cy="188515"/>
    <xdr:pic>
      <xdr:nvPicPr>
        <xdr:cNvPr id="5" name="Picture 33" descr="logo OC VF 2">
          <a:extLst>
            <a:ext uri="{FF2B5EF4-FFF2-40B4-BE49-F238E27FC236}">
              <a16:creationId xmlns:a16="http://schemas.microsoft.com/office/drawing/2014/main" id="{B1810AD0-35AB-47C8-9F97-0FA905B57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57175"/>
          <a:ext cx="0" cy="18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0</xdr:colOff>
      <xdr:row>6</xdr:row>
      <xdr:rowOff>0</xdr:rowOff>
    </xdr:from>
    <xdr:to>
      <xdr:col>11</xdr:col>
      <xdr:colOff>250031</xdr:colOff>
      <xdr:row>23</xdr:row>
      <xdr:rowOff>134470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Enregistrement_Mois 2">
              <a:extLst>
                <a:ext uri="{FF2B5EF4-FFF2-40B4-BE49-F238E27FC236}">
                  <a16:creationId xmlns:a16="http://schemas.microsoft.com/office/drawing/2014/main" id="{7B896D83-36B3-40C4-9BAA-C83456D210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registrement_Mois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28794" y="1490382"/>
              <a:ext cx="1774031" cy="37091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MA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953.397793171294" backgroundQuery="1" createdVersion="6" refreshedVersion="8" minRefreshableVersion="3" recordCount="0" supportSubquery="1" supportAdvancedDrill="1" xr:uid="{00000000-000A-0000-FFFF-FFFF8E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Demi produits]" c="Demi produit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81">
        <s v="[DIM_Article].[Ar_NPR_LIB].&amp;[Accessoires de tuyauterie et construction métallique]" c="Accessoires de tuyauterie et construction métallique"/>
        <s v="[DIM_Article].[Ar_NPR_LIB].&amp;[Acide phosphorique]" c="Acide phosphorique"/>
        <s v="[DIM_Article].[Ar_NPR_LIB].&amp;[Aluminium brut, déchets et poudres d'aluminium]" c="Aluminium brut, déchets et poudres d'aluminium"/>
        <s v="[DIM_Article].[Ar_NPR_LIB].&amp;[Ammoniac]" c="Ammoniac"/>
        <s v="[DIM_Article].[Ar_NPR_LIB].&amp;[Appareils électriques de signalisation et condensateurs électriques]" c="Appareils électriques de signalisation et condensateurs électriques"/>
        <s v="[DIM_Article].[Ar_NPR_LIB].&amp;[Argent brut et ouvrages mi-ouvrés en argent]" c="Argent brut et ouvrages mi-ouvrés en argent"/>
        <s v="[DIM_Article].[Ar_NPR_LIB].&amp;[Articles de robinetterie et organes similaires (demi produits)]" c="Articles de robinetterie et organes similaires (demi produits)"/>
        <s v="[DIM_Article].[Ar_NPR_LIB].&amp;[Autres demi-produits]" c="Autres demi-produits"/>
        <s v="[DIM_Article].[Ar_NPR_LIB].&amp;[Autres fournitures d'horlogerie.]" c="Autres fournitures d'horlogerie."/>
        <s v="[DIM_Article].[Ar_NPR_LIB].&amp;[Autres métaux communs et ouvrages en ces matières]" c="Autres métaux communs et ouvrages en ces matières"/>
        <s v="[DIM_Article].[Ar_NPR_LIB].&amp;[Bois préparés et ouvrages en bois]" c="Bois préparés et ouvrages en bois"/>
        <s v="[DIM_Article].[Ar_NPR_LIB].&amp;[Boutons et leur parties en diverse matières]" c="Boutons et leur parties en diverse matières"/>
        <s v="[DIM_Article].[Ar_NPR_LIB].&amp;[Caoutchouc et ouvrages en caoutchouc]" c="Caoutchouc et ouvrages en caoutchouc"/>
        <s v="[DIM_Article].[Ar_NPR_LIB].&amp;[Ciments, chaux et plâtre]" c="Ciments, chaux et plâtre"/>
        <s v="[DIM_Article].[Ar_NPR_LIB].&amp;[Composants électroniques (transistors)]" c="Composants électroniques (transistors)"/>
        <s v="[DIM_Article].[Ar_NPR_LIB].&amp;[Cuirs et peaux ayant subi une opération de tannage]" c="Cuirs et peaux ayant subi une opération de tannage"/>
        <s v="[DIM_Article].[Ar_NPR_LIB].&amp;[Cuirs, peaux et pelleteries bruts (demi produits)]" c="Cuirs, peaux et pelleteries bruts (demi produits)"/>
        <s v="[DIM_Article].[Ar_NPR_LIB].&amp;[Cuivre et alliages de cuivre]" c="Cuivre et alliages de cuivre"/>
        <s v="[DIM_Article].[Ar_NPR_LIB].&amp;[Demi-produits en fer ou en aciers non alliés.]" c="Demi-produits en fer ou en aciers non alliés."/>
        <s v="[DIM_Article].[Ar_NPR_LIB].&amp;[Désinfectants et produits similaires]" c="Désinfectants et produits similaires"/>
        <s v="[DIM_Article].[Ar_NPR_LIB].&amp;[Electrodes en carbone et autres articles en graphite ou en  carbone]" c="Electrodes en carbone et autres articles en graphite ou en  carbone"/>
        <s v="[DIM_Article].[Ar_NPR_LIB].&amp;[Encre d'imprimerie ou d'écriture (demi produits)]" c="Encre d'imprimerie ou d'écriture (demi produits)"/>
        <s v="[DIM_Article].[Ar_NPR_LIB].&amp;[Engrais naturels et chimiques]" c="Engrais naturels et chimiques"/>
        <s v="[DIM_Article].[Ar_NPR_LIB].&amp;[Fils de coton]" c="Fils de coton"/>
        <s v="[DIM_Article].[Ar_NPR_LIB].&amp;[Fils de fibres synthétiques et artificielles pour tissage]" c="Fils de fibres synthétiques et artificielles pour tissage"/>
        <s v="[DIM_Article].[Ar_NPR_LIB].&amp;[Fils et câbles électriques]" c="Fils et câbles électriques"/>
        <s v="[DIM_Article].[Ar_NPR_LIB].&amp;[Fils métalliques sauf électriques]" c="Fils métalliques sauf électriques"/>
        <s v="[DIM_Article].[Ar_NPR_LIB].&amp;[Fils spéciaux, ficelles, cordes et cordages (demi produits)]" c="Fils spéciaux, ficelles, cordes et cordages (demi produits)"/>
        <s v="[DIM_Article].[Ar_NPR_LIB].&amp;[Fils, barres et profilés en aciers inoxydables.]" c="Fils, barres et profilés en aciers inoxydables."/>
        <s v="[DIM_Article].[Ar_NPR_LIB].&amp;[Fils, barres et profilés en aluminium]" c="Fils, barres et profilés en aluminium"/>
        <s v="[DIM_Article].[Ar_NPR_LIB].&amp;[Fils, barres et profilés en cuivre]" c="Fils, barres et profilés en cuivre"/>
        <s v="[DIM_Article].[Ar_NPR_LIB].&amp;[Fils, barres, et profilés  en fer ou en aciers non alliés]" c="Fils, barres, et profilés  en fer ou en aciers non alliés"/>
        <s v="[DIM_Article].[Ar_NPR_LIB].&amp;[Fils, barres, et profilés en autres aciers alliés]" c="Fils, barres, et profilés en autres aciers alliés"/>
        <s v="[DIM_Article].[Ar_NPR_LIB].&amp;[Fonte brute et ferro-alliages divers]" c="Fonte brute et ferro-alliages divers"/>
        <s v="[DIM_Article].[Ar_NPR_LIB].&amp;[Frittes de verre , compositions vetrifiables et pigments opacifiants]" c="Frittes de verre , compositions vetrifiables et pigments opacifiants"/>
        <s v="[DIM_Article].[Ar_NPR_LIB].&amp;[Grillages et chaines en fer, fonte et acier]" c="Grillages et chaines en fer, fonte et acier"/>
        <s v="[DIM_Article].[Ar_NPR_LIB].&amp;[Huiles essentielles, parfums et aromatisants]" c="Huiles essentielles, parfums et aromatisants"/>
        <s v="[DIM_Article].[Ar_NPR_LIB].&amp;[Isolateurs et pièces isolantes (demi produits)]" c="Isolateurs et pièces isolantes (demi produits)"/>
        <s v="[DIM_Article].[Ar_NPR_LIB].&amp;[Lièges et ouvrages divers en liège]" c="Lièges et ouvrages divers en liège"/>
        <s v="[DIM_Article].[Ar_NPR_LIB].&amp;[Matieres albuminoides ; produits a base d'amidons et enzymes]" c="Matieres albuminoides ; produits a base d'amidons et enzymes"/>
        <s v="[DIM_Article].[Ar_NPR_LIB].&amp;[Matières plastiques et ouvrages divers en plastique]" c="Matières plastiques et ouvrages divers en plastique"/>
        <s v="[DIM_Article].[Ar_NPR_LIB].&amp;[Métaux précieux et ouvrages en ces matières]" c="Métaux précieux et ouvrages en ces matières"/>
        <s v="[DIM_Article].[Ar_NPR_LIB].&amp;[Nickel et ouvrages en nickel]" c="Nickel et ouvrages en nickel"/>
        <s v="[DIM_Article].[Ar_NPR_LIB].&amp;[Ouates,feutres et nontissés]" c="Ouates,feutres et nontissés"/>
        <s v="[DIM_Article].[Ar_NPR_LIB].&amp;[Ouvrages de sparterie ou de vannerie]" c="Ouvrages de sparterie ou de vannerie"/>
        <s v="[DIM_Article].[Ar_NPR_LIB].&amp;[Ouvrages divers en cuivre (demi produits)]" c="Ouvrages divers en cuivre (demi produits)"/>
        <s v="[DIM_Article].[Ar_NPR_LIB].&amp;[Ouvrages en pierres, platre, ciment, ou en matières similaires]" c="Ouvrages en pierres, platre, ciment, ou en matières similaires"/>
        <s v="[DIM_Article].[Ar_NPR_LIB].&amp;[Papiers et cartons; ouvrages divers en papiers et cartons]" c="Papiers et cartons; ouvrages divers en papiers et cartons"/>
        <s v="[DIM_Article].[Ar_NPR_LIB].&amp;[Parties de chaussures]" c="Parties de chaussures"/>
        <s v="[DIM_Article].[Ar_NPR_LIB].&amp;[Peintures, vernis et mastics (demi produits)]" c="Peintures, vernis et mastics (demi produits)"/>
        <s v="[DIM_Article].[Ar_NPR_LIB].&amp;[Plaques, pellicules, films et produits pour la photographie (demi produits)]" c="Plaques, pellicules, films et produits pour la photographie (demi produits)"/>
        <s v="[DIM_Article].[Ar_NPR_LIB].&amp;[Plomb et ouvrages en plomb]" c="Plomb et ouvrages en plomb"/>
        <s v="[DIM_Article].[Ar_NPR_LIB].&amp;[Poudres et explosifs]" c="Poudres et explosifs"/>
        <s v="[DIM_Article].[Ar_NPR_LIB].&amp;[Produits céramiques]" c="Produits céramiques"/>
        <s v="[DIM_Article].[Ar_NPR_LIB].&amp;[Produits chimiques]" c="Produits chimiques"/>
        <s v="[DIM_Article].[Ar_NPR_LIB].&amp;[Produits laminés plats en aciers inoxydables]" c="Produits laminés plats en aciers inoxydables"/>
        <s v="[DIM_Article].[Ar_NPR_LIB].&amp;[Produits laminés plats en autres aciers alliés]" c="Produits laminés plats en autres aciers alliés"/>
        <s v="[DIM_Article].[Ar_NPR_LIB].&amp;[Produits laminés plats, en fer ou en aciers non alliés]" c="Produits laminés plats, en fer ou en aciers non alliés"/>
        <s v="[DIM_Article].[Ar_NPR_LIB].&amp;[Produits résiduels du pétrole  et matières apparentées]" c="Produits résiduels du pétrole  et matières apparentées"/>
        <s v="[DIM_Article].[Ar_NPR_LIB].&amp;[Produits tannants et matières colorantes]" c="Produits tannants et matières colorantes"/>
        <s v="[DIM_Article].[Ar_NPR_LIB].&amp;[Quincaillerie sauf de ménage]" c="Quincaillerie sauf de ménage"/>
        <s v="[DIM_Article].[Ar_NPR_LIB].&amp;[Sacs, malles et ouvrages divers en cuir (demi produits)]" c="Sacs, malles et ouvrages divers en cuir (demi produits)"/>
        <s v="[DIM_Article].[Ar_NPR_LIB].&amp;[Sièges, meubles,matelas et articles d'éclairage (demi produits)]" c="Sièges, meubles,matelas et articles d'éclairage (demi produits)"/>
        <s v="[DIM_Article].[Ar_NPR_LIB].&amp;[Soufre raffine]" c="Soufre raffine"/>
        <s v="[DIM_Article].[Ar_NPR_LIB].&amp;[Suports magnétiques pour l'enregistrement]" c="Suports magnétiques pour l'enregistrement"/>
        <s v="[DIM_Article].[Ar_NPR_LIB].&amp;[Tapis et revêtements de sol (demi produits)]" c="Tapis et revêtements de sol (demi produits)"/>
        <s v="[DIM_Article].[Ar_NPR_LIB].&amp;[Tissus de coton]" c="Tissus de coton"/>
        <s v="[DIM_Article].[Ar_NPR_LIB].&amp;[Tissus élastiques de fibres synthétiques et artificielles]" c="Tissus élastiques de fibres synthétiques et artificielles"/>
        <s v="[DIM_Article].[Ar_NPR_LIB].&amp;[Tissus et articles textiles à usages techniques]" c="Tissus et articles textiles à usages techniques"/>
        <s v="[DIM_Article].[Ar_NPR_LIB].&amp;[Tissus et fils  de lin; de jute et d'autres fibres textiles végétales]" c="Tissus et fils  de lin; de jute et d'autres fibres textiles végétales"/>
        <s v="[DIM_Article].[Ar_NPR_LIB].&amp;[Tissus et fils de laine, poil ou crin (demi produits)]" c="Tissus et fils de laine, poil ou crin (demi produits)"/>
        <s v="[DIM_Article].[Ar_NPR_LIB].&amp;[Tissus imprégnés ou enduits de matières diverse]" c="Tissus imprégnés ou enduits de matières diverse"/>
        <s v="[DIM_Article].[Ar_NPR_LIB].&amp;[Tissus speciaux; rubaneries, étiquettes et tresses]" c="Tissus speciaux; rubaneries, étiquettes et tresses"/>
        <s v="[DIM_Article].[Ar_NPR_LIB].&amp;[Tôles et bandes en aluminium]" c="Tôles et bandes en aluminium"/>
        <s v="[DIM_Article].[Ar_NPR_LIB].&amp;[Tôles et bandes en cuivre]" c="Tôles et bandes en cuivre"/>
        <s v="[DIM_Article].[Ar_NPR_LIB].&amp;[Tubes et tuyaux en cuivre]" c="Tubes et tuyaux en cuivre"/>
        <s v="[DIM_Article].[Ar_NPR_LIB].&amp;[Tubes, tuyaux et autres ouvrages en aluminium]" c="Tubes, tuyaux et autres ouvrages en aluminium"/>
        <s v="[DIM_Article].[Ar_NPR_LIB].&amp;[Tubes, tuyaux et profilés creux en fonte, fer et acier]" c="Tubes, tuyaux et profilés creux en fonte, fer et acier"/>
        <s v="[DIM_Article].[Ar_NPR_LIB].&amp;[Tubes; tuyaux et leurs accessoires, en matière plastique]" c="Tubes; tuyaux et leurs accessoires, en matière plastique"/>
        <s v="[DIM_Article].[Ar_NPR_LIB].&amp;[Verre et ouvrages en verre (demi produits)]" c="Verre et ouvrages en verre (demi produits)"/>
        <s v="[DIM_Article].[Ar_NPR_LIB].&amp;[Zinc et ouvrages en zinc]" c="Zinc et ouvrages en zinc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953.397971296297" backgroundQuery="1" createdVersion="6" refreshedVersion="8" minRefreshableVersion="3" recordCount="0" supportSubquery="1" supportAdvancedDrill="1" xr:uid="{00000000-000A-0000-FFFF-FFFFA9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Alimentation, boissons et tabacs]" c="Alimentation, boissons et tabac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54">
        <s v="[DIM_Article].[Ar_NPR_LIB].&amp;[Agrumes]" c="Agrumes"/>
        <s v="[DIM_Article].[Ar_NPR_LIB].&amp;[Amidons,gluten de froment et dérivés]" c="Amidons,gluten de froment et dérivés"/>
        <s v="[DIM_Article].[Ar_NPR_LIB].&amp;[Animaux vivants (alimentation)]" c="Animaux vivants (alimentation)"/>
        <s v="[DIM_Article].[Ar_NPR_LIB].&amp;[Autres céréales]" c="Autres céréales"/>
        <s v="[DIM_Article].[Ar_NPR_LIB].&amp;[Autres produits alimentaires]" c="Autres produits alimentaires"/>
        <s v="[DIM_Article].[Ar_NPR_LIB].&amp;[Bananes fraîches ou sèches]" c="Bananes fraîches ou sèches"/>
        <s v="[DIM_Article].[Ar_NPR_LIB].&amp;[Beurre]" c="Beurre"/>
        <s v="[DIM_Article].[Ar_NPR_LIB].&amp;[Bières; vins; vermouths; et autres boissons spiritueuses]" c="Bières; vins; vermouths; et autres boissons spiritueuses"/>
        <s v="[DIM_Article].[Ar_NPR_LIB].&amp;[Blé]" c="Blé"/>
        <s v="[DIM_Article].[Ar_NPR_LIB].&amp;[Cacao et preparations à base de cacao]" c="Cacao et preparations à base de cacao"/>
        <s v="[DIM_Article].[Ar_NPR_LIB].&amp;[Café]" c="Café"/>
        <s v="[DIM_Article].[Ar_NPR_LIB].&amp;[Conserves de fruits et confitures]" c="Conserves de fruits et confitures"/>
        <s v="[DIM_Article].[Ar_NPR_LIB].&amp;[Conserves de légumes]" c="Conserves de légumes"/>
        <s v="[DIM_Article].[Ar_NPR_LIB].&amp;[Crustacés, mollusques et coquillages]" c="Crustacés, mollusques et coquillages"/>
        <s v="[DIM_Article].[Ar_NPR_LIB].&amp;[Dattes]" c="Dattes"/>
        <s v="[DIM_Article].[Ar_NPR_LIB].&amp;[Eaux minérales et boissons non alcooliques]" c="Eaux minérales et boissons non alcooliques"/>
        <s v="[DIM_Article].[Ar_NPR_LIB].&amp;[Epices]" c="Epices"/>
        <s v="[DIM_Article].[Ar_NPR_LIB].&amp;[Extraits et essences de café ou de thé]" c="Extraits et essences de café ou de thé"/>
        <s v="[DIM_Article].[Ar_NPR_LIB].&amp;[Farine et poudre de poissons]" c="Farine et poudre de poissons"/>
        <s v="[DIM_Article].[Ar_NPR_LIB].&amp;[Farines de légumes]" c="Farines de légumes"/>
        <s v="[DIM_Article].[Ar_NPR_LIB].&amp;[Farines, gruaux, semoules et agglomérés de céréales]" c="Farines, gruaux, semoules et agglomérés de céréales"/>
        <s v="[DIM_Article].[Ar_NPR_LIB].&amp;[Fromage]" c="Fromage"/>
        <s v="[DIM_Article].[Ar_NPR_LIB].&amp;[Fruits frais ou secs, congelés ou en saumure]" c="Fruits frais ou secs, congelés ou en saumure"/>
        <s v="[DIM_Article].[Ar_NPR_LIB].&amp;[Fruits rouges (fraises, framboises, myrtilles....)]" c="Fruits rouges (fraises, framboises, myrtilles....)"/>
        <s v="[DIM_Article].[Ar_NPR_LIB].&amp;[Grains de céréales sauf du riz, autrement travaillés]" c="Grains de céréales sauf du riz, autrement travaillés"/>
        <s v="[DIM_Article].[Ar_NPR_LIB].&amp;[Jus de fruits et de légumes]" c="Jus de fruits et de légumes"/>
        <s v="[DIM_Article].[Ar_NPR_LIB].&amp;[Lait et produits de la laiterie autres que le beurre et le fromage]" c="Lait et produits de la laiterie autres que le beurre et le fromage"/>
        <s v="[DIM_Article].[Ar_NPR_LIB].&amp;[Légumes à cosse secs]" c="Légumes à cosse secs"/>
        <s v="[DIM_Article].[Ar_NPR_LIB].&amp;[Légumes et plantes potagers desséchés]" c="Légumes et plantes potagers desséchés"/>
        <s v="[DIM_Article].[Ar_NPR_LIB].&amp;[Légumes frais, congelés ou en saumure]" c="Légumes frais, congelés ou en saumure"/>
        <s v="[DIM_Article].[Ar_NPR_LIB].&amp;[Mais]" c="Mais"/>
        <s v="[DIM_Article].[Ar_NPR_LIB].&amp;[Margarines et matiéres grasses (alimentation)]" c="Margarines et matiéres grasses (alimentation)"/>
        <s v="[DIM_Article].[Ar_NPR_LIB].&amp;[Miel]" c="Miel"/>
        <s v="[DIM_Article].[Ar_NPR_LIB].&amp;[Oeufs]" c="Oeufs"/>
        <s v="[DIM_Article].[Ar_NPR_LIB].&amp;[Orge]" c="Orge"/>
        <s v="[DIM_Article].[Ar_NPR_LIB].&amp;[Pastèques et melons]" c="Pastèques et melons"/>
        <s v="[DIM_Article].[Ar_NPR_LIB].&amp;[Patisseries et préparations à base de céréales]" c="Patisseries et préparations à base de céréales"/>
        <s v="[DIM_Article].[Ar_NPR_LIB].&amp;[Poissons frais, salés, séchés ou fumés]" c="Poissons frais, salés, séchés ou fumés"/>
        <s v="[DIM_Article].[Ar_NPR_LIB].&amp;[Poissons vivants]" c="Poissons vivants"/>
        <s v="[DIM_Article].[Ar_NPR_LIB].&amp;[Pommes de terre]" c="Pommes de terre"/>
        <s v="[DIM_Article].[Ar_NPR_LIB].&amp;[Préparations à base de sucre (alimentation)]" c="Préparations à base de sucre (alimentation)"/>
        <s v="[DIM_Article].[Ar_NPR_LIB].&amp;[Préparations alimentaires diverses]" c="Préparations alimentaires diverses"/>
        <s v="[DIM_Article].[Ar_NPR_LIB].&amp;[Préparations et conserves de poissons et crustacés]" c="Préparations et conserves de poissons et crustacés"/>
        <s v="[DIM_Article].[Ar_NPR_LIB].&amp;[Préparations et conserves de viandes et abats]" c="Préparations et conserves de viandes et abats"/>
        <s v="[DIM_Article].[Ar_NPR_LIB].&amp;[Préparations lactées pour enfants]" c="Préparations lactées pour enfants"/>
        <s v="[DIM_Article].[Ar_NPR_LIB].&amp;[Préparations pour l'alimentation des animaux.]" c="Préparations pour l'alimentation des animaux."/>
        <s v="[DIM_Article].[Ar_NPR_LIB].&amp;[Raisins frais ou secs]" c="Raisins frais ou secs"/>
        <s v="[DIM_Article].[Ar_NPR_LIB].&amp;[Riz]" c="Riz"/>
        <s v="[DIM_Article].[Ar_NPR_LIB].&amp;[Sucre brut ou rafiné]" c="Sucre brut ou rafiné"/>
        <s v="[DIM_Article].[Ar_NPR_LIB].&amp;[Tabacs]" c="Tabacs"/>
        <s v="[DIM_Article].[Ar_NPR_LIB].&amp;[Thé]" c="Thé"/>
        <s v="[DIM_Article].[Ar_NPR_LIB].&amp;[Tomates fraîches]" c="Tomates fraîches"/>
        <s v="[DIM_Article].[Ar_NPR_LIB].&amp;[Tourteaux et autres résidus des industries alimentaires]" c="Tourteaux et autres résidus des industries alimentaires"/>
        <s v="[DIM_Article].[Ar_NPR_LIB].&amp;[Viandes et abats comestibles]" c="Viandes et abats comestibl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953.397988310186" backgroundQuery="1" createdVersion="6" refreshedVersion="8" minRefreshableVersion="3" recordCount="0" supportSubquery="1" supportAdvancedDrill="1" xr:uid="{00000000-000A-0000-FFFF-FFFFAC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0">
        <s v="[DIM_Article].[Ar_GU_LIB].&amp;[Alimentation, boissons et tabacs]" c="Alimentation, boissons et tabacs"/>
        <s v="[DIM_Article].[Ar_GU_LIB].&amp;[Demi produits]" c="Demi produits"/>
        <s v="[DIM_Article].[Ar_GU_LIB].&amp;[Energie et lubrifiants]" c="Energie et lubrifiants"/>
        <s v="[DIM_Article].[Ar_GU_LIB].&amp;[Indéfini]" c="Indéfini"/>
        <s v="[DIM_Article].[Ar_GU_LIB].&amp;[Or industriel]" c="Or industriel"/>
        <s v="[DIM_Article].[Ar_GU_LIB].&amp;[Produits bruts d'origine animale et vegetale]" c="Produits bruts d'origine animale et vegetale"/>
        <s v="[DIM_Article].[Ar_GU_LIB].&amp;[Produits bruts d'origine minerale]" c="Produits bruts d'origine minerale"/>
        <s v="[DIM_Article].[Ar_GU_LIB].&amp;[Produits finis de consommation]" c="Produits finis de consommation"/>
        <s v="[DIM_Article].[Ar_GU_LIB].&amp;[Produits finis d'equipement agricole]" c="Produits finis d'equipement agricole"/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ntainsSemiMixedTypes="0" containsString="0"/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953.398004861112" backgroundQuery="1" createdVersion="6" refreshedVersion="8" minRefreshableVersion="3" recordCount="0" supportSubquery="1" supportAdvancedDrill="1" xr:uid="{00000000-000A-0000-FFFF-FFFFAF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Energie et lubrifiants]" c="Energie et lubrifiant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7">
        <s v="[DIM_Article].[Ar_NPR_LIB].&amp;[Energie électrique]" c="Energie électrique"/>
        <s v="[DIM_Article].[Ar_NPR_LIB].&amp;[Essence de pétrole]" c="Essence de pétrole"/>
        <s v="[DIM_Article].[Ar_NPR_LIB].&amp;[Gas-oils et fuel-oils]" c="Gas-oils et fuel-oils"/>
        <s v="[DIM_Article].[Ar_NPR_LIB].&amp;[Gaz de pétrole et autres hydrocarbures]" c="Gaz de pétrole et autres hydrocarbures"/>
        <s v="[DIM_Article].[Ar_NPR_LIB].&amp;[Houilles; cokes et combustibles solides similaires]" c="Houilles; cokes et combustibles solides similaires"/>
        <s v="[DIM_Article].[Ar_NPR_LIB].&amp;[Huiles de pétrole et lubrifiants]" c="Huiles de pétrole et lubrifiants"/>
        <s v="[DIM_Article].[Ar_NPR_LIB].&amp;[Paraffines et autres produits dérivés du pétrole]" c="Paraffines et autres produits dérivés du pétrole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953.398023611109" backgroundQuery="1" createdVersion="6" refreshedVersion="8" minRefreshableVersion="3" recordCount="0" supportSubquery="1" supportAdvancedDrill="1" xr:uid="{00000000-000A-0000-FFFF-FFFFB2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0">
        <s v="[DIM_Article].[Ar_GU_LIB].&amp;[Alimentation, boissons et tabacs]" c="Alimentation, boissons et tabacs"/>
        <s v="[DIM_Article].[Ar_GU_LIB].&amp;[Demi produits]" c="Demi produits"/>
        <s v="[DIM_Article].[Ar_GU_LIB].&amp;[Energie et lubrifiants]" c="Energie et lubrifiants"/>
        <s v="[DIM_Article].[Ar_GU_LIB].&amp;[Indéfini]" c="Indéfini"/>
        <s v="[DIM_Article].[Ar_GU_LIB].&amp;[Or industriel]" c="Or industriel"/>
        <s v="[DIM_Article].[Ar_GU_LIB].&amp;[Produits bruts d'origine animale et vegetale]" c="Produits bruts d'origine animale et vegetale"/>
        <s v="[DIM_Article].[Ar_GU_LIB].&amp;[Produits bruts d'origine minerale]" c="Produits bruts d'origine minerale"/>
        <s v="[DIM_Article].[Ar_GU_LIB].&amp;[Produits finis de consommation]" c="Produits finis de consommation"/>
        <s v="[DIM_Article].[Ar_GU_LIB].&amp;[Produits finis d'equipement agricole]" c="Produits finis d'equipement agricole"/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ntainsSemiMixedTypes="0" containsString="0"/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953.398029398151" backgroundQuery="1" createdVersion="6" refreshedVersion="8" minRefreshableVersion="3" recordCount="0" supportSubquery="1" supportAdvancedDrill="1" xr:uid="{00000000-000A-0000-FFFF-FFFFB5000000}">
  <cacheSource type="external" connectionId="1"/>
  <cacheFields count="3">
    <cacheField name="[DIM_AnneeDeclaration].[Annee].[Annee]" caption="Annee" numFmtId="0" hierarchy="5" level="1">
      <sharedItems count="2">
        <s v="[DIM_AnneeDeclaration].[Annee].&amp;[2023]" c="2023"/>
        <s v="[DIM_AnneeDeclaration].[Annee].&amp;[2024]" c="2024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DIM_DateEnregistrement].[Enregistrement_Mois].[Enregistrement_Mois]" caption="Enregistrement_Mois" numFmtId="0" hierarchy="94" level="1">
      <sharedItems count="9">
        <s v="[DIM_DateEnregistrement].[Enregistrement_Mois].&amp;[01]" c="01"/>
        <s v="[DIM_DateEnregistrement].[Enregistrement_Mois].&amp;[02]" c="02"/>
        <s v="[DIM_DateEnregistrement].[Enregistrement_Mois].&amp;[03]" c="03"/>
        <s v="[DIM_DateEnregistrement].[Enregistrement_Mois].&amp;[04]" c="04"/>
        <s v="[DIM_DateEnregistrement].[Enregistrement_Mois].&amp;[05]" c="05"/>
        <s v="[DIM_DateEnregistrement].[Enregistrement_Mois].&amp;[06]" c="06"/>
        <s v="[DIM_DateEnregistrement].[Enregistrement_Mois].&amp;[07]" c="07"/>
        <s v="[DIM_DateEnregistrement].[Enregistrement_Mois].&amp;[08]" c="08"/>
        <s v="[DIM_DateEnregistrement].[Enregistrement_Mois].&amp;[09]" c="09"/>
      </sharedItems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/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/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2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/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/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953.39803773148" backgroundQuery="1" createdVersion="6" refreshedVersion="8" minRefreshableVersion="3" recordCount="0" supportSubquery="1" supportAdvancedDrill="1" xr:uid="{00000000-000A-0000-FFFF-FFFFB8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Or industriel]" c="Or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1">
        <s v="[DIM_Article].[Ar_NPR_LIB].&amp;[Or industriel]" c="Or industriel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953.398050925927" backgroundQuery="1" createdVersion="6" refreshedVersion="8" minRefreshableVersion="3" recordCount="0" supportSubquery="1" supportAdvancedDrill="1" xr:uid="{00000000-000A-0000-FFFF-FFFFBB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animale et vegetale]" c="Produits bruts d'origine animale et vegeta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29">
        <s v="[DIM_Article].[Ar_NPR_LIB].&amp;[Agar-agar]" c="Agar-agar"/>
        <s v="[DIM_Article].[Ar_NPR_LIB].&amp;[Algues]" c="Algues"/>
        <s v="[DIM_Article].[Ar_NPR_LIB].&amp;[Animaux vivants (produits bruts)]" c="Animaux vivants (produits bruts)"/>
        <s v="[DIM_Article].[Ar_NPR_LIB].&amp;[Autres fibres textiles vegetales]" c="Autres fibres textiles vegetales"/>
        <s v="[DIM_Article].[Ar_NPR_LIB].&amp;[Autres huiles végétales brutes ou raffinées]" c="Autres huiles végétales brutes ou raffinées"/>
        <s v="[DIM_Article].[Ar_NPR_LIB].&amp;[Autres produits bruts d'origine animale et végétale]" c="Autres produits bruts d'origine animale et végétale"/>
        <s v="[DIM_Article].[Ar_NPR_LIB].&amp;[Bois bruts, équarris ou sciés]" c="Bois bruts, équarris ou sciés"/>
        <s v="[DIM_Article].[Ar_NPR_LIB].&amp;[Caoutchouc naturel ou régénéré]" c="Caoutchouc naturel ou régénéré"/>
        <s v="[DIM_Article].[Ar_NPR_LIB].&amp;[Coton]" c="Coton"/>
        <s v="[DIM_Article].[Ar_NPR_LIB].&amp;[Cuirs, peaux et pelleteries bruts (produits bruts)]" c="Cuirs, peaux et pelleteries bruts (produits bruts)"/>
        <s v="[DIM_Article].[Ar_NPR_LIB].&amp;[Déchets de matieres textiles]" c="Déchets de matieres textiles"/>
        <s v="[DIM_Article].[Ar_NPR_LIB].&amp;[Fibres textiles artificielles]" c="Fibres textiles artificielles"/>
        <s v="[DIM_Article].[Ar_NPR_LIB].&amp;[Gommes; résines et autres sucs et extraits végétaux]" c="Gommes; résines et autres sucs et extraits végétaux"/>
        <s v="[DIM_Article].[Ar_NPR_LIB].&amp;[Graines et fruits oléagineux]" c="Graines et fruits oléagineux"/>
        <s v="[DIM_Article].[Ar_NPR_LIB].&amp;[Graines, spores et fruits à ensemencer]" c="Graines, spores et fruits à ensemencer"/>
        <s v="[DIM_Article].[Ar_NPR_LIB].&amp;[Graisses et huiles animales sauf de poissons]" c="Graisses et huiles animales sauf de poissons"/>
        <s v="[DIM_Article].[Ar_NPR_LIB].&amp;[Graisses et huiles de poissons]" c="Graisses et huiles de poissons"/>
        <s v="[DIM_Article].[Ar_NPR_LIB].&amp;[Huile de palme ou palmiste brute ou raffinée]" c="Huile de palme ou palmiste brute ou raffinée"/>
        <s v="[DIM_Article].[Ar_NPR_LIB].&amp;[Huile de soja brute ou raffinée]" c="Huile de soja brute ou raffinée"/>
        <s v="[DIM_Article].[Ar_NPR_LIB].&amp;[Huile de tournesol brute ou raffinée]" c="Huile de tournesol brute ou raffinée"/>
        <s v="[DIM_Article].[Ar_NPR_LIB].&amp;[Huile d'olive brute ou raffinée]" c="Huile d'olive brute ou raffinée"/>
        <s v="[DIM_Article].[Ar_NPR_LIB].&amp;[Laine et poils]" c="Laine et poils"/>
        <s v="[DIM_Article].[Ar_NPR_LIB].&amp;[Liège brut, élaboré et mi-ouvré]" c="Liège brut, élaboré et mi-ouvré"/>
        <s v="[DIM_Article].[Ar_NPR_LIB].&amp;[Matières à tresser et autres produits d'origine végétale]" c="Matières à tresser et autres produits d'origine végétale"/>
        <s v="[DIM_Article].[Ar_NPR_LIB].&amp;[Pâte à papier]" c="Pâte à papier"/>
        <s v="[DIM_Article].[Ar_NPR_LIB].&amp;[Plantes et parties de plantes]" c="Plantes et parties de plantes"/>
        <s v="[DIM_Article].[Ar_NPR_LIB].&amp;[Plantes vivantes et produits de la floriculture]" c="Plantes vivantes et produits de la floriculture"/>
        <s v="[DIM_Article].[Ar_NPR_LIB].&amp;[Sous-produits animaux non comestibles]" c="Sous-produits animaux non comestibles"/>
        <s v="[DIM_Article].[Ar_NPR_LIB].&amp;[Vieux papiers]" c="Vieux papier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953.398068171293" backgroundQuery="1" createdVersion="6" refreshedVersion="8" minRefreshableVersion="3" recordCount="0" supportSubquery="1" supportAdvancedDrill="1" xr:uid="{00000000-000A-0000-FFFF-FFFFBE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minerale]" c="Produits bruts d'origine minera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16">
        <s v="[DIM_Article].[Ar_NPR_LIB].&amp;[Autres minerais métallifères et déchets métalliques]" c="Autres minerais métallifères et déchets métalliques"/>
        <s v="[DIM_Article].[Ar_NPR_LIB].&amp;[Autres produits bruts d'origine minérale]" c="Autres produits bruts d'origine minérale"/>
        <s v="[DIM_Article].[Ar_NPR_LIB].&amp;[Caoutchouc synthétique]" c="Caoutchouc synthétique"/>
        <s v="[DIM_Article].[Ar_NPR_LIB].&amp;[Ferraille, déchets, débris de cuivre,fonte, fer, acier et autres mierais]" c="Ferraille, déchets, débris de cuivre,fonte, fer, acier et autres mierais"/>
        <s v="[DIM_Article].[Ar_NPR_LIB].&amp;[Fibres textiles synthétiques]" c="Fibres textiles synthétiques"/>
        <s v="[DIM_Article].[Ar_NPR_LIB].&amp;[Fluorine spath fluor]" c="Fluorine spath fluor"/>
        <s v="[DIM_Article].[Ar_NPR_LIB].&amp;[Marbres; granit; gypse et autres pierres]" c="Marbres; granit; gypse et autres pierres"/>
        <s v="[DIM_Article].[Ar_NPR_LIB].&amp;[Minerai d'antimoine]" c="Minerai d'antimoine"/>
        <s v="[DIM_Article].[Ar_NPR_LIB].&amp;[Minerai de cuivre]" c="Minerai de cuivre"/>
        <s v="[DIM_Article].[Ar_NPR_LIB].&amp;[Minerai de fer]" c="Minerai de fer"/>
        <s v="[DIM_Article].[Ar_NPR_LIB].&amp;[Minerai de manganèse]" c="Minerai de manganèse"/>
        <s v="[DIM_Article].[Ar_NPR_LIB].&amp;[Minerai de plomb]" c="Minerai de plomb"/>
        <s v="[DIM_Article].[Ar_NPR_LIB].&amp;[Minerai de zinc]" c="Minerai de zinc"/>
        <s v="[DIM_Article].[Ar_NPR_LIB].&amp;[Phosphates]" c="Phosphates"/>
        <s v="[DIM_Article].[Ar_NPR_LIB].&amp;[Sable; quartz; kaolin et autres argiles]" c="Sable; quartz; kaolin et autres argiles"/>
        <s v="[DIM_Article].[Ar_NPR_LIB].&amp;[Sulfate de baryum]" c="Sulfate de baryum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953.398082638887" backgroundQuery="1" createdVersion="6" refreshedVersion="8" minRefreshableVersion="3" recordCount="0" supportSubquery="1" supportAdvancedDrill="1" xr:uid="{00000000-000A-0000-FFFF-FFFFC1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e consommation]" c="Produits finis de consommation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67">
        <s v="[DIM_Article].[Ar_NPR_LIB].&amp;[Allumettes et articles à flamme]" c="Allumettes et articles à flamme"/>
        <s v="[DIM_Article].[Ar_NPR_LIB].&amp;[Appareils de production du son ou des images]" c="Appareils de production du son ou des images"/>
        <s v="[DIM_Article].[Ar_NPR_LIB].&amp;[Appareils d'optique, de photographie, de cinématographie et de mesure]" c="Appareils d'optique, de photographie, de cinématographie et de mesure"/>
        <s v="[DIM_Article].[Ar_NPR_LIB].&amp;[Appareils récepteurs radio et télévision]" c="Appareils récepteurs radio et télévision"/>
        <s v="[DIM_Article].[Ar_NPR_LIB].&amp;[Articles de bonneterie]" c="Articles de bonneterie"/>
        <s v="[DIM_Article].[Ar_NPR_LIB].&amp;[Articles de coutellerie]" c="Articles de coutellerie"/>
        <s v="[DIM_Article].[Ar_NPR_LIB].&amp;[Articles d'écriture et de bureau]" c="Articles d'écriture et de bureau"/>
        <s v="[DIM_Article].[Ar_NPR_LIB].&amp;[Articles divers en caoutchouc ( consommation)]" c="Articles divers en caoutchouc ( consommation)"/>
        <s v="[DIM_Article].[Ar_NPR_LIB].&amp;[Autres produits finis de consommation]" c="Autres produits finis de consommation"/>
        <s v="[DIM_Article].[Ar_NPR_LIB].&amp;[Balais, brosses et autres articles similaires ( consommation)]" c="Balais, brosses et autres articles similaires ( consommation)"/>
        <s v="[DIM_Article].[Ar_NPR_LIB].&amp;[Briquets, allumeurs et leurs parties autres que les pierres et les mèches.]" c="Briquets, allumeurs et leurs parties autres que les pierres et les mèches."/>
        <s v="[DIM_Article].[Ar_NPR_LIB].&amp;[Chapeaux et autres coiffures]" c="Chapeaux et autres coiffures"/>
        <s v="[DIM_Article].[Ar_NPR_LIB].&amp;[Chaussures]" c="Chaussures"/>
        <s v="[DIM_Article].[Ar_NPR_LIB].&amp;[Colles]" c="Colles"/>
        <s v="[DIM_Article].[Ar_NPR_LIB].&amp;[Couvertures, linge  et autres articles textiles confectionnés]" c="Couvertures, linge  et autres articles textiles confectionnés"/>
        <s v="[DIM_Article].[Ar_NPR_LIB].&amp;[Cuisinières et appareils de chauffage]" c="Cuisinières et appareils de chauffage"/>
        <s v="[DIM_Article].[Ar_NPR_LIB].&amp;[Cycles et motocycles, leurs parties et pièces]" c="Cycles et motocycles, leurs parties et pièces"/>
        <s v="[DIM_Article].[Ar_NPR_LIB].&amp;[Disques et autres supports magnétique]" c="Disques et autres supports magnétique"/>
        <s v="[DIM_Article].[Ar_NPR_LIB].&amp;[Encre d'imprimerie ou d'écriture ( consommation)]" c="Encre d'imprimerie ou d'écriture ( consommation)"/>
        <s v="[DIM_Article].[Ar_NPR_LIB].&amp;[Equipements électriques divers]" c="Equipements électriques divers"/>
        <s v="[DIM_Article].[Ar_NPR_LIB].&amp;[Etoffes de bonneterie]" c="Etoffes de bonneterie"/>
        <s v="[DIM_Article].[Ar_NPR_LIB].&amp;[Fermetures à glissière et leurs parties]" c="Fermetures à glissière et leurs parties"/>
        <s v="[DIM_Article].[Ar_NPR_LIB].&amp;[Filets à mailles ( consommation)]" c="Filets à mailles ( consommation)"/>
        <s v="[DIM_Article].[Ar_NPR_LIB].&amp;[Fils et tissus de soie ( consommation)]" c="Fils et tissus de soie ( consommation)"/>
        <s v="[DIM_Article].[Ar_NPR_LIB].&amp;[Fleurs artificielles,postiches, perruques et autres articles divers]" c="Fleurs artificielles,postiches, perruques et autres articles divers"/>
        <s v="[DIM_Article].[Ar_NPR_LIB].&amp;[Instruments de musique]" c="Instruments de musique"/>
        <s v="[DIM_Article].[Ar_NPR_LIB].&amp;[Jouets, jeux et articles de divertissement ou de sport]" c="Jouets, jeux et articles de divertissement ou de sport"/>
        <s v="[DIM_Article].[Ar_NPR_LIB].&amp;[Lampes et tubes électriques]" c="Lampes et tubes électriques"/>
        <s v="[DIM_Article].[Ar_NPR_LIB].&amp;[Livres et imprimés divers]" c="Livres et imprimés divers"/>
        <s v="[DIM_Article].[Ar_NPR_LIB].&amp;[Médicaments et autres produits pharmaceutiques]" c="Médicaments et autres produits pharmaceutiques"/>
        <s v="[DIM_Article].[Ar_NPR_LIB].&amp;[Monnaies]" c="Monnaies"/>
        <s v="[DIM_Article].[Ar_NPR_LIB].&amp;[Moteurs à pistons; autres moteurs et leurs parties ( consommation)]" c="Moteurs à pistons; autres moteurs et leurs parties ( consommation)"/>
        <s v="[DIM_Article].[Ar_NPR_LIB].&amp;[Mouvements d'horlogerie et leur parties]" c="Mouvements d'horlogerie et leur parties"/>
        <s v="[DIM_Article].[Ar_NPR_LIB].&amp;[Nontissés]" c="Nontissés"/>
        <s v="[DIM_Article].[Ar_NPR_LIB].&amp;[Outils à main divers]" c="Outils à main divers"/>
        <s v="[DIM_Article].[Ar_NPR_LIB].&amp;[Ouvrages divers en aluminium ( consommation)]" c="Ouvrages divers en aluminium ( consommation)"/>
        <s v="[DIM_Article].[Ar_NPR_LIB].&amp;[Ouvrages divers en bois en sparterie ou en vannerie ( consommation)]" c="Ouvrages divers en bois en sparterie ou en vannerie ( consommation)"/>
        <s v="[DIM_Article].[Ar_NPR_LIB].&amp;[Ouvrages divers en cuivre ( consommation)]" c="Ouvrages divers en cuivre ( consommation)"/>
        <s v="[DIM_Article].[Ar_NPR_LIB].&amp;[Ouvrages divers en fer ou en acier ( consommation)]" c="Ouvrages divers en fer ou en acier ( consommation)"/>
        <s v="[DIM_Article].[Ar_NPR_LIB].&amp;[Ouvrages divers en matières plastiques]" c="Ouvrages divers en matières plastiques"/>
        <s v="[DIM_Article].[Ar_NPR_LIB].&amp;[Ouvrages divers en verre]" c="Ouvrages divers en verre"/>
        <s v="[DIM_Article].[Ar_NPR_LIB].&amp;[Ouvrages finis en fonte, fer ou acier]" c="Ouvrages finis en fonte, fer ou acier"/>
        <s v="[DIM_Article].[Ar_NPR_LIB].&amp;[Papiers finis et ouvrages en papier]" c="Papiers finis et ouvrages en papier"/>
        <s v="[DIM_Article].[Ar_NPR_LIB].&amp;[Parapluies, articles similaire et leurs parties]" c="Parapluies, articles similaire et leurs parties"/>
        <s v="[DIM_Article].[Ar_NPR_LIB].&amp;[Parties et pièces pour voitures et véhicules de tourisme]" c="Parties et pièces pour voitures et véhicules de tourisme"/>
        <s v="[DIM_Article].[Ar_NPR_LIB].&amp;[Peignes à coiffer,épingles à cheveux et et autres articles similaires pour la coiffure]" c="Peignes à coiffer,épingles à cheveux et et autres articles similaires pour la coiffure"/>
        <s v="[DIM_Article].[Ar_NPR_LIB].&amp;[Peintures, vernis et mastics ( consommation)]" c="Peintures, vernis et mastics ( consommation)"/>
        <s v="[DIM_Article].[Ar_NPR_LIB].&amp;[Perles et bijouteries de fantaisie]" c="Perles et bijouteries de fantaisie"/>
        <s v="[DIM_Article].[Ar_NPR_LIB].&amp;[Pipes, fume-cigare, fume-cigarette et leurs parties.]" c="Pipes, fume-cigare, fume-cigarette et leurs parties."/>
        <s v="[DIM_Article].[Ar_NPR_LIB].&amp;[Plaques, pellicules, films et produits pour la photographie ( consommation)]" c="Plaques, pellicules, films et produits pour la photographie ( consommation)"/>
        <s v="[DIM_Article].[Ar_NPR_LIB].&amp;[Produits de parfumerie ou de toilette et preparations cosmetiques]" c="Produits de parfumerie ou de toilette et preparations cosmetiques"/>
        <s v="[DIM_Article].[Ar_NPR_LIB].&amp;[Quincaillerie de ménage et articles d'économie domestique]" c="Quincaillerie de ménage et articles d'économie domestique"/>
        <s v="[DIM_Article].[Ar_NPR_LIB].&amp;[Réfrigérateurs, lave-vaisselle et autres articles domestiques]" c="Réfrigérateurs, lave-vaisselle et autres articles domestiques"/>
        <s v="[DIM_Article].[Ar_NPR_LIB].&amp;[Sacs, malles et ouvrages divers en cuir ( consommation)]" c="Sacs, malles et ouvrages divers en cuir ( consommation)"/>
        <s v="[DIM_Article].[Ar_NPR_LIB].&amp;[Savons; agents de surface organiques et préparations tensio-avtives]" c="Savons; agents de surface organiques et préparations tensio-avtives"/>
        <s v="[DIM_Article].[Ar_NPR_LIB].&amp;[Sièges, meubles,matelas et articles d'éclairage ( consommation)]" c="Sièges, meubles,matelas et articles d'éclairage ( consommation)"/>
        <s v="[DIM_Article].[Ar_NPR_LIB].&amp;[Tapis et revêtements de sol ( consommation)]" c="Tapis et revêtements de sol ( consommation)"/>
        <s v="[DIM_Article].[Ar_NPR_LIB].&amp;[Tissus et fils  d'autres fibres textiles végétales]" c="Tissus et fils  d'autres fibres textiles végétales"/>
        <s v="[DIM_Article].[Ar_NPR_LIB].&amp;[Tissus et fils de coton]" c="Tissus et fils de coton"/>
        <s v="[DIM_Article].[Ar_NPR_LIB].&amp;[Tissus et fils de fibres synthétiques et artificielles]" c="Tissus et fils de fibres synthétiques et artificielles"/>
        <s v="[DIM_Article].[Ar_NPR_LIB].&amp;[Tissus et fils de laine, poil ou crin ( consommation)]" c="Tissus et fils de laine, poil ou crin ( consommation)"/>
        <s v="[DIM_Article].[Ar_NPR_LIB].&amp;[Tissus et fils de lin]" c="Tissus et fils de lin"/>
        <s v="[DIM_Article].[Ar_NPR_LIB].&amp;[Tissus imprégnés ou enduits de matières diverse ( consommation)]" c="Tissus imprégnés ou enduits de matières diverse ( consommation)"/>
        <s v="[DIM_Article].[Ar_NPR_LIB].&amp;[Tissus spéciaux, velours, dentelles et broderies]" c="Tissus spéciaux, velours, dentelles et broderies"/>
        <s v="[DIM_Article].[Ar_NPR_LIB].&amp;[Vaisselle et objets céramiques divers]" c="Vaisselle et objets céramiques divers"/>
        <s v="[DIM_Article].[Ar_NPR_LIB].&amp;[Vêtements confectionnes]" c="Vêtements confectionnes"/>
        <s v="[DIM_Article].[Ar_NPR_LIB].&amp;[Voitures de tourisme]" c="Voitures de tourisme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953.398099652775" backgroundQuery="1" createdVersion="6" refreshedVersion="8" minRefreshableVersion="3" recordCount="0" supportSubquery="1" supportAdvancedDrill="1" xr:uid="{00000000-000A-0000-FFFF-FFFFC4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agricole]" c="Produits finis d'equipement agrico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3">
        <s v="[DIM_Article].[Ar_NPR_LIB].&amp;[Autres produits finis d'équipement agricole]" c="Autres produits finis d'équipement agricole"/>
        <s v="[DIM_Article].[Ar_NPR_LIB].&amp;[Machines et outils agricoles]" c="Machines et outils agricoles"/>
        <s v="[DIM_Article].[Ar_NPR_LIB].&amp;[Motoculteurs et tracteurs agricoles]" c="Motoculteurs et tracteurs agricol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953.397814004631" backgroundQuery="1" createdVersion="6" refreshedVersion="8" minRefreshableVersion="3" recordCount="0" supportSubquery="1" supportAdvancedDrill="1" xr:uid="{00000000-000A-0000-FFFF-FFFF91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agricole]" c="Produits finis d'equipement agrico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3">
        <s v="[DIM_Article].[Ar_NPR_LIB].&amp;[Autres produits finis d'équipement agricole]" c="Autres produits finis d'équipement agricole"/>
        <s v="[DIM_Article].[Ar_NPR_LIB].&amp;[Machines et outils agricoles]" c="Machines et outils agricoles"/>
        <s v="[DIM_Article].[Ar_NPR_LIB].&amp;[Motoculteurs et tracteurs agricoles]" c="Motoculteurs et tracteurs agricol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953.398114004631" backgroundQuery="1" createdVersion="6" refreshedVersion="8" minRefreshableVersion="3" recordCount="0" supportSubquery="1" supportAdvancedDrill="1" xr:uid="{00000000-000A-0000-FFFF-FFFFC7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75">
        <s v="[DIM_Article].[Ar_NPR_LIB].&amp;[Appareils de contrôle du temps et compteurs de temps]" c="Appareils de contrôle du temps et compteurs de temps"/>
        <s v="[DIM_Article].[Ar_NPR_LIB].&amp;[Appareils de réception, enregistrement ou reproduction du son et de l'image]" c="Appareils de réception, enregistrement ou reproduction du son et de l'image"/>
        <s v="[DIM_Article].[Ar_NPR_LIB].&amp;[Appareils électriques de signalisation]" c="Appareils électriques de signalisation"/>
        <s v="[DIM_Article].[Ar_NPR_LIB].&amp;[Appareils électriques pour la téléphonie ou la télégraphie par fil]" c="Appareils électriques pour la téléphonie ou la télégraphie par fil"/>
        <s v="[DIM_Article].[Ar_NPR_LIB].&amp;[Appareils émetteurs; récepteurs; pour la radiotéléphonie, la radiotélégraphie]" c="Appareils émetteurs; récepteurs; pour la radiotéléphonie, la radiotélégraphie"/>
        <s v="[DIM_Article].[Ar_NPR_LIB].&amp;[Appareils et dispositifs, même chauffés électriquement]" c="Appareils et dispositifs, même chauffés électriquement"/>
        <s v="[DIM_Article].[Ar_NPR_LIB].&amp;[Appareils pour la coupure ou la connexion des circuits électriques et résistances]" c="Appareils pour la coupure ou la connexion des circuits électriques et résistances"/>
        <s v="[DIM_Article].[Ar_NPR_LIB].&amp;[Appareils pour la production du froid à usage industriel]" c="Appareils pour la production du froid à usage industriel"/>
        <s v="[DIM_Article].[Ar_NPR_LIB].&amp;[Appreils de photocopie, photographie ou cimematographie]" c="Appreils de photocopie, photographie ou cimematographie"/>
        <s v="[DIM_Article].[Ar_NPR_LIB].&amp;[Arbres de transmission, manivelles, vilebrequins]" c="Arbres de transmission, manivelles, vilebrequins"/>
        <s v="[DIM_Article].[Ar_NPR_LIB].&amp;[Articles de robinetterie et organes similaires (équipement industriel)]" c="Articles de robinetterie et organes similaires (équipement industriel)"/>
        <s v="[DIM_Article].[Ar_NPR_LIB].&amp;[Articles divers en caoutchouc (équipement industriel)]" c="Articles divers en caoutchouc (équipement industriel)"/>
        <s v="[DIM_Article].[Ar_NPR_LIB].&amp;[Articles textiles d'emballage]" c="Articles textiles d'emballage"/>
        <s v="[DIM_Article].[Ar_NPR_LIB].&amp;[Autres munitions et armes blanches]" c="Autres munitions et armes blanches"/>
        <s v="[DIM_Article].[Ar_NPR_LIB].&amp;[Autres produits finis d'équipement industriel]" c="Autres produits finis d'équipement industriel"/>
        <s v="[DIM_Article].[Ar_NPR_LIB].&amp;[Avions et autres véhicules aériens ou spatiaux]" c="Avions et autres véhicules aériens ou spatiaux"/>
        <s v="[DIM_Article].[Ar_NPR_LIB].&amp;[Balais, brosses et autres articles similaires (équipement industriel)]" c="Balais, brosses et autres articles similaires (équipement industriel)"/>
        <s v="[DIM_Article].[Ar_NPR_LIB].&amp;[Bandages et pneumatiques]" c="Bandages et pneumatiques"/>
        <s v="[DIM_Article].[Ar_NPR_LIB].&amp;[Bateaux de mer et autres engins flottants]" c="Bateaux de mer et autres engins flottants"/>
        <s v="[DIM_Article].[Ar_NPR_LIB].&amp;[Calandres, laminoirs et cylindres pour ces machines.]" c="Calandres, laminoirs et cylindres pour ces machines."/>
        <s v="[DIM_Article].[Ar_NPR_LIB].&amp;[Centrifugeuses et appareils pour filtration des liquides ou des gaz]" c="Centrifugeuses et appareils pour filtration des liquides ou des gaz"/>
        <s v="[DIM_Article].[Ar_NPR_LIB].&amp;[Chaudières, turbines et leurs parties]" c="Chaudières, turbines et leurs parties"/>
        <s v="[DIM_Article].[Ar_NPR_LIB].&amp;[Circuits intégrés et micro-assemblages électroniques]" c="Circuits intégrés et micro-assemblages électroniques"/>
        <s v="[DIM_Article].[Ar_NPR_LIB].&amp;[Coffres-forts et fournitures métalliques de bureau]" c="Coffres-forts et fournitures métalliques de bureau"/>
        <s v="[DIM_Article].[Ar_NPR_LIB].&amp;[Courroies en caoutchouc]" c="Courroies en caoutchouc"/>
        <s v="[DIM_Article].[Ar_NPR_LIB].&amp;[Diodes, transistors thyristors, et dispositifs photosensibles]" c="Diodes, transistors thyristors, et dispositifs photosensibles"/>
        <s v="[DIM_Article].[Ar_NPR_LIB].&amp;[Dispositifs électriques d'allumage pour moteurs]" c="Dispositifs électriques d'allumage pour moteurs"/>
        <s v="[DIM_Article].[Ar_NPR_LIB].&amp;[Electroaimants et autres dispositifs magnetiques]" c="Electroaimants et autres dispositifs magnetiques"/>
        <s v="[DIM_Article].[Ar_NPR_LIB].&amp;[Filets à mailles (équipement industriel)]" c="Filets à mailles (équipement industriel)"/>
        <s v="[DIM_Article].[Ar_NPR_LIB].&amp;[Fils, câbles et autres conducteurs isolés pour l'électricité]" c="Fils, câbles et autres conducteurs isolés pour l'électricité"/>
        <s v="[DIM_Article].[Ar_NPR_LIB].&amp;[Fours industriels et brûleurs]" c="Fours industriels et brûleurs"/>
        <s v="[DIM_Article].[Ar_NPR_LIB].&amp;[Fusils de chasse]" c="Fusils de chasse"/>
        <s v="[DIM_Article].[Ar_NPR_LIB].&amp;[Groupes électrogènes et convertisseurs rotatifs électriques]" c="Groupes électrogènes et convertisseurs rotatifs électriques"/>
        <s v="[DIM_Article].[Ar_NPR_LIB].&amp;[Groupes pour le conditionnement de l'air]" c="Groupes pour le conditionnement de l'air"/>
        <s v="[DIM_Article].[Ar_NPR_LIB].&amp;[Instruments de mesure, de controle ou de précisions]" c="Instruments de mesure, de controle ou de précisions"/>
        <s v="[DIM_Article].[Ar_NPR_LIB].&amp;[Instruments et appareils d'optique]" c="Instruments et appareils d'optique"/>
        <s v="[DIM_Article].[Ar_NPR_LIB].&amp;[Instruments et appareils médico-chirurgicaux]" c="Instruments et appareils médico-chirurgicaux"/>
        <s v="[DIM_Article].[Ar_NPR_LIB].&amp;[Isolateurs et pièces isolantes (équipement industriel)]" c="Isolateurs et pièces isolantes (équipement industriel)"/>
        <s v="[DIM_Article].[Ar_NPR_LIB].&amp;[Lampes et appareils d'éclairage]" c="Lampes et appareils d'éclairage"/>
        <s v="[DIM_Article].[Ar_NPR_LIB].&amp;[Machines à trier, concasser, broyer ou agglomérer]" c="Machines à trier, concasser, broyer ou agglomérer"/>
        <s v="[DIM_Article].[Ar_NPR_LIB].&amp;[Machines automatiques de traitement de l'information et leurs parties]" c="Machines automatiques de traitement de l'information et leurs parties"/>
        <s v="[DIM_Article].[Ar_NPR_LIB].&amp;[Machines et appareils de levage ou de manutention]" c="Machines et appareils de levage ou de manutention"/>
        <s v="[DIM_Article].[Ar_NPR_LIB].&amp;[Machines et appareils divers]" c="Machines et appareils divers"/>
        <s v="[DIM_Article].[Ar_NPR_LIB].&amp;[Machines et appareils électriques à usages divers]" c="Machines et appareils électriques à usages divers"/>
        <s v="[DIM_Article].[Ar_NPR_LIB].&amp;[Machines et appareils servant à l'impression]" c="Machines et appareils servant à l'impression"/>
        <s v="[DIM_Article].[Ar_NPR_LIB].&amp;[Machines et matériel de génie civil et de construction]" c="Machines et matériel de génie civil et de construction"/>
        <s v="[DIM_Article].[Ar_NPR_LIB].&amp;[Machines pour la préparation des matières textiles]" c="Machines pour la préparation des matières textiles"/>
        <s v="[DIM_Article].[Ar_NPR_LIB].&amp;[Machines pour le travail du caoutchouc ou des plastiques]" c="Machines pour le travail du caoutchouc ou des plastiques"/>
        <s v="[DIM_Article].[Ar_NPR_LIB].&amp;[Machines, appareils pour industries alimentaires]" c="Machines, appareils pour industries alimentaires"/>
        <s v="[DIM_Article].[Ar_NPR_LIB].&amp;[Matériel pour voie ferrée]" c="Matériel pour voie ferrée"/>
        <s v="[DIM_Article].[Ar_NPR_LIB].&amp;[Meubles; mobilier medico-chirurgical; articles de literie et appareils d'eclairage]" c="Meubles; mobilier medico-chirurgical; articles de literie et appareils d'eclairage"/>
        <s v="[DIM_Article].[Ar_NPR_LIB].&amp;[Moteurs à pistons; autres moteurs et leurs parties (équipement industriel)]" c="Moteurs à pistons; autres moteurs et leurs parties (équipement industriel)"/>
        <s v="[DIM_Article].[Ar_NPR_LIB].&amp;[Moteurs et machines génératrices, électriques,]" c="Moteurs et machines génératrices, électriques,"/>
        <s v="[DIM_Article].[Ar_NPR_LIB].&amp;[Moules, modèles et plaques de fond pour moules]" c="Moules, modèles et plaques de fond pour moules"/>
        <s v="[DIM_Article].[Ar_NPR_LIB].&amp;[Outils de métier]" c="Outils de métier"/>
        <s v="[DIM_Article].[Ar_NPR_LIB].&amp;[Ouvrages divers en aluminium (équipement industriel)]" c="Ouvrages divers en aluminium (équipement industriel)"/>
        <s v="[DIM_Article].[Ar_NPR_LIB].&amp;[Ouvrages divers en bois en sparterie ou en vannerie (équipement industriel)]" c="Ouvrages divers en bois en sparterie ou en vannerie (équipement industriel)"/>
        <s v="[DIM_Article].[Ar_NPR_LIB].&amp;[Ouvrages divers en fer ou en acier (équipement industriel)]" c="Ouvrages divers en fer ou en acier (équipement industriel)"/>
        <s v="[DIM_Article].[Ar_NPR_LIB].&amp;[Parties d'avions et d'autres véhicules aériens ou spatiaux]" c="Parties d'avions et d'autres véhicules aériens ou spatiaux"/>
        <s v="[DIM_Article].[Ar_NPR_LIB].&amp;[Parties de machines ou d'appareils ne comportant pas de connexions électriques]" c="Parties de machines ou d'appareils ne comportant pas de connexions électriques"/>
        <s v="[DIM_Article].[Ar_NPR_LIB].&amp;[Parties des machines ou appareils des n°s 84.25 à 84.30]" c="Parties des machines ou appareils des n°s 84.25 à 84.30"/>
        <s v="[DIM_Article].[Ar_NPR_LIB].&amp;[Parties et pieces detachees pour vehicules industriels]" c="Parties et pieces detachees pour vehicules industriels"/>
        <s v="[DIM_Article].[Ar_NPR_LIB].&amp;[Piles, batteries de piles et acumulateurs électriques]" c="Piles, batteries de piles et acumulateurs électriques"/>
        <s v="[DIM_Article].[Ar_NPR_LIB].&amp;[Pompes et compresseurs]" c="Pompes et compresseurs"/>
        <s v="[DIM_Article].[Ar_NPR_LIB].&amp;[Réservoirs, bouteilles et fûts métalliques]" c="Réservoirs, bouteilles et fûts métalliques"/>
        <s v="[DIM_Article].[Ar_NPR_LIB].&amp;[Roulements]" c="Roulements"/>
        <s v="[DIM_Article].[Ar_NPR_LIB].&amp;[Sacs, malles et ouvrages divers en cuir (équipement industriel)]" c="Sacs, malles et ouvrages divers en cuir (équipement industriel)"/>
        <s v="[DIM_Article].[Ar_NPR_LIB].&amp;[Sous systèmes électroniques]" c="Sous systèmes électroniques"/>
        <s v="[DIM_Article].[Ar_NPR_LIB].&amp;[Tracteurs sauf agricoles]" c="Tracteurs sauf agricoles"/>
        <s v="[DIM_Article].[Ar_NPR_LIB].&amp;[Transformatreurs et convertisseurs électriques]" c="Transformatreurs et convertisseurs électriques"/>
        <s v="[DIM_Article].[Ar_NPR_LIB].&amp;[Turbines, turboréacteurs et turbopropulseurs]" c="Turbines, turboréacteurs et turbopropulseurs"/>
        <s v="[DIM_Article].[Ar_NPR_LIB].&amp;[Turboréacteurs et turbopropulseurs et leurs parties]" c="Turboréacteurs et turbopropulseurs et leurs parties"/>
        <s v="[DIM_Article].[Ar_NPR_LIB].&amp;[Véhicules et matériels pour voies ferrées ou similaires]" c="Véhicules et matériels pour voies ferrées ou similaires"/>
        <s v="[DIM_Article].[Ar_NPR_LIB].&amp;[Verre et ouvrages en verre (équipement industriel)]" c="Verre et ouvrages en verre (équipement industriel)"/>
        <s v="[DIM_Article].[Ar_NPR_LIB].&amp;[Voitures utilitaires]" c="Voitures utilitair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953.398139120371" backgroundQuery="1" createdVersion="6" refreshedVersion="8" minRefreshableVersion="3" recordCount="0" supportSubquery="1" supportAdvancedDrill="1" xr:uid="{00000000-000A-0000-FFFF-FFFFCA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'equipement industriel]" c="Produits finis d'equipement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77">
        <s v="[DIM_Article].[Ar_NPR_LIB].&amp;[Appareils de contrôle du temps et compteurs de temps]" c="Appareils de contrôle du temps et compteurs de temps"/>
        <s v="[DIM_Article].[Ar_NPR_LIB].&amp;[Appareils de réception, enregistrement ou reproduction du son et de l'image]" c="Appareils de réception, enregistrement ou reproduction du son et de l'image"/>
        <s v="[DIM_Article].[Ar_NPR_LIB].&amp;[Appareils électriques de signalisation]" c="Appareils électriques de signalisation"/>
        <s v="[DIM_Article].[Ar_NPR_LIB].&amp;[Appareils électriques pour la téléphonie ou la télégraphie par fil]" c="Appareils électriques pour la téléphonie ou la télégraphie par fil"/>
        <s v="[DIM_Article].[Ar_NPR_LIB].&amp;[Appareils émetteurs; récepteurs; pour la radiotéléphonie, la radiotélégraphie]" c="Appareils émetteurs; récepteurs; pour la radiotéléphonie, la radiotélégraphie"/>
        <s v="[DIM_Article].[Ar_NPR_LIB].&amp;[Appareils et dispositifs, même chauffés électriquement]" c="Appareils et dispositifs, même chauffés électriquement"/>
        <s v="[DIM_Article].[Ar_NPR_LIB].&amp;[Appareils pour la coupure ou la connexion des circuits électriques et résistances]" c="Appareils pour la coupure ou la connexion des circuits électriques et résistances"/>
        <s v="[DIM_Article].[Ar_NPR_LIB].&amp;[Appareils pour la production du froid à usage industriel]" c="Appareils pour la production du froid à usage industriel"/>
        <s v="[DIM_Article].[Ar_NPR_LIB].&amp;[Appreils de photocopie, photographie ou cimematographie]" c="Appreils de photocopie, photographie ou cimematographie"/>
        <s v="[DIM_Article].[Ar_NPR_LIB].&amp;[Arbres de transmission, manivelles, vilebrequins]" c="Arbres de transmission, manivelles, vilebrequins"/>
        <s v="[DIM_Article].[Ar_NPR_LIB].&amp;[Articles de robinetterie et organes similaires (équipement industriel)]" c="Articles de robinetterie et organes similaires (équipement industriel)"/>
        <s v="[DIM_Article].[Ar_NPR_LIB].&amp;[Articles divers en caoutchouc (équipement industriel)]" c="Articles divers en caoutchouc (équipement industriel)"/>
        <s v="[DIM_Article].[Ar_NPR_LIB].&amp;[Articles textiles d'emballage]" c="Articles textiles d'emballage"/>
        <s v="[DIM_Article].[Ar_NPR_LIB].&amp;[Autres munitions et armes blanches]" c="Autres munitions et armes blanches"/>
        <s v="[DIM_Article].[Ar_NPR_LIB].&amp;[Autres produits finis d'équipement industriel]" c="Autres produits finis d'équipement industriel"/>
        <s v="[DIM_Article].[Ar_NPR_LIB].&amp;[Avions et autres véhicules aériens ou spatiaux]" c="Avions et autres véhicules aériens ou spatiaux"/>
        <s v="[DIM_Article].[Ar_NPR_LIB].&amp;[Balais, brosses et autres articles similaires (équipement industriel)]" c="Balais, brosses et autres articles similaires (équipement industriel)"/>
        <s v="[DIM_Article].[Ar_NPR_LIB].&amp;[Bandages et pneumatiques]" c="Bandages et pneumatiques"/>
        <s v="[DIM_Article].[Ar_NPR_LIB].&amp;[Bateaux de mer et autres engins flottants]" c="Bateaux de mer et autres engins flottants"/>
        <s v="[DIM_Article].[Ar_NPR_LIB].&amp;[Calandres, laminoirs et cylindres pour ces machines.]" c="Calandres, laminoirs et cylindres pour ces machines."/>
        <s v="[DIM_Article].[Ar_NPR_LIB].&amp;[Centrifugeuses et appareils pour filtration des liquides ou des gaz]" c="Centrifugeuses et appareils pour filtration des liquides ou des gaz"/>
        <s v="[DIM_Article].[Ar_NPR_LIB].&amp;[Chaudières, turbines et leurs parties]" c="Chaudières, turbines et leurs parties"/>
        <s v="[DIM_Article].[Ar_NPR_LIB].&amp;[Circuits intégrés et micro-assemblages électroniques]" c="Circuits intégrés et micro-assemblages électroniques"/>
        <s v="[DIM_Article].[Ar_NPR_LIB].&amp;[Coffres-forts et fournitures métalliques de bureau]" c="Coffres-forts et fournitures métalliques de bureau"/>
        <s v="[DIM_Article].[Ar_NPR_LIB].&amp;[Courroies en caoutchouc]" c="Courroies en caoutchouc"/>
        <s v="[DIM_Article].[Ar_NPR_LIB].&amp;[Diodes, transistors thyristors, et dispositifs photosensibles]" c="Diodes, transistors thyristors, et dispositifs photosensibles"/>
        <s v="[DIM_Article].[Ar_NPR_LIB].&amp;[Dispositifs électriques d'allumage pour moteurs]" c="Dispositifs électriques d'allumage pour moteurs"/>
        <s v="[DIM_Article].[Ar_NPR_LIB].&amp;[Electroaimants et autres dispositifs magnetiques]" c="Electroaimants et autres dispositifs magnetiques"/>
        <s v="[DIM_Article].[Ar_NPR_LIB].&amp;[Filets à mailles (équipement industriel)]" c="Filets à mailles (équipement industriel)"/>
        <s v="[DIM_Article].[Ar_NPR_LIB].&amp;[Fils, câbles et autres conducteurs isolés pour l'électricité]" c="Fils, câbles et autres conducteurs isolés pour l'électricité"/>
        <s v="[DIM_Article].[Ar_NPR_LIB].&amp;[Fours industriels et brûleurs]" c="Fours industriels et brûleurs"/>
        <s v="[DIM_Article].[Ar_NPR_LIB].&amp;[Fusils de chasse]" c="Fusils de chasse"/>
        <s v="[DIM_Article].[Ar_NPR_LIB].&amp;[Groupes électrogènes et convertisseurs rotatifs électriques]" c="Groupes électrogènes et convertisseurs rotatifs électriques"/>
        <s v="[DIM_Article].[Ar_NPR_LIB].&amp;[Groupes pour le conditionnement de l'air]" c="Groupes pour le conditionnement de l'air"/>
        <s v="[DIM_Article].[Ar_NPR_LIB].&amp;[Instruments de mesure, de controle ou de précisions]" c="Instruments de mesure, de controle ou de précisions"/>
        <s v="[DIM_Article].[Ar_NPR_LIB].&amp;[Instruments et appareils d'optique]" c="Instruments et appareils d'optique"/>
        <s v="[DIM_Article].[Ar_NPR_LIB].&amp;[Instruments et appareils médico-chirurgicaux]" c="Instruments et appareils médico-chirurgicaux"/>
        <s v="[DIM_Article].[Ar_NPR_LIB].&amp;[Isolateurs et pièces isolantes (équipement industriel)]" c="Isolateurs et pièces isolantes (équipement industriel)"/>
        <s v="[DIM_Article].[Ar_NPR_LIB].&amp;[Lampes et appareils d'éclairage]" c="Lampes et appareils d'éclairage"/>
        <s v="[DIM_Article].[Ar_NPR_LIB].&amp;[Machines à trier, concasser, broyer ou agglomérer]" c="Machines à trier, concasser, broyer ou agglomérer"/>
        <s v="[DIM_Article].[Ar_NPR_LIB].&amp;[Machines automatiques de traitement de l'information et leurs parties]" c="Machines automatiques de traitement de l'information et leurs parties"/>
        <s v="[DIM_Article].[Ar_NPR_LIB].&amp;[Machines et appareils de levage ou de manutention]" c="Machines et appareils de levage ou de manutention"/>
        <s v="[DIM_Article].[Ar_NPR_LIB].&amp;[Machines et appareils divers]" c="Machines et appareils divers"/>
        <s v="[DIM_Article].[Ar_NPR_LIB].&amp;[Machines et appareils électriques à usages divers]" c="Machines et appareils électriques à usages divers"/>
        <s v="[DIM_Article].[Ar_NPR_LIB].&amp;[Machines et appareils servant à l'impression]" c="Machines et appareils servant à l'impression"/>
        <s v="[DIM_Article].[Ar_NPR_LIB].&amp;[Machines et matériel de génie civil et de construction]" c="Machines et matériel de génie civil et de construction"/>
        <s v="[DIM_Article].[Ar_NPR_LIB].&amp;[Machines pour la préparation des matières textiles]" c="Machines pour la préparation des matières textiles"/>
        <s v="[DIM_Article].[Ar_NPR_LIB].&amp;[Machines pour le travail du caoutchouc ou des plastiques]" c="Machines pour le travail du caoutchouc ou des plastiques"/>
        <s v="[DIM_Article].[Ar_NPR_LIB].&amp;[Machines, appareils pour industries alimentaires]" c="Machines, appareils pour industries alimentaires"/>
        <s v="[DIM_Article].[Ar_NPR_LIB].&amp;[Matériel pour voie ferrée]" c="Matériel pour voie ferrée"/>
        <s v="[DIM_Article].[Ar_NPR_LIB].&amp;[Meubles; mobilier medico-chirurgical; articles de literie et appareils d'eclairage]" c="Meubles; mobilier medico-chirurgical; articles de literie et appareils d'eclairage"/>
        <s v="[DIM_Article].[Ar_NPR_LIB].&amp;[Moteurs à pistons; autres moteurs et leurs parties (équipement industriel)]" c="Moteurs à pistons; autres moteurs et leurs parties (équipement industriel)"/>
        <s v="[DIM_Article].[Ar_NPR_LIB].&amp;[Moteurs et machines génératrices, électriques,]" c="Moteurs et machines génératrices, électriques,"/>
        <s v="[DIM_Article].[Ar_NPR_LIB].&amp;[Moules, modèles et plaques de fond pour moules]" c="Moules, modèles et plaques de fond pour moules"/>
        <s v="[DIM_Article].[Ar_NPR_LIB].&amp;[Outils de métier]" c="Outils de métier"/>
        <s v="[DIM_Article].[Ar_NPR_LIB].&amp;[Ouvrages divers en aluminium (équipement industriel)]" c="Ouvrages divers en aluminium (équipement industriel)"/>
        <s v="[DIM_Article].[Ar_NPR_LIB].&amp;[Ouvrages divers en bois en sparterie ou en vannerie (équipement industriel)]" c="Ouvrages divers en bois en sparterie ou en vannerie (équipement industriel)"/>
        <s v="[DIM_Article].[Ar_NPR_LIB].&amp;[Ouvrages divers en fer ou en acier (équipement industriel)]" c="Ouvrages divers en fer ou en acier (équipement industriel)"/>
        <s v="[DIM_Article].[Ar_NPR_LIB].&amp;[Parties d'avions et d'autres véhicules aériens ou spatiaux]" c="Parties d'avions et d'autres véhicules aériens ou spatiaux"/>
        <s v="[DIM_Article].[Ar_NPR_LIB].&amp;[Parties de machines ou d'appareils ne comportant pas de connexions électriques]" c="Parties de machines ou d'appareils ne comportant pas de connexions électriques"/>
        <s v="[DIM_Article].[Ar_NPR_LIB].&amp;[Parties des machines ou appareils des n°s 84.25 à 84.30]" c="Parties des machines ou appareils des n°s 84.25 à 84.30"/>
        <s v="[DIM_Article].[Ar_NPR_LIB].&amp;[Parties et pieces detachees pour vehicules industriels]" c="Parties et pieces detachees pour vehicules industriels"/>
        <s v="[DIM_Article].[Ar_NPR_LIB].&amp;[Piles, batteries de piles et acumulateurs électriques]" c="Piles, batteries de piles et acumulateurs électriques"/>
        <s v="[DIM_Article].[Ar_NPR_LIB].&amp;[Pompes et compresseurs]" c="Pompes et compresseurs"/>
        <s v="[DIM_Article].[Ar_NPR_LIB].&amp;[Rasoirs, tondeuses et appareils à épiler, à moteur électrique incorporé]" c="Rasoirs, tondeuses et appareils à épiler, à moteur électrique incorporé"/>
        <s v="[DIM_Article].[Ar_NPR_LIB].&amp;[Réservoirs, bouteilles et fûts métalliques]" c="Réservoirs, bouteilles et fûts métalliques"/>
        <s v="[DIM_Article].[Ar_NPR_LIB].&amp;[Roulements]" c="Roulements"/>
        <s v="[DIM_Article].[Ar_NPR_LIB].&amp;[Sacs, malles et ouvrages divers en cuir (équipement industriel)]" c="Sacs, malles et ouvrages divers en cuir (équipement industriel)"/>
        <s v="[DIM_Article].[Ar_NPR_LIB].&amp;[Sous systèmes électroniques]" c="Sous systèmes électroniques"/>
        <s v="[DIM_Article].[Ar_NPR_LIB].&amp;[Tracteurs sauf agricoles]" c="Tracteurs sauf agricoles"/>
        <s v="[DIM_Article].[Ar_NPR_LIB].&amp;[Transformatreurs et convertisseurs électriques]" c="Transformatreurs et convertisseurs électriques"/>
        <s v="[DIM_Article].[Ar_NPR_LIB].&amp;[Tubes électroniques divers]" c="Tubes électroniques divers"/>
        <s v="[DIM_Article].[Ar_NPR_LIB].&amp;[Turbines, turboréacteurs et turbopropulseurs]" c="Turbines, turboréacteurs et turbopropulseurs"/>
        <s v="[DIM_Article].[Ar_NPR_LIB].&amp;[Turboréacteurs et turbopropulseurs et leurs parties]" c="Turboréacteurs et turbopropulseurs et leurs parties"/>
        <s v="[DIM_Article].[Ar_NPR_LIB].&amp;[Véhicules et matériels pour voies ferrées ou similaires]" c="Véhicules et matériels pour voies ferrées ou similaires"/>
        <s v="[DIM_Article].[Ar_NPR_LIB].&amp;[Verre et ouvrages en verre (équipement industriel)]" c="Verre et ouvrages en verre (équipement industriel)"/>
        <s v="[DIM_Article].[Ar_NPR_LIB].&amp;[Voitures utilitaires]" c="Voitures utilitair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561.653469097226" backgroundQuery="1" createdVersion="3" refreshedVersion="6" minRefreshableVersion="3" recordCount="0" supportSubquery="1" supportAdvancedDrill="1" xr:uid="{00000000-000A-0000-FFFF-FFFF8B000000}">
  <cacheSource type="external" connectionId="1">
    <extLst>
      <ext xmlns:x14="http://schemas.microsoft.com/office/spreadsheetml/2009/9/main" uri="{F057638F-6D5F-4e77-A914-E7F072B9BCA8}">
        <x14:sourceConnection name="192.168.1.125_bi_prod Cube_CommerceExterieur Statistiques"/>
      </ext>
    </extLst>
  </cacheSource>
  <cacheFields count="0"/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/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0" unbalanced="0"/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0" unbalanced="0"/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/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0" unbalanced="0"/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0" unbalanced="0"/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/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/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extLst>
    <ext xmlns:x14="http://schemas.microsoft.com/office/spreadsheetml/2009/9/main" uri="{725AE2AE-9491-48be-B2B4-4EB974FC3084}">
      <x14:pivotCacheDefinition slicerData="1" pivotCacheId="1298702092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953.397834953706" backgroundQuery="1" createdVersion="6" refreshedVersion="8" minRefreshableVersion="3" recordCount="0" supportSubquery="1" supportAdvancedDrill="1" xr:uid="{00000000-000A-0000-FFFF-FFFF94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finis de consommation]" c="Produits finis de consommation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69">
        <s v="[DIM_Article].[Ar_NPR_LIB].&amp;[Allumettes et articles à flamme]" c="Allumettes et articles à flamme"/>
        <s v="[DIM_Article].[Ar_NPR_LIB].&amp;[Appareils de production du son ou des images]" c="Appareils de production du son ou des images"/>
        <s v="[DIM_Article].[Ar_NPR_LIB].&amp;[Appareils d'optique, de photographie, de cinématographie et de mesure]" c="Appareils d'optique, de photographie, de cinématographie et de mesure"/>
        <s v="[DIM_Article].[Ar_NPR_LIB].&amp;[Appareils récepteurs radio et télévision]" c="Appareils récepteurs radio et télévision"/>
        <s v="[DIM_Article].[Ar_NPR_LIB].&amp;[Articles de bonneterie]" c="Articles de bonneterie"/>
        <s v="[DIM_Article].[Ar_NPR_LIB].&amp;[Articles de coutellerie]" c="Articles de coutellerie"/>
        <s v="[DIM_Article].[Ar_NPR_LIB].&amp;[Articles d'écriture et de bureau]" c="Articles d'écriture et de bureau"/>
        <s v="[DIM_Article].[Ar_NPR_LIB].&amp;[Articles divers en caoutchouc ( consommation)]" c="Articles divers en caoutchouc ( consommation)"/>
        <s v="[DIM_Article].[Ar_NPR_LIB].&amp;[Autres produits finis de consommation]" c="Autres produits finis de consommation"/>
        <s v="[DIM_Article].[Ar_NPR_LIB].&amp;[Balais, brosses et autres articles similaires ( consommation)]" c="Balais, brosses et autres articles similaires ( consommation)"/>
        <s v="[DIM_Article].[Ar_NPR_LIB].&amp;[Briquets, allumeurs et leurs parties autres que les pierres et les mèches.]" c="Briquets, allumeurs et leurs parties autres que les pierres et les mèches."/>
        <s v="[DIM_Article].[Ar_NPR_LIB].&amp;[Chapeaux et autres coiffures]" c="Chapeaux et autres coiffures"/>
        <s v="[DIM_Article].[Ar_NPR_LIB].&amp;[Chaussures]" c="Chaussures"/>
        <s v="[DIM_Article].[Ar_NPR_LIB].&amp;[Colles]" c="Colles"/>
        <s v="[DIM_Article].[Ar_NPR_LIB].&amp;[Couvertures, linge  et autres articles textiles confectionnés]" c="Couvertures, linge  et autres articles textiles confectionnés"/>
        <s v="[DIM_Article].[Ar_NPR_LIB].&amp;[Cuisinières et appareils de chauffage]" c="Cuisinières et appareils de chauffage"/>
        <s v="[DIM_Article].[Ar_NPR_LIB].&amp;[Cycles et motocycles, leurs parties et pièces]" c="Cycles et motocycles, leurs parties et pièces"/>
        <s v="[DIM_Article].[Ar_NPR_LIB].&amp;[Déchets cliniques]" c="Déchets cliniques"/>
        <s v="[DIM_Article].[Ar_NPR_LIB].&amp;[Disques et autres supports magnétique]" c="Disques et autres supports magnétique"/>
        <s v="[DIM_Article].[Ar_NPR_LIB].&amp;[Encre d'imprimerie ou d'écriture ( consommation)]" c="Encre d'imprimerie ou d'écriture ( consommation)"/>
        <s v="[DIM_Article].[Ar_NPR_LIB].&amp;[Equipements électriques divers]" c="Equipements électriques divers"/>
        <s v="[DIM_Article].[Ar_NPR_LIB].&amp;[Etoffes de bonneterie]" c="Etoffes de bonneterie"/>
        <s v="[DIM_Article].[Ar_NPR_LIB].&amp;[Fermetures à glissière et leurs parties]" c="Fermetures à glissière et leurs parties"/>
        <s v="[DIM_Article].[Ar_NPR_LIB].&amp;[Filets à mailles ( consommation)]" c="Filets à mailles ( consommation)"/>
        <s v="[DIM_Article].[Ar_NPR_LIB].&amp;[Fils et tissus de soie ( consommation)]" c="Fils et tissus de soie ( consommation)"/>
        <s v="[DIM_Article].[Ar_NPR_LIB].&amp;[Fils spéciaux, ficelles, cordes et cordages ( consommation)]" c="Fils spéciaux, ficelles, cordes et cordages ( consommation)"/>
        <s v="[DIM_Article].[Ar_NPR_LIB].&amp;[Fleurs artificielles,postiches, perruques et autres articles divers]" c="Fleurs artificielles,postiches, perruques et autres articles divers"/>
        <s v="[DIM_Article].[Ar_NPR_LIB].&amp;[Instruments de musique]" c="Instruments de musique"/>
        <s v="[DIM_Article].[Ar_NPR_LIB].&amp;[Jouets, jeux et articles de divertissement ou de sport]" c="Jouets, jeux et articles de divertissement ou de sport"/>
        <s v="[DIM_Article].[Ar_NPR_LIB].&amp;[Lampes et tubes électriques]" c="Lampes et tubes électriques"/>
        <s v="[DIM_Article].[Ar_NPR_LIB].&amp;[Livres et imprimés divers]" c="Livres et imprimés divers"/>
        <s v="[DIM_Article].[Ar_NPR_LIB].&amp;[Médicaments et autres produits pharmaceutiques]" c="Médicaments et autres produits pharmaceutiques"/>
        <s v="[DIM_Article].[Ar_NPR_LIB].&amp;[Monnaies]" c="Monnaies"/>
        <s v="[DIM_Article].[Ar_NPR_LIB].&amp;[Moteurs à pistons; autres moteurs et leurs parties ( consommation)]" c="Moteurs à pistons; autres moteurs et leurs parties ( consommation)"/>
        <s v="[DIM_Article].[Ar_NPR_LIB].&amp;[Mouvements d'horlogerie et leur parties]" c="Mouvements d'horlogerie et leur parties"/>
        <s v="[DIM_Article].[Ar_NPR_LIB].&amp;[Nontissés]" c="Nontissés"/>
        <s v="[DIM_Article].[Ar_NPR_LIB].&amp;[Outils à main divers]" c="Outils à main divers"/>
        <s v="[DIM_Article].[Ar_NPR_LIB].&amp;[Ouvrages divers en aluminium ( consommation)]" c="Ouvrages divers en aluminium ( consommation)"/>
        <s v="[DIM_Article].[Ar_NPR_LIB].&amp;[Ouvrages divers en bois en sparterie ou en vannerie ( consommation)]" c="Ouvrages divers en bois en sparterie ou en vannerie ( consommation)"/>
        <s v="[DIM_Article].[Ar_NPR_LIB].&amp;[Ouvrages divers en cuivre ( consommation)]" c="Ouvrages divers en cuivre ( consommation)"/>
        <s v="[DIM_Article].[Ar_NPR_LIB].&amp;[Ouvrages divers en fer ou en acier ( consommation)]" c="Ouvrages divers en fer ou en acier ( consommation)"/>
        <s v="[DIM_Article].[Ar_NPR_LIB].&amp;[Ouvrages divers en matières plastiques]" c="Ouvrages divers en matières plastiques"/>
        <s v="[DIM_Article].[Ar_NPR_LIB].&amp;[Ouvrages divers en verre]" c="Ouvrages divers en verre"/>
        <s v="[DIM_Article].[Ar_NPR_LIB].&amp;[Ouvrages finis en fonte, fer ou acier]" c="Ouvrages finis en fonte, fer ou acier"/>
        <s v="[DIM_Article].[Ar_NPR_LIB].&amp;[Papiers finis et ouvrages en papier]" c="Papiers finis et ouvrages en papier"/>
        <s v="[DIM_Article].[Ar_NPR_LIB].&amp;[Parapluies, articles similaire et leurs parties]" c="Parapluies, articles similaire et leurs parties"/>
        <s v="[DIM_Article].[Ar_NPR_LIB].&amp;[Parties et pièces pour voitures et véhicules de tourisme]" c="Parties et pièces pour voitures et véhicules de tourisme"/>
        <s v="[DIM_Article].[Ar_NPR_LIB].&amp;[Peignes à coiffer,épingles à cheveux et et autres articles similaires pour la coiffure]" c="Peignes à coiffer,épingles à cheveux et et autres articles similaires pour la coiffure"/>
        <s v="[DIM_Article].[Ar_NPR_LIB].&amp;[Peintures, vernis et mastics ( consommation)]" c="Peintures, vernis et mastics ( consommation)"/>
        <s v="[DIM_Article].[Ar_NPR_LIB].&amp;[Perles et bijouteries de fantaisie]" c="Perles et bijouteries de fantaisie"/>
        <s v="[DIM_Article].[Ar_NPR_LIB].&amp;[Pipes, fume-cigare, fume-cigarette et leurs parties.]" c="Pipes, fume-cigare, fume-cigarette et leurs parties."/>
        <s v="[DIM_Article].[Ar_NPR_LIB].&amp;[Plaques, pellicules, films et produits pour la photographie ( consommation)]" c="Plaques, pellicules, films et produits pour la photographie ( consommation)"/>
        <s v="[DIM_Article].[Ar_NPR_LIB].&amp;[Produits de parfumerie ou de toilette et preparations cosmetiques]" c="Produits de parfumerie ou de toilette et preparations cosmetiques"/>
        <s v="[DIM_Article].[Ar_NPR_LIB].&amp;[Quincaillerie de ménage et articles d'économie domestique]" c="Quincaillerie de ménage et articles d'économie domestique"/>
        <s v="[DIM_Article].[Ar_NPR_LIB].&amp;[Réfrigérateurs, lave-vaisselle et autres articles domestiques]" c="Réfrigérateurs, lave-vaisselle et autres articles domestiques"/>
        <s v="[DIM_Article].[Ar_NPR_LIB].&amp;[Sacs, malles et ouvrages divers en cuir ( consommation)]" c="Sacs, malles et ouvrages divers en cuir ( consommation)"/>
        <s v="[DIM_Article].[Ar_NPR_LIB].&amp;[Savons; agents de surface organiques et préparations tensio-avtives]" c="Savons; agents de surface organiques et préparations tensio-avtives"/>
        <s v="[DIM_Article].[Ar_NPR_LIB].&amp;[Sièges, meubles,matelas et articles d'éclairage ( consommation)]" c="Sièges, meubles,matelas et articles d'éclairage ( consommation)"/>
        <s v="[DIM_Article].[Ar_NPR_LIB].&amp;[Tapis et revêtements de sol ( consommation)]" c="Tapis et revêtements de sol ( consommation)"/>
        <s v="[DIM_Article].[Ar_NPR_LIB].&amp;[Tissus et fils  d'autres fibres textiles végétales]" c="Tissus et fils  d'autres fibres textiles végétales"/>
        <s v="[DIM_Article].[Ar_NPR_LIB].&amp;[Tissus et fils de coton]" c="Tissus et fils de coton"/>
        <s v="[DIM_Article].[Ar_NPR_LIB].&amp;[Tissus et fils de fibres synthétiques et artificielles]" c="Tissus et fils de fibres synthétiques et artificielles"/>
        <s v="[DIM_Article].[Ar_NPR_LIB].&amp;[Tissus et fils de laine, poil ou crin ( consommation)]" c="Tissus et fils de laine, poil ou crin ( consommation)"/>
        <s v="[DIM_Article].[Ar_NPR_LIB].&amp;[Tissus et fils de lin]" c="Tissus et fils de lin"/>
        <s v="[DIM_Article].[Ar_NPR_LIB].&amp;[Tissus imprégnés ou enduits de matières diverse ( consommation)]" c="Tissus imprégnés ou enduits de matières diverse ( consommation)"/>
        <s v="[DIM_Article].[Ar_NPR_LIB].&amp;[Tissus spéciaux, velours, dentelles et broderies]" c="Tissus spéciaux, velours, dentelles et broderies"/>
        <s v="[DIM_Article].[Ar_NPR_LIB].&amp;[Vaisselle et objets céramiques divers]" c="Vaisselle et objets céramiques divers"/>
        <s v="[DIM_Article].[Ar_NPR_LIB].&amp;[Vêtements confectionnes]" c="Vêtements confectionnes"/>
        <s v="[DIM_Article].[Ar_NPR_LIB].&amp;[Voitures de tourisme]" c="Voitures de tourisme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953.397852083333" backgroundQuery="1" createdVersion="6" refreshedVersion="8" minRefreshableVersion="3" recordCount="0" supportSubquery="1" supportAdvancedDrill="1" xr:uid="{00000000-000A-0000-FFFF-FFFF97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minerale]" c="Produits bruts d'origine minera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17">
        <s v="[DIM_Article].[Ar_NPR_LIB].&amp;[Autres minerais métallifères et déchets métalliques]" c="Autres minerais métallifères et déchets métalliques"/>
        <s v="[DIM_Article].[Ar_NPR_LIB].&amp;[Autres produits bruts d'origine minérale]" c="Autres produits bruts d'origine minérale"/>
        <s v="[DIM_Article].[Ar_NPR_LIB].&amp;[Caoutchouc synthétique]" c="Caoutchouc synthétique"/>
        <s v="[DIM_Article].[Ar_NPR_LIB].&amp;[Ferraille, déchets, débris de cuivre,fonte, fer, acier et autres mierais]" c="Ferraille, déchets, débris de cuivre,fonte, fer, acier et autres mierais"/>
        <s v="[DIM_Article].[Ar_NPR_LIB].&amp;[Fibres textiles synthétiques]" c="Fibres textiles synthétiques"/>
        <s v="[DIM_Article].[Ar_NPR_LIB].&amp;[Fluorine spath fluor]" c="Fluorine spath fluor"/>
        <s v="[DIM_Article].[Ar_NPR_LIB].&amp;[Marbres; granit; gypse et autres pierres]" c="Marbres; granit; gypse et autres pierres"/>
        <s v="[DIM_Article].[Ar_NPR_LIB].&amp;[Métaux précieux et leur résidus]" c="Métaux précieux et leur résidus"/>
        <s v="[DIM_Article].[Ar_NPR_LIB].&amp;[Minerai de cobalt]" c="Minerai de cobalt"/>
        <s v="[DIM_Article].[Ar_NPR_LIB].&amp;[Minerai de cuivre]" c="Minerai de cuivre"/>
        <s v="[DIM_Article].[Ar_NPR_LIB].&amp;[Minerai de fer]" c="Minerai de fer"/>
        <s v="[DIM_Article].[Ar_NPR_LIB].&amp;[Minerai de plomb]" c="Minerai de plomb"/>
        <s v="[DIM_Article].[Ar_NPR_LIB].&amp;[Minerai de zinc]" c="Minerai de zinc"/>
        <s v="[DIM_Article].[Ar_NPR_LIB].&amp;[Phosphates]" c="Phosphates"/>
        <s v="[DIM_Article].[Ar_NPR_LIB].&amp;[Sable; quartz; kaolin et autres argiles]" c="Sable; quartz; kaolin et autres argiles"/>
        <s v="[DIM_Article].[Ar_NPR_LIB].&amp;[Soufres bruts et non raffinés]" c="Soufres bruts et non raffinés"/>
        <s v="[DIM_Article].[Ar_NPR_LIB].&amp;[Sulfate de baryum]" c="Sulfate de baryum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953.397876736111" backgroundQuery="1" createdVersion="6" refreshedVersion="8" minRefreshableVersion="3" recordCount="0" supportSubquery="1" supportAdvancedDrill="1" xr:uid="{00000000-000A-0000-FFFF-FFFF9A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Produits bruts d'origine animale et vegetale]" c="Produits bruts d'origine animale et vegetale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30">
        <s v="[DIM_Article].[Ar_NPR_LIB].&amp;[Agar-agar]" c="Agar-agar"/>
        <s v="[DIM_Article].[Ar_NPR_LIB].&amp;[Algues]" c="Algues"/>
        <s v="[DIM_Article].[Ar_NPR_LIB].&amp;[Animaux vivants (produits bruts)]" c="Animaux vivants (produits bruts)"/>
        <s v="[DIM_Article].[Ar_NPR_LIB].&amp;[Autres fibres textiles vegetales]" c="Autres fibres textiles vegetales"/>
        <s v="[DIM_Article].[Ar_NPR_LIB].&amp;[Autres huiles végétales brutes ou raffinées]" c="Autres huiles végétales brutes ou raffinées"/>
        <s v="[DIM_Article].[Ar_NPR_LIB].&amp;[Autres produits bruts d'origine animale et végétale]" c="Autres produits bruts d'origine animale et végétale"/>
        <s v="[DIM_Article].[Ar_NPR_LIB].&amp;[Bois bruts, équarris ou sciés]" c="Bois bruts, équarris ou sciés"/>
        <s v="[DIM_Article].[Ar_NPR_LIB].&amp;[Caoutchouc naturel ou régénéré]" c="Caoutchouc naturel ou régénéré"/>
        <s v="[DIM_Article].[Ar_NPR_LIB].&amp;[Coton]" c="Coton"/>
        <s v="[DIM_Article].[Ar_NPR_LIB].&amp;[Cuirs, peaux et pelleteries bruts (produits bruts)]" c="Cuirs, peaux et pelleteries bruts (produits bruts)"/>
        <s v="[DIM_Article].[Ar_NPR_LIB].&amp;[Déchets de matieres textiles]" c="Déchets de matieres textiles"/>
        <s v="[DIM_Article].[Ar_NPR_LIB].&amp;[Fibres textiles artificielles]" c="Fibres textiles artificielles"/>
        <s v="[DIM_Article].[Ar_NPR_LIB].&amp;[Gommes; résines et autres sucs et extraits végétaux]" c="Gommes; résines et autres sucs et extraits végétaux"/>
        <s v="[DIM_Article].[Ar_NPR_LIB].&amp;[Graines et fruits oléagineux]" c="Graines et fruits oléagineux"/>
        <s v="[DIM_Article].[Ar_NPR_LIB].&amp;[Graines, spores et fruits à ensemencer]" c="Graines, spores et fruits à ensemencer"/>
        <s v="[DIM_Article].[Ar_NPR_LIB].&amp;[Graisses et huiles animales sauf de poissons]" c="Graisses et huiles animales sauf de poissons"/>
        <s v="[DIM_Article].[Ar_NPR_LIB].&amp;[Graisses et huiles de poissons]" c="Graisses et huiles de poissons"/>
        <s v="[DIM_Article].[Ar_NPR_LIB].&amp;[Huile de palme ou palmiste brute ou raffinée]" c="Huile de palme ou palmiste brute ou raffinée"/>
        <s v="[DIM_Article].[Ar_NPR_LIB].&amp;[Huile de soja brute ou raffinée]" c="Huile de soja brute ou raffinée"/>
        <s v="[DIM_Article].[Ar_NPR_LIB].&amp;[Huile de tournesol brute ou raffinée]" c="Huile de tournesol brute ou raffinée"/>
        <s v="[DIM_Article].[Ar_NPR_LIB].&amp;[Huile d'olive brute ou raffinée]" c="Huile d'olive brute ou raffinée"/>
        <s v="[DIM_Article].[Ar_NPR_LIB].&amp;[Laine et poils]" c="Laine et poils"/>
        <s v="[DIM_Article].[Ar_NPR_LIB].&amp;[Liège brut, élaboré et mi-ouvré]" c="Liège brut, élaboré et mi-ouvré"/>
        <s v="[DIM_Article].[Ar_NPR_LIB].&amp;[Margarines et matiéres grasses (produits bruts)]" c="Margarines et matiéres grasses (produits bruts)"/>
        <s v="[DIM_Article].[Ar_NPR_LIB].&amp;[Matières à tresser et autres produits d'origine végétale]" c="Matières à tresser et autres produits d'origine végétale"/>
        <s v="[DIM_Article].[Ar_NPR_LIB].&amp;[Pâte à papier]" c="Pâte à papier"/>
        <s v="[DIM_Article].[Ar_NPR_LIB].&amp;[Plantes et parties de plantes]" c="Plantes et parties de plantes"/>
        <s v="[DIM_Article].[Ar_NPR_LIB].&amp;[Plantes vivantes et produits de la floriculture]" c="Plantes vivantes et produits de la floriculture"/>
        <s v="[DIM_Article].[Ar_NPR_LIB].&amp;[Sous-produits animaux non comestibles]" c="Sous-produits animaux non comestibles"/>
        <s v="[DIM_Article].[Ar_NPR_LIB].&amp;[Vieux papiers]" c="Vieux papier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953.397884375001" backgroundQuery="1" createdVersion="6" refreshedVersion="8" minRefreshableVersion="3" recordCount="0" supportSubquery="1" supportAdvancedDrill="1" xr:uid="{00000000-000A-0000-FFFF-FFFF9D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Or industriel]" c="Or industriel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1">
        <s v="[DIM_Article].[Ar_NPR_LIB].&amp;[Or industriel]" c="Or industriel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953.397904398145" backgroundQuery="1" createdVersion="6" refreshedVersion="8" minRefreshableVersion="3" recordCount="0" supportSubquery="1" supportAdvancedDrill="1" xr:uid="{00000000-000A-0000-FFFF-FFFFA0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Energie et lubrifiants]" c="Energie et lubrifiant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9">
        <s v="[DIM_Article].[Ar_NPR_LIB].&amp;[Autres produits énergétiques]" c="Autres produits énergétiques"/>
        <s v="[DIM_Article].[Ar_NPR_LIB].&amp;[Energie électrique]" c="Energie électrique"/>
        <s v="[DIM_Article].[Ar_NPR_LIB].&amp;[Essence de pétrole]" c="Essence de pétrole"/>
        <s v="[DIM_Article].[Ar_NPR_LIB].&amp;[Gas-oils et fuel-oils]" c="Gas-oils et fuel-oils"/>
        <s v="[DIM_Article].[Ar_NPR_LIB].&amp;[Gaz de pétrole et autres hydrocarbures]" c="Gaz de pétrole et autres hydrocarbures"/>
        <s v="[DIM_Article].[Ar_NPR_LIB].&amp;[Houilles; cokes et combustibles solides similaires]" c="Houilles; cokes et combustibles solides similaires"/>
        <s v="[DIM_Article].[Ar_NPR_LIB].&amp;[Huile brute de pétrole]" c="Huile brute de pétrole"/>
        <s v="[DIM_Article].[Ar_NPR_LIB].&amp;[Huiles de pétrole et lubrifiants]" c="Huiles de pétrole et lubrifiants"/>
        <s v="[DIM_Article].[Ar_NPR_LIB].&amp;[Paraffines et autres produits dérivés du pétrole]" c="Paraffines et autres produits dérivés du pétrole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953.397929282408" backgroundQuery="1" createdVersion="6" refreshedVersion="8" minRefreshableVersion="3" recordCount="0" supportSubquery="1" supportAdvancedDrill="1" xr:uid="{00000000-000A-0000-FFFF-FFFFA3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Demi produits]" c="Demi produit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84">
        <s v="[DIM_Article].[Ar_NPR_LIB].&amp;[Accessoires de tuyauterie et construction métallique]" c="Accessoires de tuyauterie et construction métallique"/>
        <s v="[DIM_Article].[Ar_NPR_LIB].&amp;[Acide phosphorique]" c="Acide phosphorique"/>
        <s v="[DIM_Article].[Ar_NPR_LIB].&amp;[Aluminium brut, déchets et poudres d'aluminium]" c="Aluminium brut, déchets et poudres d'aluminium"/>
        <s v="[DIM_Article].[Ar_NPR_LIB].&amp;[Ammoniac]" c="Ammoniac"/>
        <s v="[DIM_Article].[Ar_NPR_LIB].&amp;[Appareils électriques de signalisation et condensateurs électriques]" c="Appareils électriques de signalisation et condensateurs électriques"/>
        <s v="[DIM_Article].[Ar_NPR_LIB].&amp;[Argent brut et ouvrages mi-ouvrés en argent]" c="Argent brut et ouvrages mi-ouvrés en argent"/>
        <s v="[DIM_Article].[Ar_NPR_LIB].&amp;[Articles de robinetterie et organes similaires (demi produits)]" c="Articles de robinetterie et organes similaires (demi produits)"/>
        <s v="[DIM_Article].[Ar_NPR_LIB].&amp;[Autres demi-produits]" c="Autres demi-produits"/>
        <s v="[DIM_Article].[Ar_NPR_LIB].&amp;[Autres fournitures d'horlogerie.]" c="Autres fournitures d'horlogerie."/>
        <s v="[DIM_Article].[Ar_NPR_LIB].&amp;[Autres métaux communs et ouvrages en ces matières]" c="Autres métaux communs et ouvrages en ces matières"/>
        <s v="[DIM_Article].[Ar_NPR_LIB].&amp;[Bois préparés et ouvrages en bois]" c="Bois préparés et ouvrages en bois"/>
        <s v="[DIM_Article].[Ar_NPR_LIB].&amp;[Boutons et leur parties en diverse matières]" c="Boutons et leur parties en diverse matières"/>
        <s v="[DIM_Article].[Ar_NPR_LIB].&amp;[Caoutchouc et ouvrages en caoutchouc]" c="Caoutchouc et ouvrages en caoutchouc"/>
        <s v="[DIM_Article].[Ar_NPR_LIB].&amp;[Ciments, chaux et plâtre]" c="Ciments, chaux et plâtre"/>
        <s v="[DIM_Article].[Ar_NPR_LIB].&amp;[Composants électroniques (transistors)]" c="Composants électroniques (transistors)"/>
        <s v="[DIM_Article].[Ar_NPR_LIB].&amp;[Cuirs et peaux ayant subi une opération de tannage]" c="Cuirs et peaux ayant subi une opération de tannage"/>
        <s v="[DIM_Article].[Ar_NPR_LIB].&amp;[Cuirs, peaux et pelleteries bruts (demi produits)]" c="Cuirs, peaux et pelleteries bruts (demi produits)"/>
        <s v="[DIM_Article].[Ar_NPR_LIB].&amp;[Cuivre et alliages de cuivre]" c="Cuivre et alliages de cuivre"/>
        <s v="[DIM_Article].[Ar_NPR_LIB].&amp;[Demi-produits en fer ou en aciers non alliés.]" c="Demi-produits en fer ou en aciers non alliés."/>
        <s v="[DIM_Article].[Ar_NPR_LIB].&amp;[Désinfectants et produits similaires]" c="Désinfectants et produits similaires"/>
        <s v="[DIM_Article].[Ar_NPR_LIB].&amp;[Electrodes en carbone et autres articles en graphite ou en  carbone]" c="Electrodes en carbone et autres articles en graphite ou en  carbone"/>
        <s v="[DIM_Article].[Ar_NPR_LIB].&amp;[Encre d'imprimerie ou d'écriture (demi produits)]" c="Encre d'imprimerie ou d'écriture (demi produits)"/>
        <s v="[DIM_Article].[Ar_NPR_LIB].&amp;[Engrais naturels et chimiques]" c="Engrais naturels et chimiques"/>
        <s v="[DIM_Article].[Ar_NPR_LIB].&amp;[Fils de coton]" c="Fils de coton"/>
        <s v="[DIM_Article].[Ar_NPR_LIB].&amp;[Fils de fibres synthétiques et artificielles pour tissage]" c="Fils de fibres synthétiques et artificielles pour tissage"/>
        <s v="[DIM_Article].[Ar_NPR_LIB].&amp;[Fils et câbles électriques]" c="Fils et câbles électriques"/>
        <s v="[DIM_Article].[Ar_NPR_LIB].&amp;[Fils et tissus de soie (demi produits)]" c="Fils et tissus de soie (demi produits)"/>
        <s v="[DIM_Article].[Ar_NPR_LIB].&amp;[Fils métalliques sauf électriques]" c="Fils métalliques sauf électriques"/>
        <s v="[DIM_Article].[Ar_NPR_LIB].&amp;[Fils spéciaux, ficelles, cordes et cordages (demi produits)]" c="Fils spéciaux, ficelles, cordes et cordages (demi produits)"/>
        <s v="[DIM_Article].[Ar_NPR_LIB].&amp;[Fils, barres et profilés en aciers inoxydables.]" c="Fils, barres et profilés en aciers inoxydables."/>
        <s v="[DIM_Article].[Ar_NPR_LIB].&amp;[Fils, barres et profilés en aluminium]" c="Fils, barres et profilés en aluminium"/>
        <s v="[DIM_Article].[Ar_NPR_LIB].&amp;[Fils, barres et profilés en cuivre]" c="Fils, barres et profilés en cuivre"/>
        <s v="[DIM_Article].[Ar_NPR_LIB].&amp;[Fils, barres, et profilés  en fer ou en aciers non alliés]" c="Fils, barres, et profilés  en fer ou en aciers non alliés"/>
        <s v="[DIM_Article].[Ar_NPR_LIB].&amp;[Fils, barres, et profilés en autres aciers alliés]" c="Fils, barres, et profilés en autres aciers alliés"/>
        <s v="[DIM_Article].[Ar_NPR_LIB].&amp;[Fonte brute et ferro-alliages divers]" c="Fonte brute et ferro-alliages divers"/>
        <s v="[DIM_Article].[Ar_NPR_LIB].&amp;[Frittes de verre , compositions vetrifiables et pigments opacifiants]" c="Frittes de verre , compositions vetrifiables et pigments opacifiants"/>
        <s v="[DIM_Article].[Ar_NPR_LIB].&amp;[Grillages et chaines en fer, fonte et acier]" c="Grillages et chaines en fer, fonte et acier"/>
        <s v="[DIM_Article].[Ar_NPR_LIB].&amp;[Huiles essentielles, parfums et aromatisants]" c="Huiles essentielles, parfums et aromatisants"/>
        <s v="[DIM_Article].[Ar_NPR_LIB].&amp;[Isolateurs et pièces isolantes (demi produits)]" c="Isolateurs et pièces isolantes (demi produits)"/>
        <s v="[DIM_Article].[Ar_NPR_LIB].&amp;[Lièges et ouvrages divers en liège]" c="Lièges et ouvrages divers en liège"/>
        <s v="[DIM_Article].[Ar_NPR_LIB].&amp;[Matieres albuminoides ; produits a base d'amidons et enzymes]" c="Matieres albuminoides ; produits a base d'amidons et enzymes"/>
        <s v="[DIM_Article].[Ar_NPR_LIB].&amp;[Matières plastiques et ouvrages divers en plastique]" c="Matières plastiques et ouvrages divers en plastique"/>
        <s v="[DIM_Article].[Ar_NPR_LIB].&amp;[Métaux précieux et ouvrages en ces matières]" c="Métaux précieux et ouvrages en ces matières"/>
        <s v="[DIM_Article].[Ar_NPR_LIB].&amp;[Nickel et ouvrages en nickel]" c="Nickel et ouvrages en nickel"/>
        <s v="[DIM_Article].[Ar_NPR_LIB].&amp;[Ouates,feutres et nontissés]" c="Ouates,feutres et nontissés"/>
        <s v="[DIM_Article].[Ar_NPR_LIB].&amp;[Ouvrages de sparterie ou de vannerie]" c="Ouvrages de sparterie ou de vannerie"/>
        <s v="[DIM_Article].[Ar_NPR_LIB].&amp;[Ouvrages divers en cuivre (demi produits)]" c="Ouvrages divers en cuivre (demi produits)"/>
        <s v="[DIM_Article].[Ar_NPR_LIB].&amp;[Ouvrages en pierres, platre, ciment, ou en matières similaires]" c="Ouvrages en pierres, platre, ciment, ou en matières similaires"/>
        <s v="[DIM_Article].[Ar_NPR_LIB].&amp;[Papiers et cartons; ouvrages divers en papiers et cartons]" c="Papiers et cartons; ouvrages divers en papiers et cartons"/>
        <s v="[DIM_Article].[Ar_NPR_LIB].&amp;[Parties de chaussures]" c="Parties de chaussures"/>
        <s v="[DIM_Article].[Ar_NPR_LIB].&amp;[Parties et accessoires pour fusils de chasse]" c="Parties et accessoires pour fusils de chasse"/>
        <s v="[DIM_Article].[Ar_NPR_LIB].&amp;[Peintures, vernis et mastics (demi produits)]" c="Peintures, vernis et mastics (demi produits)"/>
        <s v="[DIM_Article].[Ar_NPR_LIB].&amp;[Plaques, pellicules, films et produits pour la photographie (demi produits)]" c="Plaques, pellicules, films et produits pour la photographie (demi produits)"/>
        <s v="[DIM_Article].[Ar_NPR_LIB].&amp;[Plomb et ouvrages en plomb]" c="Plomb et ouvrages en plomb"/>
        <s v="[DIM_Article].[Ar_NPR_LIB].&amp;[Poudres et explosifs]" c="Poudres et explosifs"/>
        <s v="[DIM_Article].[Ar_NPR_LIB].&amp;[Préparations à base de sucre (demi produits)]" c="Préparations à base de sucre (demi produits)"/>
        <s v="[DIM_Article].[Ar_NPR_LIB].&amp;[Produits céramiques]" c="Produits céramiques"/>
        <s v="[DIM_Article].[Ar_NPR_LIB].&amp;[Produits chimiques]" c="Produits chimiques"/>
        <s v="[DIM_Article].[Ar_NPR_LIB].&amp;[Produits laminés plats en aciers inoxydables]" c="Produits laminés plats en aciers inoxydables"/>
        <s v="[DIM_Article].[Ar_NPR_LIB].&amp;[Produits laminés plats en autres aciers alliés]" c="Produits laminés plats en autres aciers alliés"/>
        <s v="[DIM_Article].[Ar_NPR_LIB].&amp;[Produits laminés plats, en fer ou en aciers non alliés]" c="Produits laminés plats, en fer ou en aciers non alliés"/>
        <s v="[DIM_Article].[Ar_NPR_LIB].&amp;[Produits résiduels du pétrole  et matières apparentées]" c="Produits résiduels du pétrole  et matières apparentées"/>
        <s v="[DIM_Article].[Ar_NPR_LIB].&amp;[Produits tannants et matières colorantes]" c="Produits tannants et matières colorantes"/>
        <s v="[DIM_Article].[Ar_NPR_LIB].&amp;[Quincaillerie sauf de ménage]" c="Quincaillerie sauf de ménage"/>
        <s v="[DIM_Article].[Ar_NPR_LIB].&amp;[Sacs, malles et ouvrages divers en cuir (demi produits)]" c="Sacs, malles et ouvrages divers en cuir (demi produits)"/>
        <s v="[DIM_Article].[Ar_NPR_LIB].&amp;[Sièges, meubles,matelas et articles d'éclairage (demi produits)]" c="Sièges, meubles,matelas et articles d'éclairage (demi produits)"/>
        <s v="[DIM_Article].[Ar_NPR_LIB].&amp;[Soufre raffine]" c="Soufre raffine"/>
        <s v="[DIM_Article].[Ar_NPR_LIB].&amp;[Suports magnétiques pour l'enregistrement]" c="Suports magnétiques pour l'enregistrement"/>
        <s v="[DIM_Article].[Ar_NPR_LIB].&amp;[Tapis et revêtements de sol (demi produits)]" c="Tapis et revêtements de sol (demi produits)"/>
        <s v="[DIM_Article].[Ar_NPR_LIB].&amp;[Tissus de coton]" c="Tissus de coton"/>
        <s v="[DIM_Article].[Ar_NPR_LIB].&amp;[Tissus élastiques de fibres synthétiques et artificielles]" c="Tissus élastiques de fibres synthétiques et artificielles"/>
        <s v="[DIM_Article].[Ar_NPR_LIB].&amp;[Tissus et articles textiles à usages techniques]" c="Tissus et articles textiles à usages techniques"/>
        <s v="[DIM_Article].[Ar_NPR_LIB].&amp;[Tissus et fils  de lin; de jute et d'autres fibres textiles végétales]" c="Tissus et fils  de lin; de jute et d'autres fibres textiles végétales"/>
        <s v="[DIM_Article].[Ar_NPR_LIB].&amp;[Tissus et fils de laine, poil ou crin (demi produits)]" c="Tissus et fils de laine, poil ou crin (demi produits)"/>
        <s v="[DIM_Article].[Ar_NPR_LIB].&amp;[Tissus imprégnés ou enduits de matières diverse]" c="Tissus imprégnés ou enduits de matières diverse"/>
        <s v="[DIM_Article].[Ar_NPR_LIB].&amp;[Tissus speciaux; rubaneries, étiquettes et tresses]" c="Tissus speciaux; rubaneries, étiquettes et tresses"/>
        <s v="[DIM_Article].[Ar_NPR_LIB].&amp;[Tôles et bandes en aluminium]" c="Tôles et bandes en aluminium"/>
        <s v="[DIM_Article].[Ar_NPR_LIB].&amp;[Tôles et bandes en cuivre]" c="Tôles et bandes en cuivre"/>
        <s v="[DIM_Article].[Ar_NPR_LIB].&amp;[Tubes et tuyaux en cuivre]" c="Tubes et tuyaux en cuivre"/>
        <s v="[DIM_Article].[Ar_NPR_LIB].&amp;[Tubes, tuyaux et autres ouvrages en aluminium]" c="Tubes, tuyaux et autres ouvrages en aluminium"/>
        <s v="[DIM_Article].[Ar_NPR_LIB].&amp;[Tubes, tuyaux et profilés creux en fonte, fer et acier]" c="Tubes, tuyaux et profilés creux en fonte, fer et acier"/>
        <s v="[DIM_Article].[Ar_NPR_LIB].&amp;[Tubes; tuyaux et leurs accessoires, en matière plastique]" c="Tubes; tuyaux et leurs accessoires, en matière plastique"/>
        <s v="[DIM_Article].[Ar_NPR_LIB].&amp;[Verre et ouvrages en verre (demi produits)]" c="Verre et ouvrages en verre (demi produits)"/>
        <s v="[DIM_Article].[Ar_NPR_LIB].&amp;[Zinc et ouvrages en zinc]" c="Zinc et ouvrages en zinc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0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0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0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0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0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0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0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0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0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0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0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0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0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0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0" unbalanced="0"/>
    <cacheHierarchy uniqueName="[DIM_Article].[Ar_GU_ID]" caption="Ar_GU_ID" attribute="1" defaultMemberUniqueName="[DIM_Article].[Ar_GU_ID].[All]" allUniqueName="[DIM_Article].[Ar_GU_ID].[All]" dimensionUniqueName="[DIM_Article]" displayFolder="" count="0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0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0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0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0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0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0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0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0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0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0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0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0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0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0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0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0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0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0" unbalanced="0"/>
    <cacheHierarchy uniqueName="[DIM_Article].[Ar_NPR_ID]" caption="Ar_NPR_ID" attribute="1" defaultMemberUniqueName="[DIM_Article].[Ar_NPR_ID].[All]" allUniqueName="[DIM_Article].[Ar_NPR_ID].[All]" dimensionUniqueName="[DIM_Article]" displayFolder="" count="0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0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0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0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0" unbalanced="0"/>
    <cacheHierarchy uniqueName="[DIM_Article].[Ar_SH_ID]" caption="Ar_SH_ID" attribute="1" defaultMemberUniqueName="[DIM_Article].[Ar_SH_ID].[All]" allUniqueName="[DIM_Article].[Ar_SH_ID].[All]" dimensionUniqueName="[DIM_Article]" displayFolder="" count="0" unbalanced="0"/>
    <cacheHierarchy uniqueName="[DIM_Article].[Ar_SH_LIB]" caption="Ar_SH_LIB" attribute="1" defaultMemberUniqueName="[DIM_Article].[Ar_SH_LIB].[All]" allUniqueName="[DIM_Article].[Ar_SH_LIB].[All]" dimensionUniqueName="[DIM_Article]" displayFolder="" count="0" unbalanced="0"/>
    <cacheHierarchy uniqueName="[DIM_Article].[Ar_SH4_ID]" caption="Ar_SH4_ID" attribute="1" defaultMemberUniqueName="[DIM_Article].[Ar_SH4_ID].[All]" allUniqueName="[DIM_Article].[Ar_SH4_ID].[All]" dimensionUniqueName="[DIM_Article]" displayFolder="" count="0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0" unbalanced="0"/>
    <cacheHierarchy uniqueName="[DIM_Article].[Ar_SH6_ID]" caption="Ar_SH6_ID" attribute="1" defaultMemberUniqueName="[DIM_Article].[Ar_SH6_ID].[All]" allUniqueName="[DIM_Article].[Ar_SH6_ID].[All]" dimensionUniqueName="[DIM_Article]" displayFolder="" count="0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0" unbalanced="0"/>
    <cacheHierarchy uniqueName="[DIM_Article].[Ar_UC_LIB]" caption="Ar_UC_LIB" attribute="1" defaultMemberUniqueName="[DIM_Article].[Ar_UC_LIB].[All]" allUniqueName="[DIM_Article].[Ar_UC_LIB].[All]" dimensionUniqueName="[DIM_Article]" displayFolder="" count="0" unbalanced="0"/>
    <cacheHierarchy uniqueName="[DIM_Article].[CTCI]" caption="CTCI" defaultMemberUniqueName="[DIM_Article].[CTCI].[All]" allUniqueName="[DIM_Article].[CTCI].[All]" dimensionUniqueName="[DIM_Article]" displayFolder="" count="0" unbalanced="0"/>
    <cacheHierarchy uniqueName="[DIM_Article].[NCN]" caption="NCN" defaultMemberUniqueName="[DIM_Article].[NCN].[All]" allUniqueName="[DIM_Article].[NCN].[All]" dimensionUniqueName="[DIM_Article]" displayFolder="" count="0" unbalanced="0"/>
    <cacheHierarchy uniqueName="[DIM_Article].[NMP]" caption="NMP" defaultMemberUniqueName="[DIM_Article].[NMP].[All]" allUniqueName="[DIM_Article].[NMP].[All]" dimensionUniqueName="[DIM_Article]" displayFolder="" count="0" unbalanced="0"/>
    <cacheHierarchy uniqueName="[DIM_Article].[NPR]" caption="NPR" defaultMemberUniqueName="[DIM_Article].[NPR].[All]" allUniqueName="[DIM_Article].[NPR].[All]" dimensionUniqueName="[DIM_Article]" displayFolder="" count="0" unbalanced="0"/>
    <cacheHierarchy uniqueName="[DIM_Article].[PRO]" caption="PRO" defaultMemberUniqueName="[DIM_Article].[PRO].[All]" allUniqueName="[DIM_Article].[PRO].[All]" dimensionUniqueName="[DIM_Article]" displayFolder="" count="0" unbalanced="0"/>
    <cacheHierarchy uniqueName="[DIM_Article].[SH]" caption="SH" defaultMemberUniqueName="[DIM_Article].[SH].[All]" allUniqueName="[DIM_Article].[SH].[All]" dimensionUniqueName="[DIM_Article]" displayFolder="" count="0" unbalanced="0"/>
    <cacheHierarchy uniqueName="[DIM_ASP].[ASP_ID]" caption="ASP_ID" attribute="1" defaultMemberUniqueName="[DIM_ASP].[ASP_ID].[All]" allUniqueName="[DIM_ASP].[ASP_ID].[All]" dimensionUniqueName="[DIM_ASP]" displayFolder="" count="0" unbalanced="0"/>
    <cacheHierarchy uniqueName="[DIM_ASP].[ASP_Lib]" caption="ASP_Lib" attribute="1" defaultMemberUniqueName="[DIM_ASP].[ASP_Lib].[All]" allUniqueName="[DIM_ASP].[ASP_Lib].[All]" dimensionUniqueName="[DIM_ASP]" displayFolder="" count="0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0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0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0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0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0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0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0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0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0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0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0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0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0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0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0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0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0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0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0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0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0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0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0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0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0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0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0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0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0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0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0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0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0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0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0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0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0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0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0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0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0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0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0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0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0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0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0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0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0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0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0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0" unbalanced="0"/>
    <cacheHierarchy uniqueName="[DIM_FluxG].[FG_Sens_ID]" caption="FG_Sens_ID" attribute="1" defaultMemberUniqueName="[DIM_FluxG].[FG_Sens_ID].[All]" allUniqueName="[DIM_FluxG].[FG_Sens_ID].[All]" dimensionUniqueName="[DIM_FluxG]" displayFolder="" count="0" unbalanced="0"/>
    <cacheHierarchy uniqueName="[DIM_FluxG].[FG_Sens_LIB]" caption="FG_Sens_LIB" attribute="1" defaultMemberUniqueName="[DIM_FluxG].[FG_Sens_LIB].[All]" allUniqueName="[DIM_FluxG].[FG_Sens_LIB].[All]" dimensionUniqueName="[DIM_FluxG]" displayFolder="" count="0" unbalanced="0"/>
    <cacheHierarchy uniqueName="[DIM_FluxG].[FluxG]" caption="FluxG" defaultMemberUniqueName="[DIM_FluxG].[FluxG].[All]" allUniqueName="[DIM_FluxG].[FluxG].[All]" dimensionUniqueName="[DIM_FluxG]" displayFolder="" count="0" unbalanced="0"/>
    <cacheHierarchy uniqueName="[DIM_FluxS].[FluxS]" caption="FluxS" defaultMemberUniqueName="[DIM_FluxS].[FluxS].[All]" allUniqueName="[DIM_FluxS].[FluxS].[All]" dimensionUniqueName="[DIM_FluxS]" displayFolder="" count="0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0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0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0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0" unbalanced="0"/>
    <cacheHierarchy uniqueName="[DIM_FluxS].[FS_Sens_ID]" caption="FS_Sens_ID" attribute="1" defaultMemberUniqueName="[DIM_FluxS].[FS_Sens_ID].[All]" allUniqueName="[DIM_FluxS].[FS_Sens_ID].[All]" dimensionUniqueName="[DIM_FluxS]" displayFolder="" count="0" unbalanced="0"/>
    <cacheHierarchy uniqueName="[DIM_FluxS].[FS_Sens_LIB]" caption="FS_Sens_LIB" attribute="1" defaultMemberUniqueName="[DIM_FluxS].[FS_Sens_LIB].[All]" allUniqueName="[DIM_FluxS].[FS_Sens_LIB].[All]" dimensionUniqueName="[DIM_FluxS]" displayFolder="" count="0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0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0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0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0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0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0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0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0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0" unbalanced="0"/>
    <cacheHierarchy uniqueName="[DIM_Operateur].[O_RC_ID]" caption="O_RC_ID" attribute="1" defaultMemberUniqueName="[DIM_Operateur].[O_RC_ID].[All]" allUniqueName="[DIM_Operateur].[O_RC_ID].[All]" dimensionUniqueName="[DIM_Operateur]" displayFolder="" count="0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0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0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0" unbalanced="0"/>
    <cacheHierarchy uniqueName="[DIM_Operateur].[Opérateur]" caption="Opérateur" defaultMemberUniqueName="[DIM_Operateur].[Opérateur].[All]" allUniqueName="[DIM_Operateur].[Opérateur].[All]" dimensionUniqueName="[DIM_Operateur]" displayFolder="" count="0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0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0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0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0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0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0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0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0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0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0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0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0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0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0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0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0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0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0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0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0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0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0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0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0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0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0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0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0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0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0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0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0" unbalanced="0"/>
    <cacheHierarchy uniqueName="[DIM_Sens].[S_Sens_ID]" caption="S_Sens_ID" attribute="1" defaultMemberUniqueName="[DIM_Sens].[S_Sens_ID].[All]" allUniqueName="[DIM_Sens].[S_Sens_ID].[All]" dimensionUniqueName="[DIM_Sens]" displayFolder="" count="0" unbalanced="0"/>
    <cacheHierarchy uniqueName="[DIM_Sens].[S_Sens_Lib]" caption="S_Sens_Lib" attribute="1" defaultMemberUniqueName="[DIM_Sens].[S_Sens_Lib].[All]" allUniqueName="[DIM_Sens].[S_Sens_Lib].[All]" dimensionUniqueName="[DIM_Sens]" displayFolder="" count="0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0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0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0" unbalanced="0" hidden="1"/>
    <cacheHierarchy uniqueName="[DIM_ASP].[PK_ASP]" caption="PK_ASP" attribute="1" keyAttribute="1" defaultMemberUniqueName="[DIM_ASP].[PK_ASP].[All]" allUniqueName="[DIM_ASP].[PK_ASP].[All]" dimensionUniqueName="[DIM_ASP]" displayFolder="" count="0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0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0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0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0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0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0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0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0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0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0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0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0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0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0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0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0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HAHOU Ahmed" refreshedDate="45953.397950115737" backgroundQuery="1" createdVersion="6" refreshedVersion="8" minRefreshableVersion="3" recordCount="0" supportSubquery="1" supportAdvancedDrill="1" xr:uid="{00000000-000A-0000-FFFF-FFFFA6000000}">
  <cacheSource type="external" connectionId="1"/>
  <cacheFields count="8">
    <cacheField name="[DIM_AnneeDeclaration].[Annee].[Annee]" caption="Annee" numFmtId="0" hierarchy="5" level="1">
      <sharedItems count="2">
        <s v="[DIM_AnneeDeclaration].[Annee].&amp;[2024]" c="2024"/>
        <s v="[DIM_AnneeDeclaration].[Annee].&amp;[2025]" c="2025"/>
      </sharedItems>
    </cacheField>
    <cacheField name="[DIM_FluxG].[FG_FluxG_Agrege_LIB].[FG_FluxG_Agrege_LIB]" caption="FG_FluxG_Agrege_LIB" numFmtId="0" hierarchy="108" level="1">
      <sharedItems count="1">
        <s v="[DIM_FluxG].[FG_FluxG_Agrege_LIB].&amp;[EXPORTATIONS  FAB]" c="EXPORTATIONS  FAB"/>
      </sharedItems>
    </cacheField>
    <cacheField name="[Measures].[C_ValeurStatistique]" caption="C_ValeurStatistique" numFmtId="0" hierarchy="206" level="32767"/>
    <cacheField name="[Dim_StatutArret].[Statut_Arret].[Statut_Arret]" caption="Statut_Arret" numFmtId="0" hierarchy="169" level="1">
      <sharedItems containsSemiMixedTypes="0" containsString="0"/>
    </cacheField>
    <cacheField name="[DIM_Article].[Ar_GU_LIB].[Ar_GU_LIB]" caption="Ar_GU_LIB" numFmtId="0" hierarchy="17" level="1">
      <sharedItems count="1">
        <s v="[DIM_Article].[Ar_GU_LIB].&amp;[Alimentation, boissons et tabacs]" c="Alimentation, boissons et tabacs"/>
      </sharedItems>
    </cacheField>
    <cacheField name="[Measures].[C_PoidsNetArticle]" caption="C_PoidsNetArticle" numFmtId="0" hierarchy="203" level="32767"/>
    <cacheField name="[DIM_Article].[Ar_NPR_LIB].[Ar_NPR_LIB]" caption="Ar_NPR_LIB" numFmtId="0" hierarchy="37" level="1">
      <sharedItems count="54">
        <s v="[DIM_Article].[Ar_NPR_LIB].&amp;[Agrumes]" c="Agrumes"/>
        <s v="[DIM_Article].[Ar_NPR_LIB].&amp;[Amidons,gluten de froment et dérivés]" c="Amidons,gluten de froment et dérivés"/>
        <s v="[DIM_Article].[Ar_NPR_LIB].&amp;[Animaux vivants (alimentation)]" c="Animaux vivants (alimentation)"/>
        <s v="[DIM_Article].[Ar_NPR_LIB].&amp;[Autres céréales]" c="Autres céréales"/>
        <s v="[DIM_Article].[Ar_NPR_LIB].&amp;[Autres produits alimentaires]" c="Autres produits alimentaires"/>
        <s v="[DIM_Article].[Ar_NPR_LIB].&amp;[Bananes fraîches ou sèches]" c="Bananes fraîches ou sèches"/>
        <s v="[DIM_Article].[Ar_NPR_LIB].&amp;[Beurre]" c="Beurre"/>
        <s v="[DIM_Article].[Ar_NPR_LIB].&amp;[Bières; vins; vermouths; et autres boissons spiritueuses]" c="Bières; vins; vermouths; et autres boissons spiritueuses"/>
        <s v="[DIM_Article].[Ar_NPR_LIB].&amp;[Blé]" c="Blé"/>
        <s v="[DIM_Article].[Ar_NPR_LIB].&amp;[Cacao et preparations à base de cacao]" c="Cacao et preparations à base de cacao"/>
        <s v="[DIM_Article].[Ar_NPR_LIB].&amp;[Café]" c="Café"/>
        <s v="[DIM_Article].[Ar_NPR_LIB].&amp;[Conserves de fruits et confitures]" c="Conserves de fruits et confitures"/>
        <s v="[DIM_Article].[Ar_NPR_LIB].&amp;[Conserves de légumes]" c="Conserves de légumes"/>
        <s v="[DIM_Article].[Ar_NPR_LIB].&amp;[Crustacés, mollusques et coquillages]" c="Crustacés, mollusques et coquillages"/>
        <s v="[DIM_Article].[Ar_NPR_LIB].&amp;[Dattes]" c="Dattes"/>
        <s v="[DIM_Article].[Ar_NPR_LIB].&amp;[Eaux minérales et boissons non alcooliques]" c="Eaux minérales et boissons non alcooliques"/>
        <s v="[DIM_Article].[Ar_NPR_LIB].&amp;[Epices]" c="Epices"/>
        <s v="[DIM_Article].[Ar_NPR_LIB].&amp;[Extraits et essences de café ou de thé]" c="Extraits et essences de café ou de thé"/>
        <s v="[DIM_Article].[Ar_NPR_LIB].&amp;[Farine et poudre de poissons]" c="Farine et poudre de poissons"/>
        <s v="[DIM_Article].[Ar_NPR_LIB].&amp;[Farines de légumes]" c="Farines de légumes"/>
        <s v="[DIM_Article].[Ar_NPR_LIB].&amp;[Farines, gruaux, semoules et agglomérés de céréales]" c="Farines, gruaux, semoules et agglomérés de céréales"/>
        <s v="[DIM_Article].[Ar_NPR_LIB].&amp;[Fromage]" c="Fromage"/>
        <s v="[DIM_Article].[Ar_NPR_LIB].&amp;[Fruits frais ou secs, congelés ou en saumure]" c="Fruits frais ou secs, congelés ou en saumure"/>
        <s v="[DIM_Article].[Ar_NPR_LIB].&amp;[Fruits rouges (fraises, framboises, myrtilles....)]" c="Fruits rouges (fraises, framboises, myrtilles....)"/>
        <s v="[DIM_Article].[Ar_NPR_LIB].&amp;[Grains de céréales sauf du riz, autrement travaillés]" c="Grains de céréales sauf du riz, autrement travaillés"/>
        <s v="[DIM_Article].[Ar_NPR_LIB].&amp;[Jus de fruits et de légumes]" c="Jus de fruits et de légumes"/>
        <s v="[DIM_Article].[Ar_NPR_LIB].&amp;[Lait et produits de la laiterie autres que le beurre et le fromage]" c="Lait et produits de la laiterie autres que le beurre et le fromage"/>
        <s v="[DIM_Article].[Ar_NPR_LIB].&amp;[Légumes à cosse secs]" c="Légumes à cosse secs"/>
        <s v="[DIM_Article].[Ar_NPR_LIB].&amp;[Légumes et plantes potagers desséchés]" c="Légumes et plantes potagers desséchés"/>
        <s v="[DIM_Article].[Ar_NPR_LIB].&amp;[Légumes frais, congelés ou en saumure]" c="Légumes frais, congelés ou en saumure"/>
        <s v="[DIM_Article].[Ar_NPR_LIB].&amp;[Mais]" c="Mais"/>
        <s v="[DIM_Article].[Ar_NPR_LIB].&amp;[Margarines et matiéres grasses (alimentation)]" c="Margarines et matiéres grasses (alimentation)"/>
        <s v="[DIM_Article].[Ar_NPR_LIB].&amp;[Miel]" c="Miel"/>
        <s v="[DIM_Article].[Ar_NPR_LIB].&amp;[Oeufs]" c="Oeufs"/>
        <s v="[DIM_Article].[Ar_NPR_LIB].&amp;[Orge]" c="Orge"/>
        <s v="[DIM_Article].[Ar_NPR_LIB].&amp;[Pastèques et melons]" c="Pastèques et melons"/>
        <s v="[DIM_Article].[Ar_NPR_LIB].&amp;[Patisseries et préparations à base de céréales]" c="Patisseries et préparations à base de céréales"/>
        <s v="[DIM_Article].[Ar_NPR_LIB].&amp;[Poissons frais, salés, séchés ou fumés]" c="Poissons frais, salés, séchés ou fumés"/>
        <s v="[DIM_Article].[Ar_NPR_LIB].&amp;[Poissons vivants]" c="Poissons vivants"/>
        <s v="[DIM_Article].[Ar_NPR_LIB].&amp;[Pommes de terre]" c="Pommes de terre"/>
        <s v="[DIM_Article].[Ar_NPR_LIB].&amp;[Préparations à base de sucre (alimentation)]" c="Préparations à base de sucre (alimentation)"/>
        <s v="[DIM_Article].[Ar_NPR_LIB].&amp;[Préparations alimentaires diverses]" c="Préparations alimentaires diverses"/>
        <s v="[DIM_Article].[Ar_NPR_LIB].&amp;[Préparations et conserves de poissons et crustacés]" c="Préparations et conserves de poissons et crustacés"/>
        <s v="[DIM_Article].[Ar_NPR_LIB].&amp;[Préparations et conserves de viandes et abats]" c="Préparations et conserves de viandes et abats"/>
        <s v="[DIM_Article].[Ar_NPR_LIB].&amp;[Préparations lactées pour enfants]" c="Préparations lactées pour enfants"/>
        <s v="[DIM_Article].[Ar_NPR_LIB].&amp;[Préparations pour l'alimentation des animaux.]" c="Préparations pour l'alimentation des animaux."/>
        <s v="[DIM_Article].[Ar_NPR_LIB].&amp;[Raisins frais ou secs]" c="Raisins frais ou secs"/>
        <s v="[DIM_Article].[Ar_NPR_LIB].&amp;[Riz]" c="Riz"/>
        <s v="[DIM_Article].[Ar_NPR_LIB].&amp;[Sucre brut ou rafiné]" c="Sucre brut ou rafiné"/>
        <s v="[DIM_Article].[Ar_NPR_LIB].&amp;[Tabacs]" c="Tabacs"/>
        <s v="[DIM_Article].[Ar_NPR_LIB].&amp;[Thé]" c="Thé"/>
        <s v="[DIM_Article].[Ar_NPR_LIB].&amp;[Tomates fraîches]" c="Tomates fraîches"/>
        <s v="[DIM_Article].[Ar_NPR_LIB].&amp;[Tourteaux et autres résidus des industries alimentaires]" c="Tourteaux et autres résidus des industries alimentaires"/>
        <s v="[DIM_Article].[Ar_NPR_LIB].&amp;[Viandes et abats comestibles]" c="Viandes et abats comestibles"/>
      </sharedItems>
    </cacheField>
    <cacheField name="[DIM_DateEnregistrement].[Enregistrement_Mois].[Enregistrement_Mois]" caption="Enregistrement_Mois" numFmtId="0" hierarchy="94" level="1">
      <sharedItems containsSemiMixedTypes="0" containsString="0"/>
    </cacheField>
  </cacheFields>
  <cacheHierarchies count="224">
    <cacheHierarchy uniqueName="[DIM Ecosystemes].[Ecos_Segment_LIB]" caption="Ecos_Segment_LIB" attribute="1" defaultMemberUniqueName="[DIM Ecosystemes].[Ecos_Segment_LIB].[All]" allUniqueName="[DIM Ecosystemes].[Ecos_Segment_LIB].[All]" dimensionUniqueName="[DIM Ecosystemes]" displayFolder="" count="2" unbalanced="0"/>
    <cacheHierarchy uniqueName="[DIM Ecosystemes].[Ecosys_LIB]" caption="Ecosys_LIB" attribute="1" defaultMemberUniqueName="[DIM Ecosystemes].[Ecosys_LIB].[All]" allUniqueName="[DIM Ecosystemes].[Ecosys_LIB].[All]" dimensionUniqueName="[DIM Ecosystemes]" displayFolder="" count="2" unbalanced="0"/>
    <cacheHierarchy uniqueName="[DIM Ecosystemes].[Ecosystemes]" caption="Ecosystemes" defaultMemberUniqueName="[DIM Ecosystemes].[Ecosystemes].[All]" allUniqueName="[DIM Ecosystemes].[Ecosystemes].[All]" dimensionUniqueName="[DIM Ecosystemes]" displayFolder="" count="3" unbalanced="0"/>
    <cacheHierarchy uniqueName="[DIM_Accord].[Ac_Accord_ID]" caption="Ac_Accord_ID" attribute="1" defaultMemberUniqueName="[DIM_Accord].[Ac_Accord_ID].[All]" allUniqueName="[DIM_Accord].[Ac_Accord_ID].[All]" dimensionUniqueName="[DIM_Accord]" displayFolder="" count="2" unbalanced="0"/>
    <cacheHierarchy uniqueName="[DIM_Accord].[Ac_Accord_Lib]" caption="Ac_Accord_Lib" attribute="1" defaultMemberUniqueName="[DIM_Accord].[Ac_Accord_Lib].[All]" allUniqueName="[DIM_Accord].[Ac_Accord_Lib].[All]" dimensionUniqueName="[DIM_Accord]" displayFolder="" count="2" unbalanced="0"/>
    <cacheHierarchy uniqueName="[DIM_AnneeDeclaration].[Annee]" caption="Annee" attribute="1" keyAttribute="1" defaultMemberUniqueName="[DIM_AnneeDeclaration].[Annee].[All]" allUniqueName="[DIM_AnneeDeclaration].[Annee].[All]" dimensionUniqueName="[DIM_AnneeDeclaration]" displayFolder="" count="2" unbalanced="0">
      <fieldsUsage count="2">
        <fieldUsage x="-1"/>
        <fieldUsage x="0"/>
      </fieldsUsage>
    </cacheHierarchy>
    <cacheHierarchy uniqueName="[DIM_Article].[Ar_CHAPITRESH_ID]" caption="Ar_CHAPITRESH_ID" attribute="1" defaultMemberUniqueName="[DIM_Article].[Ar_CHAPITRESH_ID].[All]" allUniqueName="[DIM_Article].[Ar_CHAPITRESH_ID].[All]" dimensionUniqueName="[DIM_Article]" displayFolder="" count="2" unbalanced="0"/>
    <cacheHierarchy uniqueName="[DIM_Article].[Ar_CHAPITRESH_LIB]" caption="Ar_CHAPITRESH_LIB" attribute="1" defaultMemberUniqueName="[DIM_Article].[Ar_CHAPITRESH_LIB].[All]" allUniqueName="[DIM_Article].[Ar_CHAPITRESH_LIB].[All]" dimensionUniqueName="[DIM_Article]" displayFolder="" count="2" unbalanced="0"/>
    <cacheHierarchy uniqueName="[DIM_Article].[Ar_CTCI1_ID]" caption="Ar_CTCI1_ID" attribute="1" defaultMemberUniqueName="[DIM_Article].[Ar_CTCI1_ID].[All]" allUniqueName="[DIM_Article].[Ar_CTCI1_ID].[All]" dimensionUniqueName="[DIM_Article]" displayFolder="" count="2" unbalanced="0"/>
    <cacheHierarchy uniqueName="[DIM_Article].[Ar_CTCI1_LIB]" caption="Ar_CTCI1_LIB" attribute="1" defaultMemberUniqueName="[DIM_Article].[Ar_CTCI1_LIB].[All]" allUniqueName="[DIM_Article].[Ar_CTCI1_LIB].[All]" dimensionUniqueName="[DIM_Article]" displayFolder="" count="2" unbalanced="0"/>
    <cacheHierarchy uniqueName="[DIM_Article].[Ar_CTCI2_ID]" caption="Ar_CTCI2_ID" attribute="1" defaultMemberUniqueName="[DIM_Article].[Ar_CTCI2_ID].[All]" allUniqueName="[DIM_Article].[Ar_CTCI2_ID].[All]" dimensionUniqueName="[DIM_Article]" displayFolder="" count="2" unbalanced="0"/>
    <cacheHierarchy uniqueName="[DIM_Article].[Ar_CTCI2_LIB]" caption="Ar_CTCI2_LIB" attribute="1" defaultMemberUniqueName="[DIM_Article].[Ar_CTCI2_LIB].[All]" allUniqueName="[DIM_Article].[Ar_CTCI2_LIB].[All]" dimensionUniqueName="[DIM_Article]" displayFolder="" count="2" unbalanced="0"/>
    <cacheHierarchy uniqueName="[DIM_Article].[Ar_CTCI3_ID]" caption="Ar_CTCI3_ID" attribute="1" defaultMemberUniqueName="[DIM_Article].[Ar_CTCI3_ID].[All]" allUniqueName="[DIM_Article].[Ar_CTCI3_ID].[All]" dimensionUniqueName="[DIM_Article]" displayFolder="" count="2" unbalanced="0"/>
    <cacheHierarchy uniqueName="[DIM_Article].[Ar_CTCI3_LIB]" caption="Ar_CTCI3_LIB" attribute="1" defaultMemberUniqueName="[DIM_Article].[Ar_CTCI3_LIB].[All]" allUniqueName="[DIM_Article].[Ar_CTCI3_LIB].[All]" dimensionUniqueName="[DIM_Article]" displayFolder="" count="2" unbalanced="0"/>
    <cacheHierarchy uniqueName="[DIM_Article].[Ar_GroupeSection_ID]" caption="Ar_GroupeSection_ID" attribute="1" defaultMemberUniqueName="[DIM_Article].[Ar_GroupeSection_ID].[All]" allUniqueName="[DIM_Article].[Ar_GroupeSection_ID].[All]" dimensionUniqueName="[DIM_Article]" displayFolder="" count="2" unbalanced="0"/>
    <cacheHierarchy uniqueName="[DIM_Article].[Ar_GroupeSection_LIB]" caption="Ar_GroupeSection_LIB" attribute="1" defaultMemberUniqueName="[DIM_Article].[Ar_GroupeSection_LIB].[All]" allUniqueName="[DIM_Article].[Ar_GroupeSection_LIB].[All]" dimensionUniqueName="[DIM_Article]" displayFolder="" count="2" unbalanced="0"/>
    <cacheHierarchy uniqueName="[DIM_Article].[Ar_GU_ID]" caption="Ar_GU_ID" attribute="1" defaultMemberUniqueName="[DIM_Article].[Ar_GU_ID].[All]" allUniqueName="[DIM_Article].[Ar_GU_ID].[All]" dimensionUniqueName="[DIM_Article]" displayFolder="" count="2" unbalanced="0"/>
    <cacheHierarchy uniqueName="[DIM_Article].[Ar_GU_LIB]" caption="Ar_GU_LIB" attribute="1" defaultMemberUniqueName="[DIM_Article].[Ar_GU_LIB].[All]" allUniqueName="[DIM_Article].[Ar_GU_LIB].[All]" dimensionUniqueName="[DIM_Article]" displayFolder="" count="2" unbalanced="0">
      <fieldsUsage count="2">
        <fieldUsage x="-1"/>
        <fieldUsage x="4"/>
      </fieldsUsage>
    </cacheHierarchy>
    <cacheHierarchy uniqueName="[DIM_Article].[Ar_NCN1_ID]" caption="Ar_NCN1_ID" attribute="1" defaultMemberUniqueName="[DIM_Article].[Ar_NCN1_ID].[All]" allUniqueName="[DIM_Article].[Ar_NCN1_ID].[All]" dimensionUniqueName="[DIM_Article]" displayFolder="" count="2" unbalanced="0"/>
    <cacheHierarchy uniqueName="[DIM_Article].[Ar_NCN1_LIB]" caption="Ar_NCN1_LIB" attribute="1" defaultMemberUniqueName="[DIM_Article].[Ar_NCN1_LIB].[All]" allUniqueName="[DIM_Article].[Ar_NCN1_LIB].[All]" dimensionUniqueName="[DIM_Article]" displayFolder="" count="2" unbalanced="0"/>
    <cacheHierarchy uniqueName="[DIM_Article].[Ar_NCN2_ID]" caption="Ar_NCN2_ID" attribute="1" defaultMemberUniqueName="[DIM_Article].[Ar_NCN2_ID].[All]" allUniqueName="[DIM_Article].[Ar_NCN2_ID].[All]" dimensionUniqueName="[DIM_Article]" displayFolder="" count="2" unbalanced="0"/>
    <cacheHierarchy uniqueName="[DIM_Article].[Ar_NCN2_LIB]" caption="Ar_NCN2_LIB" attribute="1" defaultMemberUniqueName="[DIM_Article].[Ar_NCN2_LIB].[All]" allUniqueName="[DIM_Article].[Ar_NCN2_LIB].[All]" dimensionUniqueName="[DIM_Article]" displayFolder="" count="2" unbalanced="0"/>
    <cacheHierarchy uniqueName="[DIM_Article].[Ar_NCN3_ID]" caption="Ar_NCN3_ID" attribute="1" defaultMemberUniqueName="[DIM_Article].[Ar_NCN3_ID].[All]" allUniqueName="[DIM_Article].[Ar_NCN3_ID].[All]" dimensionUniqueName="[DIM_Article]" displayFolder="" count="2" unbalanced="0"/>
    <cacheHierarchy uniqueName="[DIM_Article].[Ar_NCN3_LIB]" caption="Ar_NCN3_LIB" attribute="1" defaultMemberUniqueName="[DIM_Article].[Ar_NCN3_LIB].[All]" allUniqueName="[DIM_Article].[Ar_NCN3_LIB].[All]" dimensionUniqueName="[DIM_Article]" displayFolder="" count="2" unbalanced="0"/>
    <cacheHierarchy uniqueName="[DIM_Article].[Ar_NMP1_ID]" caption="Ar_NMP1_ID" attribute="1" defaultMemberUniqueName="[DIM_Article].[Ar_NMP1_ID].[All]" allUniqueName="[DIM_Article].[Ar_NMP1_ID].[All]" dimensionUniqueName="[DIM_Article]" displayFolder="" count="2" unbalanced="0"/>
    <cacheHierarchy uniqueName="[DIM_Article].[Ar_NMP1_LIB]" caption="Ar_NMP1_LIB" attribute="1" defaultMemberUniqueName="[DIM_Article].[Ar_NMP1_LIB].[All]" allUniqueName="[DIM_Article].[Ar_NMP1_LIB].[All]" dimensionUniqueName="[DIM_Article]" displayFolder="" count="2" unbalanced="0"/>
    <cacheHierarchy uniqueName="[DIM_Article].[Ar_NMP2_ID]" caption="Ar_NMP2_ID" attribute="1" defaultMemberUniqueName="[DIM_Article].[Ar_NMP2_ID].[All]" allUniqueName="[DIM_Article].[Ar_NMP2_ID].[All]" dimensionUniqueName="[DIM_Article]" displayFolder="" count="2" unbalanced="0"/>
    <cacheHierarchy uniqueName="[DIM_Article].[Ar_NMP2_LIB]" caption="Ar_NMP2_LIB" attribute="1" defaultMemberUniqueName="[DIM_Article].[Ar_NMP2_LIB].[All]" allUniqueName="[DIM_Article].[Ar_NMP2_LIB].[All]" dimensionUniqueName="[DIM_Article]" displayFolder="" count="2" unbalanced="0"/>
    <cacheHierarchy uniqueName="[DIM_Article].[Ar_NMP3_ID]" caption="Ar_NMP3_ID" attribute="1" defaultMemberUniqueName="[DIM_Article].[Ar_NMP3_ID].[All]" allUniqueName="[DIM_Article].[Ar_NMP3_ID].[All]" dimensionUniqueName="[DIM_Article]" displayFolder="" count="2" unbalanced="0"/>
    <cacheHierarchy uniqueName="[DIM_Article].[Ar_NMP3_LIB]" caption="Ar_NMP3_LIB" attribute="1" defaultMemberUniqueName="[DIM_Article].[Ar_NMP3_LIB].[All]" allUniqueName="[DIM_Article].[Ar_NMP3_LIB].[All]" dimensionUniqueName="[DIM_Article]" displayFolder="" count="2" unbalanced="0"/>
    <cacheHierarchy uniqueName="[DIM_Article].[Ar_NMP4_ID]" caption="Ar_NMP4_ID" attribute="1" defaultMemberUniqueName="[DIM_Article].[Ar_NMP4_ID].[All]" allUniqueName="[DIM_Article].[Ar_NMP4_ID].[All]" dimensionUniqueName="[DIM_Article]" displayFolder="" count="2" unbalanced="0"/>
    <cacheHierarchy uniqueName="[DIM_Article].[Ar_NMP4_LIB]" caption="Ar_NMP4_LIB" attribute="1" defaultMemberUniqueName="[DIM_Article].[Ar_NMP4_LIB].[All]" allUniqueName="[DIM_Article].[Ar_NMP4_LIB].[All]" dimensionUniqueName="[DIM_Article]" displayFolder="" count="2" unbalanced="0"/>
    <cacheHierarchy uniqueName="[DIM_Article].[Ar_NMP5_ID]" caption="Ar_NMP5_ID" attribute="1" defaultMemberUniqueName="[DIM_Article].[Ar_NMP5_ID].[All]" allUniqueName="[DIM_Article].[Ar_NMP5_ID].[All]" dimensionUniqueName="[DIM_Article]" displayFolder="" count="2" unbalanced="0"/>
    <cacheHierarchy uniqueName="[DIM_Article].[Ar_NMP5_LIB]" caption="Ar_NMP5_LIB" attribute="1" defaultMemberUniqueName="[DIM_Article].[Ar_NMP5_LIB].[All]" allUniqueName="[DIM_Article].[Ar_NMP5_LIB].[All]" dimensionUniqueName="[DIM_Article]" displayFolder="" count="2" unbalanced="0"/>
    <cacheHierarchy uniqueName="[DIM_Article].[Ar_NMP6_ID]" caption="Ar_NMP6_ID" attribute="1" defaultMemberUniqueName="[DIM_Article].[Ar_NMP6_ID].[All]" allUniqueName="[DIM_Article].[Ar_NMP6_ID].[All]" dimensionUniqueName="[DIM_Article]" displayFolder="" count="2" unbalanced="0"/>
    <cacheHierarchy uniqueName="[DIM_Article].[Ar_NMP6_LIB]" caption="Ar_NMP6_LIB" attribute="1" defaultMemberUniqueName="[DIM_Article].[Ar_NMP6_LIB].[All]" allUniqueName="[DIM_Article].[Ar_NMP6_LIB].[All]" dimensionUniqueName="[DIM_Article]" displayFolder="" count="2" unbalanced="0"/>
    <cacheHierarchy uniqueName="[DIM_Article].[Ar_NPR_ID]" caption="Ar_NPR_ID" attribute="1" defaultMemberUniqueName="[DIM_Article].[Ar_NPR_ID].[All]" allUniqueName="[DIM_Article].[Ar_NPR_ID].[All]" dimensionUniqueName="[DIM_Article]" displayFolder="" count="2" unbalanced="0"/>
    <cacheHierarchy uniqueName="[DIM_Article].[Ar_NPR_LIB]" caption="Ar_NPR_LIB" attribute="1" defaultMemberUniqueName="[DIM_Article].[Ar_NPR_LIB].[All]" allUniqueName="[DIM_Article].[Ar_NPR_LIB].[All]" dimensionUniqueName="[DIM_Article]" displayFolder="" count="2" unbalanced="0">
      <fieldsUsage count="2">
        <fieldUsage x="-1"/>
        <fieldUsage x="6"/>
      </fieldsUsage>
    </cacheHierarchy>
    <cacheHierarchy uniqueName="[DIM_Article].[Ar_PRO_ID]" caption="Ar_PRO_ID" attribute="1" defaultMemberUniqueName="[DIM_Article].[Ar_PRO_ID].[All]" allUniqueName="[DIM_Article].[Ar_PRO_ID].[All]" dimensionUniqueName="[DIM_Article]" displayFolder="" count="2" unbalanced="0"/>
    <cacheHierarchy uniqueName="[DIM_Article].[Ar_PRO_LIB]" caption="Ar_PRO_LIB" attribute="1" defaultMemberUniqueName="[DIM_Article].[Ar_PRO_LIB].[All]" allUniqueName="[DIM_Article].[Ar_PRO_LIB].[All]" dimensionUniqueName="[DIM_Article]" displayFolder="" count="2" unbalanced="0"/>
    <cacheHierarchy uniqueName="[DIM_Article].[Ar_Section_ID]" caption="Ar_Section_ID" attribute="1" defaultMemberUniqueName="[DIM_Article].[Ar_Section_ID].[All]" allUniqueName="[DIM_Article].[Ar_Section_ID].[All]" dimensionUniqueName="[DIM_Article]" displayFolder="" count="2" unbalanced="0"/>
    <cacheHierarchy uniqueName="[DIM_Article].[Ar_Section_LIB]" caption="Ar_Section_LIB" attribute="1" defaultMemberUniqueName="[DIM_Article].[Ar_Section_LIB].[All]" allUniqueName="[DIM_Article].[Ar_Section_LIB].[All]" dimensionUniqueName="[DIM_Article]" displayFolder="" count="2" unbalanced="0"/>
    <cacheHierarchy uniqueName="[DIM_Article].[Ar_SH_ID]" caption="Ar_SH_ID" attribute="1" defaultMemberUniqueName="[DIM_Article].[Ar_SH_ID].[All]" allUniqueName="[DIM_Article].[Ar_SH_ID].[All]" dimensionUniqueName="[DIM_Article]" displayFolder="" count="2" unbalanced="0"/>
    <cacheHierarchy uniqueName="[DIM_Article].[Ar_SH_LIB]" caption="Ar_SH_LIB" attribute="1" defaultMemberUniqueName="[DIM_Article].[Ar_SH_LIB].[All]" allUniqueName="[DIM_Article].[Ar_SH_LIB].[All]" dimensionUniqueName="[DIM_Article]" displayFolder="" count="2" unbalanced="0"/>
    <cacheHierarchy uniqueName="[DIM_Article].[Ar_SH4_ID]" caption="Ar_SH4_ID" attribute="1" defaultMemberUniqueName="[DIM_Article].[Ar_SH4_ID].[All]" allUniqueName="[DIM_Article].[Ar_SH4_ID].[All]" dimensionUniqueName="[DIM_Article]" displayFolder="" count="2" unbalanced="0"/>
    <cacheHierarchy uniqueName="[DIM_Article].[Ar_SH4_LIB]" caption="Ar_SH4_LIB" attribute="1" defaultMemberUniqueName="[DIM_Article].[Ar_SH4_LIB].[All]" allUniqueName="[DIM_Article].[Ar_SH4_LIB].[All]" dimensionUniqueName="[DIM_Article]" displayFolder="" count="2" unbalanced="0"/>
    <cacheHierarchy uniqueName="[DIM_Article].[Ar_SH6_ID]" caption="Ar_SH6_ID" attribute="1" defaultMemberUniqueName="[DIM_Article].[Ar_SH6_ID].[All]" allUniqueName="[DIM_Article].[Ar_SH6_ID].[All]" dimensionUniqueName="[DIM_Article]" displayFolder="" count="2" unbalanced="0"/>
    <cacheHierarchy uniqueName="[DIM_Article].[Ar_SH6_LIB]" caption="Ar_SH6_LIB" attribute="1" defaultMemberUniqueName="[DIM_Article].[Ar_SH6_LIB].[All]" allUniqueName="[DIM_Article].[Ar_SH6_LIB].[All]" dimensionUniqueName="[DIM_Article]" displayFolder="" count="2" unbalanced="0"/>
    <cacheHierarchy uniqueName="[DIM_Article].[Ar_UC_LIB]" caption="Ar_UC_LIB" attribute="1" defaultMemberUniqueName="[DIM_Article].[Ar_UC_LIB].[All]" allUniqueName="[DIM_Article].[Ar_UC_LIB].[All]" dimensionUniqueName="[DIM_Article]" displayFolder="" count="2" unbalanced="0"/>
    <cacheHierarchy uniqueName="[DIM_Article].[CTCI]" caption="CTCI" defaultMemberUniqueName="[DIM_Article].[CTCI].[All]" allUniqueName="[DIM_Article].[CTCI].[All]" dimensionUniqueName="[DIM_Article]" displayFolder="" count="9" unbalanced="0"/>
    <cacheHierarchy uniqueName="[DIM_Article].[NCN]" caption="NCN" defaultMemberUniqueName="[DIM_Article].[NCN].[All]" allUniqueName="[DIM_Article].[NCN].[All]" dimensionUniqueName="[DIM_Article]" displayFolder="" count="9" unbalanced="0"/>
    <cacheHierarchy uniqueName="[DIM_Article].[NMP]" caption="NMP" defaultMemberUniqueName="[DIM_Article].[NMP].[All]" allUniqueName="[DIM_Article].[NMP].[All]" dimensionUniqueName="[DIM_Article]" displayFolder="" count="15" unbalanced="0"/>
    <cacheHierarchy uniqueName="[DIM_Article].[NPR]" caption="NPR" defaultMemberUniqueName="[DIM_Article].[NPR].[All]" allUniqueName="[DIM_Article].[NPR].[All]" dimensionUniqueName="[DIM_Article]" displayFolder="" count="7" unbalanced="0"/>
    <cacheHierarchy uniqueName="[DIM_Article].[PRO]" caption="PRO" defaultMemberUniqueName="[DIM_Article].[PRO].[All]" allUniqueName="[DIM_Article].[PRO].[All]" dimensionUniqueName="[DIM_Article]" displayFolder="" count="5" unbalanced="0"/>
    <cacheHierarchy uniqueName="[DIM_Article].[SH]" caption="SH" defaultMemberUniqueName="[DIM_Article].[SH].[All]" allUniqueName="[DIM_Article].[SH].[All]" dimensionUniqueName="[DIM_Article]" displayFolder="" count="13" unbalanced="0"/>
    <cacheHierarchy uniqueName="[DIM_ASP].[ASP_ID]" caption="ASP_ID" attribute="1" defaultMemberUniqueName="[DIM_ASP].[ASP_ID].[All]" allUniqueName="[DIM_ASP].[ASP_ID].[All]" dimensionUniqueName="[DIM_ASP]" displayFolder="" count="2" unbalanced="0"/>
    <cacheHierarchy uniqueName="[DIM_ASP].[ASP_Lib]" caption="ASP_Lib" attribute="1" defaultMemberUniqueName="[DIM_ASP].[ASP_Lib].[All]" allUniqueName="[DIM_ASP].[ASP_Lib].[All]" dimensionUniqueName="[DIM_ASP]" displayFolder="" count="2" unbalanced="0"/>
    <cacheHierarchy uniqueName="[DIM_BureauDouanier].[BD_BureauDouanier_ID]" caption="BD_BureauDouanier_ID" attribute="1" defaultMemberUniqueName="[DIM_BureauDouanier].[BD_BureauDouanier_ID].[All]" allUniqueName="[DIM_BureauDouanier].[BD_BureauDouanier_ID].[All]" dimensionUniqueName="[DIM_BureauDouanier]" displayFolder="" count="2" unbalanced="0"/>
    <cacheHierarchy uniqueName="[DIM_BureauDouanier].[BD_BureauDouanier_Lib]" caption="BD_BureauDouanier_Lib" attribute="1" defaultMemberUniqueName="[DIM_BureauDouanier].[BD_BureauDouanier_Lib].[All]" allUniqueName="[DIM_BureauDouanier].[BD_BureauDouanier_Lib].[All]" dimensionUniqueName="[DIM_BureauDouanier]" displayFolder="" count="2" unbalanced="0"/>
    <cacheHierarchy uniqueName="[DIM_DateChargement].[Chargement_Annee]" caption="Chargement_Annee" attribute="1" defaultMemberUniqueName="[DIM_DateChargement].[Chargement_Annee].[All]" allUniqueName="[DIM_DateChargement].[Chargement_Annee].[All]" dimensionUniqueName="[DIM_DateChargement]" displayFolder="" count="2" unbalanced="0"/>
    <cacheHierarchy uniqueName="[DIM_DateChargement].[Chargement_Annee Hijri]" caption="Chargement_Annee Hijri" attribute="1" defaultMemberUniqueName="[DIM_DateChargement].[Chargement_Annee Hijri].[All]" allUniqueName="[DIM_DateChargement].[Chargement_Annee Hijri].[All]" dimensionUniqueName="[DIM_DateChargement]" displayFolder="" count="2" unbalanced="0"/>
    <cacheHierarchy uniqueName="[DIM_DateChargement].[Chargement_Calendrier]" caption="Chargement_Calendrier" defaultMemberUniqueName="[DIM_DateChargement].[Chargement_Calendrier].[All]" allUniqueName="[DIM_DateChargement].[Chargement_Calendrier].[All]" dimensionUniqueName="[DIM_DateChargement]" displayFolder="" count="5" unbalanced="0"/>
    <cacheHierarchy uniqueName="[DIM_DateChargement].[Chargement_Date]" caption="Chargement_Date" attribute="1" keyAttribute="1" defaultMemberUniqueName="[DIM_DateChargement].[Chargement_Date].[All]" allUniqueName="[DIM_DateChargement].[Chargement_Date].[All]" dimensionUniqueName="[DIM_DateChargement]" displayFolder="" count="2" unbalanced="0"/>
    <cacheHierarchy uniqueName="[DIM_DateChargement].[Chargement_DateHijri]" caption="Chargement_DateHijri" attribute="1" defaultMemberUniqueName="[DIM_DateChargement].[Chargement_DateHijri].[All]" allUniqueName="[DIM_DateChargement].[Chargement_DateHijri].[All]" dimensionUniqueName="[DIM_DateChargement]" displayFolder="" count="2" unbalanced="0"/>
    <cacheHierarchy uniqueName="[DIM_DateChargement].[Chargement_EstWeekend]" caption="Chargement_EstWeekend" attribute="1" defaultMemberUniqueName="[DIM_DateChargement].[Chargement_EstWeekend].[All]" allUniqueName="[DIM_DateChargement].[Chargement_EstWeekend].[All]" dimensionUniqueName="[DIM_DateChargement]" displayFolder="" count="2" unbalanced="0"/>
    <cacheHierarchy uniqueName="[DIM_DateChargement].[Chargement_Jour_De_Annee]" caption="Chargement_Jour_De_Annee" attribute="1" defaultMemberUniqueName="[DIM_DateChargement].[Chargement_Jour_De_Annee].[All]" allUniqueName="[DIM_DateChargement].[Chargement_Jour_De_Annee].[All]" dimensionUniqueName="[DIM_DateChargement]" displayFolder="" count="2" unbalanced="0"/>
    <cacheHierarchy uniqueName="[DIM_DateChargement].[Chargement_JourDeSemaine]" caption="Chargement_JourDeSemaine" attribute="1" defaultMemberUniqueName="[DIM_DateChargement].[Chargement_JourDeSemaine].[All]" allUniqueName="[DIM_DateChargement].[Chargement_JourDeSemaine].[All]" dimensionUniqueName="[DIM_DateChargement]" displayFolder="" count="2" unbalanced="0"/>
    <cacheHierarchy uniqueName="[DIM_DateChargement].[Chargement_JourDuMois]" caption="Chargement_JourDuMois" attribute="1" defaultMemberUniqueName="[DIM_DateChargement].[Chargement_JourDuMois].[All]" allUniqueName="[DIM_DateChargement].[Chargement_JourDuMois].[All]" dimensionUniqueName="[DIM_DateChargement]" displayFolder="" count="2" unbalanced="0"/>
    <cacheHierarchy uniqueName="[DIM_DateChargement].[Chargement_JourHijri]" caption="Chargement_JourHijri" attribute="1" defaultMemberUniqueName="[DIM_DateChargement].[Chargement_JourHijri].[All]" allUniqueName="[DIM_DateChargement].[Chargement_JourHijri].[All]" dimensionUniqueName="[DIM_DateChargement]" displayFolder="" count="2" unbalanced="0"/>
    <cacheHierarchy uniqueName="[DIM_DateChargement].[Chargement_MMAAAA]" caption="Chargement_MMAAAA" attribute="1" defaultMemberUniqueName="[DIM_DateChargement].[Chargement_MMAAAA].[All]" allUniqueName="[DIM_DateChargement].[Chargement_MMAAAA].[All]" dimensionUniqueName="[DIM_DateChargement]" displayFolder="" count="2" unbalanced="0"/>
    <cacheHierarchy uniqueName="[DIM_DateChargement].[Chargement_Mois]" caption="Chargement_Mois" attribute="1" defaultMemberUniqueName="[DIM_DateChargement].[Chargement_Mois].[All]" allUniqueName="[DIM_DateChargement].[Chargement_Mois].[All]" dimensionUniqueName="[DIM_DateChargement]" displayFolder="" count="2" unbalanced="0"/>
    <cacheHierarchy uniqueName="[DIM_DateChargement].[Chargement_Mois_Du_Trimestre]" caption="Chargement_Mois_Du_Trimestre" attribute="1" defaultMemberUniqueName="[DIM_DateChargement].[Chargement_Mois_Du_Trimestre].[All]" allUniqueName="[DIM_DateChargement].[Chargement_Mois_Du_Trimestre].[All]" dimensionUniqueName="[DIM_DateChargement]" displayFolder="" count="2" unbalanced="0"/>
    <cacheHierarchy uniqueName="[DIM_DateChargement].[Chargement_MoisDeAnnee]" caption="Chargement_MoisDeAnnee" attribute="1" defaultMemberUniqueName="[DIM_DateChargement].[Chargement_MoisDeAnnee].[All]" allUniqueName="[DIM_DateChargement].[Chargement_MoisDeAnnee].[All]" dimensionUniqueName="[DIM_DateChargement]" displayFolder="" count="2" unbalanced="0"/>
    <cacheHierarchy uniqueName="[DIM_DateChargement].[Chargement_MoisHijri]" caption="Chargement_MoisHijri" attribute="1" defaultMemberUniqueName="[DIM_DateChargement].[Chargement_MoisHijri].[All]" allUniqueName="[DIM_DateChargement].[Chargement_MoisHijri].[All]" dimensionUniqueName="[DIM_DateChargement]" displayFolder="" count="2" unbalanced="0"/>
    <cacheHierarchy uniqueName="[DIM_DateChargement].[Chargement_Nom_Du_Jour]" caption="Chargement_Nom_Du_Jour" attribute="1" defaultMemberUniqueName="[DIM_DateChargement].[Chargement_Nom_Du_Jour].[All]" allUniqueName="[DIM_DateChargement].[Chargement_Nom_Du_Jour].[All]" dimensionUniqueName="[DIM_DateChargement]" displayFolder="" count="2" unbalanced="0"/>
    <cacheHierarchy uniqueName="[DIM_DateChargement].[Chargement_NomDuJourHijri]" caption="Chargement_NomDuJourHijri" attribute="1" defaultMemberUniqueName="[DIM_DateChargement].[Chargement_NomDuJourHijri].[All]" allUniqueName="[DIM_DateChargement].[Chargement_NomDuJourHijri].[All]" dimensionUniqueName="[DIM_DateChargement]" displayFolder="" count="2" unbalanced="0"/>
    <cacheHierarchy uniqueName="[DIM_DateChargement].[Chargement_NomDuMois]" caption="Chargement_NomDuMois" attribute="1" defaultMemberUniqueName="[DIM_DateChargement].[Chargement_NomDuMois].[All]" allUniqueName="[DIM_DateChargement].[Chargement_NomDuMois].[All]" dimensionUniqueName="[DIM_DateChargement]" displayFolder="" count="2" unbalanced="0"/>
    <cacheHierarchy uniqueName="[DIM_DateChargement].[Chargement_NomDuMoisHijri]" caption="Chargement_NomDuMoisHijri" attribute="1" defaultMemberUniqueName="[DIM_DateChargement].[Chargement_NomDuMoisHijri].[All]" allUniqueName="[DIM_DateChargement].[Chargement_NomDuMoisHijri].[All]" dimensionUniqueName="[DIM_DateChargement]" displayFolder="" count="2" unbalanced="0"/>
    <cacheHierarchy uniqueName="[DIM_DateChargement].[Chargement_Semaine_De_Annee]" caption="Chargement_Semaine_De_Annee" attribute="1" defaultMemberUniqueName="[DIM_DateChargement].[Chargement_Semaine_De_Annee].[All]" allUniqueName="[DIM_DateChargement].[Chargement_Semaine_De_Annee].[All]" dimensionUniqueName="[DIM_DateChargement]" displayFolder="" count="2" unbalanced="0"/>
    <cacheHierarchy uniqueName="[DIM_DateChargement].[Chargement_Trimestre]" caption="Chargement_Trimestre" attribute="1" defaultMemberUniqueName="[DIM_DateChargement].[Chargement_Trimestre].[All]" allUniqueName="[DIM_DateChargement].[Chargement_Trimestre].[All]" dimensionUniqueName="[DIM_DateChargement]" displayFolder="" count="2" unbalanced="0"/>
    <cacheHierarchy uniqueName="[DIM_DateChargement].[DernierJourDeAnnee]" caption="DernierJourDeAnnee" attribute="1" defaultMemberUniqueName="[DIM_DateChargement].[DernierJourDeAnnee].[All]" allUniqueName="[DIM_DateChargement].[DernierJourDeAnnee].[All]" dimensionUniqueName="[DIM_DateChargement]" displayFolder="" count="2" unbalanced="0"/>
    <cacheHierarchy uniqueName="[DIM_DateChargement].[Premier_JourDeAnnee]" caption="Premier_JourDeAnnee" attribute="1" defaultMemberUniqueName="[DIM_DateChargement].[Premier_JourDeAnnee].[All]" allUniqueName="[DIM_DateChargement].[Premier_JourDeAnnee].[All]" dimensionUniqueName="[DIM_DateChargement]" displayFolder="" count="2" unbalanced="0"/>
    <cacheHierarchy uniqueName="[DIM_DateEnregistrement].[Enregistrement_Annee]" caption="Enregistrement_Annee" attribute="1" defaultMemberUniqueName="[DIM_DateEnregistrement].[Enregistrement_Annee].[All]" allUniqueName="[DIM_DateEnregistrement].[Enregistrement_Annee].[All]" dimensionUniqueName="[DIM_DateEnregistrement]" displayFolder="" count="2" unbalanced="0"/>
    <cacheHierarchy uniqueName="[DIM_DateEnregistrement].[Enregistrement_AnneeHijri]" caption="Enregistrement_AnneeHijri" attribute="1" defaultMemberUniqueName="[DIM_DateEnregistrement].[Enregistrement_AnneeHijri].[All]" allUniqueName="[DIM_DateEnregistrement].[Enregistrement_AnneeHijri].[All]" dimensionUniqueName="[DIM_DateEnregistrement]" displayFolder="" count="2" unbalanced="0"/>
    <cacheHierarchy uniqueName="[DIM_DateEnregistrement].[Enregistrement_Calendrier]" caption="Enregistrement_Calendrier" defaultMemberUniqueName="[DIM_DateEnregistrement].[Enregistrement_Calendrier].[All]" allUniqueName="[DIM_DateEnregistrement].[Enregistrement_Calendrier].[All]" dimensionUniqueName="[DIM_DateEnregistrement]" displayFolder="" count="5" unbalanced="0"/>
    <cacheHierarchy uniqueName="[DIM_DateEnregistrement].[Enregistrement_Date]" caption="Enregistrement_Date" attribute="1" keyAttribute="1" defaultMemberUniqueName="[DIM_DateEnregistrement].[Enregistrement_Date].[All]" allUniqueName="[DIM_DateEnregistrement].[Enregistrement_Date].[All]" dimensionUniqueName="[DIM_DateEnregistrement]" displayFolder="" count="2" unbalanced="0"/>
    <cacheHierarchy uniqueName="[DIM_DateEnregistrement].[Enregistrement_DateHijri]" caption="Enregistrement_DateHijri" attribute="1" defaultMemberUniqueName="[DIM_DateEnregistrement].[Enregistrement_DateHijri].[All]" allUniqueName="[DIM_DateEnregistrement].[Enregistrement_DateHijri].[All]" dimensionUniqueName="[DIM_DateEnregistrement]" displayFolder="" count="2" unbalanced="0"/>
    <cacheHierarchy uniqueName="[DIM_DateEnregistrement].[Enregistrement_DernierJourDeAnnee]" caption="Enregistrement_DernierJourDeAnnee" attribute="1" defaultMemberUniqueName="[DIM_DateEnregistrement].[Enregistrement_DernierJourDeAnnee].[All]" allUniqueName="[DIM_DateEnregistrement].[Enregistrement_DernierJourDeAnnee].[All]" dimensionUniqueName="[DIM_DateEnregistrement]" displayFolder="" count="2" unbalanced="0"/>
    <cacheHierarchy uniqueName="[DIM_DateEnregistrement].[Enregistrement_EstWeekend]" caption="Enregistrement_EstWeekend" attribute="1" defaultMemberUniqueName="[DIM_DateEnregistrement].[Enregistrement_EstWeekend].[All]" allUniqueName="[DIM_DateEnregistrement].[Enregistrement_EstWeekend].[All]" dimensionUniqueName="[DIM_DateEnregistrement]" displayFolder="" count="2" unbalanced="0"/>
    <cacheHierarchy uniqueName="[DIM_DateEnregistrement].[Enregistrement_JourDeAnnee]" caption="Enregistrement_JourDeAnnee" attribute="1" defaultMemberUniqueName="[DIM_DateEnregistrement].[Enregistrement_JourDeAnnee].[All]" allUniqueName="[DIM_DateEnregistrement].[Enregistrement_JourDeAnnee].[All]" dimensionUniqueName="[DIM_DateEnregistrement]" displayFolder="" count="2" unbalanced="0"/>
    <cacheHierarchy uniqueName="[DIM_DateEnregistrement].[Enregistrement_JourDeSemaine]" caption="Enregistrement_JourDeSemaine" attribute="1" defaultMemberUniqueName="[DIM_DateEnregistrement].[Enregistrement_JourDeSemaine].[All]" allUniqueName="[DIM_DateEnregistrement].[Enregistrement_JourDeSemaine].[All]" dimensionUniqueName="[DIM_DateEnregistrement]" displayFolder="" count="2" unbalanced="0"/>
    <cacheHierarchy uniqueName="[DIM_DateEnregistrement].[Enregistrement_JourDuMois]" caption="Enregistrement_JourDuMois" attribute="1" defaultMemberUniqueName="[DIM_DateEnregistrement].[Enregistrement_JourDuMois].[All]" allUniqueName="[DIM_DateEnregistrement].[Enregistrement_JourDuMois].[All]" dimensionUniqueName="[DIM_DateEnregistrement]" displayFolder="" count="2" unbalanced="0"/>
    <cacheHierarchy uniqueName="[DIM_DateEnregistrement].[Enregistrement_JourHijri]" caption="Enregistrement_JourHijri" attribute="1" defaultMemberUniqueName="[DIM_DateEnregistrement].[Enregistrement_JourHijri].[All]" allUniqueName="[DIM_DateEnregistrement].[Enregistrement_JourHijri].[All]" dimensionUniqueName="[DIM_DateEnregistrement]" displayFolder="" count="2" unbalanced="0"/>
    <cacheHierarchy uniqueName="[DIM_DateEnregistrement].[Enregistrement_MMAAAA]" caption="Enregistrement_MMAAAA" attribute="1" defaultMemberUniqueName="[DIM_DateEnregistrement].[Enregistrement_MMAAAA].[All]" allUniqueName="[DIM_DateEnregistrement].[Enregistrement_MMAAAA].[All]" dimensionUniqueName="[DIM_DateEnregistrement]" displayFolder="" count="2" unbalanced="0"/>
    <cacheHierarchy uniqueName="[DIM_DateEnregistrement].[Enregistrement_Mois]" caption="Enregistrement_Mois" attribute="1" defaultMemberUniqueName="[DIM_DateEnregistrement].[Enregistrement_Mois].[All]" allUniqueName="[DIM_DateEnregistrement].[Enregistrement_Mois].[All]" dimensionUniqueName="[DIM_DateEnregistrement]" displayFolder="" count="2" unbalanced="0">
      <fieldsUsage count="2">
        <fieldUsage x="-1"/>
        <fieldUsage x="7"/>
      </fieldsUsage>
    </cacheHierarchy>
    <cacheHierarchy uniqueName="[DIM_DateEnregistrement].[Enregistrement_MoisDeAnnee]" caption="Enregistrement_MoisDeAnnee" attribute="1" defaultMemberUniqueName="[DIM_DateEnregistrement].[Enregistrement_MoisDeAnnee].[All]" allUniqueName="[DIM_DateEnregistrement].[Enregistrement_MoisDeAnnee].[All]" dimensionUniqueName="[DIM_DateEnregistrement]" displayFolder="" count="2" unbalanced="0"/>
    <cacheHierarchy uniqueName="[DIM_DateEnregistrement].[Enregistrement_MoisDuTrimestre]" caption="Enregistrement_MoisDuTrimestre" attribute="1" defaultMemberUniqueName="[DIM_DateEnregistrement].[Enregistrement_MoisDuTrimestre].[All]" allUniqueName="[DIM_DateEnregistrement].[Enregistrement_MoisDuTrimestre].[All]" dimensionUniqueName="[DIM_DateEnregistrement]" displayFolder="" count="2" unbalanced="0"/>
    <cacheHierarchy uniqueName="[DIM_DateEnregistrement].[Enregistrement_MoisHijri]" caption="Enregistrement_MoisHijri" attribute="1" defaultMemberUniqueName="[DIM_DateEnregistrement].[Enregistrement_MoisHijri].[All]" allUniqueName="[DIM_DateEnregistrement].[Enregistrement_MoisHijri].[All]" dimensionUniqueName="[DIM_DateEnregistrement]" displayFolder="" count="2" unbalanced="0"/>
    <cacheHierarchy uniqueName="[DIM_DateEnregistrement].[Enregistrement_NomDJourHijri]" caption="Enregistrement_NomDJourHijri" attribute="1" defaultMemberUniqueName="[DIM_DateEnregistrement].[Enregistrement_NomDJourHijri].[All]" allUniqueName="[DIM_DateEnregistrement].[Enregistrement_NomDJourHijri].[All]" dimensionUniqueName="[DIM_DateEnregistrement]" displayFolder="" count="2" unbalanced="0"/>
    <cacheHierarchy uniqueName="[DIM_DateEnregistrement].[Enregistrement_NomDuJour]" caption="Enregistrement_NomDuJour" attribute="1" defaultMemberUniqueName="[DIM_DateEnregistrement].[Enregistrement_NomDuJour].[All]" allUniqueName="[DIM_DateEnregistrement].[Enregistrement_NomDuJour].[All]" dimensionUniqueName="[DIM_DateEnregistrement]" displayFolder="" count="2" unbalanced="0"/>
    <cacheHierarchy uniqueName="[DIM_DateEnregistrement].[Enregistrement_NomDuMois]" caption="Enregistrement_NomDuMois" attribute="1" defaultMemberUniqueName="[DIM_DateEnregistrement].[Enregistrement_NomDuMois].[All]" allUniqueName="[DIM_DateEnregistrement].[Enregistrement_NomDuMois].[All]" dimensionUniqueName="[DIM_DateEnregistrement]" displayFolder="" count="2" unbalanced="0"/>
    <cacheHierarchy uniqueName="[DIM_DateEnregistrement].[Enregistrement_NomDuMoisHijri]" caption="Enregistrement_NomDuMoisHijri" attribute="1" defaultMemberUniqueName="[DIM_DateEnregistrement].[Enregistrement_NomDuMoisHijri].[All]" allUniqueName="[DIM_DateEnregistrement].[Enregistrement_NomDuMoisHijri].[All]" dimensionUniqueName="[DIM_DateEnregistrement]" displayFolder="" count="2" unbalanced="0"/>
    <cacheHierarchy uniqueName="[DIM_DateEnregistrement].[Enregistrement_PremierJourDeAnnee]" caption="Enregistrement_PremierJourDeAnnee" attribute="1" defaultMemberUniqueName="[DIM_DateEnregistrement].[Enregistrement_PremierJourDeAnnee].[All]" allUniqueName="[DIM_DateEnregistrement].[Enregistrement_PremierJourDeAnnee].[All]" dimensionUniqueName="[DIM_DateEnregistrement]" displayFolder="" count="2" unbalanced="0"/>
    <cacheHierarchy uniqueName="[DIM_DateEnregistrement].[Enregistrement_SemaineDeAnnee]" caption="Enregistrement_SemaineDeAnnee" attribute="1" defaultMemberUniqueName="[DIM_DateEnregistrement].[Enregistrement_SemaineDeAnnee].[All]" allUniqueName="[DIM_DateEnregistrement].[Enregistrement_SemaineDeAnnee].[All]" dimensionUniqueName="[DIM_DateEnregistrement]" displayFolder="" count="2" unbalanced="0"/>
    <cacheHierarchy uniqueName="[DIM_DateEnregistrement].[Enregistrement_Trimestre]" caption="Enregistrement_Trimestre" attribute="1" defaultMemberUniqueName="[DIM_DateEnregistrement].[Enregistrement_Trimestre].[All]" allUniqueName="[DIM_DateEnregistrement].[Enregistrement_Trimestre].[All]" dimensionUniqueName="[DIM_DateEnregistrement]" displayFolder="" count="2" unbalanced="0"/>
    <cacheHierarchy uniqueName="[DIM_Devise].[D_Devise_ID]" caption="D_Devise_ID" attribute="1" defaultMemberUniqueName="[DIM_Devise].[D_Devise_ID].[All]" allUniqueName="[DIM_Devise].[D_Devise_ID].[All]" dimensionUniqueName="[DIM_Devise]" displayFolder="" count="2" unbalanced="0"/>
    <cacheHierarchy uniqueName="[DIM_Devise].[D_Devise_Lib]" caption="D_Devise_Lib" attribute="1" defaultMemberUniqueName="[DIM_Devise].[D_Devise_Lib].[All]" allUniqueName="[DIM_Devise].[D_Devise_Lib].[All]" dimensionUniqueName="[DIM_Devise]" displayFolder="" count="2" unbalanced="0"/>
    <cacheHierarchy uniqueName="[DIM_FluxG].[FG_FluxG_Agrege_ID]" caption="FG_FluxG_Agrege_ID" attribute="1" defaultMemberUniqueName="[DIM_FluxG].[FG_FluxG_Agrege_ID].[All]" allUniqueName="[DIM_FluxG].[FG_FluxG_Agrege_ID].[All]" dimensionUniqueName="[DIM_FluxG]" displayFolder="" count="2" unbalanced="0"/>
    <cacheHierarchy uniqueName="[DIM_FluxG].[FG_FluxG_Agrege_LIB]" caption="FG_FluxG_Agrege_LIB" attribute="1" defaultMemberUniqueName="[DIM_FluxG].[FG_FluxG_Agrege_LIB].[All]" allUniqueName="[DIM_FluxG].[FG_FluxG_Agrege_LIB].[All]" dimensionUniqueName="[DIM_FluxG]" displayFolder="" count="2" unbalanced="0">
      <fieldsUsage count="2">
        <fieldUsage x="-1"/>
        <fieldUsage x="1"/>
      </fieldsUsage>
    </cacheHierarchy>
    <cacheHierarchy uniqueName="[DIM_FluxG].[FG_FluxG_Detaille_ID]" caption="FG_FluxG_Detaille_ID" attribute="1" defaultMemberUniqueName="[DIM_FluxG].[FG_FluxG_Detaille_ID].[All]" allUniqueName="[DIM_FluxG].[FG_FluxG_Detaille_ID].[All]" dimensionUniqueName="[DIM_FluxG]" displayFolder="" count="2" unbalanced="0"/>
    <cacheHierarchy uniqueName="[DIM_FluxG].[FG_FluxG_Detaille_LIB]" caption="FG_FluxG_Detaille_LIB" attribute="1" defaultMemberUniqueName="[DIM_FluxG].[FG_FluxG_Detaille_LIB].[All]" allUniqueName="[DIM_FluxG].[FG_FluxG_Detaille_LIB].[All]" dimensionUniqueName="[DIM_FluxG]" displayFolder="" count="2" unbalanced="0"/>
    <cacheHierarchy uniqueName="[DIM_FluxG].[FG_Sens_ID]" caption="FG_Sens_ID" attribute="1" defaultMemberUniqueName="[DIM_FluxG].[FG_Sens_ID].[All]" allUniqueName="[DIM_FluxG].[FG_Sens_ID].[All]" dimensionUniqueName="[DIM_FluxG]" displayFolder="" count="2" unbalanced="0"/>
    <cacheHierarchy uniqueName="[DIM_FluxG].[FG_Sens_LIB]" caption="FG_Sens_LIB" attribute="1" defaultMemberUniqueName="[DIM_FluxG].[FG_Sens_LIB].[All]" allUniqueName="[DIM_FluxG].[FG_Sens_LIB].[All]" dimensionUniqueName="[DIM_FluxG]" displayFolder="" count="2" unbalanced="0"/>
    <cacheHierarchy uniqueName="[DIM_FluxG].[FluxG]" caption="FluxG" defaultMemberUniqueName="[DIM_FluxG].[FluxG].[All]" allUniqueName="[DIM_FluxG].[FluxG].[All]" dimensionUniqueName="[DIM_FluxG]" displayFolder="" count="5" unbalanced="0"/>
    <cacheHierarchy uniqueName="[DIM_FluxS].[FluxS]" caption="FluxS" defaultMemberUniqueName="[DIM_FluxS].[FluxS].[All]" allUniqueName="[DIM_FluxS].[FluxS].[All]" dimensionUniqueName="[DIM_FluxS]" displayFolder="" count="5" unbalanced="0"/>
    <cacheHierarchy uniqueName="[DIM_FluxS].[FS_FluxS_Agrege_ID]" caption="FS_FluxS_Agrege_ID" attribute="1" defaultMemberUniqueName="[DIM_FluxS].[FS_FluxS_Agrege_ID].[All]" allUniqueName="[DIM_FluxS].[FS_FluxS_Agrege_ID].[All]" dimensionUniqueName="[DIM_FluxS]" displayFolder="" count="2" unbalanced="0"/>
    <cacheHierarchy uniqueName="[DIM_FluxS].[FS_FluxS_Agrege_LIB]" caption="FS_FluxS_Agrege_LIB" attribute="1" defaultMemberUniqueName="[DIM_FluxS].[FS_FluxS_Agrege_LIB].[All]" allUniqueName="[DIM_FluxS].[FS_FluxS_Agrege_LIB].[All]" dimensionUniqueName="[DIM_FluxS]" displayFolder="" count="2" unbalanced="0"/>
    <cacheHierarchy uniqueName="[DIM_FluxS].[FS_FluxS_Detaille_ID]" caption="FS_FluxS_Detaille_ID" attribute="1" defaultMemberUniqueName="[DIM_FluxS].[FS_FluxS_Detaille_ID].[All]" allUniqueName="[DIM_FluxS].[FS_FluxS_Detaille_ID].[All]" dimensionUniqueName="[DIM_FluxS]" displayFolder="" count="2" unbalanced="0"/>
    <cacheHierarchy uniqueName="[DIM_FluxS].[FS_FluxS_Detaille_LIB]" caption="FS_FluxS_Detaille_LIB" attribute="1" defaultMemberUniqueName="[DIM_FluxS].[FS_FluxS_Detaille_LIB].[All]" allUniqueName="[DIM_FluxS].[FS_FluxS_Detaille_LIB].[All]" dimensionUniqueName="[DIM_FluxS]" displayFolder="" count="2" unbalanced="0"/>
    <cacheHierarchy uniqueName="[DIM_FluxS].[FS_Sens_ID]" caption="FS_Sens_ID" attribute="1" defaultMemberUniqueName="[DIM_FluxS].[FS_Sens_ID].[All]" allUniqueName="[DIM_FluxS].[FS_Sens_ID].[All]" dimensionUniqueName="[DIM_FluxS]" displayFolder="" count="2" unbalanced="0"/>
    <cacheHierarchy uniqueName="[DIM_FluxS].[FS_Sens_LIB]" caption="FS_Sens_LIB" attribute="1" defaultMemberUniqueName="[DIM_FluxS].[FS_Sens_LIB].[All]" allUniqueName="[DIM_FluxS].[FS_Sens_LIB].[All]" dimensionUniqueName="[DIM_FluxS]" displayFolder="" count="2" unbalanced="0"/>
    <cacheHierarchy uniqueName="[DIM_Franchise].[F_Franchise_ID]" caption="F_Franchise_ID" attribute="1" defaultMemberUniqueName="[DIM_Franchise].[F_Franchise_ID].[All]" allUniqueName="[DIM_Franchise].[F_Franchise_ID].[All]" dimensionUniqueName="[DIM_Franchise]" displayFolder="" count="2" unbalanced="0"/>
    <cacheHierarchy uniqueName="[DIM_Franchise].[F_Franchise_Lib]" caption="F_Franchise_Lib" attribute="1" defaultMemberUniqueName="[DIM_Franchise].[F_Franchise_Lib].[All]" allUniqueName="[DIM_Franchise].[F_Franchise_Lib].[All]" dimensionUniqueName="[DIM_Franchise]" displayFolder="" count="2" unbalanced="0"/>
    <cacheHierarchy uniqueName="[DIM_Incoterm].[I_Incoterm_ID]" caption="I_Incoterm_ID" attribute="1" defaultMemberUniqueName="[DIM_Incoterm].[I_Incoterm_ID].[All]" allUniqueName="[DIM_Incoterm].[I_Incoterm_ID].[All]" dimensionUniqueName="[DIM_Incoterm]" displayFolder="" count="2" unbalanced="0"/>
    <cacheHierarchy uniqueName="[DIM_Incoterm].[I_Incoterm_Lib]" caption="I_Incoterm_Lib" attribute="1" defaultMemberUniqueName="[DIM_Incoterm].[I_Incoterm_Lib].[All]" allUniqueName="[DIM_Incoterm].[I_Incoterm_Lib].[All]" dimensionUniqueName="[DIM_Incoterm]" displayFolder="" count="2" unbalanced="0"/>
    <cacheHierarchy uniqueName="[DIM_ModeTransport].[MT_ModeTransport_ID]" caption="MT_ModeTransport_ID" attribute="1" defaultMemberUniqueName="[DIM_ModeTransport].[MT_ModeTransport_ID].[All]" allUniqueName="[DIM_ModeTransport].[MT_ModeTransport_ID].[All]" dimensionUniqueName="[DIM_ModeTransport]" displayFolder="" count="2" unbalanced="0"/>
    <cacheHierarchy uniqueName="[DIM_ModeTransport].[MT_ModeTransport_Lib]" caption="MT_ModeTransport_Lib" attribute="1" defaultMemberUniqueName="[DIM_ModeTransport].[MT_ModeTransport_Lib].[All]" allUniqueName="[DIM_ModeTransport].[MT_ModeTransport_Lib].[All]" dimensionUniqueName="[DIM_ModeTransport]" displayFolder="" count="2" unbalanced="0"/>
    <cacheHierarchy uniqueName="[Dim_NumDeclaration].[NumDeclaration]" caption="NumDeclaration" attribute="1" keyAttribute="1" defaultMemberUniqueName="[Dim_NumDeclaration].[NumDeclaration].[All]" allUniqueName="[Dim_NumDeclaration].[NumDeclaration].[All]" dimensionUniqueName="[Dim_NumDeclaration]" displayFolder="" count="2" unbalanced="0"/>
    <cacheHierarchy uniqueName="[DIM_Operateur].[O_CENTRE_ID]" caption="O_CENTRE_ID" attribute="1" defaultMemberUniqueName="[DIM_Operateur].[O_CENTRE_ID].[All]" allUniqueName="[DIM_Operateur].[O_CENTRE_ID].[All]" dimensionUniqueName="[DIM_Operateur]" displayFolder="" count="2" unbalanced="0"/>
    <cacheHierarchy uniqueName="[DIM_Operateur].[O_CENTRE_LIB]" caption="O_CENTRE_LIB" attribute="1" defaultMemberUniqueName="[DIM_Operateur].[O_CENTRE_LIB].[All]" allUniqueName="[DIM_Operateur].[O_CENTRE_LIB].[All]" dimensionUniqueName="[DIM_Operateur]" displayFolder="" count="2" unbalanced="0"/>
    <cacheHierarchy uniqueName="[DIM_Operateur].[O_RC_ID]" caption="O_RC_ID" attribute="1" defaultMemberUniqueName="[DIM_Operateur].[O_RC_ID].[All]" allUniqueName="[DIM_Operateur].[O_RC_ID].[All]" dimensionUniqueName="[DIM_Operateur]" displayFolder="" count="2" unbalanced="0"/>
    <cacheHierarchy uniqueName="[DIM_Operateur].[O_RC_LIB]" caption="O_RC_LIB" attribute="1" defaultMemberUniqueName="[DIM_Operateur].[O_RC_LIB].[All]" allUniqueName="[DIM_Operateur].[O_RC_LIB].[All]" dimensionUniqueName="[DIM_Operateur]" displayFolder="" count="2" unbalanced="0"/>
    <cacheHierarchy uniqueName="[DIM_Operateur].[O_REGION_ID]" caption="O_REGION_ID" attribute="1" defaultMemberUniqueName="[DIM_Operateur].[O_REGION_ID].[All]" allUniqueName="[DIM_Operateur].[O_REGION_ID].[All]" dimensionUniqueName="[DIM_Operateur]" displayFolder="" count="2" unbalanced="0"/>
    <cacheHierarchy uniqueName="[DIM_Operateur].[O_REGION_LIB]" caption="O_REGION_LIB" attribute="1" defaultMemberUniqueName="[DIM_Operateur].[O_REGION_LIB].[All]" allUniqueName="[DIM_Operateur].[O_REGION_LIB].[All]" dimensionUniqueName="[DIM_Operateur]" displayFolder="" count="2" unbalanced="0"/>
    <cacheHierarchy uniqueName="[DIM_Operateur].[Opérateur]" caption="Opérateur" defaultMemberUniqueName="[DIM_Operateur].[Opérateur].[All]" allUniqueName="[DIM_Operateur].[Opérateur].[All]" dimensionUniqueName="[DIM_Operateur]" displayFolder="" count="7" unbalanced="0"/>
    <cacheHierarchy uniqueName="[DIM_Operateur].[RC_LIB_Actuelle]" caption="RC_LIB_Actuelle" attribute="1" defaultMemberUniqueName="[DIM_Operateur].[RC_LIB_Actuelle].[All]" allUniqueName="[DIM_Operateur].[RC_LIB_Actuelle].[All]" dimensionUniqueName="[DIM_Operateur]" displayFolder="" count="2" unbalanced="0"/>
    <cacheHierarchy uniqueName="[DIM_PaysDestination].[Continent_Destination_ID]" caption="Continent_Destination_ID" attribute="1" defaultMemberUniqueName="[DIM_PaysDestination].[Continent_Destination_ID].[All]" allUniqueName="[DIM_PaysDestination].[Continent_Destination_ID].[All]" dimensionUniqueName="[DIM_PaysDestination]" displayFolder="" count="2" unbalanced="0"/>
    <cacheHierarchy uniqueName="[DIM_PaysDestination].[Continent_Destination_Lib]" caption="Continent_Destination_Lib" attribute="1" defaultMemberUniqueName="[DIM_PaysDestination].[Continent_Destination_Lib].[All]" allUniqueName="[DIM_PaysDestination].[Continent_Destination_Lib].[All]" dimensionUniqueName="[DIM_PaysDestination]" displayFolder="" count="2" unbalanced="0"/>
    <cacheHierarchy uniqueName="[DIM_PaysDestination].[Groupement Eco_Destination]" caption="Groupement Eco_Destination" attribute="1" defaultMemberUniqueName="[DIM_PaysDestination].[Groupement Eco_Destination].[All]" allUniqueName="[DIM_PaysDestination].[Groupement Eco_Destination].[All]" dimensionUniqueName="[DIM_PaysDestination]" displayFolder="" count="2" unbalanced="0"/>
    <cacheHierarchy uniqueName="[DIM_PaysDestination].[Pays_Destination]" caption="Pays_Destination" defaultMemberUniqueName="[DIM_PaysDestination].[Pays_Destination].[All]" allUniqueName="[DIM_PaysDestination].[Pays_Destination].[All]" dimensionUniqueName="[DIM_PaysDestination]" displayFolder="" count="5" unbalanced="0"/>
    <cacheHierarchy uniqueName="[DIM_PaysDestination].[Pays_Destination_ID]" caption="Pays_Destination_ID" attribute="1" defaultMemberUniqueName="[DIM_PaysDestination].[Pays_Destination_ID].[All]" allUniqueName="[DIM_PaysDestination].[Pays_Destination_ID].[All]" dimensionUniqueName="[DIM_PaysDestination]" displayFolder="" count="2" unbalanced="0"/>
    <cacheHierarchy uniqueName="[DIM_PaysDestination].[Pays_Destination_Lib]" caption="Pays_Destination_Lib" attribute="1" defaultMemberUniqueName="[DIM_PaysDestination].[Pays_Destination_Lib].[All]" allUniqueName="[DIM_PaysDestination].[Pays_Destination_Lib].[All]" dimensionUniqueName="[DIM_PaysDestination]" displayFolder="" count="2" unbalanced="0"/>
    <cacheHierarchy uniqueName="[DIM_PaysOrigine].[Continen_Origine_ID]" caption="Continen_Origine_ID" attribute="1" defaultMemberUniqueName="[DIM_PaysOrigine].[Continen_Origine_ID].[All]" allUniqueName="[DIM_PaysOrigine].[Continen_Origine_ID].[All]" dimensionUniqueName="[DIM_PaysOrigine]" displayFolder="" count="2" unbalanced="0"/>
    <cacheHierarchy uniqueName="[DIM_PaysOrigine].[Continent_Origine_Lib]" caption="Continent_Origine_Lib" attribute="1" defaultMemberUniqueName="[DIM_PaysOrigine].[Continent_Origine_Lib].[All]" allUniqueName="[DIM_PaysOrigine].[Continent_Origine_Lib].[All]" dimensionUniqueName="[DIM_PaysOrigine]" displayFolder="" count="2" unbalanced="0"/>
    <cacheHierarchy uniqueName="[DIM_PaysOrigine].[GroupementEco_Origine]" caption="GroupementEco_Origine" attribute="1" defaultMemberUniqueName="[DIM_PaysOrigine].[GroupementEco_Origine].[All]" allUniqueName="[DIM_PaysOrigine].[GroupementEco_Origine].[All]" dimensionUniqueName="[DIM_PaysOrigine]" displayFolder="" count="2" unbalanced="0"/>
    <cacheHierarchy uniqueName="[DIM_PaysOrigine].[Pays_Origine_ID]" caption="Pays_Origine_ID" attribute="1" defaultMemberUniqueName="[DIM_PaysOrigine].[Pays_Origine_ID].[All]" allUniqueName="[DIM_PaysOrigine].[Pays_Origine_ID].[All]" dimensionUniqueName="[DIM_PaysOrigine]" displayFolder="" count="2" unbalanced="0"/>
    <cacheHierarchy uniqueName="[DIM_PaysOrigine].[Pays_Origine_Lib]" caption="Pays_Origine_Lib" attribute="1" defaultMemberUniqueName="[DIM_PaysOrigine].[Pays_Origine_Lib].[All]" allUniqueName="[DIM_PaysOrigine].[Pays_Origine_Lib].[All]" dimensionUniqueName="[DIM_PaysOrigine]" displayFolder="" count="2" unbalanced="0"/>
    <cacheHierarchy uniqueName="[DIM_PaysOrigine].[PaysOrigine]" caption="PaysOrigine" defaultMemberUniqueName="[DIM_PaysOrigine].[PaysOrigine].[All]" allUniqueName="[DIM_PaysOrigine].[PaysOrigine].[All]" dimensionUniqueName="[DIM_PaysOrigine]" displayFolder="" count="5" unbalanced="0"/>
    <cacheHierarchy uniqueName="[DIM_PaysProvenance].[Continent_Provenance_ID]" caption="Continent_Provenance_ID" attribute="1" defaultMemberUniqueName="[DIM_PaysProvenance].[Continent_Provenance_ID].[All]" allUniqueName="[DIM_PaysProvenance].[Continent_Provenance_ID].[All]" dimensionUniqueName="[DIM_PaysProvenance]" displayFolder="" count="2" unbalanced="0"/>
    <cacheHierarchy uniqueName="[DIM_PaysProvenance].[Continent_Provenance_Lib]" caption="Continent_Provenance_Lib" attribute="1" defaultMemberUniqueName="[DIM_PaysProvenance].[Continent_Provenance_Lib].[All]" allUniqueName="[DIM_PaysProvenance].[Continent_Provenance_Lib].[All]" dimensionUniqueName="[DIM_PaysProvenance]" displayFolder="" count="2" unbalanced="0"/>
    <cacheHierarchy uniqueName="[DIM_PaysProvenance].[GroupementEco_Provenance]" caption="GroupementEco_Provenance" attribute="1" defaultMemberUniqueName="[DIM_PaysProvenance].[GroupementEco_Provenance].[All]" allUniqueName="[DIM_PaysProvenance].[GroupementEco_Provenance].[All]" dimensionUniqueName="[DIM_PaysProvenance]" displayFolder="" count="2" unbalanced="0"/>
    <cacheHierarchy uniqueName="[DIM_PaysProvenance].[Pays__Provenance]" caption="Pays__Provenance" defaultMemberUniqueName="[DIM_PaysProvenance].[Pays__Provenance].[All]" allUniqueName="[DIM_PaysProvenance].[Pays__Provenance].[All]" dimensionUniqueName="[DIM_PaysProvenance]" displayFolder="" count="5" unbalanced="0"/>
    <cacheHierarchy uniqueName="[DIM_PaysProvenance].[Pays_Provenance_ID]" caption="Pays_Provenance_ID" attribute="1" defaultMemberUniqueName="[DIM_PaysProvenance].[Pays_Provenance_ID].[All]" allUniqueName="[DIM_PaysProvenance].[Pays_Provenance_ID].[All]" dimensionUniqueName="[DIM_PaysProvenance]" displayFolder="" count="2" unbalanced="0"/>
    <cacheHierarchy uniqueName="[DIM_PaysProvenance].[Pays_Provenance_Lib]" caption="Pays_Provenance_Lib" attribute="1" defaultMemberUniqueName="[DIM_PaysProvenance].[Pays_Provenance_Lib].[All]" allUniqueName="[DIM_PaysProvenance].[Pays_Provenance_Lib].[All]" dimensionUniqueName="[DIM_PaysProvenance]" displayFolder="" count="2" unbalanced="0"/>
    <cacheHierarchy uniqueName="[DIM_PaysStatistique].[Continent_Statistique_ID]" caption="Continent_Statistique_ID" attribute="1" defaultMemberUniqueName="[DIM_PaysStatistique].[Continent_Statistique_ID].[All]" allUniqueName="[DIM_PaysStatistique].[Continent_Statistique_ID].[All]" dimensionUniqueName="[DIM_PaysStatistique]" displayFolder="" count="2" unbalanced="0"/>
    <cacheHierarchy uniqueName="[DIM_PaysStatistique].[Continent_Statistique_Lib]" caption="Continent_Statistique_Lib" attribute="1" defaultMemberUniqueName="[DIM_PaysStatistique].[Continent_Statistique_Lib].[All]" allUniqueName="[DIM_PaysStatistique].[Continent_Statistique_Lib].[All]" dimensionUniqueName="[DIM_PaysStatistique]" displayFolder="" count="2" unbalanced="0"/>
    <cacheHierarchy uniqueName="[DIM_PaysStatistique].[GroupementEco_Statistique]" caption="GroupementEco_Statistique" attribute="1" defaultMemberUniqueName="[DIM_PaysStatistique].[GroupementEco_Statistique].[All]" allUniqueName="[DIM_PaysStatistique].[GroupementEco_Statistique].[All]" dimensionUniqueName="[DIM_PaysStatistique]" displayFolder="" count="2" unbalanced="0"/>
    <cacheHierarchy uniqueName="[DIM_PaysStatistique].[Pays_Statistique_ID]" caption="Pays_Statistique_ID" attribute="1" defaultMemberUniqueName="[DIM_PaysStatistique].[Pays_Statistique_ID].[All]" allUniqueName="[DIM_PaysStatistique].[Pays_Statistique_ID].[All]" dimensionUniqueName="[DIM_PaysStatistique]" displayFolder="" count="2" unbalanced="0"/>
    <cacheHierarchy uniqueName="[DIM_PaysStatistique].[Pays_Statistique_Lib]" caption="Pays_Statistique_Lib" attribute="1" defaultMemberUniqueName="[DIM_PaysStatistique].[Pays_Statistique_Lib].[All]" allUniqueName="[DIM_PaysStatistique].[Pays_Statistique_Lib].[All]" dimensionUniqueName="[DIM_PaysStatistique]" displayFolder="" count="2" unbalanced="0"/>
    <cacheHierarchy uniqueName="[DIM_PaysStatistique].[PaysStatistique]" caption="PaysStatistique" defaultMemberUniqueName="[DIM_PaysStatistique].[PaysStatistique].[All]" allUniqueName="[DIM_PaysStatistique].[PaysStatistique].[All]" dimensionUniqueName="[DIM_PaysStatistique]" displayFolder="" count="5" unbalanced="0"/>
    <cacheHierarchy uniqueName="[DIM_RegimeDouanier].[RD_Categorie_RegimeDouanier_ID]" caption="RD_Categorie_RegimeDouanier_ID" attribute="1" defaultMemberUniqueName="[DIM_RegimeDouanier].[RD_Categorie_RegimeDouanier_ID].[All]" allUniqueName="[DIM_RegimeDouanier].[RD_Categorie_RegimeDouanier_ID].[All]" dimensionUniqueName="[DIM_RegimeDouanier]" displayFolder="" count="2" unbalanced="0"/>
    <cacheHierarchy uniqueName="[DIM_RegimeDouanier].[RD_Categorie_RegimeDouanier_Lib]" caption="RD_Categorie_RegimeDouanier_Lib" attribute="1" defaultMemberUniqueName="[DIM_RegimeDouanier].[RD_Categorie_RegimeDouanier_Lib].[All]" allUniqueName="[DIM_RegimeDouanier].[RD_Categorie_RegimeDouanier_Lib].[All]" dimensionUniqueName="[DIM_RegimeDouanier]" displayFolder="" count="2" unbalanced="0"/>
    <cacheHierarchy uniqueName="[DIM_RegimeDouanier].[RD_RegimeDouanier_ID]" caption="RD_RegimeDouanier_ID" attribute="1" defaultMemberUniqueName="[DIM_RegimeDouanier].[RD_RegimeDouanier_ID].[All]" allUniqueName="[DIM_RegimeDouanier].[RD_RegimeDouanier_ID].[All]" dimensionUniqueName="[DIM_RegimeDouanier]" displayFolder="" count="2" unbalanced="0"/>
    <cacheHierarchy uniqueName="[DIM_RegimeDouanier].[RD_RegimeDouanier_Lib]" caption="RD_RegimeDouanier_Lib" attribute="1" defaultMemberUniqueName="[DIM_RegimeDouanier].[RD_RegimeDouanier_Lib].[All]" allUniqueName="[DIM_RegimeDouanier].[RD_RegimeDouanier_Lib].[All]" dimensionUniqueName="[DIM_RegimeDouanier]" displayFolder="" count="2" unbalanced="0"/>
    <cacheHierarchy uniqueName="[DIM_RegimeDouanier].[RegimeDouanier]" caption="RegimeDouanier" defaultMemberUniqueName="[DIM_RegimeDouanier].[RegimeDouanier].[All]" allUniqueName="[DIM_RegimeDouanier].[RegimeDouanier].[All]" dimensionUniqueName="[DIM_RegimeDouanier]" displayFolder="" count="5" unbalanced="0"/>
    <cacheHierarchy uniqueName="[DIM_RegimeStatiqtique].[RS_RegimeStatiqtique_ID]" caption="RS_RegimeStatiqtique_ID" attribute="1" defaultMemberUniqueName="[DIM_RegimeStatiqtique].[RS_RegimeStatiqtique_ID].[All]" allUniqueName="[DIM_RegimeStatiqtique].[RS_RegimeStatiqtique_ID].[All]" dimensionUniqueName="[DIM_RegimeStatiqtique]" displayFolder="" count="2" unbalanced="0"/>
    <cacheHierarchy uniqueName="[DIM_RegimeStatiqtique].[RS_RegimeStatiqtique_Lib]" caption="RS_RegimeStatiqtique_Lib" attribute="1" defaultMemberUniqueName="[DIM_RegimeStatiqtique].[RS_RegimeStatiqtique_Lib].[All]" allUniqueName="[DIM_RegimeStatiqtique].[RS_RegimeStatiqtique_Lib].[All]" dimensionUniqueName="[DIM_RegimeStatiqtique]" displayFolder="" count="2" unbalanced="0"/>
    <cacheHierarchy uniqueName="[DIM_Sens].[S_Sens_ID]" caption="S_Sens_ID" attribute="1" defaultMemberUniqueName="[DIM_Sens].[S_Sens_ID].[All]" allUniqueName="[DIM_Sens].[S_Sens_ID].[All]" dimensionUniqueName="[DIM_Sens]" displayFolder="" count="2" unbalanced="0"/>
    <cacheHierarchy uniqueName="[DIM_Sens].[S_Sens_Lib]" caption="S_Sens_Lib" attribute="1" defaultMemberUniqueName="[DIM_Sens].[S_Sens_Lib].[All]" allUniqueName="[DIM_Sens].[S_Sens_Lib].[All]" dimensionUniqueName="[DIM_Sens]" displayFolder="" count="2" unbalanced="0"/>
    <cacheHierarchy uniqueName="[Dim_StatutArret].[Statut_Arret]" caption="Statut_Arret" attribute="1" defaultMemberUniqueName="[Dim_StatutArret].[Statut_Arret].[All]" allUniqueName="[Dim_StatutArret].[Statut_Arret].[All]" dimensionUniqueName="[Dim_StatutArret]" displayFolder="" count="2" unbalanced="0">
      <fieldsUsage count="2">
        <fieldUsage x="-1"/>
        <fieldUsage x="3"/>
      </fieldsUsage>
    </cacheHierarchy>
    <cacheHierarchy uniqueName="[DIM Ecosystemes].[PK_Ecosysteme]" caption="PK_Ecosysteme" attribute="1" keyAttribute="1" defaultMemberUniqueName="[DIM Ecosystemes].[PK_Ecosysteme].[All]" allUniqueName="[DIM Ecosystemes].[PK_Ecosysteme].[All]" dimensionUniqueName="[DIM Ecosystemes]" displayFolder="" count="2" unbalanced="0" hidden="1"/>
    <cacheHierarchy uniqueName="[DIM_Accord].[Ac_PK_Accord]" caption="Ac_PK_Accord" attribute="1" keyAttribute="1" defaultMemberUniqueName="[DIM_Accord].[Ac_PK_Accord].[All]" allUniqueName="[DIM_Accord].[Ac_PK_Accord].[All]" dimensionUniqueName="[DIM_Accord]" displayFolder="" count="2" unbalanced="0" hidden="1"/>
    <cacheHierarchy uniqueName="[DIM_Article].[Ar_PK_Article]" caption="Ar_PK_Article" attribute="1" keyAttribute="1" defaultMemberUniqueName="[DIM_Article].[Ar_PK_Article].[All]" allUniqueName="[DIM_Article].[Ar_PK_Article].[All]" dimensionUniqueName="[DIM_Article]" displayFolder="" count="2" unbalanced="0" hidden="1"/>
    <cacheHierarchy uniqueName="[DIM_ASP].[PK_ASP]" caption="PK_ASP" attribute="1" keyAttribute="1" defaultMemberUniqueName="[DIM_ASP].[PK_ASP].[All]" allUniqueName="[DIM_ASP].[PK_ASP].[All]" dimensionUniqueName="[DIM_ASP]" displayFolder="" count="2" unbalanced="0" hidden="1"/>
    <cacheHierarchy uniqueName="[DIM_BureauDouanier].[BD_PK_BureauDouanier]" caption="BD_PK_BureauDouanier" attribute="1" keyAttribute="1" defaultMemberUniqueName="[DIM_BureauDouanier].[BD_PK_BureauDouanier].[All]" allUniqueName="[DIM_BureauDouanier].[BD_PK_BureauDouanier].[All]" dimensionUniqueName="[DIM_BureauDouanier]" displayFolder="" count="2" unbalanced="0" hidden="1"/>
    <cacheHierarchy uniqueName="[DIM_Devise].[D_PK_Devise]" caption="D_PK_Devise" attribute="1" keyAttribute="1" defaultMemberUniqueName="[DIM_Devise].[D_PK_Devise].[All]" allUniqueName="[DIM_Devise].[D_PK_Devise].[All]" dimensionUniqueName="[DIM_Devise]" displayFolder="" count="2" unbalanced="0" hidden="1"/>
    <cacheHierarchy uniqueName="[DIM_FluxG].[FG_PK_FluxG]" caption="FG_PK_FluxG" attribute="1" keyAttribute="1" defaultMemberUniqueName="[DIM_FluxG].[FG_PK_FluxG].[All]" allUniqueName="[DIM_FluxG].[FG_PK_FluxG].[All]" dimensionUniqueName="[DIM_FluxG]" displayFolder="" count="2" unbalanced="0" hidden="1"/>
    <cacheHierarchy uniqueName="[DIM_FluxS].[FS_PK_FluxS]" caption="FS_PK_FluxS" attribute="1" keyAttribute="1" defaultMemberUniqueName="[DIM_FluxS].[FS_PK_FluxS].[All]" allUniqueName="[DIM_FluxS].[FS_PK_FluxS].[All]" dimensionUniqueName="[DIM_FluxS]" displayFolder="" count="2" unbalanced="0" hidden="1"/>
    <cacheHierarchy uniqueName="[DIM_Franchise].[F_PK_Franchise]" caption="F_PK_Franchise" attribute="1" keyAttribute="1" defaultMemberUniqueName="[DIM_Franchise].[F_PK_Franchise].[All]" allUniqueName="[DIM_Franchise].[F_PK_Franchise].[All]" dimensionUniqueName="[DIM_Franchise]" displayFolder="" count="2" unbalanced="0" hidden="1"/>
    <cacheHierarchy uniqueName="[DIM_Incoterm].[I_PK_Incoterm]" caption="I_PK_Incoterm" attribute="1" keyAttribute="1" defaultMemberUniqueName="[DIM_Incoterm].[I_PK_Incoterm].[All]" allUniqueName="[DIM_Incoterm].[I_PK_Incoterm].[All]" dimensionUniqueName="[DIM_Incoterm]" displayFolder="" count="2" unbalanced="0" hidden="1"/>
    <cacheHierarchy uniqueName="[DIM_ModeTransport].[MT_PK_ModeTransport]" caption="MT_PK_ModeTransport" attribute="1" keyAttribute="1" defaultMemberUniqueName="[DIM_ModeTransport].[MT_PK_ModeTransport].[All]" allUniqueName="[DIM_ModeTransport].[MT_PK_ModeTransport].[All]" dimensionUniqueName="[DIM_ModeTransport]" displayFolder="" count="2" unbalanced="0" hidden="1"/>
    <cacheHierarchy uniqueName="[DIM_Operateur].[O_PK_Operateur]" caption="O_PK_Operateur" attribute="1" keyAttribute="1" defaultMemberUniqueName="[DIM_Operateur].[O_PK_Operateur].[All]" allUniqueName="[DIM_Operateur].[O_PK_Operateur].[All]" dimensionUniqueName="[DIM_Operateur]" displayFolder="" count="2" unbalanced="0" hidden="1"/>
    <cacheHierarchy uniqueName="[DIM_PaysDestination].[PK_Pays_Destination]" caption="PK_Pays_Destination" attribute="1" keyAttribute="1" defaultMemberUniqueName="[DIM_PaysDestination].[PK_Pays_Destination].[All]" allUniqueName="[DIM_PaysDestination].[PK_Pays_Destination].[All]" dimensionUniqueName="[DIM_PaysDestination]" displayFolder="" count="2" unbalanced="0" hidden="1"/>
    <cacheHierarchy uniqueName="[DIM_PaysOrigine].[PK_Pays_Origine]" caption="PK_Pays_Origine" attribute="1" keyAttribute="1" defaultMemberUniqueName="[DIM_PaysOrigine].[PK_Pays_Origine].[All]" allUniqueName="[DIM_PaysOrigine].[PK_Pays_Origine].[All]" dimensionUniqueName="[DIM_PaysOrigine]" displayFolder="" count="2" unbalanced="0" hidden="1"/>
    <cacheHierarchy uniqueName="[DIM_PaysProvenance].[PK_Pays_Provenance]" caption="PK_Pays_Provenance" attribute="1" keyAttribute="1" defaultMemberUniqueName="[DIM_PaysProvenance].[PK_Pays_Provenance].[All]" allUniqueName="[DIM_PaysProvenance].[PK_Pays_Provenance].[All]" dimensionUniqueName="[DIM_PaysProvenance]" displayFolder="" count="2" unbalanced="0" hidden="1"/>
    <cacheHierarchy uniqueName="[DIM_PaysStatistique].[PK_Pays_Statistique]" caption="PK_Pays_Statistique" attribute="1" keyAttribute="1" defaultMemberUniqueName="[DIM_PaysStatistique].[PK_Pays_Statistique].[All]" allUniqueName="[DIM_PaysStatistique].[PK_Pays_Statistique].[All]" dimensionUniqueName="[DIM_PaysStatistique]" displayFolder="" count="2" unbalanced="0" hidden="1"/>
    <cacheHierarchy uniqueName="[DIM_RegimeDouanier].[RD_PK_RegimeDouanier]" caption="RD_PK_RegimeDouanier" attribute="1" keyAttribute="1" defaultMemberUniqueName="[DIM_RegimeDouanier].[RD_PK_RegimeDouanier].[All]" allUniqueName="[DIM_RegimeDouanier].[RD_PK_RegimeDouanier].[All]" dimensionUniqueName="[DIM_RegimeDouanier]" displayFolder="" count="2" unbalanced="0" hidden="1"/>
    <cacheHierarchy uniqueName="[DIM_RegimeStatiqtique].[RS_PK_RegimeStatiqtique]" caption="RS_PK_RegimeStatiqtique" attribute="1" keyAttribute="1" defaultMemberUniqueName="[DIM_RegimeStatiqtique].[RS_PK_RegimeStatiqtique].[All]" allUniqueName="[DIM_RegimeStatiqtique].[RS_PK_RegimeStatiqtique].[All]" dimensionUniqueName="[DIM_RegimeStatiqtique]" displayFolder="" count="2" unbalanced="0" hidden="1"/>
    <cacheHierarchy uniqueName="[DIM_Sens].[S_PK_Sens]" caption="S_PK_Sens" attribute="1" keyAttribute="1" defaultMemberUniqueName="[DIM_Sens].[S_PK_Sens].[All]" allUniqueName="[DIM_Sens].[S_PK_Sens].[All]" dimensionUniqueName="[DIM_Sens]" displayFolder="" count="2" unbalanced="0" hidden="1"/>
    <cacheHierarchy uniqueName="[Dim_StatutArret].[Statut_Id]" caption="Statut_Id" attribute="1" keyAttribute="1" defaultMemberUniqueName="[Dim_StatutArret].[Statut_Id].[All]" allUniqueName="[Dim_StatutArret].[Statut_Id].[All]" dimensionUniqueName="[Dim_StatutArret]" displayFolder="" count="2" unbalanced="0" hidden="1"/>
    <cacheHierarchy uniqueName="[Measures].[D_PoidsNetArticle]" caption="D_PoidsNetArticle" measure="1" displayFolder="" measureGroup="TF_StatCommerceExterieur" count="0"/>
    <cacheHierarchy uniqueName="[Measures].[D_ValeurArticle]" caption="D_ValeurArticle" measure="1" displayFolder="" measureGroup="TF_StatCommerceExterieur" count="0"/>
    <cacheHierarchy uniqueName="[Measures].[D_QteCommerciale]" caption="D_QteCommerciale" measure="1" displayFolder="" measureGroup="TF_StatCommerceExterieur" count="0"/>
    <cacheHierarchy uniqueName="[Measures].[D_ValeurStatistique]" caption="D_ValeurStatistique" measure="1" displayFolder="" measureGroup="TF_StatCommerceExterieur" count="0"/>
    <cacheHierarchy uniqueName="[Measures].[D_QteComplementaire]" caption="D_QteComplementaire" measure="1" displayFolder="" measureGroup="TF_StatCommerceExterieur" count="0"/>
    <cacheHierarchy uniqueName="[Measures].[D_ValeurTotaleDeclaree]" caption="D_ValeurTotaleDeclaree" measure="1" displayFolder="" measureGroup="TF_StatCommerceExterieur" count="0"/>
    <cacheHierarchy uniqueName="[Measures].[D_ValeurTotalesStatistique]" caption="D_ValeurTotalesStatistique" measure="1" displayFolder="" measureGroup="TF_StatCommerceExterieur" count="0"/>
    <cacheHierarchy uniqueName="[Measures].[D_ValeurFacture]" caption="D_ValeurFacture" measure="1" displayFolder="" measureGroup="TF_StatCommerceExterieur" count="0"/>
    <cacheHierarchy uniqueName="[Measures].[D_PoidsBruteTotal]" caption="D_PoidsBruteTotal" measure="1" displayFolder="" measureGroup="TF_StatCommerceExterieur" count="0"/>
    <cacheHierarchy uniqueName="[Measures].[D_PoidsNetTotal]" caption="D_PoidsNetTotal" measure="1" displayFolder="" measureGroup="TF_StatCommerceExterieur" count="0"/>
    <cacheHierarchy uniqueName="[Measures].[D_Fret]" caption="D_Fret" measure="1" displayFolder="" measureGroup="TF_StatCommerceExterieur" count="0"/>
    <cacheHierarchy uniqueName="[Measures].[D_Assurance]" caption="D_Assurance" measure="1" displayFolder="" measureGroup="TF_StatCommerceExterieur" count="0"/>
    <cacheHierarchy uniqueName="[Measures].[D_NombreArticle]" caption="D_NombreArticle" measure="1" displayFolder="" measureGroup="TF_StatCommerceExterieur" count="0"/>
    <cacheHierarchy uniqueName="[Measures].[C_PoidsNetArticle]" caption="C_PoidsNetArticle" measure="1" displayFolder="" measureGroup="TF_StatCommerceExterieur" count="0" oneField="1">
      <fieldsUsage count="1">
        <fieldUsage x="5"/>
      </fieldsUsage>
    </cacheHierarchy>
    <cacheHierarchy uniqueName="[Measures].[C_ValeurArticle]" caption="C_ValeurArticle" measure="1" displayFolder="" measureGroup="TF_StatCommerceExterieur" count="0"/>
    <cacheHierarchy uniqueName="[Measures].[C_QteCommerciale]" caption="C_QteCommerciale" measure="1" displayFolder="" measureGroup="TF_StatCommerceExterieur" count="0"/>
    <cacheHierarchy uniqueName="[Measures].[C_ValeurStatistique]" caption="C_ValeurStatistique" measure="1" displayFolder="" measureGroup="TF_StatCommerceExterieur" count="0" oneField="1">
      <fieldsUsage count="1">
        <fieldUsage x="2"/>
      </fieldsUsage>
    </cacheHierarchy>
    <cacheHierarchy uniqueName="[Measures].[C_QteComplementaire]" caption="C_QteComplementaire" measure="1" displayFolder="" measureGroup="TF_StatCommerceExterieur" count="0"/>
    <cacheHierarchy uniqueName="[Measures].[C_ValeurTotaleDeclaree]" caption="C_ValeurTotaleDeclaree" measure="1" displayFolder="" measureGroup="TF_StatCommerceExterieur" count="0"/>
    <cacheHierarchy uniqueName="[Measures].[C_ValeurTotalesStatistique]" caption="C_ValeurTotalesStatistique" measure="1" displayFolder="" measureGroup="TF_StatCommerceExterieur" count="0"/>
    <cacheHierarchy uniqueName="[Measures].[C_ValeurFacture]" caption="C_ValeurFacture" measure="1" displayFolder="" measureGroup="TF_StatCommerceExterieur" count="0"/>
    <cacheHierarchy uniqueName="[Measures].[C_PoidsBruteTotal]" caption="C_PoidsBruteTotal" measure="1" displayFolder="" measureGroup="TF_StatCommerceExterieur" count="0"/>
    <cacheHierarchy uniqueName="[Measures].[C_PoidsNetTotal]" caption="C_PoidsNetTotal" measure="1" displayFolder="" measureGroup="TF_StatCommerceExterieur" count="0"/>
    <cacheHierarchy uniqueName="[Measures].[C_Fret]" caption="C_Fret" measure="1" displayFolder="" measureGroup="TF_StatCommerceExterieur" count="0"/>
    <cacheHierarchy uniqueName="[Measures].[C_NombreArticle]" caption="C_NombreArticle" measure="1" displayFolder="" measureGroup="TF_StatCommerceExterieur" count="0"/>
    <cacheHierarchy uniqueName="[Measures].[C_Assurance]" caption="C_Assurance" measure="1" displayFolder="" measureGroup="TF_StatCommerceExterieur" count="0"/>
    <cacheHierarchy uniqueName="[Measures].[D_PrixUnitaireComplementaire]" caption="D_PrixUnitaireComplementaire" measure="1" displayFolder="" measureGroup="TF_StatCommerceExterieur" count="0"/>
    <cacheHierarchy uniqueName="[Measures].[D_PrixUnitaire]" caption="D_PrixUnitaire" measure="1" displayFolder="" measureGroup="TF_StatCommerceExterieur" count="0"/>
    <cacheHierarchy uniqueName="[Measures].[D_TauxChange]" caption="D_TauxChange" measure="1" displayFolder="" measureGroup="TF_StatCommerceExterieur" count="0"/>
    <cacheHierarchy uniqueName="[Measures].[D_PrixMoyen]" caption="D_PrixMoyen" measure="1" displayFolder="" measureGroup="TF_StatCommerceExterieur" count="0"/>
    <cacheHierarchy uniqueName="[Measures].[D_PrixMoyenComplementaire]" caption="D_PrixMoyenComplementaire" measure="1" displayFolder="" measureGroup="TF_StatCommerceExterieur" count="0"/>
    <cacheHierarchy uniqueName="[Measures].[Taux_Change]" caption="Taux_Change" measure="1" displayFolder="" measureGroup="TF_StatCommerceExterieur" count="0" hidden="1"/>
    <cacheHierarchy uniqueName="[Measures].[Prix_Unitaire]" caption="Prix_Unitaire" measure="1" displayFolder="" measureGroup="TF_StatCommerceExterieur" count="0" hidden="1"/>
    <cacheHierarchy uniqueName="[Measures].[Prix_UnitaireComplementaire]" caption="Prix_UnitaireComplementaire" measure="1" displayFolder="" measureGroup="TF_StatCommerceExterieur" count="0" hidden="1"/>
  </cacheHierarchies>
  <kpis count="0"/>
  <dimensions count="25">
    <dimension name="DIM Ecosystemes" uniqueName="[DIM Ecosystemes]" caption="DIM Ecosystemes"/>
    <dimension name="DIM_Accord" uniqueName="[DIM_Accord]" caption="DIM_Accord"/>
    <dimension name="DIM_AnneeDeclaration" uniqueName="[DIM_AnneeDeclaration]" caption="DIM_AnneeDeclaration"/>
    <dimension name="DIM_Article" uniqueName="[DIM_Article]" caption="DIM_Article"/>
    <dimension name="DIM_ASP" uniqueName="[DIM_ASP]" caption="DIM_ASP"/>
    <dimension name="DIM_BureauDouanier" uniqueName="[DIM_BureauDouanier]" caption="DIM_BureauDouanier"/>
    <dimension name="DIM_DateChargement" uniqueName="[DIM_DateChargement]" caption="DIM_DateChargement"/>
    <dimension name="DIM_DateEnregistrement" uniqueName="[DIM_DateEnregistrement]" caption="DIM_DateEnregistrement"/>
    <dimension name="DIM_Devise" uniqueName="[DIM_Devise]" caption="DIM_Devise"/>
    <dimension name="DIM_FluxG" uniqueName="[DIM_FluxG]" caption="DIM_FluxG"/>
    <dimension name="DIM_FluxS" uniqueName="[DIM_FluxS]" caption="DIM_FluxS"/>
    <dimension name="DIM_Franchise" uniqueName="[DIM_Franchise]" caption="DIM_Franchise"/>
    <dimension name="DIM_Incoterm" uniqueName="[DIM_Incoterm]" caption="DIM_Incoterm"/>
    <dimension name="DIM_ModeTransport" uniqueName="[DIM_ModeTransport]" caption="DIM_ModeTransport"/>
    <dimension name="Dim_NumDeclaration" uniqueName="[Dim_NumDeclaration]" caption="Dim_NumDeclaration"/>
    <dimension name="DIM_Operateur" uniqueName="[DIM_Operateur]" caption="DIM_Operateur"/>
    <dimension name="DIM_PaysDestination" uniqueName="[DIM_PaysDestination]" caption="DIM_PaysDestination"/>
    <dimension name="DIM_PaysOrigine" uniqueName="[DIM_PaysOrigine]" caption="DIM_PaysOrigine"/>
    <dimension name="DIM_PaysProvenance" uniqueName="[DIM_PaysProvenance]" caption="DIM_PaysProvenance"/>
    <dimension name="DIM_PaysStatistique" uniqueName="[DIM_PaysStatistique]" caption="DIM_PaysStatistique"/>
    <dimension name="DIM_RegimeDouanier" uniqueName="[DIM_RegimeDouanier]" caption="DIM_RegimeDouanier"/>
    <dimension name="DIM_RegimeStatiqtique" uniqueName="[DIM_RegimeStatiqtique]" caption="DIM_RegimeStatiqtique"/>
    <dimension name="DIM_Sens" uniqueName="[DIM_Sens]" caption="DIM_Sens"/>
    <dimension name="Dim_StatutArret" uniqueName="[Dim_StatutArret]" caption="Dim_StatutArret"/>
    <dimension measure="1" name="Measures" uniqueName="[Measures]" caption="Measures"/>
  </dimensions>
  <measureGroups count="1">
    <measureGroup name="TF_StatCommerceExterieur" caption="TF_StatCommerceExterieur"/>
  </measureGroups>
  <maps count="24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4000000}" name="Tableau croisé dynamique16" cacheId="817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CR6:CV94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86">
    <i>
      <x/>
    </i>
    <i r="1">
      <x v="41"/>
    </i>
    <i r="1">
      <x v="57"/>
    </i>
    <i r="1">
      <x v="31"/>
    </i>
    <i r="1">
      <x v="48"/>
    </i>
    <i r="1">
      <x v="3"/>
    </i>
    <i r="1">
      <x v="25"/>
    </i>
    <i r="1">
      <x v="10"/>
    </i>
    <i r="1">
      <x v="18"/>
    </i>
    <i r="1">
      <x/>
    </i>
    <i r="1">
      <x v="2"/>
    </i>
    <i r="1">
      <x v="32"/>
    </i>
    <i r="1">
      <x v="14"/>
    </i>
    <i r="1">
      <x v="80"/>
    </i>
    <i r="1">
      <x v="22"/>
    </i>
    <i r="1">
      <x v="60"/>
    </i>
    <i r="1">
      <x v="24"/>
    </i>
    <i r="1">
      <x v="56"/>
    </i>
    <i r="1">
      <x v="82"/>
    </i>
    <i r="1">
      <x v="19"/>
    </i>
    <i r="1">
      <x v="47"/>
    </i>
    <i r="1">
      <x v="76"/>
    </i>
    <i r="1">
      <x v="74"/>
    </i>
    <i r="1">
      <x v="63"/>
    </i>
    <i r="1">
      <x v="9"/>
    </i>
    <i r="1">
      <x v="11"/>
    </i>
    <i r="1">
      <x v="30"/>
    </i>
    <i r="1">
      <x v="81"/>
    </i>
    <i r="1">
      <x v="51"/>
    </i>
    <i r="1">
      <x v="7"/>
    </i>
    <i r="1">
      <x v="6"/>
    </i>
    <i r="1">
      <x v="12"/>
    </i>
    <i r="1">
      <x v="79"/>
    </i>
    <i r="1">
      <x v="38"/>
    </i>
    <i r="1">
      <x v="37"/>
    </i>
    <i r="1">
      <x v="62"/>
    </i>
    <i r="1">
      <x v="58"/>
    </i>
    <i r="1">
      <x v="59"/>
    </i>
    <i r="1">
      <x v="65"/>
    </i>
    <i r="1">
      <x v="23"/>
    </i>
    <i r="1">
      <x v="40"/>
    </i>
    <i r="1">
      <x v="15"/>
    </i>
    <i r="1">
      <x v="69"/>
    </i>
    <i r="1">
      <x v="70"/>
    </i>
    <i r="1">
      <x v="35"/>
    </i>
    <i r="1">
      <x v="34"/>
    </i>
    <i r="1">
      <x v="4"/>
    </i>
    <i r="1">
      <x v="83"/>
    </i>
    <i r="1">
      <x v="67"/>
    </i>
    <i r="1">
      <x v="78"/>
    </i>
    <i r="1">
      <x v="43"/>
    </i>
    <i r="1">
      <x v="21"/>
    </i>
    <i r="1">
      <x v="28"/>
    </i>
    <i r="1">
      <x v="49"/>
    </i>
    <i r="1">
      <x v="75"/>
    </i>
    <i r="1">
      <x v="77"/>
    </i>
    <i r="1">
      <x v="36"/>
    </i>
    <i r="1">
      <x v="71"/>
    </i>
    <i r="1">
      <x v="72"/>
    </i>
    <i r="1">
      <x v="52"/>
    </i>
    <i r="1">
      <x v="44"/>
    </i>
    <i r="1">
      <x v="13"/>
    </i>
    <i r="1">
      <x v="73"/>
    </i>
    <i r="1">
      <x v="20"/>
    </i>
    <i r="1">
      <x v="29"/>
    </i>
    <i r="1">
      <x v="33"/>
    </i>
    <i r="1">
      <x v="54"/>
    </i>
    <i r="1">
      <x v="27"/>
    </i>
    <i r="1">
      <x v="17"/>
    </i>
    <i r="1">
      <x v="46"/>
    </i>
    <i r="1">
      <x v="68"/>
    </i>
    <i r="1">
      <x v="1"/>
    </i>
    <i r="1">
      <x v="5"/>
    </i>
    <i r="1">
      <x v="61"/>
    </i>
    <i r="1">
      <x v="53"/>
    </i>
    <i r="1">
      <x v="42"/>
    </i>
    <i r="1">
      <x v="66"/>
    </i>
    <i r="1">
      <x v="16"/>
    </i>
    <i r="1">
      <x v="39"/>
    </i>
    <i r="1">
      <x v="26"/>
    </i>
    <i r="1">
      <x v="55"/>
    </i>
    <i r="1">
      <x v="64"/>
    </i>
    <i r="1">
      <x v="8"/>
    </i>
    <i r="1">
      <x v="45"/>
    </i>
    <i r="1">
      <x v="50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4">
      <pivotArea type="all" dataOnly="0" outline="0" fieldPosition="0"/>
    </format>
    <format dxfId="3">
      <pivotArea field="0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9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B000000}" name="Tableau croisé dynamique12" cacheId="805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DX6:EB2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19">
    <i>
      <x/>
    </i>
    <i r="1">
      <x v="15"/>
    </i>
    <i r="1">
      <x v="3"/>
    </i>
    <i r="1">
      <x v="2"/>
    </i>
    <i r="1">
      <x v="4"/>
    </i>
    <i r="1">
      <x v="14"/>
    </i>
    <i r="1">
      <x v="1"/>
    </i>
    <i r="1">
      <x v="6"/>
    </i>
    <i r="1">
      <x/>
    </i>
    <i r="1">
      <x v="5"/>
    </i>
    <i r="1">
      <x v="16"/>
    </i>
    <i r="1">
      <x v="12"/>
    </i>
    <i r="1">
      <x v="10"/>
    </i>
    <i r="1">
      <x v="7"/>
    </i>
    <i r="1">
      <x v="9"/>
    </i>
    <i r="1">
      <x v="13"/>
    </i>
    <i r="1">
      <x v="11"/>
    </i>
    <i r="1">
      <x v="8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49">
      <pivotArea type="all" dataOnly="0" outline="0" fieldPosition="0"/>
    </format>
    <format dxfId="48">
      <pivotArea field="0" type="button" dataOnly="0" labelOnly="1" outline="0" axis="axisCol" fieldPosition="0"/>
    </format>
    <format dxfId="47">
      <pivotArea type="topRight" dataOnly="0" labelOnly="1" outline="0" fieldPosition="0"/>
    </format>
    <format dxfId="46">
      <pivotArea dataOnly="0" labelOnly="1" fieldPosition="0">
        <references count="1">
          <reference field="0" count="0"/>
        </references>
      </pivotArea>
    </format>
    <format dxfId="4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9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A000000}" name="Tableau croisé dynamique20" cacheId="832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FC8:FG21" firstHeaderRow="1" firstDataRow="3" firstDataCol="1" rowPageCount="4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ubtotalTop="0" showAll="0" defaultSubtotal="0"/>
    <pivotField axis="axisPage" allDrilled="1" showAll="0" sortType="descending" defaultAttributeDrillState="1">
      <items count="1"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4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  <pageField fld="6" hier="37" name="[DIM_Article].[Ar_NPR_LIB].[All]" cap="All"/>
  </pageFields>
  <dataFields count="2">
    <dataField fld="5" baseField="0" baseItem="0"/>
    <dataField fld="2" baseField="0" baseItem="0" numFmtId="170"/>
  </dataFields>
  <formats count="5">
    <format dxfId="54">
      <pivotArea type="all" dataOnly="0" outline="0" fieldPosition="0"/>
    </format>
    <format dxfId="53">
      <pivotArea field="0" type="button" dataOnly="0" labelOnly="1" outline="0" axis="axisCol" fieldPosition="0"/>
    </format>
    <format dxfId="52">
      <pivotArea type="topRight" dataOnly="0" labelOnly="1" outline="0" fieldPosition="0"/>
    </format>
    <format dxfId="51">
      <pivotArea dataOnly="0" labelOnly="1" fieldPosition="0">
        <references count="1">
          <reference field="0" count="0"/>
        </references>
      </pivotArea>
    </format>
    <format dxfId="5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9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9000000}" name="Tableau croisé dynamique17" cacheId="820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F6:J64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6">
    <i>
      <x/>
    </i>
    <i r="1">
      <x v="23"/>
    </i>
    <i r="1">
      <x v="13"/>
    </i>
    <i r="1">
      <x v="51"/>
    </i>
    <i r="1">
      <x v="29"/>
    </i>
    <i r="1">
      <x v="42"/>
    </i>
    <i r="1">
      <x v="37"/>
    </i>
    <i r="1">
      <x/>
    </i>
    <i r="1">
      <x v="48"/>
    </i>
    <i r="1">
      <x v="22"/>
    </i>
    <i r="1">
      <x v="35"/>
    </i>
    <i r="1">
      <x v="12"/>
    </i>
    <i r="1">
      <x v="41"/>
    </i>
    <i r="1">
      <x v="49"/>
    </i>
    <i r="1">
      <x v="36"/>
    </i>
    <i r="1">
      <x v="18"/>
    </i>
    <i r="1">
      <x v="17"/>
    </i>
    <i r="1">
      <x v="21"/>
    </i>
    <i r="1">
      <x v="15"/>
    </i>
    <i r="1">
      <x v="25"/>
    </i>
    <i r="1">
      <x v="33"/>
    </i>
    <i r="1">
      <x v="11"/>
    </i>
    <i r="1">
      <x v="50"/>
    </i>
    <i r="1">
      <x v="40"/>
    </i>
    <i r="1">
      <x v="16"/>
    </i>
    <i r="1">
      <x v="9"/>
    </i>
    <i r="1">
      <x v="7"/>
    </i>
    <i r="1">
      <x v="39"/>
    </i>
    <i r="1">
      <x v="46"/>
    </i>
    <i r="1">
      <x v="14"/>
    </i>
    <i r="1">
      <x v="45"/>
    </i>
    <i r="1">
      <x v="10"/>
    </i>
    <i r="1">
      <x v="20"/>
    </i>
    <i r="1">
      <x v="26"/>
    </i>
    <i r="1">
      <x v="38"/>
    </i>
    <i r="1">
      <x v="53"/>
    </i>
    <i r="1">
      <x v="44"/>
    </i>
    <i r="1">
      <x v="27"/>
    </i>
    <i r="1">
      <x v="31"/>
    </i>
    <i r="1">
      <x v="43"/>
    </i>
    <i r="1">
      <x v="2"/>
    </i>
    <i r="1">
      <x v="6"/>
    </i>
    <i r="1">
      <x v="4"/>
    </i>
    <i r="1">
      <x v="28"/>
    </i>
    <i r="1">
      <x v="1"/>
    </i>
    <i r="1">
      <x v="52"/>
    </i>
    <i r="1">
      <x v="32"/>
    </i>
    <i r="1">
      <x v="5"/>
    </i>
    <i r="1">
      <x v="24"/>
    </i>
    <i r="1">
      <x v="47"/>
    </i>
    <i r="1">
      <x v="19"/>
    </i>
    <i r="1">
      <x v="3"/>
    </i>
    <i r="1">
      <x v="8"/>
    </i>
    <i r="1">
      <x v="30"/>
    </i>
    <i r="1">
      <x v="34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59">
      <pivotArea type="all" dataOnly="0" outline="0" fieldPosition="0"/>
    </format>
    <format dxfId="58">
      <pivotArea field="0" type="button" dataOnly="0" labelOnly="1" outline="0" axis="axisCol" fieldPosition="0"/>
    </format>
    <format dxfId="57">
      <pivotArea type="topRight" dataOnly="0" labelOnly="1" outline="0" fieldPosition="0"/>
    </format>
    <format dxfId="56">
      <pivotArea dataOnly="0" labelOnly="1" fieldPosition="0">
        <references count="1">
          <reference field="0" count="0"/>
        </references>
      </pivotArea>
    </format>
    <format dxfId="5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9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8000000}" name="Tableau croisé dynamique7" cacheId="850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J6:BN13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4">
        <item x="0"/>
        <item x="1"/>
        <item x="2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">
    <i>
      <x/>
    </i>
    <i r="1">
      <x/>
    </i>
    <i r="1">
      <x v="1"/>
    </i>
    <i r="1">
      <x v="2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64">
      <pivotArea type="all" dataOnly="0" outline="0" fieldPosition="0"/>
    </format>
    <format dxfId="63">
      <pivotArea field="0" type="button" dataOnly="0" labelOnly="1" outline="0" axis="axisCol" fieldPosition="0"/>
    </format>
    <format dxfId="62">
      <pivotArea type="topRight" dataOnly="0" labelOnly="1" outline="0" fieldPosition="0"/>
    </format>
    <format dxfId="61">
      <pivotArea dataOnly="0" labelOnly="1" fieldPosition="0">
        <references count="1">
          <reference field="0" count="0"/>
        </references>
      </pivotArea>
    </format>
    <format dxfId="6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9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7000000}" name="Tableau croisé dynamique25" cacheId="835" applyNumberFormats="0" applyBorderFormats="0" applyFontFormats="0" applyPatternFormats="0" applyAlignmentFormats="0" applyWidthHeightFormats="1" dataCaption="Valeurs" updatedVersion="8" minRefreshableVersion="3" useAutoFormatting="1" subtotalHiddenItems="1" rowGrandTotals="0" colGrandTotals="0" itemPrintTitles="1" createdVersion="6" indent="0" outline="1" outlineData="1" multipleFieldFilters="0" fieldListSortAscending="1">
  <location ref="A8:A17" firstHeaderRow="1" firstDataRow="1" firstDataCol="1"/>
  <pivotFields count="3">
    <pivotField allDrilled="1" showAll="0" sortType="descending" defaultAttributeDrillState="1">
      <items count="3">
        <item s="1" x="1"/>
        <item s="1" x="0"/>
        <item t="default"/>
      </items>
    </pivotField>
    <pivotField allDrilled="1" showAll="0" sortType="descending" defaultAttributeDrillState="1">
      <items count="2">
        <item s="1" x="0"/>
        <item t="default"/>
      </items>
    </pivotField>
    <pivotField axis="axisRow" allDrilled="1" showAll="0" dataSourceSort="1" defaultAttributeDrillState="1">
      <items count="10">
        <item s="1" x="0"/>
        <item s="1" x="1"/>
        <item s="1" x="2"/>
        <item s="1" x="3"/>
        <item s="1" x="4"/>
        <item s="1" x="5"/>
        <item s="1" x="6"/>
        <item s="1" x="7"/>
        <item s="1" x="8"/>
        <item t="default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formats count="4">
    <format dxfId="68">
      <pivotArea type="all" dataOnly="0" outline="0" fieldPosition="0"/>
    </format>
    <format dxfId="67">
      <pivotArea field="0" type="button" dataOnly="0" labelOnly="1" outline="0"/>
    </format>
    <format dxfId="66">
      <pivotArea type="topRight" dataOnly="0" labelOnly="1" outline="0" fieldPosition="0"/>
    </format>
    <format dxfId="6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6000000}" name="Tableau croisé dynamique18" cacheId="823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CI6:CM64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6">
    <i>
      <x/>
    </i>
    <i r="1">
      <x v="8"/>
    </i>
    <i r="1">
      <x v="48"/>
    </i>
    <i r="1">
      <x v="30"/>
    </i>
    <i r="1">
      <x v="2"/>
    </i>
    <i r="1">
      <x v="52"/>
    </i>
    <i r="1">
      <x v="22"/>
    </i>
    <i r="1">
      <x v="10"/>
    </i>
    <i r="1">
      <x v="49"/>
    </i>
    <i r="1">
      <x v="50"/>
    </i>
    <i r="1">
      <x v="41"/>
    </i>
    <i r="1">
      <x v="14"/>
    </i>
    <i r="1">
      <x v="36"/>
    </i>
    <i r="1">
      <x v="13"/>
    </i>
    <i r="1">
      <x v="34"/>
    </i>
    <i r="1">
      <x v="9"/>
    </i>
    <i r="1">
      <x v="21"/>
    </i>
    <i r="1">
      <x v="45"/>
    </i>
    <i r="1">
      <x v="26"/>
    </i>
    <i r="1">
      <x v="27"/>
    </i>
    <i r="1">
      <x v="16"/>
    </i>
    <i r="1">
      <x v="7"/>
    </i>
    <i r="1">
      <x v="6"/>
    </i>
    <i r="1">
      <x v="12"/>
    </i>
    <i r="1">
      <x v="37"/>
    </i>
    <i r="1">
      <x v="15"/>
    </i>
    <i r="1">
      <x v="47"/>
    </i>
    <i r="1">
      <x v="53"/>
    </i>
    <i r="1">
      <x v="31"/>
    </i>
    <i r="1">
      <x v="44"/>
    </i>
    <i r="1">
      <x v="40"/>
    </i>
    <i r="1">
      <x v="42"/>
    </i>
    <i r="1">
      <x v="39"/>
    </i>
    <i r="1">
      <x v="29"/>
    </i>
    <i r="1">
      <x v="4"/>
    </i>
    <i r="1">
      <x v="11"/>
    </i>
    <i r="1">
      <x v="46"/>
    </i>
    <i r="1">
      <x v="43"/>
    </i>
    <i r="1">
      <x v="25"/>
    </i>
    <i r="1">
      <x v="17"/>
    </i>
    <i r="1">
      <x v="5"/>
    </i>
    <i r="1">
      <x v="1"/>
    </i>
    <i r="1">
      <x v="3"/>
    </i>
    <i r="1">
      <x v="32"/>
    </i>
    <i r="1">
      <x v="33"/>
    </i>
    <i r="1">
      <x v="28"/>
    </i>
    <i r="1">
      <x v="38"/>
    </i>
    <i r="1">
      <x v="19"/>
    </i>
    <i r="1">
      <x v="24"/>
    </i>
    <i r="1">
      <x v="23"/>
    </i>
    <i r="1">
      <x v="20"/>
    </i>
    <i r="1">
      <x v="35"/>
    </i>
    <i r="1">
      <x v="18"/>
    </i>
    <i r="1">
      <x/>
    </i>
    <i r="1">
      <x v="51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73">
      <pivotArea type="all" dataOnly="0" outline="0" fieldPosition="0"/>
    </format>
    <format dxfId="72">
      <pivotArea field="0" type="button" dataOnly="0" labelOnly="1" outline="0" axis="axisCol" fieldPosition="0"/>
    </format>
    <format dxfId="71">
      <pivotArea type="topRight" dataOnly="0" labelOnly="1" outline="0" fieldPosition="0"/>
    </format>
    <format dxfId="70">
      <pivotArea dataOnly="0" labelOnly="1" fieldPosition="0">
        <references count="1">
          <reference field="0" count="0"/>
        </references>
      </pivotArea>
    </format>
    <format dxfId="69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9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5000000}" name="Tableau croisé dynamique9" cacheId="856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EV6:EZ8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79">
    <i>
      <x/>
    </i>
    <i r="1">
      <x v="6"/>
    </i>
    <i r="1">
      <x v="58"/>
    </i>
    <i r="1">
      <x v="51"/>
    </i>
    <i r="1">
      <x v="29"/>
    </i>
    <i r="1">
      <x v="42"/>
    </i>
    <i r="1">
      <x v="76"/>
    </i>
    <i r="1">
      <x v="63"/>
    </i>
    <i r="1">
      <x v="3"/>
    </i>
    <i r="1">
      <x v="17"/>
    </i>
    <i r="1">
      <x v="36"/>
    </i>
    <i r="1">
      <x v="15"/>
    </i>
    <i r="1">
      <x v="34"/>
    </i>
    <i r="1">
      <x v="73"/>
    </i>
    <i r="1">
      <x v="40"/>
    </i>
    <i r="1">
      <x v="1"/>
    </i>
    <i r="1">
      <x v="41"/>
    </i>
    <i r="1">
      <x v="45"/>
    </i>
    <i r="1">
      <x v="20"/>
    </i>
    <i r="1">
      <x v="7"/>
    </i>
    <i r="1">
      <x v="69"/>
    </i>
    <i r="1">
      <x v="33"/>
    </i>
    <i r="1">
      <x v="47"/>
    </i>
    <i r="1">
      <x v="52"/>
    </i>
    <i r="1">
      <x v="25"/>
    </i>
    <i r="1">
      <x v="70"/>
    </i>
    <i r="1">
      <x v="62"/>
    </i>
    <i r="1">
      <x v="50"/>
    </i>
    <i r="1">
      <x v="53"/>
    </i>
    <i r="1">
      <x v="44"/>
    </i>
    <i r="1">
      <x v="65"/>
    </i>
    <i r="1">
      <x v="5"/>
    </i>
    <i r="1">
      <x v="39"/>
    </i>
    <i r="1">
      <x v="60"/>
    </i>
    <i r="1">
      <x v="4"/>
    </i>
    <i r="1">
      <x v="10"/>
    </i>
    <i r="1">
      <x v="54"/>
    </i>
    <i r="1">
      <x v="22"/>
    </i>
    <i r="1">
      <x v="68"/>
    </i>
    <i r="1">
      <x v="9"/>
    </i>
    <i r="1">
      <x v="61"/>
    </i>
    <i r="1">
      <x v="48"/>
    </i>
    <i r="1">
      <x v="26"/>
    </i>
    <i r="1">
      <x v="74"/>
    </i>
    <i r="1">
      <x v="49"/>
    </i>
    <i r="1">
      <x v="24"/>
    </i>
    <i r="1">
      <x v="32"/>
    </i>
    <i r="1">
      <x v="35"/>
    </i>
    <i r="1">
      <x v="43"/>
    </i>
    <i r="1">
      <x v="66"/>
    </i>
    <i r="1">
      <x v="46"/>
    </i>
    <i r="1">
      <x v="18"/>
    </i>
    <i r="1">
      <x v="30"/>
    </i>
    <i r="1">
      <x v="37"/>
    </i>
    <i r="1">
      <x v="28"/>
    </i>
    <i r="1">
      <x v="59"/>
    </i>
    <i r="1">
      <x v="16"/>
    </i>
    <i r="1">
      <x v="14"/>
    </i>
    <i r="1">
      <x v="57"/>
    </i>
    <i r="1">
      <x v="21"/>
    </i>
    <i r="1">
      <x v="27"/>
    </i>
    <i r="1">
      <x v="11"/>
    </i>
    <i r="1">
      <x v="12"/>
    </i>
    <i r="1">
      <x v="2"/>
    </i>
    <i r="1">
      <x v="23"/>
    </i>
    <i r="1">
      <x v="75"/>
    </i>
    <i r="1">
      <x v="19"/>
    </i>
    <i r="1">
      <x v="56"/>
    </i>
    <i r="1">
      <x/>
    </i>
    <i r="1">
      <x v="55"/>
    </i>
    <i r="1">
      <x v="31"/>
    </i>
    <i r="1">
      <x v="13"/>
    </i>
    <i r="1">
      <x v="72"/>
    </i>
    <i r="1">
      <x v="67"/>
    </i>
    <i r="1">
      <x v="71"/>
    </i>
    <i r="1">
      <x v="8"/>
    </i>
    <i r="1">
      <x v="38"/>
    </i>
    <i r="1">
      <x v="64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78">
      <pivotArea type="all" dataOnly="0" outline="0" fieldPosition="0"/>
    </format>
    <format dxfId="77">
      <pivotArea field="0" type="button" dataOnly="0" labelOnly="1" outline="0" axis="axisCol" fieldPosition="0"/>
    </format>
    <format dxfId="76">
      <pivotArea type="topRight" dataOnly="0" labelOnly="1" outline="0" fieldPosition="0"/>
    </format>
    <format dxfId="75">
      <pivotArea dataOnly="0" labelOnly="1" fieldPosition="0">
        <references count="1">
          <reference field="0" count="0"/>
        </references>
      </pivotArea>
    </format>
    <format dxfId="74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9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4000000}" name="Tableau croisé dynamique15" cacheId="814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CZ6:DD19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10">
        <item x="0"/>
        <item x="1"/>
        <item x="2"/>
        <item x="3"/>
        <item x="4"/>
        <item x="5"/>
        <item x="6"/>
        <item x="7"/>
        <item x="8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11">
    <i>
      <x/>
    </i>
    <i r="1">
      <x v="3"/>
    </i>
    <i r="1">
      <x v="4"/>
    </i>
    <i r="1">
      <x v="5"/>
    </i>
    <i r="1">
      <x v="7"/>
    </i>
    <i r="1">
      <x v="2"/>
    </i>
    <i r="1">
      <x v="8"/>
    </i>
    <i r="1">
      <x v="1"/>
    </i>
    <i r="1">
      <x/>
    </i>
    <i r="1">
      <x v="6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83">
      <pivotArea type="all" dataOnly="0" outline="0" fieldPosition="0"/>
    </format>
    <format dxfId="82">
      <pivotArea field="0" type="button" dataOnly="0" labelOnly="1" outline="0" axis="axisCol" fieldPosition="0"/>
    </format>
    <format dxfId="81">
      <pivotArea type="topRight" dataOnly="0" labelOnly="1" outline="0" fieldPosition="0"/>
    </format>
    <format dxfId="80">
      <pivotArea dataOnly="0" labelOnly="1" fieldPosition="0">
        <references count="1">
          <reference field="0" count="0"/>
        </references>
      </pivotArea>
    </format>
    <format dxfId="79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9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3000000}" name="Tableau croisé dynamique6" cacheId="847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B6:BF7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69">
    <i>
      <x/>
    </i>
    <i r="1">
      <x v="66"/>
    </i>
    <i r="1">
      <x v="65"/>
    </i>
    <i r="1">
      <x v="44"/>
    </i>
    <i r="1">
      <x v="4"/>
    </i>
    <i r="1">
      <x v="55"/>
    </i>
    <i r="1">
      <x v="19"/>
    </i>
    <i r="1">
      <x v="12"/>
    </i>
    <i r="1">
      <x v="39"/>
    </i>
    <i r="1">
      <x v="29"/>
    </i>
    <i r="1">
      <x v="14"/>
    </i>
    <i r="1">
      <x v="38"/>
    </i>
    <i r="1">
      <x v="7"/>
    </i>
    <i r="1">
      <x v="50"/>
    </i>
    <i r="1">
      <x v="51"/>
    </i>
    <i r="1">
      <x v="64"/>
    </i>
    <i r="1">
      <x v="53"/>
    </i>
    <i r="1">
      <x v="40"/>
    </i>
    <i r="1">
      <x v="28"/>
    </i>
    <i r="1">
      <x v="8"/>
    </i>
    <i r="1">
      <x v="59"/>
    </i>
    <i r="1">
      <x v="42"/>
    </i>
    <i r="1">
      <x v="63"/>
    </i>
    <i r="1">
      <x v="36"/>
    </i>
    <i r="1">
      <x v="56"/>
    </i>
    <i r="1">
      <x v="46"/>
    </i>
    <i r="1">
      <x v="20"/>
    </i>
    <i r="1">
      <x v="52"/>
    </i>
    <i r="1">
      <x v="58"/>
    </i>
    <i r="1">
      <x v="47"/>
    </i>
    <i r="1">
      <x v="37"/>
    </i>
    <i r="1">
      <x v="3"/>
    </i>
    <i r="1">
      <x v="54"/>
    </i>
    <i r="1">
      <x v="26"/>
    </i>
    <i r="1">
      <x v="33"/>
    </i>
    <i r="1">
      <x v="35"/>
    </i>
    <i r="1">
      <x v="2"/>
    </i>
    <i r="1">
      <x v="22"/>
    </i>
    <i r="1">
      <x v="25"/>
    </i>
    <i r="1">
      <x v="61"/>
    </i>
    <i r="1">
      <x v="27"/>
    </i>
    <i r="1">
      <x v="11"/>
    </i>
    <i r="1">
      <x v="60"/>
    </i>
    <i r="1">
      <x v="13"/>
    </i>
    <i r="1">
      <x v="32"/>
    </i>
    <i r="1">
      <x v="10"/>
    </i>
    <i r="1">
      <x v="6"/>
    </i>
    <i r="1">
      <x v="15"/>
    </i>
    <i r="1">
      <x v="48"/>
    </i>
    <i r="1">
      <x v="57"/>
    </i>
    <i r="1">
      <x v="62"/>
    </i>
    <i r="1">
      <x v="41"/>
    </i>
    <i r="1">
      <x v="21"/>
    </i>
    <i r="1">
      <x v="24"/>
    </i>
    <i r="1">
      <x v="45"/>
    </i>
    <i r="1">
      <x v="31"/>
    </i>
    <i r="1">
      <x v="9"/>
    </i>
    <i r="1">
      <x v="1"/>
    </i>
    <i r="1">
      <x v="16"/>
    </i>
    <i r="1">
      <x v="43"/>
    </i>
    <i r="1">
      <x v="23"/>
    </i>
    <i r="1">
      <x v="5"/>
    </i>
    <i r="1">
      <x v="17"/>
    </i>
    <i r="1">
      <x v="34"/>
    </i>
    <i r="1">
      <x v="18"/>
    </i>
    <i r="1">
      <x v="49"/>
    </i>
    <i r="1">
      <x/>
    </i>
    <i r="1">
      <x v="30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88">
      <pivotArea type="all" dataOnly="0" outline="0" fieldPosition="0"/>
    </format>
    <format dxfId="87">
      <pivotArea field="0" type="button" dataOnly="0" labelOnly="1" outline="0" axis="axisCol" fieldPosition="0"/>
    </format>
    <format dxfId="86">
      <pivotArea type="topRight" dataOnly="0" labelOnly="1" outline="0" fieldPosition="0"/>
    </format>
    <format dxfId="85">
      <pivotArea dataOnly="0" labelOnly="1" fieldPosition="0">
        <references count="1">
          <reference field="0" count="0"/>
        </references>
      </pivotArea>
    </format>
    <format dxfId="84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9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2000000}" name="Tableau croisé dynamique1" cacheId="796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N6:R91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83">
    <i>
      <x/>
    </i>
    <i r="1">
      <x v="22"/>
    </i>
    <i r="1">
      <x v="1"/>
    </i>
    <i r="1">
      <x v="14"/>
    </i>
    <i r="1">
      <x v="25"/>
    </i>
    <i r="1">
      <x v="5"/>
    </i>
    <i r="1">
      <x v="17"/>
    </i>
    <i r="1">
      <x v="9"/>
    </i>
    <i r="1">
      <x v="78"/>
    </i>
    <i r="1">
      <x v="47"/>
    </i>
    <i r="1">
      <x v="37"/>
    </i>
    <i r="1">
      <x v="54"/>
    </i>
    <i r="1">
      <x v="48"/>
    </i>
    <i r="1">
      <x v="40"/>
    </i>
    <i r="1">
      <x v="46"/>
    </i>
    <i r="1">
      <x v="12"/>
    </i>
    <i r="1">
      <x v="2"/>
    </i>
    <i r="1">
      <x v="13"/>
    </i>
    <i r="1">
      <x v="36"/>
    </i>
    <i r="1">
      <x/>
    </i>
    <i r="1">
      <x v="53"/>
    </i>
    <i r="1">
      <x v="79"/>
    </i>
    <i r="1">
      <x v="29"/>
    </i>
    <i r="1">
      <x v="60"/>
    </i>
    <i r="1">
      <x v="10"/>
    </i>
    <i r="1">
      <x v="7"/>
    </i>
    <i r="1">
      <x v="57"/>
    </i>
    <i r="1">
      <x v="76"/>
    </i>
    <i r="1">
      <x v="15"/>
    </i>
    <i r="1">
      <x v="71"/>
    </i>
    <i r="1">
      <x v="24"/>
    </i>
    <i r="1">
      <x v="65"/>
    </i>
    <i r="1">
      <x v="49"/>
    </i>
    <i r="1">
      <x v="62"/>
    </i>
    <i r="1">
      <x v="77"/>
    </i>
    <i r="1">
      <x v="64"/>
    </i>
    <i r="1">
      <x v="6"/>
    </i>
    <i r="1">
      <x v="11"/>
    </i>
    <i r="1">
      <x v="41"/>
    </i>
    <i r="1">
      <x v="42"/>
    </i>
    <i r="1">
      <x v="68"/>
    </i>
    <i r="1">
      <x v="4"/>
    </i>
    <i r="1">
      <x v="23"/>
    </i>
    <i r="1">
      <x v="30"/>
    </i>
    <i r="1">
      <x v="31"/>
    </i>
    <i r="1">
      <x v="59"/>
    </i>
    <i r="1">
      <x v="56"/>
    </i>
    <i r="1">
      <x v="19"/>
    </i>
    <i r="1">
      <x v="27"/>
    </i>
    <i r="1">
      <x v="52"/>
    </i>
    <i r="1">
      <x v="35"/>
    </i>
    <i r="1">
      <x v="73"/>
    </i>
    <i r="1">
      <x v="67"/>
    </i>
    <i r="1">
      <x v="44"/>
    </i>
    <i r="1">
      <x v="80"/>
    </i>
    <i r="1">
      <x v="66"/>
    </i>
    <i r="1">
      <x v="72"/>
    </i>
    <i r="1">
      <x v="74"/>
    </i>
    <i r="1">
      <x v="39"/>
    </i>
    <i r="1">
      <x v="21"/>
    </i>
    <i r="1">
      <x v="69"/>
    </i>
    <i r="1">
      <x v="75"/>
    </i>
    <i r="1">
      <x v="45"/>
    </i>
    <i r="1">
      <x v="38"/>
    </i>
    <i r="1">
      <x v="70"/>
    </i>
    <i r="1">
      <x v="43"/>
    </i>
    <i r="1">
      <x v="50"/>
    </i>
    <i r="1">
      <x v="34"/>
    </i>
    <i r="1">
      <x v="55"/>
    </i>
    <i r="1">
      <x v="32"/>
    </i>
    <i r="1">
      <x v="26"/>
    </i>
    <i r="1">
      <x v="28"/>
    </i>
    <i r="1">
      <x v="3"/>
    </i>
    <i r="1">
      <x v="63"/>
    </i>
    <i r="1">
      <x v="20"/>
    </i>
    <i r="1">
      <x v="33"/>
    </i>
    <i r="1">
      <x v="61"/>
    </i>
    <i r="1">
      <x v="18"/>
    </i>
    <i r="1">
      <x v="58"/>
    </i>
    <i r="1">
      <x v="8"/>
    </i>
    <i r="1">
      <x v="51"/>
    </i>
    <i r="1">
      <x v="16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93">
      <pivotArea type="all" dataOnly="0" outline="0" fieldPosition="0"/>
    </format>
    <format dxfId="92">
      <pivotArea field="0" type="button" dataOnly="0" labelOnly="1" outline="0" axis="axisCol" fieldPosition="0"/>
    </format>
    <format dxfId="91">
      <pivotArea type="topRight" dataOnly="0" labelOnly="1" outline="0" fieldPosition="0"/>
    </format>
    <format dxfId="90">
      <pivotArea dataOnly="0" labelOnly="1" fieldPosition="0">
        <references count="1">
          <reference field="0" count="0"/>
        </references>
      </pivotArea>
    </format>
    <format dxfId="89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9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3000000}" name="Tableau croisé dynamique14" cacheId="811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DH6:DL11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2">
        <item x="0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">
    <i>
      <x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9">
      <pivotArea type="all" dataOnly="0" outline="0" fieldPosition="0"/>
    </format>
    <format dxfId="8">
      <pivotArea field="0" type="button" dataOnly="0" labelOnly="1" outline="0" axis="axisCol" fieldPosition="0"/>
    </format>
    <format dxfId="7">
      <pivotArea type="topRight" dataOnly="0" labelOnly="1" outline="0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9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1000000}" name="Tableau croisé dynamique13" cacheId="808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DP6:DT40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2">
    <i>
      <x/>
    </i>
    <i r="1">
      <x v="18"/>
    </i>
    <i r="1">
      <x v="6"/>
    </i>
    <i r="1">
      <x v="14"/>
    </i>
    <i r="1">
      <x v="20"/>
    </i>
    <i r="1">
      <x v="17"/>
    </i>
    <i r="1">
      <x v="13"/>
    </i>
    <i r="1">
      <x v="27"/>
    </i>
    <i r="1">
      <x v="28"/>
    </i>
    <i r="1">
      <x v="19"/>
    </i>
    <i r="1">
      <x v="26"/>
    </i>
    <i r="1">
      <x v="25"/>
    </i>
    <i r="1">
      <x v="4"/>
    </i>
    <i r="1">
      <x v="7"/>
    </i>
    <i r="1">
      <x v="12"/>
    </i>
    <i r="1">
      <x v="3"/>
    </i>
    <i r="1">
      <x v="2"/>
    </i>
    <i r="1">
      <x v="11"/>
    </i>
    <i r="1">
      <x v="5"/>
    </i>
    <i r="1">
      <x v="10"/>
    </i>
    <i r="1">
      <x v="15"/>
    </i>
    <i r="1">
      <x v="8"/>
    </i>
    <i r="1">
      <x v="16"/>
    </i>
    <i r="1">
      <x v="24"/>
    </i>
    <i r="1">
      <x/>
    </i>
    <i r="1">
      <x v="21"/>
    </i>
    <i r="1">
      <x v="9"/>
    </i>
    <i r="1">
      <x v="22"/>
    </i>
    <i r="1">
      <x v="1"/>
    </i>
    <i r="1">
      <x v="29"/>
    </i>
    <i r="1">
      <x v="23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98">
      <pivotArea type="all" dataOnly="0" outline="0" fieldPosition="0"/>
    </format>
    <format dxfId="97">
      <pivotArea field="0" type="button" dataOnly="0" labelOnly="1" outline="0" axis="axisCol" fieldPosition="0"/>
    </format>
    <format dxfId="96">
      <pivotArea type="topRight" dataOnly="0" labelOnly="1" outline="0" fieldPosition="0"/>
    </format>
    <format dxfId="95">
      <pivotArea dataOnly="0" labelOnly="1" fieldPosition="0">
        <references count="1">
          <reference field="0" count="0"/>
        </references>
      </pivotArea>
    </format>
    <format dxfId="94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9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eau croisé dynamique4" cacheId="841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AL6:AP39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1">
    <i>
      <x/>
    </i>
    <i r="1">
      <x v="27"/>
    </i>
    <i r="1">
      <x v="25"/>
    </i>
    <i r="1">
      <x v="16"/>
    </i>
    <i r="1">
      <x v="20"/>
    </i>
    <i r="1">
      <x v="26"/>
    </i>
    <i r="1">
      <x v="4"/>
    </i>
    <i r="1">
      <x v="12"/>
    </i>
    <i r="1">
      <x/>
    </i>
    <i r="1">
      <x v="2"/>
    </i>
    <i r="1">
      <x v="18"/>
    </i>
    <i r="1">
      <x v="19"/>
    </i>
    <i r="1">
      <x v="22"/>
    </i>
    <i r="1">
      <x v="15"/>
    </i>
    <i r="1">
      <x v="5"/>
    </i>
    <i r="1">
      <x v="28"/>
    </i>
    <i r="1">
      <x v="1"/>
    </i>
    <i r="1">
      <x v="10"/>
    </i>
    <i r="1">
      <x v="14"/>
    </i>
    <i r="1">
      <x v="21"/>
    </i>
    <i r="1">
      <x v="11"/>
    </i>
    <i r="1">
      <x v="8"/>
    </i>
    <i r="1">
      <x v="13"/>
    </i>
    <i r="1">
      <x v="23"/>
    </i>
    <i r="1">
      <x v="7"/>
    </i>
    <i r="1">
      <x v="9"/>
    </i>
    <i r="1">
      <x v="6"/>
    </i>
    <i r="1">
      <x v="17"/>
    </i>
    <i r="1">
      <x v="3"/>
    </i>
    <i r="1">
      <x v="24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103">
      <pivotArea type="all" dataOnly="0" outline="0" fieldPosition="0"/>
    </format>
    <format dxfId="102">
      <pivotArea field="0" type="button" dataOnly="0" labelOnly="1" outline="0" axis="axisCol" fieldPosition="0"/>
    </format>
    <format dxfId="101">
      <pivotArea type="topRight" dataOnly="0" labelOnly="1" outline="0" fieldPosition="0"/>
    </format>
    <format dxfId="100">
      <pivotArea dataOnly="0" labelOnly="1" fieldPosition="0">
        <references count="1">
          <reference field="0" count="0"/>
        </references>
      </pivotArea>
    </format>
    <format dxfId="99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9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2000000}" name="Tableau croisé dynamique3" cacheId="838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AD6:AH11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2">
        <item x="0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3">
    <i>
      <x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14">
      <pivotArea type="all" dataOnly="0" outline="0" fieldPosition="0"/>
    </format>
    <format dxfId="13">
      <pivotArea field="0" type="button" dataOnly="0" labelOnly="1" outline="0" axis="axisCol" fieldPosition="0"/>
    </format>
    <format dxfId="12">
      <pivotArea type="topRight" dataOnly="0" labelOnly="1" outline="0" fieldPosition="0"/>
    </format>
    <format dxfId="11">
      <pivotArea dataOnly="0" labelOnly="1" fieldPosition="0">
        <references count="1">
          <reference field="0" count="0"/>
        </references>
      </pivotArea>
    </format>
    <format dxfId="1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9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1000000}" name="Tableau croisé dynamique5" cacheId="844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AT6:AX26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18">
    <i>
      <x/>
    </i>
    <i r="1">
      <x v="13"/>
    </i>
    <i r="1">
      <x v="8"/>
    </i>
    <i r="1">
      <x v="15"/>
    </i>
    <i r="1">
      <x v="3"/>
    </i>
    <i r="1">
      <x v="11"/>
    </i>
    <i r="1">
      <x v="6"/>
    </i>
    <i r="1">
      <x v="5"/>
    </i>
    <i r="1">
      <x/>
    </i>
    <i r="1">
      <x v="12"/>
    </i>
    <i r="1">
      <x v="10"/>
    </i>
    <i r="1">
      <x v="4"/>
    </i>
    <i r="1">
      <x v="14"/>
    </i>
    <i r="1">
      <x v="1"/>
    </i>
    <i r="1">
      <x v="9"/>
    </i>
    <i r="1">
      <x v="7"/>
    </i>
    <i r="1">
      <x v="2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19">
      <pivotArea type="all" dataOnly="0" outline="0" fieldPosition="0"/>
    </format>
    <format dxfId="18">
      <pivotArea field="0" type="button" dataOnly="0" labelOnly="1" outline="0" axis="axisCol" fieldPosition="0"/>
    </format>
    <format dxfId="17">
      <pivotArea type="topRight" dataOnly="0" labelOnly="1" outline="0" fieldPosition="0"/>
    </format>
    <format dxfId="16">
      <pivotArea dataOnly="0" labelOnly="1" fieldPosition="0">
        <references count="1">
          <reference field="0" count="0"/>
        </references>
      </pivotArea>
    </format>
    <format dxfId="1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9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10000000}" name="Tableau croisé dynamique2" cacheId="829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V6:Z17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8">
        <item x="0"/>
        <item x="1"/>
        <item x="2"/>
        <item x="3"/>
        <item x="4"/>
        <item x="5"/>
        <item x="6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9">
    <i>
      <x/>
    </i>
    <i r="1">
      <x v="5"/>
    </i>
    <i r="1">
      <x/>
    </i>
    <i r="1">
      <x v="2"/>
    </i>
    <i r="1">
      <x v="6"/>
    </i>
    <i r="1">
      <x v="4"/>
    </i>
    <i r="1">
      <x v="3"/>
    </i>
    <i r="1">
      <x v="1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24">
      <pivotArea type="all" dataOnly="0" outline="0" fieldPosition="0"/>
    </format>
    <format dxfId="23">
      <pivotArea field="0" type="button" dataOnly="0" labelOnly="1" outline="0" axis="axisCol" fieldPosition="0"/>
    </format>
    <format dxfId="22">
      <pivotArea type="topRight" dataOnly="0" labelOnly="1" outline="0" fieldPosition="0"/>
    </format>
    <format dxfId="21">
      <pivotArea dataOnly="0" labelOnly="1" fieldPosition="0">
        <references count="1">
          <reference field="0" count="0"/>
        </references>
      </pivotArea>
    </format>
    <format dxfId="2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9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F000000}" name="Tableau croisé dynamique19" cacheId="826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Y6:CC19" firstHeaderRow="1" firstDataRow="3" firstDataCol="1" rowPageCount="4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ubtotalTop="0" showAll="0" defaultSubtotal="0"/>
    <pivotField axis="axisPage" allDrilled="1" showAll="0" sortType="descending" defaultAttributeDrillState="1">
      <items count="1"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4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  <pageField fld="6" hier="37" name="[DIM_Article].[Ar_NPR_LIB].[All]" cap="All"/>
  </pageFields>
  <dataFields count="2">
    <dataField fld="5" baseField="0" baseItem="0"/>
    <dataField fld="2" baseField="0" baseItem="0" numFmtId="170"/>
  </dataFields>
  <formats count="5">
    <format dxfId="29">
      <pivotArea type="all" dataOnly="0" outline="0" fieldPosition="0"/>
    </format>
    <format dxfId="28">
      <pivotArea field="0" type="button" dataOnly="0" labelOnly="1" outline="0" axis="axisCol" fieldPosition="0"/>
    </format>
    <format dxfId="27">
      <pivotArea type="topRight" dataOnly="0" labelOnly="1" outline="0" fieldPosition="0"/>
    </format>
    <format dxfId="26">
      <pivotArea dataOnly="0" labelOnly="1" fieldPosition="0">
        <references count="1">
          <reference field="0" count="0"/>
        </references>
      </pivotArea>
    </format>
    <format dxfId="2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9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E000000}" name="Tableau croisé dynamique11" cacheId="802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EF6:EJ79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71">
    <i>
      <x/>
    </i>
    <i r="1">
      <x v="68"/>
    </i>
    <i r="1">
      <x v="46"/>
    </i>
    <i r="1">
      <x v="8"/>
    </i>
    <i r="1">
      <x v="61"/>
    </i>
    <i r="1">
      <x v="31"/>
    </i>
    <i r="1">
      <x v="41"/>
    </i>
    <i r="1">
      <x v="21"/>
    </i>
    <i r="1">
      <x v="57"/>
    </i>
    <i r="1">
      <x v="52"/>
    </i>
    <i r="1">
      <x v="3"/>
    </i>
    <i r="1">
      <x v="60"/>
    </i>
    <i r="1">
      <x v="53"/>
    </i>
    <i r="1">
      <x v="16"/>
    </i>
    <i r="1">
      <x v="4"/>
    </i>
    <i r="1">
      <x v="12"/>
    </i>
    <i r="1">
      <x v="54"/>
    </i>
    <i r="1">
      <x v="67"/>
    </i>
    <i r="1">
      <x v="56"/>
    </i>
    <i r="1">
      <x v="65"/>
    </i>
    <i r="1">
      <x v="40"/>
    </i>
    <i r="1">
      <x v="55"/>
    </i>
    <i r="1">
      <x v="7"/>
    </i>
    <i r="1">
      <x v="20"/>
    </i>
    <i r="1">
      <x v="44"/>
    </i>
    <i r="1">
      <x v="30"/>
    </i>
    <i r="1">
      <x v="14"/>
    </i>
    <i r="1">
      <x v="28"/>
    </i>
    <i r="1">
      <x v="42"/>
    </i>
    <i r="1">
      <x v="35"/>
    </i>
    <i r="1">
      <x v="62"/>
    </i>
    <i r="1">
      <x v="63"/>
    </i>
    <i r="1">
      <x v="49"/>
    </i>
    <i r="1">
      <x v="66"/>
    </i>
    <i r="1">
      <x v="58"/>
    </i>
    <i r="1">
      <x v="13"/>
    </i>
    <i r="1">
      <x v="37"/>
    </i>
    <i r="1">
      <x v="2"/>
    </i>
    <i r="1">
      <x v="15"/>
    </i>
    <i r="1">
      <x v="1"/>
    </i>
    <i r="1">
      <x v="34"/>
    </i>
    <i r="1">
      <x v="6"/>
    </i>
    <i r="1">
      <x v="29"/>
    </i>
    <i r="1">
      <x v="48"/>
    </i>
    <i r="1">
      <x v="5"/>
    </i>
    <i r="1">
      <x v="39"/>
    </i>
    <i r="1">
      <x v="38"/>
    </i>
    <i r="1">
      <x v="22"/>
    </i>
    <i r="1">
      <x v="18"/>
    </i>
    <i r="1">
      <x v="11"/>
    </i>
    <i r="1">
      <x v="23"/>
    </i>
    <i r="1">
      <x v="59"/>
    </i>
    <i r="1">
      <x v="24"/>
    </i>
    <i r="1">
      <x v="26"/>
    </i>
    <i r="1">
      <x v="9"/>
    </i>
    <i r="1">
      <x v="45"/>
    </i>
    <i r="1">
      <x v="27"/>
    </i>
    <i r="1">
      <x v="47"/>
    </i>
    <i r="1">
      <x v="10"/>
    </i>
    <i r="1">
      <x v="64"/>
    </i>
    <i r="1">
      <x v="36"/>
    </i>
    <i r="1">
      <x v="50"/>
    </i>
    <i r="1">
      <x v="33"/>
    </i>
    <i r="1">
      <x v="43"/>
    </i>
    <i r="1">
      <x v="19"/>
    </i>
    <i r="1">
      <x/>
    </i>
    <i r="1">
      <x v="51"/>
    </i>
    <i r="1">
      <x v="25"/>
    </i>
    <i r="1">
      <x v="32"/>
    </i>
    <i r="1">
      <x v="17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34">
      <pivotArea type="all" dataOnly="0" outline="0" fieldPosition="0"/>
    </format>
    <format dxfId="33">
      <pivotArea field="0" type="button" dataOnly="0" labelOnly="1" outline="0" axis="axisCol" fieldPosition="0"/>
    </format>
    <format dxfId="32">
      <pivotArea type="topRight" dataOnly="0" labelOnly="1" outline="0" fieldPosition="0"/>
    </format>
    <format dxfId="31">
      <pivotArea dataOnly="0" labelOnly="1" fieldPosition="0">
        <references count="1">
          <reference field="0" count="0"/>
        </references>
      </pivotArea>
    </format>
    <format dxfId="3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9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D000000}" name="Tableau croisé dynamique8" cacheId="853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BR6:BV85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s="1"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77">
    <i>
      <x/>
    </i>
    <i r="1">
      <x v="29"/>
    </i>
    <i r="1">
      <x v="58"/>
    </i>
    <i r="1">
      <x v="6"/>
    </i>
    <i r="1">
      <x v="3"/>
    </i>
    <i r="1">
      <x v="22"/>
    </i>
    <i r="1">
      <x v="51"/>
    </i>
    <i r="1">
      <x v="74"/>
    </i>
    <i r="1">
      <x v="33"/>
    </i>
    <i r="1">
      <x v="64"/>
    </i>
    <i r="1">
      <x v="69"/>
    </i>
    <i r="1">
      <x v="20"/>
    </i>
    <i r="1">
      <x v="17"/>
    </i>
    <i r="1">
      <x v="71"/>
    </i>
    <i r="1">
      <x v="18"/>
    </i>
    <i r="1">
      <x v="42"/>
    </i>
    <i r="1">
      <x v="52"/>
    </i>
    <i r="1">
      <x v="34"/>
    </i>
    <i r="1">
      <x v="44"/>
    </i>
    <i r="1">
      <x v="12"/>
    </i>
    <i r="1">
      <x v="36"/>
    </i>
    <i r="1">
      <x v="21"/>
    </i>
    <i r="1">
      <x v="59"/>
    </i>
    <i r="1">
      <x v="62"/>
    </i>
    <i r="1">
      <x v="67"/>
    </i>
    <i r="1">
      <x v="11"/>
    </i>
    <i r="1">
      <x v="32"/>
    </i>
    <i r="1">
      <x v="63"/>
    </i>
    <i r="1">
      <x v="50"/>
    </i>
    <i r="1">
      <x v="15"/>
    </i>
    <i r="1">
      <x v="1"/>
    </i>
    <i r="1">
      <x v="53"/>
    </i>
    <i r="1">
      <x v="7"/>
    </i>
    <i r="1">
      <x v="41"/>
    </i>
    <i r="1">
      <x v="39"/>
    </i>
    <i r="1">
      <x v="54"/>
    </i>
    <i r="1">
      <x v="66"/>
    </i>
    <i r="1">
      <x v="35"/>
    </i>
    <i r="1">
      <x v="5"/>
    </i>
    <i r="1">
      <x v="25"/>
    </i>
    <i r="1">
      <x v="40"/>
    </i>
    <i r="1">
      <x v="46"/>
    </i>
    <i r="1">
      <x v="47"/>
    </i>
    <i r="1">
      <x v="10"/>
    </i>
    <i r="1">
      <x v="14"/>
    </i>
    <i r="1">
      <x v="45"/>
    </i>
    <i r="1">
      <x v="48"/>
    </i>
    <i r="1">
      <x v="9"/>
    </i>
    <i r="1">
      <x v="60"/>
    </i>
    <i r="1">
      <x v="4"/>
    </i>
    <i r="1">
      <x v="16"/>
    </i>
    <i r="1">
      <x v="28"/>
    </i>
    <i r="1">
      <x v="37"/>
    </i>
    <i r="1">
      <x v="72"/>
    </i>
    <i r="1">
      <x v="61"/>
    </i>
    <i r="1">
      <x v="43"/>
    </i>
    <i r="1">
      <x v="24"/>
    </i>
    <i r="1">
      <x v="27"/>
    </i>
    <i r="1">
      <x v="30"/>
    </i>
    <i r="1">
      <x v="65"/>
    </i>
    <i r="1">
      <x v="23"/>
    </i>
    <i r="1">
      <x v="55"/>
    </i>
    <i r="1">
      <x v="57"/>
    </i>
    <i r="1">
      <x/>
    </i>
    <i r="1">
      <x v="26"/>
    </i>
    <i r="1">
      <x v="73"/>
    </i>
    <i r="1">
      <x v="19"/>
    </i>
    <i r="1">
      <x v="2"/>
    </i>
    <i r="1">
      <x v="70"/>
    </i>
    <i r="1">
      <x v="56"/>
    </i>
    <i r="1">
      <x v="68"/>
    </i>
    <i r="1">
      <x v="49"/>
    </i>
    <i r="1">
      <x v="13"/>
    </i>
    <i r="1">
      <x v="31"/>
    </i>
    <i r="1">
      <x v="38"/>
    </i>
    <i r="1">
      <x v="8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EXPORTATIONS  FAB]" cap="EXPORTATIONS  FAB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39">
      <pivotArea type="all" dataOnly="0" outline="0" fieldPosition="0"/>
    </format>
    <format dxfId="38">
      <pivotArea field="0" type="button" dataOnly="0" labelOnly="1" outline="0" axis="axisCol" fieldPosition="0"/>
    </format>
    <format dxfId="37">
      <pivotArea type="topRight" dataOnly="0" labelOnly="1" outline="0" fieldPosition="0"/>
    </format>
    <format dxfId="36">
      <pivotArea dataOnly="0" labelOnly="1" fieldPosition="0">
        <references count="1">
          <reference field="0" count="0"/>
        </references>
      </pivotArea>
    </format>
    <format dxfId="35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9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C000000}" name="Tableau croisé dynamique10" cacheId="799" applyNumberFormats="0" applyBorderFormats="0" applyFontFormats="0" applyPatternFormats="0" applyAlignmentFormats="0" applyWidthHeightFormats="1" dataCaption="Valeurs" updatedVersion="8" minRefreshableVersion="3" useAutoFormatting="1" subtotalHiddenItems="1" colGrandTotals="0" itemPrintTitles="1" createdVersion="6" indent="0" outline="1" outlineData="1" multipleFieldFilters="0" fieldListSortAscending="1">
  <location ref="EN6:ER13" firstHeaderRow="1" firstDataRow="3" firstDataCol="1" rowPageCount="3" colPageCount="1"/>
  <pivotFields count="8">
    <pivotField axis="axisCol" allDrilled="1" showAll="0" sortType="descending" defaultAttributeDrillState="1">
      <items count="3">
        <item s="1" x="1"/>
        <item s="1" x="0"/>
        <item t="default"/>
      </items>
    </pivotField>
    <pivotField axis="axisPage" allDrilled="1" showAll="0" sortType="descending" defaultAttributeDrillState="1">
      <items count="2">
        <item x="0"/>
        <item t="default"/>
      </items>
    </pivotField>
    <pivotField dataField="1" subtotalTop="0" showAll="0" defaultSubtota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2">
        <item s="1" x="0"/>
        <item t="default"/>
      </items>
    </pivotField>
    <pivotField dataField="1" subtotalTop="0" showAll="0" defaultSubtotal="0"/>
    <pivotField axis="axisRow" allDrilled="1" showAll="0" sortType="descending" defaultAttributeDrillState="1">
      <items count="4">
        <item x="0"/>
        <item x="1"/>
        <item x="2"/>
        <item t="default"/>
      </items>
      <autoSortScope>
        <pivotArea dataOnly="0" outline="0" fieldPosition="0">
          <references count="2">
            <reference field="4294967294" count="1" selected="0">
              <x v="1"/>
            </reference>
            <reference field="0" count="1" selected="0">
              <x v="0"/>
            </reference>
          </references>
        </pivotArea>
      </autoSortScope>
    </pivotField>
    <pivotField axis="axisPage" allDrilled="1" showAll="0" dataSourceSort="1" defaultAttributeDrillState="1">
      <items count="1">
        <item t="default"/>
      </items>
    </pivotField>
  </pivotFields>
  <rowFields count="2">
    <field x="4"/>
    <field x="6"/>
  </rowFields>
  <rowItems count="5">
    <i>
      <x/>
    </i>
    <i r="1">
      <x v="1"/>
    </i>
    <i r="1">
      <x v="2"/>
    </i>
    <i r="1">
      <x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pageFields count="3">
    <pageField fld="3" hier="169" name="[Dim_StatutArret].[Statut_Arret].&amp;[Oui]" cap="Oui"/>
    <pageField fld="1" hier="108" name="[DIM_FluxG].[FG_FluxG_Agrege_LIB].&amp;[IMPORTATIONS  CAF]" cap="IMPORTATIONS  CAF"/>
    <pageField fld="7" hier="94" name="[DIM_DateEnregistrement].[Enregistrement_Mois].&amp;[01]" cap="01"/>
  </pageFields>
  <dataFields count="2">
    <dataField fld="5" baseField="0" baseItem="0"/>
    <dataField fld="2" baseField="0" baseItem="0" numFmtId="170"/>
  </dataFields>
  <formats count="5">
    <format dxfId="44">
      <pivotArea type="all" dataOnly="0" outline="0" fieldPosition="0"/>
    </format>
    <format dxfId="43">
      <pivotArea field="0" type="button" dataOnly="0" labelOnly="1" outline="0" axis="axisCol" fieldPosition="0"/>
    </format>
    <format dxfId="42">
      <pivotArea type="topRight" dataOnly="0" labelOnly="1" outline="0" fieldPosition="0"/>
    </format>
    <format dxfId="41">
      <pivotArea dataOnly="0" labelOnly="1" fieldPosition="0">
        <references count="1">
          <reference field="0" count="0"/>
        </references>
      </pivotArea>
    </format>
    <format dxfId="40">
      <pivotArea outline="0" collapsedLevelsAreSubtotals="1" fieldPosition="0"/>
    </format>
  </formats>
  <pivotHierarchies count="224"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9" level="1">
        <member name="[DIM_DateEnregistrement].[Enregistrement_Mois].&amp;[01]"/>
        <member name="[DIM_DateEnregistrement].[Enregistrement_Mois].&amp;[02]"/>
        <member name="[DIM_DateEnregistrement].[Enregistrement_Mois].&amp;[03]"/>
        <member name="[DIM_DateEnregistrement].[Enregistrement_Mois].&amp;[04]"/>
        <member name="[DIM_DateEnregistrement].[Enregistrement_Mois].&amp;[05]"/>
        <member name="[DIM_DateEnregistrement].[Enregistrement_Mois].&amp;[06]"/>
        <member name="[DIM_DateEnregistrement].[Enregistrement_Mois].&amp;[07]"/>
        <member name="[DIM_DateEnregistrement].[Enregistrement_Mois].&amp;[08]"/>
        <member name="[DIM_DateEnregistrement].[Enregistrement_Mois].&amp;[09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_FluxG].[FG_FluxG_Agrege_LIB].&amp;[IMPORTATIONS  CAF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7"/>
    <rowHierarchyUsage hierarchyUsage="37"/>
  </rowHierarchiesUsage>
  <colHierarchiesUsage count="2">
    <colHierarchyUsage hierarchyUsage="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Enregistrement_Mois" xr10:uid="{00000000-0013-0000-FFFF-FFFF01000000}" sourceName="[DIM_DateEnregistrement].[Enregistrement_Mois]">
  <pivotTables>
    <pivotTable tabId="4" name="Tableau croisé dynamique1"/>
    <pivotTable tabId="4" name="Tableau croisé dynamique10"/>
    <pivotTable tabId="4" name="Tableau croisé dynamique11"/>
    <pivotTable tabId="4" name="Tableau croisé dynamique12"/>
    <pivotTable tabId="4" name="Tableau croisé dynamique13"/>
    <pivotTable tabId="4" name="Tableau croisé dynamique14"/>
    <pivotTable tabId="4" name="Tableau croisé dynamique15"/>
    <pivotTable tabId="4" name="Tableau croisé dynamique16"/>
    <pivotTable tabId="4" name="Tableau croisé dynamique17"/>
    <pivotTable tabId="4" name="Tableau croisé dynamique18"/>
    <pivotTable tabId="4" name="Tableau croisé dynamique19"/>
    <pivotTable tabId="4" name="Tableau croisé dynamique2"/>
    <pivotTable tabId="4" name="Tableau croisé dynamique20"/>
    <pivotTable tabId="4" name="Tableau croisé dynamique25"/>
    <pivotTable tabId="4" name="Tableau croisé dynamique3"/>
    <pivotTable tabId="4" name="Tableau croisé dynamique4"/>
    <pivotTable tabId="4" name="Tableau croisé dynamique5"/>
    <pivotTable tabId="4" name="Tableau croisé dynamique6"/>
    <pivotTable tabId="4" name="Tableau croisé dynamique7"/>
    <pivotTable tabId="4" name="Tableau croisé dynamique8"/>
    <pivotTable tabId="4" name="Tableau croisé dynamique9"/>
  </pivotTables>
  <data>
    <olap pivotCacheId="1298702092">
      <levels count="2">
        <level uniqueName="[DIM_DateEnregistrement].[Enregistrement_Mois].[(All)]" sourceCaption="(All)" count="0"/>
        <level uniqueName="[DIM_DateEnregistrement].[Enregistrement_Mois].[Enregistrement_Mois]" sourceCaption="Enregistrement_Mois" count="12">
          <ranges>
            <range startItem="0">
              <i n="[DIM_DateEnregistrement].[Enregistrement_Mois].&amp;[01]" c="01"/>
              <i n="[DIM_DateEnregistrement].[Enregistrement_Mois].&amp;[02]" c="02"/>
              <i n="[DIM_DateEnregistrement].[Enregistrement_Mois].&amp;[03]" c="03"/>
              <i n="[DIM_DateEnregistrement].[Enregistrement_Mois].&amp;[04]" c="04"/>
              <i n="[DIM_DateEnregistrement].[Enregistrement_Mois].&amp;[05]" c="05"/>
              <i n="[DIM_DateEnregistrement].[Enregistrement_Mois].&amp;[06]" c="06"/>
              <i n="[DIM_DateEnregistrement].[Enregistrement_Mois].&amp;[07]" c="07"/>
              <i n="[DIM_DateEnregistrement].[Enregistrement_Mois].&amp;[08]" c="08"/>
              <i n="[DIM_DateEnregistrement].[Enregistrement_Mois].&amp;[09]" c="09"/>
              <i n="[DIM_DateEnregistrement].[Enregistrement_Mois].&amp;[10]" c="10"/>
              <i n="[DIM_DateEnregistrement].[Enregistrement_Mois].&amp;[11]" c="11"/>
              <i n="[DIM_DateEnregistrement].[Enregistrement_Mois].&amp;[12]" c="12"/>
            </range>
          </ranges>
        </level>
      </levels>
      <selections count="9">
        <selection n="[DIM_DateEnregistrement].[Enregistrement_Mois].&amp;[01]"/>
        <selection n="[DIM_DateEnregistrement].[Enregistrement_Mois].&amp;[02]"/>
        <selection n="[DIM_DateEnregistrement].[Enregistrement_Mois].&amp;[03]"/>
        <selection n="[DIM_DateEnregistrement].[Enregistrement_Mois].&amp;[04]"/>
        <selection n="[DIM_DateEnregistrement].[Enregistrement_Mois].&amp;[05]"/>
        <selection n="[DIM_DateEnregistrement].[Enregistrement_Mois].&amp;[06]"/>
        <selection n="[DIM_DateEnregistrement].[Enregistrement_Mois].&amp;[07]"/>
        <selection n="[DIM_DateEnregistrement].[Enregistrement_Mois].&amp;[08]"/>
        <selection n="[DIM_DateEnregistrement].[Enregistrement_Mois].&amp;[09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Annee" xr10:uid="{00000000-0013-0000-FFFF-FFFF02000000}" sourceName="[DIM_AnneeDeclaration].[Annee]">
  <pivotTables>
    <pivotTable tabId="4" name="Tableau croisé dynamique17"/>
    <pivotTable tabId="4" name="Tableau croisé dynamique1"/>
    <pivotTable tabId="4" name="Tableau croisé dynamique10"/>
    <pivotTable tabId="4" name="Tableau croisé dynamique11"/>
    <pivotTable tabId="4" name="Tableau croisé dynamique12"/>
    <pivotTable tabId="4" name="Tableau croisé dynamique13"/>
    <pivotTable tabId="4" name="Tableau croisé dynamique14"/>
    <pivotTable tabId="4" name="Tableau croisé dynamique15"/>
    <pivotTable tabId="4" name="Tableau croisé dynamique16"/>
    <pivotTable tabId="4" name="Tableau croisé dynamique18"/>
    <pivotTable tabId="4" name="Tableau croisé dynamique19"/>
    <pivotTable tabId="4" name="Tableau croisé dynamique2"/>
    <pivotTable tabId="4" name="Tableau croisé dynamique20"/>
    <pivotTable tabId="4" name="Tableau croisé dynamique3"/>
    <pivotTable tabId="4" name="Tableau croisé dynamique4"/>
    <pivotTable tabId="4" name="Tableau croisé dynamique5"/>
    <pivotTable tabId="4" name="Tableau croisé dynamique6"/>
    <pivotTable tabId="4" name="Tableau croisé dynamique7"/>
    <pivotTable tabId="4" name="Tableau croisé dynamique8"/>
    <pivotTable tabId="4" name="Tableau croisé dynamique9"/>
  </pivotTables>
  <data>
    <olap pivotCacheId="1298702092">
      <levels count="2">
        <level uniqueName="[DIM_AnneeDeclaration].[Annee].[(All)]" sourceCaption="(All)" count="0"/>
        <level uniqueName="[DIM_AnneeDeclaration].[Annee].[Annee]" sourceCaption="Annee" count="32">
          <ranges>
            <range startItem="0">
              <i n="[DIM_AnneeDeclaration].[Annee].&amp;[2014]" c="2014"/>
              <i n="[DIM_AnneeDeclaration].[Annee].&amp;[2015]" c="2015"/>
              <i n="[DIM_AnneeDeclaration].[Annee].&amp;[2016]" c="2016"/>
              <i n="[DIM_AnneeDeclaration].[Annee].&amp;[2017]" c="2017"/>
              <i n="[DIM_AnneeDeclaration].[Annee].&amp;[2018]" c="2018"/>
              <i n="[DIM_AnneeDeclaration].[Annee].&amp;[2019]" c="2019"/>
              <i n="[DIM_AnneeDeclaration].[Annee].&amp;[2020]" c="2020"/>
              <i n="[DIM_AnneeDeclaration].[Annee].&amp;[2021]" c="2021"/>
              <i n="[DIM_AnneeDeclaration].[Annee].&amp;[2022]" c="2022"/>
              <i n="[DIM_AnneeDeclaration].[Annee].&amp;[2023]" c="2023"/>
              <i n="[DIM_AnneeDeclaration].[Annee].&amp;[2024]" c="2024"/>
              <i n="[DIM_AnneeDeclaration].[Annee].&amp;[2025]" c="2025"/>
              <i n="[DIM_AnneeDeclaration].[Annee].&amp;[2010]" c="2010" nd="1"/>
              <i n="[DIM_AnneeDeclaration].[Annee].&amp;[2011]" c="2011" nd="1"/>
              <i n="[DIM_AnneeDeclaration].[Annee].&amp;[2012]" c="2012" nd="1"/>
              <i n="[DIM_AnneeDeclaration].[Annee].&amp;[2013]" c="2013" nd="1"/>
              <i n="[DIM_AnneeDeclaration].[Annee].&amp;[2026]" c="2026" nd="1"/>
              <i n="[DIM_AnneeDeclaration].[Annee].&amp;[2027]" c="2027" nd="1"/>
              <i n="[DIM_AnneeDeclaration].[Annee].&amp;[2028]" c="2028" nd="1"/>
              <i n="[DIM_AnneeDeclaration].[Annee].&amp;[2029]" c="2029" nd="1"/>
              <i n="[DIM_AnneeDeclaration].[Annee].&amp;[2030]" c="2030" nd="1"/>
              <i n="[DIM_AnneeDeclaration].[Annee].&amp;[2031]" c="2031" nd="1"/>
              <i n="[DIM_AnneeDeclaration].[Annee].&amp;[2032]" c="2032" nd="1"/>
              <i n="[DIM_AnneeDeclaration].[Annee].&amp;[2033]" c="2033" nd="1"/>
              <i n="[DIM_AnneeDeclaration].[Annee].&amp;[2034]" c="2034" nd="1"/>
              <i n="[DIM_AnneeDeclaration].[Annee].&amp;[2035]" c="2035" nd="1"/>
              <i n="[DIM_AnneeDeclaration].[Annee].&amp;[2036]" c="2036" nd="1"/>
              <i n="[DIM_AnneeDeclaration].[Annee].&amp;[2037]" c="2037" nd="1"/>
              <i n="[DIM_AnneeDeclaration].[Annee].&amp;[2038]" c="2038" nd="1"/>
              <i n="[DIM_AnneeDeclaration].[Annee].&amp;[2039]" c="2039" nd="1"/>
              <i n="[DIM_AnneeDeclaration].[Annee].&amp;[2040]" c="2040" nd="1"/>
              <i n="[DIM_AnneeDeclaration].[Annee].[All].UNKNOWNMEMBER" c="Unknown" nd="1"/>
            </range>
          </ranges>
        </level>
      </levels>
      <selections count="2">
        <selection n="[DIM_AnneeDeclaration].[Annee].&amp;[2024]"/>
        <selection n="[DIM_AnneeDeclaration].[Annee].&amp;[2025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" xr10:uid="{00000000-0014-0000-FFFF-FFFF01000000}" cache="Segment_Enregistrement_Mois" caption="Enregistrement_Mois" level="1" rowHeight="241300"/>
  <slicer name="Annee" xr10:uid="{00000000-0014-0000-FFFF-FFFF02000000}" cache="Segment_Annee" caption="Annee" startItem="6" level="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 3" xr10:uid="{00000000-0014-0000-FFFF-FFFF03000000}" cache="Segment_Enregistrement_Mois" caption="Enregistrement_Mois" level="1" rowHeight="241300"/>
  <slicer name="Annee 1" xr10:uid="{00000000-0014-0000-FFFF-FFFF04000000}" cache="Segment_Annee" caption="Annee" startItem="6" level="1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 1" xr10:uid="{00000000-0014-0000-FFFF-FFFF05000000}" cache="Segment_Enregistrement_Mois" caption="Enregistrement_Mois" level="1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registrement_Mois 2" xr10:uid="{00000000-0014-0000-FFFF-FFFF06000000}" cache="Segment_Enregistrement_Mois" caption="Enregistrement_Mois" level="1" rowHeight="241300"/>
</slicer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microsoft.com/office/2007/relationships/slicer" Target="../slicers/slicer1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microsoft.com/office/2007/relationships/slicer" Target="../slicers/slicer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microsoft.com/office/2007/relationships/slicer" Target="../slicers/slicer4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G103"/>
  <sheetViews>
    <sheetView zoomScale="70" zoomScaleNormal="70" workbookViewId="0">
      <selection activeCell="F10" sqref="F10"/>
    </sheetView>
  </sheetViews>
  <sheetFormatPr baseColWidth="10" defaultRowHeight="15" x14ac:dyDescent="0.25"/>
  <cols>
    <col min="1" max="1" width="23.42578125" bestFit="1" customWidth="1"/>
    <col min="2" max="2" width="23.5703125" customWidth="1"/>
    <col min="3" max="3" width="18.140625" bestFit="1" customWidth="1"/>
    <col min="6" max="6" width="66.42578125" bestFit="1" customWidth="1"/>
    <col min="7" max="7" width="26.42578125" bestFit="1" customWidth="1"/>
    <col min="8" max="8" width="20.28515625" bestFit="1" customWidth="1"/>
    <col min="9" max="9" width="18.7109375" bestFit="1" customWidth="1"/>
    <col min="10" max="10" width="20.28515625" bestFit="1" customWidth="1"/>
    <col min="11" max="11" width="19.42578125" style="7" bestFit="1" customWidth="1"/>
    <col min="14" max="14" width="76.85546875" bestFit="1" customWidth="1"/>
    <col min="15" max="15" width="26.42578125" bestFit="1" customWidth="1"/>
    <col min="16" max="16" width="20.28515625" bestFit="1" customWidth="1"/>
    <col min="17" max="17" width="19.28515625" bestFit="1" customWidth="1"/>
    <col min="18" max="18" width="20.28515625" bestFit="1" customWidth="1"/>
    <col min="19" max="19" width="20.42578125" bestFit="1" customWidth="1"/>
    <col min="22" max="22" width="53.42578125" bestFit="1" customWidth="1"/>
    <col min="23" max="23" width="26.42578125" bestFit="1" customWidth="1"/>
    <col min="24" max="24" width="20.28515625" bestFit="1" customWidth="1"/>
    <col min="25" max="25" width="18.7109375" bestFit="1" customWidth="1"/>
    <col min="26" max="26" width="20.28515625" bestFit="1" customWidth="1"/>
    <col min="27" max="28" width="20.28515625" customWidth="1"/>
    <col min="30" max="30" width="23.42578125" bestFit="1" customWidth="1"/>
    <col min="31" max="31" width="26.42578125" bestFit="1" customWidth="1"/>
    <col min="32" max="32" width="20.28515625" bestFit="1" customWidth="1"/>
    <col min="33" max="33" width="18.7109375" bestFit="1" customWidth="1"/>
    <col min="34" max="34" width="20.28515625" bestFit="1" customWidth="1"/>
    <col min="35" max="35" width="15.85546875" style="7" bestFit="1" customWidth="1"/>
    <col min="38" max="38" width="58.7109375" bestFit="1" customWidth="1"/>
    <col min="39" max="39" width="26.42578125" bestFit="1" customWidth="1"/>
    <col min="40" max="40" width="20.28515625" bestFit="1" customWidth="1"/>
    <col min="41" max="41" width="18.7109375" bestFit="1" customWidth="1"/>
    <col min="42" max="42" width="20.28515625" bestFit="1" customWidth="1"/>
    <col min="43" max="43" width="18.42578125" style="7" bestFit="1" customWidth="1"/>
    <col min="45" max="45" width="32.28515625" bestFit="1" customWidth="1"/>
    <col min="46" max="46" width="71.5703125" bestFit="1" customWidth="1"/>
    <col min="47" max="47" width="26.42578125" bestFit="1" customWidth="1"/>
    <col min="48" max="48" width="20.28515625" bestFit="1" customWidth="1"/>
    <col min="49" max="49" width="18.7109375" bestFit="1" customWidth="1"/>
    <col min="50" max="50" width="20.28515625" bestFit="1" customWidth="1"/>
    <col min="51" max="51" width="20" bestFit="1" customWidth="1"/>
    <col min="54" max="54" width="85.42578125" bestFit="1" customWidth="1"/>
    <col min="55" max="55" width="26.42578125" bestFit="1" customWidth="1"/>
    <col min="56" max="56" width="20.7109375" bestFit="1" customWidth="1"/>
    <col min="57" max="57" width="18.7109375" bestFit="1" customWidth="1"/>
    <col min="58" max="58" width="20.7109375" bestFit="1" customWidth="1"/>
    <col min="59" max="59" width="21" style="7" bestFit="1" customWidth="1"/>
    <col min="62" max="62" width="46.7109375" bestFit="1" customWidth="1"/>
    <col min="63" max="63" width="26.42578125" bestFit="1" customWidth="1"/>
    <col min="64" max="64" width="20.28515625" bestFit="1" customWidth="1"/>
    <col min="65" max="65" width="18.7109375" bestFit="1" customWidth="1"/>
    <col min="66" max="66" width="20.28515625" bestFit="1" customWidth="1"/>
    <col min="67" max="69" width="20.28515625" customWidth="1"/>
    <col min="70" max="70" width="84.42578125" bestFit="1" customWidth="1"/>
    <col min="71" max="71" width="26.42578125" bestFit="1" customWidth="1"/>
    <col min="72" max="72" width="20.28515625" bestFit="1" customWidth="1"/>
    <col min="73" max="73" width="18.7109375" bestFit="1" customWidth="1"/>
    <col min="74" max="74" width="20.28515625" bestFit="1" customWidth="1"/>
    <col min="75" max="76" width="20.28515625" customWidth="1"/>
    <col min="77" max="77" width="44.28515625" bestFit="1" customWidth="1"/>
    <col min="78" max="78" width="26.42578125" bestFit="1" customWidth="1"/>
    <col min="79" max="79" width="20.7109375" bestFit="1" customWidth="1"/>
    <col min="80" max="80" width="19.28515625" bestFit="1" customWidth="1"/>
    <col min="81" max="81" width="20.7109375" bestFit="1" customWidth="1"/>
    <col min="82" max="82" width="20.28515625" customWidth="1"/>
    <col min="83" max="83" width="20.28515625" style="29" customWidth="1"/>
    <col min="84" max="86" width="20.28515625" customWidth="1"/>
    <col min="87" max="87" width="66.42578125" bestFit="1" customWidth="1"/>
    <col min="88" max="88" width="26.42578125" bestFit="1" customWidth="1"/>
    <col min="89" max="89" width="20.28515625" bestFit="1" customWidth="1"/>
    <col min="90" max="90" width="19.28515625" bestFit="1" customWidth="1"/>
    <col min="91" max="91" width="20.28515625" bestFit="1" customWidth="1"/>
    <col min="92" max="92" width="20" style="7" bestFit="1" customWidth="1"/>
    <col min="96" max="96" width="76.85546875" bestFit="1" customWidth="1"/>
    <col min="97" max="97" width="26.42578125" bestFit="1" customWidth="1"/>
    <col min="98" max="98" width="20.7109375" bestFit="1" customWidth="1"/>
    <col min="99" max="99" width="18.7109375" bestFit="1" customWidth="1"/>
    <col min="100" max="100" width="20.7109375" bestFit="1" customWidth="1"/>
    <col min="101" max="101" width="20" style="7" bestFit="1" customWidth="1"/>
    <col min="104" max="104" width="53.42578125" bestFit="1" customWidth="1"/>
    <col min="105" max="105" width="26.42578125" bestFit="1" customWidth="1"/>
    <col min="106" max="106" width="20.28515625" bestFit="1" customWidth="1"/>
    <col min="107" max="107" width="19.28515625" bestFit="1" customWidth="1"/>
    <col min="108" max="108" width="20.28515625" bestFit="1" customWidth="1"/>
    <col min="109" max="109" width="21" style="7" bestFit="1" customWidth="1"/>
    <col min="112" max="112" width="23.42578125" bestFit="1" customWidth="1"/>
    <col min="113" max="113" width="26.42578125" bestFit="1" customWidth="1"/>
    <col min="114" max="114" width="20.28515625" bestFit="1" customWidth="1"/>
    <col min="115" max="115" width="18.7109375" bestFit="1" customWidth="1"/>
    <col min="116" max="116" width="20.28515625" bestFit="1" customWidth="1"/>
    <col min="117" max="117" width="18.42578125" style="7" bestFit="1" customWidth="1"/>
    <col min="120" max="120" width="58.7109375" bestFit="1" customWidth="1"/>
    <col min="121" max="121" width="26.42578125" bestFit="1" customWidth="1"/>
    <col min="122" max="122" width="20.28515625" bestFit="1" customWidth="1"/>
    <col min="123" max="123" width="18.7109375" bestFit="1" customWidth="1"/>
    <col min="124" max="124" width="20.28515625" bestFit="1" customWidth="1"/>
    <col min="125" max="125" width="20" style="7" bestFit="1" customWidth="1"/>
    <col min="128" max="128" width="71.5703125" bestFit="1" customWidth="1"/>
    <col min="129" max="129" width="26.42578125" bestFit="1" customWidth="1"/>
    <col min="130" max="130" width="20.28515625" bestFit="1" customWidth="1"/>
    <col min="131" max="131" width="18.7109375" bestFit="1" customWidth="1"/>
    <col min="132" max="132" width="20.28515625" bestFit="1" customWidth="1"/>
    <col min="133" max="133" width="20" style="7" bestFit="1" customWidth="1"/>
    <col min="136" max="136" width="85.42578125" bestFit="1" customWidth="1"/>
    <col min="137" max="137" width="26.42578125" bestFit="1" customWidth="1"/>
    <col min="138" max="138" width="20.7109375" bestFit="1" customWidth="1"/>
    <col min="139" max="139" width="18.7109375" bestFit="1" customWidth="1"/>
    <col min="140" max="140" width="20.7109375" bestFit="1" customWidth="1"/>
    <col min="141" max="141" width="20" style="7" bestFit="1" customWidth="1"/>
    <col min="144" max="144" width="46.7109375" bestFit="1" customWidth="1"/>
    <col min="145" max="145" width="26.42578125" bestFit="1" customWidth="1"/>
    <col min="146" max="146" width="20.28515625" bestFit="1" customWidth="1"/>
    <col min="147" max="147" width="18.7109375" bestFit="1" customWidth="1"/>
    <col min="148" max="148" width="20.28515625" bestFit="1" customWidth="1"/>
    <col min="149" max="151" width="20.28515625" customWidth="1"/>
    <col min="152" max="152" width="84.42578125" bestFit="1" customWidth="1"/>
    <col min="153" max="153" width="26.42578125" bestFit="1" customWidth="1"/>
    <col min="154" max="154" width="20.7109375" bestFit="1" customWidth="1"/>
    <col min="155" max="155" width="18.7109375" bestFit="1" customWidth="1"/>
    <col min="156" max="156" width="20.7109375" bestFit="1" customWidth="1"/>
    <col min="157" max="157" width="20" style="7" bestFit="1" customWidth="1"/>
    <col min="159" max="159" width="44.28515625" bestFit="1" customWidth="1"/>
    <col min="160" max="160" width="26.42578125" bestFit="1" customWidth="1"/>
    <col min="161" max="161" width="20.7109375" bestFit="1" customWidth="1"/>
    <col min="162" max="162" width="19.28515625" bestFit="1" customWidth="1"/>
    <col min="163" max="163" width="20.7109375" bestFit="1" customWidth="1"/>
  </cols>
  <sheetData>
    <row r="1" spans="1:163" ht="15.75" x14ac:dyDescent="0.25">
      <c r="A1" s="42" t="str">
        <f>VLOOKUP($A$4,REF!$E$3:$H$15,4,FALSE)&amp;" 2025*"</f>
        <v>Janvier - Septembre 2025*</v>
      </c>
      <c r="B1" s="42"/>
      <c r="C1" s="42" t="str">
        <f>VLOOKUP($A$4,REF!$E$3:$H$15,4,FALSE)&amp;" 2024"</f>
        <v>Janvier - Septembre 2024</v>
      </c>
      <c r="D1" s="42"/>
      <c r="BY1" s="24" t="s">
        <v>206</v>
      </c>
      <c r="BZ1" s="25" t="s" vm="1">
        <v>207</v>
      </c>
    </row>
    <row r="2" spans="1:163" ht="15.75" x14ac:dyDescent="0.25">
      <c r="F2" s="24" t="s">
        <v>206</v>
      </c>
      <c r="G2" s="25" t="s" vm="1">
        <v>207</v>
      </c>
      <c r="N2" s="24" t="s">
        <v>206</v>
      </c>
      <c r="O2" s="25" t="s" vm="1">
        <v>207</v>
      </c>
      <c r="V2" s="24" t="s">
        <v>206</v>
      </c>
      <c r="W2" s="25" t="s" vm="1">
        <v>207</v>
      </c>
      <c r="AD2" s="24" t="s">
        <v>206</v>
      </c>
      <c r="AE2" s="25" t="s" vm="1">
        <v>207</v>
      </c>
      <c r="AL2" s="24" t="s">
        <v>206</v>
      </c>
      <c r="AM2" s="25" t="s" vm="1">
        <v>207</v>
      </c>
      <c r="AT2" s="24" t="s">
        <v>206</v>
      </c>
      <c r="AU2" s="25" t="s" vm="1">
        <v>207</v>
      </c>
      <c r="BB2" s="24" t="s">
        <v>206</v>
      </c>
      <c r="BC2" s="25" t="s" vm="1">
        <v>207</v>
      </c>
      <c r="BJ2" s="24" t="s">
        <v>206</v>
      </c>
      <c r="BK2" s="25" t="s" vm="1">
        <v>207</v>
      </c>
      <c r="BR2" s="24" t="s">
        <v>206</v>
      </c>
      <c r="BS2" s="25" t="s" vm="1">
        <v>207</v>
      </c>
      <c r="BY2" s="24" t="s">
        <v>215</v>
      </c>
      <c r="BZ2" s="25" t="s" vm="2">
        <v>212</v>
      </c>
      <c r="CI2" s="24" t="s">
        <v>206</v>
      </c>
      <c r="CJ2" s="25" t="s" vm="1">
        <v>207</v>
      </c>
      <c r="CR2" s="24" t="s">
        <v>206</v>
      </c>
      <c r="CS2" s="25" t="s" vm="1">
        <v>207</v>
      </c>
      <c r="CZ2" s="24" t="s">
        <v>206</v>
      </c>
      <c r="DA2" s="25" t="s" vm="1">
        <v>207</v>
      </c>
      <c r="DH2" s="24" t="s">
        <v>206</v>
      </c>
      <c r="DI2" s="25" t="s" vm="1">
        <v>207</v>
      </c>
      <c r="DP2" s="24" t="s">
        <v>206</v>
      </c>
      <c r="DQ2" s="25" t="s" vm="1">
        <v>207</v>
      </c>
      <c r="DX2" s="24" t="s">
        <v>206</v>
      </c>
      <c r="DY2" s="25" t="s" vm="1">
        <v>207</v>
      </c>
      <c r="EF2" s="24" t="s">
        <v>206</v>
      </c>
      <c r="EG2" s="25" t="s" vm="1">
        <v>207</v>
      </c>
      <c r="EN2" s="24" t="s">
        <v>206</v>
      </c>
      <c r="EO2" s="25" t="s" vm="1">
        <v>207</v>
      </c>
      <c r="EV2" s="24" t="s">
        <v>206</v>
      </c>
      <c r="EW2" s="25" t="s" vm="1">
        <v>207</v>
      </c>
    </row>
    <row r="3" spans="1:163" ht="15.75" x14ac:dyDescent="0.25">
      <c r="F3" s="24" t="s">
        <v>215</v>
      </c>
      <c r="G3" s="25" t="s" vm="2">
        <v>212</v>
      </c>
      <c r="N3" s="24" t="s">
        <v>215</v>
      </c>
      <c r="O3" s="25" t="s" vm="2">
        <v>212</v>
      </c>
      <c r="V3" s="24" t="s">
        <v>215</v>
      </c>
      <c r="W3" s="25" t="s" vm="2">
        <v>212</v>
      </c>
      <c r="AD3" s="24" t="s">
        <v>215</v>
      </c>
      <c r="AE3" s="25" t="s" vm="2">
        <v>212</v>
      </c>
      <c r="AL3" s="24" t="s">
        <v>215</v>
      </c>
      <c r="AM3" s="25" t="s" vm="2">
        <v>212</v>
      </c>
      <c r="AT3" s="24" t="s">
        <v>215</v>
      </c>
      <c r="AU3" s="25" t="s" vm="2">
        <v>212</v>
      </c>
      <c r="BB3" s="24" t="s">
        <v>215</v>
      </c>
      <c r="BC3" s="25" t="s" vm="2">
        <v>212</v>
      </c>
      <c r="BJ3" s="24" t="s">
        <v>215</v>
      </c>
      <c r="BK3" s="25" t="s" vm="2">
        <v>212</v>
      </c>
      <c r="BR3" s="24" t="s">
        <v>215</v>
      </c>
      <c r="BS3" s="25" t="s" vm="2">
        <v>212</v>
      </c>
      <c r="BY3" s="24" t="s">
        <v>359</v>
      </c>
      <c r="BZ3" s="25" t="s" vm="5">
        <v>455</v>
      </c>
      <c r="CI3" s="24" t="s">
        <v>215</v>
      </c>
      <c r="CJ3" s="25" t="s" vm="3">
        <v>211</v>
      </c>
      <c r="CR3" s="24" t="s">
        <v>215</v>
      </c>
      <c r="CS3" s="25" t="s" vm="3">
        <v>211</v>
      </c>
      <c r="CZ3" s="24" t="s">
        <v>215</v>
      </c>
      <c r="DA3" s="25" t="s" vm="3">
        <v>211</v>
      </c>
      <c r="DH3" s="24" t="s">
        <v>215</v>
      </c>
      <c r="DI3" s="25" t="s" vm="3">
        <v>211</v>
      </c>
      <c r="DP3" s="24" t="s">
        <v>215</v>
      </c>
      <c r="DQ3" s="25" t="s" vm="3">
        <v>211</v>
      </c>
      <c r="DX3" s="24" t="s">
        <v>215</v>
      </c>
      <c r="DY3" s="25" t="s" vm="3">
        <v>211</v>
      </c>
      <c r="EF3" s="24" t="s">
        <v>215</v>
      </c>
      <c r="EG3" s="25" t="s" vm="3">
        <v>211</v>
      </c>
      <c r="EN3" s="24" t="s">
        <v>215</v>
      </c>
      <c r="EO3" s="25" t="s" vm="3">
        <v>211</v>
      </c>
      <c r="EV3" s="24" t="s">
        <v>215</v>
      </c>
      <c r="EW3" s="25" t="s" vm="3">
        <v>211</v>
      </c>
      <c r="FC3" s="24" t="s">
        <v>206</v>
      </c>
      <c r="FD3" s="25" t="s" vm="1">
        <v>207</v>
      </c>
    </row>
    <row r="4" spans="1:163" ht="15.75" x14ac:dyDescent="0.25">
      <c r="A4">
        <f>COUNTA($A$9:$A$20)</f>
        <v>9</v>
      </c>
      <c r="F4" s="24" t="s">
        <v>359</v>
      </c>
      <c r="G4" s="25" t="s" vm="5">
        <v>455</v>
      </c>
      <c r="N4" s="24" t="s">
        <v>359</v>
      </c>
      <c r="O4" s="25" t="s" vm="5">
        <v>455</v>
      </c>
      <c r="V4" s="24" t="s">
        <v>359</v>
      </c>
      <c r="W4" s="25" t="s" vm="5">
        <v>455</v>
      </c>
      <c r="AD4" s="24" t="s">
        <v>359</v>
      </c>
      <c r="AE4" s="25" t="s" vm="5">
        <v>455</v>
      </c>
      <c r="AL4" s="24" t="s">
        <v>359</v>
      </c>
      <c r="AM4" s="25" t="s" vm="5">
        <v>455</v>
      </c>
      <c r="AT4" s="24" t="s">
        <v>359</v>
      </c>
      <c r="AU4" s="25" t="s" vm="5">
        <v>455</v>
      </c>
      <c r="BB4" s="24" t="s">
        <v>359</v>
      </c>
      <c r="BC4" s="25" t="s" vm="5">
        <v>455</v>
      </c>
      <c r="BJ4" s="24" t="s">
        <v>359</v>
      </c>
      <c r="BK4" s="25" t="s" vm="5">
        <v>455</v>
      </c>
      <c r="BR4" s="24" t="s">
        <v>359</v>
      </c>
      <c r="BS4" s="25" t="s" vm="5">
        <v>455</v>
      </c>
      <c r="BY4" s="24" t="s">
        <v>371</v>
      </c>
      <c r="BZ4" s="25" t="s" vm="4">
        <v>372</v>
      </c>
      <c r="CI4" s="24" t="s">
        <v>359</v>
      </c>
      <c r="CJ4" s="25" t="s" vm="5">
        <v>455</v>
      </c>
      <c r="CR4" s="24" t="s">
        <v>359</v>
      </c>
      <c r="CS4" s="25" t="s" vm="5">
        <v>455</v>
      </c>
      <c r="CZ4" s="24" t="s">
        <v>359</v>
      </c>
      <c r="DA4" s="25" t="s" vm="5">
        <v>455</v>
      </c>
      <c r="DH4" s="24" t="s">
        <v>359</v>
      </c>
      <c r="DI4" s="25" t="s" vm="5">
        <v>455</v>
      </c>
      <c r="DP4" s="24" t="s">
        <v>359</v>
      </c>
      <c r="DQ4" s="25" t="s" vm="5">
        <v>455</v>
      </c>
      <c r="DX4" s="24" t="s">
        <v>359</v>
      </c>
      <c r="DY4" s="25" t="s" vm="5">
        <v>455</v>
      </c>
      <c r="EF4" s="24" t="s">
        <v>359</v>
      </c>
      <c r="EG4" s="25" t="s" vm="5">
        <v>455</v>
      </c>
      <c r="EN4" s="24" t="s">
        <v>359</v>
      </c>
      <c r="EO4" s="25" t="s" vm="5">
        <v>455</v>
      </c>
      <c r="EV4" s="24" t="s">
        <v>359</v>
      </c>
      <c r="EW4" s="25" t="s" vm="5">
        <v>455</v>
      </c>
      <c r="FC4" s="24" t="s">
        <v>215</v>
      </c>
      <c r="FD4" s="25" t="s" vm="3">
        <v>211</v>
      </c>
    </row>
    <row r="5" spans="1:163" ht="15.75" x14ac:dyDescent="0.25">
      <c r="FC5" s="24" t="s">
        <v>359</v>
      </c>
      <c r="FD5" s="25" t="s" vm="5">
        <v>455</v>
      </c>
    </row>
    <row r="6" spans="1:163" ht="15.75" x14ac:dyDescent="0.25">
      <c r="F6" s="25"/>
      <c r="G6" s="24" t="s">
        <v>209</v>
      </c>
      <c r="H6" s="25"/>
      <c r="I6" s="25"/>
      <c r="J6" s="25"/>
      <c r="N6" s="25"/>
      <c r="O6" s="24" t="s">
        <v>209</v>
      </c>
      <c r="P6" s="25"/>
      <c r="Q6" s="25"/>
      <c r="R6" s="25"/>
      <c r="V6" s="25"/>
      <c r="W6" s="24" t="s">
        <v>209</v>
      </c>
      <c r="X6" s="25"/>
      <c r="Y6" s="25"/>
      <c r="Z6" s="25"/>
      <c r="AA6" s="25"/>
      <c r="AB6" s="25"/>
      <c r="AD6" s="25"/>
      <c r="AE6" s="24" t="s">
        <v>209</v>
      </c>
      <c r="AF6" s="25"/>
      <c r="AG6" s="25"/>
      <c r="AH6" s="25"/>
      <c r="AL6" s="25"/>
      <c r="AM6" s="24" t="s">
        <v>209</v>
      </c>
      <c r="AN6" s="25"/>
      <c r="AO6" s="25"/>
      <c r="AP6" s="25"/>
      <c r="AT6" s="25"/>
      <c r="AU6" s="24" t="s">
        <v>209</v>
      </c>
      <c r="AV6" s="25"/>
      <c r="AW6" s="25"/>
      <c r="AX6" s="25"/>
      <c r="BB6" s="25"/>
      <c r="BC6" s="24" t="s">
        <v>209</v>
      </c>
      <c r="BD6" s="25"/>
      <c r="BE6" s="25"/>
      <c r="BF6" s="25"/>
      <c r="BJ6" s="25"/>
      <c r="BK6" s="24" t="s">
        <v>209</v>
      </c>
      <c r="BL6" s="25"/>
      <c r="BM6" s="25"/>
      <c r="BN6" s="25"/>
      <c r="BO6" s="25"/>
      <c r="BP6" s="25"/>
      <c r="BQ6" s="25"/>
      <c r="BR6" s="25"/>
      <c r="BS6" s="24" t="s">
        <v>209</v>
      </c>
      <c r="BT6" s="25"/>
      <c r="BU6" s="25"/>
      <c r="BV6" s="25"/>
      <c r="BW6" s="25"/>
      <c r="BX6" s="25"/>
      <c r="BY6" s="25"/>
      <c r="BZ6" s="24" t="s">
        <v>209</v>
      </c>
      <c r="CA6" s="25"/>
      <c r="CB6" s="25"/>
      <c r="CC6" s="25"/>
      <c r="CD6" s="25"/>
      <c r="CE6" s="30"/>
      <c r="CF6" s="25"/>
      <c r="CG6" s="25"/>
      <c r="CH6" s="25"/>
      <c r="CI6" s="25"/>
      <c r="CJ6" s="24" t="s">
        <v>209</v>
      </c>
      <c r="CK6" s="25"/>
      <c r="CL6" s="25"/>
      <c r="CM6" s="25"/>
      <c r="CR6" s="25"/>
      <c r="CS6" s="24" t="s">
        <v>209</v>
      </c>
      <c r="CT6" s="25"/>
      <c r="CU6" s="25"/>
      <c r="CV6" s="25"/>
      <c r="CZ6" s="25"/>
      <c r="DA6" s="24" t="s">
        <v>209</v>
      </c>
      <c r="DB6" s="25"/>
      <c r="DC6" s="25"/>
      <c r="DD6" s="25"/>
      <c r="DH6" s="25"/>
      <c r="DI6" s="24" t="s">
        <v>209</v>
      </c>
      <c r="DJ6" s="25"/>
      <c r="DK6" s="25"/>
      <c r="DL6" s="25"/>
      <c r="DP6" s="25"/>
      <c r="DQ6" s="24" t="s">
        <v>209</v>
      </c>
      <c r="DR6" s="25"/>
      <c r="DS6" s="25"/>
      <c r="DT6" s="25"/>
      <c r="DX6" s="25"/>
      <c r="DY6" s="24" t="s">
        <v>209</v>
      </c>
      <c r="DZ6" s="25"/>
      <c r="EA6" s="25"/>
      <c r="EB6" s="25"/>
      <c r="EF6" s="25"/>
      <c r="EG6" s="24" t="s">
        <v>209</v>
      </c>
      <c r="EH6" s="25"/>
      <c r="EI6" s="25"/>
      <c r="EJ6" s="25"/>
      <c r="EN6" s="25"/>
      <c r="EO6" s="24" t="s">
        <v>209</v>
      </c>
      <c r="EP6" s="25"/>
      <c r="EQ6" s="25"/>
      <c r="ER6" s="25"/>
      <c r="ES6" s="25"/>
      <c r="ET6" s="25"/>
      <c r="EU6" s="25"/>
      <c r="EV6" s="25"/>
      <c r="EW6" s="24" t="s">
        <v>209</v>
      </c>
      <c r="EX6" s="25"/>
      <c r="EY6" s="25"/>
      <c r="EZ6" s="25"/>
      <c r="FC6" s="24" t="s">
        <v>371</v>
      </c>
      <c r="FD6" s="25" t="s" vm="4">
        <v>372</v>
      </c>
    </row>
    <row r="7" spans="1:163" ht="15.75" x14ac:dyDescent="0.25">
      <c r="F7" s="25"/>
      <c r="G7" s="25" t="s">
        <v>451</v>
      </c>
      <c r="H7" s="25"/>
      <c r="I7" s="25" t="s">
        <v>213</v>
      </c>
      <c r="J7" s="25"/>
      <c r="N7" s="25"/>
      <c r="O7" s="25" t="s">
        <v>451</v>
      </c>
      <c r="P7" s="25"/>
      <c r="Q7" s="25" t="s">
        <v>213</v>
      </c>
      <c r="R7" s="25"/>
      <c r="S7" s="28"/>
      <c r="T7" s="28"/>
      <c r="U7" s="28"/>
      <c r="V7" s="25"/>
      <c r="W7" s="25" t="s">
        <v>451</v>
      </c>
      <c r="X7" s="25"/>
      <c r="Y7" s="25" t="s">
        <v>213</v>
      </c>
      <c r="Z7" s="25"/>
      <c r="AA7" s="25"/>
      <c r="AB7" s="25"/>
      <c r="AC7" s="28"/>
      <c r="AD7" s="25"/>
      <c r="AE7" s="25" t="s">
        <v>451</v>
      </c>
      <c r="AF7" s="25"/>
      <c r="AG7" s="25" t="s">
        <v>213</v>
      </c>
      <c r="AH7" s="25"/>
      <c r="AI7" s="32"/>
      <c r="AJ7" s="28"/>
      <c r="AK7" s="28"/>
      <c r="AL7" s="25"/>
      <c r="AM7" s="25" t="s">
        <v>451</v>
      </c>
      <c r="AN7" s="25"/>
      <c r="AO7" s="25" t="s">
        <v>213</v>
      </c>
      <c r="AP7" s="25"/>
      <c r="AQ7" s="32"/>
      <c r="AR7" s="28"/>
      <c r="AS7" s="28"/>
      <c r="AT7" s="25"/>
      <c r="AU7" s="25" t="s">
        <v>451</v>
      </c>
      <c r="AV7" s="25"/>
      <c r="AW7" s="25" t="s">
        <v>213</v>
      </c>
      <c r="AX7" s="25"/>
      <c r="AY7" s="28"/>
      <c r="AZ7" s="28"/>
      <c r="BA7" s="28"/>
      <c r="BB7" s="25"/>
      <c r="BC7" s="25" t="s">
        <v>451</v>
      </c>
      <c r="BD7" s="25"/>
      <c r="BE7" s="25" t="s">
        <v>213</v>
      </c>
      <c r="BF7" s="25"/>
      <c r="BG7" s="32"/>
      <c r="BH7" s="28"/>
      <c r="BI7" s="28"/>
      <c r="BJ7" s="25"/>
      <c r="BK7" s="25" t="s">
        <v>451</v>
      </c>
      <c r="BL7" s="25"/>
      <c r="BM7" s="25" t="s">
        <v>213</v>
      </c>
      <c r="BN7" s="25"/>
      <c r="BO7" s="25"/>
      <c r="BP7" s="25"/>
      <c r="BQ7" s="25"/>
      <c r="BR7" s="25"/>
      <c r="BS7" s="25" t="s">
        <v>451</v>
      </c>
      <c r="BT7" s="25"/>
      <c r="BU7" s="25" t="s">
        <v>213</v>
      </c>
      <c r="BV7" s="25"/>
      <c r="BW7" s="25"/>
      <c r="BX7" s="25"/>
      <c r="BY7" s="25"/>
      <c r="BZ7" s="25" t="s">
        <v>451</v>
      </c>
      <c r="CA7" s="25"/>
      <c r="CB7" s="25" t="s">
        <v>213</v>
      </c>
      <c r="CC7" s="25"/>
      <c r="CD7" s="25"/>
      <c r="CE7" s="30"/>
      <c r="CF7" s="25"/>
      <c r="CG7" s="25"/>
      <c r="CH7" s="25"/>
      <c r="CI7" s="25"/>
      <c r="CJ7" s="25" t="s">
        <v>451</v>
      </c>
      <c r="CK7" s="25"/>
      <c r="CL7" s="25" t="s">
        <v>213</v>
      </c>
      <c r="CM7" s="25"/>
      <c r="CR7" s="25"/>
      <c r="CS7" s="25" t="s">
        <v>451</v>
      </c>
      <c r="CT7" s="25"/>
      <c r="CU7" s="25" t="s">
        <v>213</v>
      </c>
      <c r="CV7" s="25"/>
      <c r="CZ7" s="25"/>
      <c r="DA7" s="25" t="s">
        <v>451</v>
      </c>
      <c r="DB7" s="25"/>
      <c r="DC7" s="25" t="s">
        <v>213</v>
      </c>
      <c r="DD7" s="25"/>
      <c r="DH7" s="25"/>
      <c r="DI7" s="25" t="s">
        <v>451</v>
      </c>
      <c r="DJ7" s="25"/>
      <c r="DK7" s="25" t="s">
        <v>213</v>
      </c>
      <c r="DL7" s="25"/>
      <c r="DP7" s="25"/>
      <c r="DQ7" s="25" t="s">
        <v>451</v>
      </c>
      <c r="DR7" s="25"/>
      <c r="DS7" s="25" t="s">
        <v>213</v>
      </c>
      <c r="DT7" s="25"/>
      <c r="DX7" s="25"/>
      <c r="DY7" s="25" t="s">
        <v>451</v>
      </c>
      <c r="DZ7" s="25"/>
      <c r="EA7" s="25" t="s">
        <v>213</v>
      </c>
      <c r="EB7" s="25"/>
      <c r="EF7" s="25"/>
      <c r="EG7" s="25" t="s">
        <v>451</v>
      </c>
      <c r="EH7" s="25"/>
      <c r="EI7" s="25" t="s">
        <v>213</v>
      </c>
      <c r="EJ7" s="25"/>
      <c r="EN7" s="25"/>
      <c r="EO7" s="25" t="s">
        <v>451</v>
      </c>
      <c r="EP7" s="25"/>
      <c r="EQ7" s="25" t="s">
        <v>213</v>
      </c>
      <c r="ER7" s="25"/>
      <c r="ES7" s="25"/>
      <c r="ET7" s="25"/>
      <c r="EU7" s="25"/>
      <c r="EV7" s="25"/>
      <c r="EW7" s="25" t="s">
        <v>451</v>
      </c>
      <c r="EX7" s="25"/>
      <c r="EY7" s="25" t="s">
        <v>213</v>
      </c>
      <c r="EZ7" s="25"/>
    </row>
    <row r="8" spans="1:163" ht="15.75" x14ac:dyDescent="0.25">
      <c r="A8" s="24" t="s">
        <v>210</v>
      </c>
      <c r="B8" s="24"/>
      <c r="C8" s="28"/>
      <c r="D8" s="28"/>
      <c r="E8" s="28"/>
      <c r="F8" s="24" t="s">
        <v>210</v>
      </c>
      <c r="G8" s="25" t="s">
        <v>214</v>
      </c>
      <c r="H8" s="25" t="s">
        <v>208</v>
      </c>
      <c r="I8" s="25" t="s">
        <v>214</v>
      </c>
      <c r="J8" s="25" t="s">
        <v>208</v>
      </c>
      <c r="K8" s="32"/>
      <c r="L8" s="28"/>
      <c r="M8" s="28"/>
      <c r="N8" s="24" t="s">
        <v>210</v>
      </c>
      <c r="O8" s="25" t="s">
        <v>214</v>
      </c>
      <c r="P8" s="25" t="s">
        <v>208</v>
      </c>
      <c r="Q8" s="25" t="s">
        <v>214</v>
      </c>
      <c r="R8" s="25" t="s">
        <v>208</v>
      </c>
      <c r="S8" s="28"/>
      <c r="T8" s="28"/>
      <c r="U8" s="28"/>
      <c r="V8" s="24" t="s">
        <v>210</v>
      </c>
      <c r="W8" s="25" t="s">
        <v>214</v>
      </c>
      <c r="X8" s="25" t="s">
        <v>208</v>
      </c>
      <c r="Y8" s="25" t="s">
        <v>214</v>
      </c>
      <c r="Z8" s="25" t="s">
        <v>208</v>
      </c>
      <c r="AA8" s="24"/>
      <c r="AB8" s="24"/>
      <c r="AC8" s="28"/>
      <c r="AD8" s="24" t="s">
        <v>210</v>
      </c>
      <c r="AE8" s="25" t="s">
        <v>214</v>
      </c>
      <c r="AF8" s="25" t="s">
        <v>208</v>
      </c>
      <c r="AG8" s="25" t="s">
        <v>214</v>
      </c>
      <c r="AH8" s="25" t="s">
        <v>208</v>
      </c>
      <c r="AI8" s="32"/>
      <c r="AJ8" s="28"/>
      <c r="AK8" s="28"/>
      <c r="AL8" s="24" t="s">
        <v>210</v>
      </c>
      <c r="AM8" s="25" t="s">
        <v>214</v>
      </c>
      <c r="AN8" s="25" t="s">
        <v>208</v>
      </c>
      <c r="AO8" s="25" t="s">
        <v>214</v>
      </c>
      <c r="AP8" s="25" t="s">
        <v>208</v>
      </c>
      <c r="AQ8" s="32"/>
      <c r="AR8" s="28"/>
      <c r="AS8" s="28"/>
      <c r="AT8" s="24" t="s">
        <v>210</v>
      </c>
      <c r="AU8" s="25" t="s">
        <v>214</v>
      </c>
      <c r="AV8" s="25" t="s">
        <v>208</v>
      </c>
      <c r="AW8" s="25" t="s">
        <v>214</v>
      </c>
      <c r="AX8" s="25" t="s">
        <v>208</v>
      </c>
      <c r="AY8" s="28"/>
      <c r="AZ8" s="28"/>
      <c r="BA8" s="28"/>
      <c r="BB8" s="24" t="s">
        <v>210</v>
      </c>
      <c r="BC8" s="25" t="s">
        <v>214</v>
      </c>
      <c r="BD8" s="25" t="s">
        <v>208</v>
      </c>
      <c r="BE8" s="25" t="s">
        <v>214</v>
      </c>
      <c r="BF8" s="25" t="s">
        <v>208</v>
      </c>
      <c r="BG8" s="32"/>
      <c r="BH8" s="28"/>
      <c r="BI8" s="28"/>
      <c r="BJ8" s="24" t="s">
        <v>210</v>
      </c>
      <c r="BK8" s="25" t="s">
        <v>214</v>
      </c>
      <c r="BL8" s="25" t="s">
        <v>208</v>
      </c>
      <c r="BM8" s="25" t="s">
        <v>214</v>
      </c>
      <c r="BN8" s="25" t="s">
        <v>208</v>
      </c>
      <c r="BO8" s="24"/>
      <c r="BP8" s="24"/>
      <c r="BQ8" s="24"/>
      <c r="BR8" s="24" t="s">
        <v>210</v>
      </c>
      <c r="BS8" s="25" t="s">
        <v>214</v>
      </c>
      <c r="BT8" s="25" t="s">
        <v>208</v>
      </c>
      <c r="BU8" s="25" t="s">
        <v>214</v>
      </c>
      <c r="BV8" s="25" t="s">
        <v>208</v>
      </c>
      <c r="BW8" s="24"/>
      <c r="BX8" s="24"/>
      <c r="BY8" s="24" t="s">
        <v>210</v>
      </c>
      <c r="BZ8" s="25" t="s">
        <v>214</v>
      </c>
      <c r="CA8" s="25" t="s">
        <v>208</v>
      </c>
      <c r="CB8" s="25" t="s">
        <v>214</v>
      </c>
      <c r="CC8" s="25" t="s">
        <v>208</v>
      </c>
      <c r="CD8" s="24"/>
      <c r="CE8" s="34"/>
      <c r="CF8" s="24"/>
      <c r="CG8" s="24"/>
      <c r="CH8" s="24"/>
      <c r="CI8" s="24" t="s">
        <v>210</v>
      </c>
      <c r="CJ8" s="25" t="s">
        <v>214</v>
      </c>
      <c r="CK8" s="25" t="s">
        <v>208</v>
      </c>
      <c r="CL8" s="25" t="s">
        <v>214</v>
      </c>
      <c r="CM8" s="25" t="s">
        <v>208</v>
      </c>
      <c r="CN8" s="32"/>
      <c r="CO8" s="28"/>
      <c r="CP8" s="28"/>
      <c r="CQ8" s="28"/>
      <c r="CR8" s="24" t="s">
        <v>210</v>
      </c>
      <c r="CS8" s="25" t="s">
        <v>214</v>
      </c>
      <c r="CT8" s="25" t="s">
        <v>208</v>
      </c>
      <c r="CU8" s="25" t="s">
        <v>214</v>
      </c>
      <c r="CV8" s="25" t="s">
        <v>208</v>
      </c>
      <c r="CW8" s="32"/>
      <c r="CX8" s="28"/>
      <c r="CY8" s="28"/>
      <c r="CZ8" s="24" t="s">
        <v>210</v>
      </c>
      <c r="DA8" s="25" t="s">
        <v>214</v>
      </c>
      <c r="DB8" s="25" t="s">
        <v>208</v>
      </c>
      <c r="DC8" s="25" t="s">
        <v>214</v>
      </c>
      <c r="DD8" s="25" t="s">
        <v>208</v>
      </c>
      <c r="DE8" s="32"/>
      <c r="DF8" s="28"/>
      <c r="DG8" s="28"/>
      <c r="DH8" s="24" t="s">
        <v>210</v>
      </c>
      <c r="DI8" s="25" t="s">
        <v>214</v>
      </c>
      <c r="DJ8" s="25" t="s">
        <v>208</v>
      </c>
      <c r="DK8" s="25" t="s">
        <v>214</v>
      </c>
      <c r="DL8" s="25" t="s">
        <v>208</v>
      </c>
      <c r="DM8" s="32"/>
      <c r="DN8" s="28"/>
      <c r="DO8" s="28"/>
      <c r="DP8" s="24" t="s">
        <v>210</v>
      </c>
      <c r="DQ8" s="25" t="s">
        <v>214</v>
      </c>
      <c r="DR8" s="25" t="s">
        <v>208</v>
      </c>
      <c r="DS8" s="25" t="s">
        <v>214</v>
      </c>
      <c r="DT8" s="25" t="s">
        <v>208</v>
      </c>
      <c r="DU8" s="32"/>
      <c r="DV8" s="28"/>
      <c r="DW8" s="28"/>
      <c r="DX8" s="24" t="s">
        <v>210</v>
      </c>
      <c r="DY8" s="25" t="s">
        <v>214</v>
      </c>
      <c r="DZ8" s="25" t="s">
        <v>208</v>
      </c>
      <c r="EA8" s="25" t="s">
        <v>214</v>
      </c>
      <c r="EB8" s="25" t="s">
        <v>208</v>
      </c>
      <c r="EC8" s="32"/>
      <c r="ED8" s="28"/>
      <c r="EE8" s="28"/>
      <c r="EF8" s="24" t="s">
        <v>210</v>
      </c>
      <c r="EG8" s="25" t="s">
        <v>214</v>
      </c>
      <c r="EH8" s="25" t="s">
        <v>208</v>
      </c>
      <c r="EI8" s="25" t="s">
        <v>214</v>
      </c>
      <c r="EJ8" s="25" t="s">
        <v>208</v>
      </c>
      <c r="EK8" s="32"/>
      <c r="EL8" s="28"/>
      <c r="EM8" s="28"/>
      <c r="EN8" s="24" t="s">
        <v>210</v>
      </c>
      <c r="EO8" s="25" t="s">
        <v>214</v>
      </c>
      <c r="EP8" s="25" t="s">
        <v>208</v>
      </c>
      <c r="EQ8" s="25" t="s">
        <v>214</v>
      </c>
      <c r="ER8" s="25" t="s">
        <v>208</v>
      </c>
      <c r="ES8" s="24"/>
      <c r="ET8" s="24"/>
      <c r="EU8" s="24"/>
      <c r="EV8" s="24" t="s">
        <v>210</v>
      </c>
      <c r="EW8" s="25" t="s">
        <v>214</v>
      </c>
      <c r="EX8" s="25" t="s">
        <v>208</v>
      </c>
      <c r="EY8" s="25" t="s">
        <v>214</v>
      </c>
      <c r="EZ8" s="25" t="s">
        <v>208</v>
      </c>
      <c r="FA8" s="32"/>
      <c r="FB8" s="28"/>
      <c r="FC8" s="25"/>
      <c r="FD8" s="24" t="s">
        <v>209</v>
      </c>
      <c r="FE8" s="25"/>
      <c r="FF8" s="25"/>
      <c r="FG8" s="25"/>
    </row>
    <row r="9" spans="1:163" ht="15.75" x14ac:dyDescent="0.25">
      <c r="A9" s="26" t="s">
        <v>377</v>
      </c>
      <c r="B9" s="26"/>
      <c r="E9" t="str">
        <f>F9</f>
        <v>Alimentation, boissons et tabacs</v>
      </c>
      <c r="F9" s="26" t="s">
        <v>216</v>
      </c>
      <c r="G9" s="27">
        <v>3285143993.5929999</v>
      </c>
      <c r="H9" s="27">
        <v>61084038933.476006</v>
      </c>
      <c r="I9" s="27">
        <v>2941900806.0139999</v>
      </c>
      <c r="J9" s="27">
        <v>58222793719.026001</v>
      </c>
      <c r="M9" t="str">
        <f>N9</f>
        <v>Demi produits</v>
      </c>
      <c r="N9" s="26" t="s">
        <v>217</v>
      </c>
      <c r="O9" s="27">
        <v>12511107538.275002</v>
      </c>
      <c r="P9" s="27">
        <v>85834052339.044983</v>
      </c>
      <c r="Q9" s="27">
        <v>11869767293.195</v>
      </c>
      <c r="R9" s="27">
        <v>79012819402.936005</v>
      </c>
      <c r="S9" s="7"/>
      <c r="U9" t="str">
        <f>V9</f>
        <v>Energie et lubrifiants</v>
      </c>
      <c r="V9" s="26" t="s">
        <v>450</v>
      </c>
      <c r="W9" s="27">
        <v>413733485.48000008</v>
      </c>
      <c r="X9" s="27">
        <v>3896419985.0510006</v>
      </c>
      <c r="Y9" s="27">
        <v>346282244.45200008</v>
      </c>
      <c r="Z9" s="27">
        <v>3847056642.1469994</v>
      </c>
      <c r="AA9" s="27"/>
      <c r="AB9" s="27"/>
      <c r="AC9" t="str">
        <f>AD9</f>
        <v>Or industriel</v>
      </c>
      <c r="AD9" s="26" t="s">
        <v>219</v>
      </c>
      <c r="AE9" s="27">
        <v>393.44899999999996</v>
      </c>
      <c r="AF9" s="27">
        <v>330197276.71000004</v>
      </c>
      <c r="AG9" s="27">
        <v>260.23700000000002</v>
      </c>
      <c r="AH9" s="27">
        <v>182881323.47</v>
      </c>
      <c r="AK9" t="str">
        <f>AL9</f>
        <v>Produits bruts d'origine animale et vegetale</v>
      </c>
      <c r="AL9" s="26" t="s">
        <v>220</v>
      </c>
      <c r="AM9" s="27">
        <v>198489476.75000003</v>
      </c>
      <c r="AN9" s="27">
        <v>4094394157.1230016</v>
      </c>
      <c r="AO9" s="27">
        <v>154945618.79599991</v>
      </c>
      <c r="AP9" s="27">
        <v>4816560812.1759977</v>
      </c>
      <c r="AS9" t="str">
        <f>AT9</f>
        <v>Produits bruts d'origine minerale</v>
      </c>
      <c r="AT9" s="26" t="s">
        <v>221</v>
      </c>
      <c r="AU9" s="27">
        <v>9383429472.9110012</v>
      </c>
      <c r="AV9" s="27">
        <v>12572003333.874001</v>
      </c>
      <c r="AW9" s="27">
        <v>8777555454.4029999</v>
      </c>
      <c r="AX9" s="27">
        <v>10562128577.045002</v>
      </c>
      <c r="AY9" s="7"/>
      <c r="BA9" t="str">
        <f>BB9</f>
        <v>Produits finis de consommation</v>
      </c>
      <c r="BB9" s="26" t="s">
        <v>222</v>
      </c>
      <c r="BC9" s="27">
        <v>888579605.04500008</v>
      </c>
      <c r="BD9" s="27">
        <v>105708449300.95499</v>
      </c>
      <c r="BE9" s="27">
        <v>950356461.72900021</v>
      </c>
      <c r="BF9" s="27">
        <v>112297465241.43501</v>
      </c>
      <c r="BI9" t="str">
        <f>BJ9</f>
        <v>Produits finis d'equipement agricole</v>
      </c>
      <c r="BJ9" s="26" t="s">
        <v>223</v>
      </c>
      <c r="BK9" s="27">
        <v>1225707.477</v>
      </c>
      <c r="BL9" s="27">
        <v>152491633.13099998</v>
      </c>
      <c r="BM9" s="27">
        <v>1022368.4159999999</v>
      </c>
      <c r="BN9" s="27">
        <v>138666077.21799999</v>
      </c>
      <c r="BO9" s="27"/>
      <c r="BP9" s="27"/>
      <c r="BQ9" s="27" t="str">
        <f>BR9</f>
        <v>Produits finis d'equipement industriel</v>
      </c>
      <c r="BR9" s="26" t="s">
        <v>224</v>
      </c>
      <c r="BS9" s="27">
        <v>298543518.93299997</v>
      </c>
      <c r="BT9" s="27">
        <v>72617025337.358932</v>
      </c>
      <c r="BU9" s="27">
        <v>245548707.273</v>
      </c>
      <c r="BV9" s="27">
        <v>65284171738.65699</v>
      </c>
      <c r="BW9" s="27"/>
      <c r="BX9" s="27"/>
      <c r="BY9" s="26" t="s">
        <v>216</v>
      </c>
      <c r="BZ9" s="27">
        <v>3285143993.5929995</v>
      </c>
      <c r="CA9" s="27">
        <v>61084038933.47599</v>
      </c>
      <c r="CB9" s="27">
        <v>2941900806.013998</v>
      </c>
      <c r="CC9" s="27">
        <v>58222793719.026016</v>
      </c>
      <c r="CD9" s="27"/>
      <c r="CE9" s="31"/>
      <c r="CF9" s="27"/>
      <c r="CG9" s="27"/>
      <c r="CH9" s="27" t="str">
        <f>CI9</f>
        <v>Alimentation, boissons et tabacs</v>
      </c>
      <c r="CI9" s="26" t="s">
        <v>216</v>
      </c>
      <c r="CJ9" s="27">
        <v>12743856383.215002</v>
      </c>
      <c r="CK9" s="27">
        <v>70417200562.901993</v>
      </c>
      <c r="CL9" s="27">
        <v>12338668959.165001</v>
      </c>
      <c r="CM9" s="27">
        <v>67721989592.902992</v>
      </c>
      <c r="CQ9" t="str">
        <f>CR9</f>
        <v>Demi produits</v>
      </c>
      <c r="CR9" s="26" t="s">
        <v>217</v>
      </c>
      <c r="CS9" s="27">
        <v>10434477134.4</v>
      </c>
      <c r="CT9" s="27">
        <v>128186244923.95702</v>
      </c>
      <c r="CU9" s="27">
        <v>9997059298.0629978</v>
      </c>
      <c r="CV9" s="27">
        <v>119651237996.18399</v>
      </c>
      <c r="CY9" t="str">
        <f>CZ9</f>
        <v>Energie et lubrifiants</v>
      </c>
      <c r="CZ9" s="26" t="s">
        <v>450</v>
      </c>
      <c r="DA9" s="27">
        <v>27473735564.164997</v>
      </c>
      <c r="DB9" s="27">
        <v>81468883398.682999</v>
      </c>
      <c r="DC9" s="27">
        <v>25134295371.005997</v>
      </c>
      <c r="DD9" s="27">
        <v>85865483060.546005</v>
      </c>
      <c r="DG9" t="str">
        <f>DH9</f>
        <v>Or industriel</v>
      </c>
      <c r="DH9" s="26" t="s">
        <v>219</v>
      </c>
      <c r="DI9" s="27">
        <v>78082.690999999992</v>
      </c>
      <c r="DJ9" s="27">
        <v>1521398622.128</v>
      </c>
      <c r="DK9" s="27">
        <v>793.75900000000001</v>
      </c>
      <c r="DL9" s="27">
        <v>567628444.54500008</v>
      </c>
      <c r="DO9" t="str">
        <f>DP9</f>
        <v>Produits bruts d'origine animale et vegetale</v>
      </c>
      <c r="DP9" s="26" t="s">
        <v>220</v>
      </c>
      <c r="DQ9" s="27">
        <v>1684065503.585</v>
      </c>
      <c r="DR9" s="27">
        <v>15926386846.558998</v>
      </c>
      <c r="DS9" s="27">
        <v>1396500283.3429999</v>
      </c>
      <c r="DT9" s="27">
        <v>13106987695.932001</v>
      </c>
      <c r="DW9" t="str">
        <f>DX9</f>
        <v>Produits bruts d'origine minerale</v>
      </c>
      <c r="DX9" s="26" t="s">
        <v>221</v>
      </c>
      <c r="DY9" s="27">
        <v>6751705533.3240004</v>
      </c>
      <c r="DZ9" s="27">
        <v>16433955511.209</v>
      </c>
      <c r="EA9" s="27">
        <v>7311307320.0249996</v>
      </c>
      <c r="EB9" s="27">
        <v>10822675039.66</v>
      </c>
      <c r="EE9" t="str">
        <f>EF9</f>
        <v>Produits finis de consommation</v>
      </c>
      <c r="EF9" s="26" t="s">
        <v>222</v>
      </c>
      <c r="EG9" s="27">
        <v>1754068040.4419997</v>
      </c>
      <c r="EH9" s="27">
        <v>149227647855.29794</v>
      </c>
      <c r="EI9" s="27">
        <v>1560928826.3789999</v>
      </c>
      <c r="EJ9" s="27">
        <v>131901076308.51405</v>
      </c>
      <c r="EM9" t="str">
        <f>EN9</f>
        <v>Produits finis d'equipement agricole</v>
      </c>
      <c r="EN9" s="26" t="s">
        <v>223</v>
      </c>
      <c r="EO9" s="27">
        <v>22150002.894000001</v>
      </c>
      <c r="EP9" s="27">
        <v>1433428059.8899999</v>
      </c>
      <c r="EQ9" s="27">
        <v>15301834.729000002</v>
      </c>
      <c r="ER9" s="27">
        <v>971473163.16199994</v>
      </c>
      <c r="ES9" s="27"/>
      <c r="ET9" s="27"/>
      <c r="EU9" s="27" t="str">
        <f>EV9</f>
        <v>Produits finis d'equipement industriel</v>
      </c>
      <c r="EV9" s="26" t="s">
        <v>224</v>
      </c>
      <c r="EW9" s="27">
        <v>1149750328.2560008</v>
      </c>
      <c r="EX9" s="27">
        <v>140740620136.828</v>
      </c>
      <c r="EY9" s="27">
        <v>909776104.98399985</v>
      </c>
      <c r="EZ9" s="27">
        <v>123870336652.55304</v>
      </c>
      <c r="FC9" s="25"/>
      <c r="FD9" s="25" t="s">
        <v>451</v>
      </c>
      <c r="FE9" s="25"/>
      <c r="FF9" s="25" t="s">
        <v>213</v>
      </c>
      <c r="FG9" s="25"/>
    </row>
    <row r="10" spans="1:163" ht="15.75" x14ac:dyDescent="0.25">
      <c r="A10" s="26" t="s">
        <v>456</v>
      </c>
      <c r="B10" s="26"/>
      <c r="E10">
        <f t="shared" ref="E10:E73" si="0">IF(K10="","",RANK(K10,$K$9:$K$100,0))</f>
        <v>1</v>
      </c>
      <c r="F10" s="33" t="s">
        <v>461</v>
      </c>
      <c r="G10" s="27">
        <v>195469662.27399996</v>
      </c>
      <c r="H10" s="27">
        <v>9722790225.868</v>
      </c>
      <c r="I10" s="27">
        <v>181333993.66299999</v>
      </c>
      <c r="J10" s="27">
        <v>8944529087.6460037</v>
      </c>
      <c r="K10" s="7">
        <f>IF(OR(F10="Indéfini",F10="Autres",F10="Autre",F10="Autres produits alimentaires",F10="Total général"),"",IF(F10&lt;&gt;"",H10,""))</f>
        <v>9722790225.868</v>
      </c>
      <c r="M10">
        <f>IF(S10="","",RANK(S10,$S$9:$S$100,0))</f>
        <v>1</v>
      </c>
      <c r="N10" s="33" t="s">
        <v>61</v>
      </c>
      <c r="O10" s="27">
        <v>9610908705.5010014</v>
      </c>
      <c r="P10" s="27">
        <v>54725121459.551003</v>
      </c>
      <c r="Q10" s="27">
        <v>8999652998.6000004</v>
      </c>
      <c r="R10" s="27">
        <v>47068007560.628014</v>
      </c>
      <c r="S10" s="7">
        <f t="shared" ref="S10:S73" si="1">IF(OR(N10="Indéfini",N10="Autres",N10="Autre",N10="Autres demi-produits",N10="Total général"),"",IF(N10&lt;&gt;"",P10,""))</f>
        <v>54725121459.551003</v>
      </c>
      <c r="U10">
        <f t="shared" ref="U10:U73" si="2">IF(AA10="","",RANK(AA10,$AA$9:$AA$100,0))</f>
        <v>1</v>
      </c>
      <c r="V10" s="33" t="s">
        <v>31</v>
      </c>
      <c r="W10" s="27">
        <v>384531778.01200008</v>
      </c>
      <c r="X10" s="27">
        <v>3588589737.7260003</v>
      </c>
      <c r="Y10" s="27">
        <v>344858702.55200005</v>
      </c>
      <c r="Z10" s="27">
        <v>3663071064.8859997</v>
      </c>
      <c r="AA10" s="27">
        <f t="shared" ref="AA10:AA73" si="3">IF(OR(V10="Indéfini",V10="Autres",V10="Autre",V10="Autres demi-produits",V10="Total général"),"",IF(V10&lt;&gt;"",X10,""))</f>
        <v>3588589737.7260003</v>
      </c>
      <c r="AB10" s="27"/>
      <c r="AC10">
        <f t="shared" ref="AC10:AC73" si="4">IF(AI10="","",RANK(AI10,$AI$9:$AI$100,0))</f>
        <v>1</v>
      </c>
      <c r="AD10" s="33" t="s">
        <v>219</v>
      </c>
      <c r="AE10" s="27">
        <v>393.44899999999996</v>
      </c>
      <c r="AF10" s="27">
        <v>330197276.71000004</v>
      </c>
      <c r="AG10" s="27">
        <v>260.23700000000002</v>
      </c>
      <c r="AH10" s="27">
        <v>182881323.47</v>
      </c>
      <c r="AI10" s="7">
        <f>IF(OR(AD10="Indéfini",AD10="Autres",AD10="Autre",AD10="Autres demi-produits",AD10="Total général"),"",IF(AD10&lt;&gt;"",AF10,""))</f>
        <v>330197276.71000004</v>
      </c>
      <c r="AK10">
        <f t="shared" ref="AK10:AK73" si="5">IF(AQ10="","",RANK(AQ10,$AQ$9:$AQ$100,0))</f>
        <v>1</v>
      </c>
      <c r="AL10" s="33" t="s">
        <v>39</v>
      </c>
      <c r="AM10" s="27">
        <v>40815755.411999993</v>
      </c>
      <c r="AN10" s="27">
        <v>917115373.35699975</v>
      </c>
      <c r="AO10" s="27">
        <v>35410492.189999998</v>
      </c>
      <c r="AP10" s="27">
        <v>956440893.86699998</v>
      </c>
      <c r="AQ10" s="7">
        <f t="shared" ref="AQ10:AQ73" si="6">IF(OR(AL10="Indéfini",AL10="Autres",AL10="Autre",AL10="Autres produits bruts d'origine animale et végétale",AL10="Total général"),"",IF(AL10&lt;&gt;"",AN10,""))</f>
        <v>917115373.35699975</v>
      </c>
      <c r="AS10">
        <f t="shared" ref="AS10:AS73" si="7">IF(AY10="","",RANK(AY10,$AY$9:$AY$100,0))</f>
        <v>1</v>
      </c>
      <c r="AT10" s="33" t="s">
        <v>50</v>
      </c>
      <c r="AU10" s="27">
        <v>5227155373</v>
      </c>
      <c r="AV10" s="27">
        <v>7675032023.6699972</v>
      </c>
      <c r="AW10" s="27">
        <v>4567970419</v>
      </c>
      <c r="AX10" s="27">
        <v>5151500734.4199991</v>
      </c>
      <c r="AY10" s="7">
        <f t="shared" ref="AY10:AY73" si="8">IF(OR(AT10="Indéfini",AT10="Autres",AT10="Autre",AT10="Autres produits bruts d'origine minérale",AT10="Total général"),"",IF(AT10&lt;&gt;"",AV10,""))</f>
        <v>7675032023.6699972</v>
      </c>
      <c r="BA10">
        <f t="shared" ref="BA10:BA73" si="9">IF(BG10="","",RANK(BG10,$BG$9:$BG$100,0))</f>
        <v>1</v>
      </c>
      <c r="BB10" s="33" t="s">
        <v>114</v>
      </c>
      <c r="BC10" s="27">
        <v>357551794.51899999</v>
      </c>
      <c r="BD10" s="27">
        <v>41222989370.119041</v>
      </c>
      <c r="BE10" s="27">
        <v>428005358.49499995</v>
      </c>
      <c r="BF10" s="27">
        <v>48305880203.479996</v>
      </c>
      <c r="BG10" s="7">
        <f t="shared" ref="BG10:BG73" si="10">IF(OR(BB10="Indéfini",BB10="Autres",BB10="Autre",BB10="Autres produits finis de consommation",BB10="Total général"),"",IF(BB10&lt;&gt;"",BD10,""))</f>
        <v>41222989370.119041</v>
      </c>
      <c r="BI10" t="str">
        <f t="shared" ref="BI10:BI73" si="11">IF(BO10="","",RANK(BO10,$BO$9:$BO$100,0))</f>
        <v/>
      </c>
      <c r="BJ10" s="33" t="s">
        <v>87</v>
      </c>
      <c r="BK10" s="27">
        <v>237405.41899999999</v>
      </c>
      <c r="BL10" s="27">
        <v>110038467.19500001</v>
      </c>
      <c r="BM10" s="27">
        <v>197763.97999999998</v>
      </c>
      <c r="BN10" s="27">
        <v>100281654</v>
      </c>
      <c r="BO10" s="27" t="str">
        <f t="shared" ref="BO10:BO73" si="12">IF(OR(BJ10="Indéfini",BJ10="Autres",BJ10="Autre",BJ10="Autres produits finis d'équipement agricole",BJ10="Total général"),"",IF(BJ10&lt;&gt;"",BL10,""))</f>
        <v/>
      </c>
      <c r="BP10" s="27"/>
      <c r="BQ10" s="27">
        <f t="shared" ref="BQ10:BQ73" si="13">IF(BW10="","",RANK(BW10,$BW$9:$BW$100,0))</f>
        <v>1</v>
      </c>
      <c r="BR10" s="33" t="s">
        <v>88</v>
      </c>
      <c r="BS10" s="27">
        <v>195806210.61500007</v>
      </c>
      <c r="BT10" s="27">
        <v>40891571204.862007</v>
      </c>
      <c r="BU10" s="27">
        <v>167848527.77600005</v>
      </c>
      <c r="BV10" s="27">
        <v>35618189955.957016</v>
      </c>
      <c r="BW10" s="27">
        <f t="shared" ref="BW10:BW73" si="14">IF(OR(BR10="Indéfini",BR10="Autres",BR10="Autre",BR10="Autres produits finis d'équipement industriel",BR10="Total général"),"",IF(BR10&lt;&gt;"",BT10,""))</f>
        <v>40891571204.862007</v>
      </c>
      <c r="BX10" s="27"/>
      <c r="BY10" s="26" t="s">
        <v>217</v>
      </c>
      <c r="BZ10" s="27">
        <v>12511107538.275005</v>
      </c>
      <c r="CA10" s="27">
        <v>85834052339.044907</v>
      </c>
      <c r="CB10" s="27">
        <v>11869767293.194994</v>
      </c>
      <c r="CC10" s="27">
        <v>79012819402.93602</v>
      </c>
      <c r="CD10" s="27"/>
      <c r="CE10" s="31"/>
      <c r="CF10" s="27"/>
      <c r="CG10" s="27"/>
      <c r="CH10" s="27">
        <f t="shared" ref="CH10:CH73" si="15">IF(CN10="","",RANK(CN10,$CN$9:$CN$100,0))</f>
        <v>1</v>
      </c>
      <c r="CI10" s="33" t="s">
        <v>190</v>
      </c>
      <c r="CJ10" s="27">
        <v>4948125458.2200003</v>
      </c>
      <c r="CK10" s="27">
        <v>13028019988.816002</v>
      </c>
      <c r="CL10" s="27">
        <v>4851607613</v>
      </c>
      <c r="CM10" s="27">
        <v>13852302398.496</v>
      </c>
      <c r="CN10" s="7">
        <f t="shared" ref="CN10:CN73" si="16">IF(OR(CI10="Indéfini",CI10="Autres",CI10="Autre",CI10="Autres produits alimentaires",CI10="Total général"),"",IF(CI10&lt;&gt;"",CK10,""))</f>
        <v>13028019988.816002</v>
      </c>
      <c r="CQ10">
        <f>IF(CW10="","",RANK(CW10,$CW$9:$CW$100,0))</f>
        <v>1</v>
      </c>
      <c r="CR10" s="33" t="s">
        <v>66</v>
      </c>
      <c r="CS10" s="27">
        <v>1047485051.2069994</v>
      </c>
      <c r="CT10" s="27">
        <v>17200218482.463997</v>
      </c>
      <c r="CU10" s="27">
        <v>914374871.41599977</v>
      </c>
      <c r="CV10" s="27">
        <v>15939034066.171999</v>
      </c>
      <c r="CW10" s="7">
        <f>IF(OR(CR10="Indéfini",CR10="Autres",CR10="Autre",CR10="Autres demi-produits",CR10="Total général"),"",IF(CR10&lt;&gt;"",CT10,""))</f>
        <v>17200218482.463997</v>
      </c>
      <c r="CY10">
        <f t="shared" ref="CY10:CY73" si="17">IF(DE10="","",RANK(DE10,$DE$9:$DE$100,0))</f>
        <v>1</v>
      </c>
      <c r="CZ10" s="33" t="s">
        <v>33</v>
      </c>
      <c r="DA10" s="27">
        <v>6037004173.4290018</v>
      </c>
      <c r="DB10" s="27">
        <v>38683797406.806015</v>
      </c>
      <c r="DC10" s="27">
        <v>5562958228.7249994</v>
      </c>
      <c r="DD10" s="27">
        <v>43237208715.479996</v>
      </c>
      <c r="DE10" s="7">
        <f t="shared" ref="DE10:DE73" si="18">IF(OR(CZ10="Indéfini",CZ10="Autres",CZ10="Autre",CZ10="Autres demi-produits",CZ10="Total général"),"",IF(CZ10&lt;&gt;"",DB10,""))</f>
        <v>38683797406.806015</v>
      </c>
      <c r="DG10">
        <f t="shared" ref="DG10:DG73" si="19">IF(DM10="","",RANK(DM10,$DM$9:$DM$100,0))</f>
        <v>1</v>
      </c>
      <c r="DH10" s="33" t="s">
        <v>219</v>
      </c>
      <c r="DI10" s="27">
        <v>78082.690999999977</v>
      </c>
      <c r="DJ10" s="27">
        <v>1521398622.128</v>
      </c>
      <c r="DK10" s="27">
        <v>793.75900000000263</v>
      </c>
      <c r="DL10" s="27">
        <v>567628444.54499996</v>
      </c>
      <c r="DM10" s="7">
        <f>IF(OR(DH10="Indéfini",DH10="Autres",DH10="Autre",DH10="Autres demi-produits",DH10="Total général"),"",IF(DH10&lt;&gt;"",DJ10,""))</f>
        <v>1521398622.128</v>
      </c>
      <c r="DO10">
        <f t="shared" ref="DO10:DO73" si="20">IF(DU10="","",RANK(DU10,$DU$9:$DU$100,0))</f>
        <v>1</v>
      </c>
      <c r="DP10" s="33" t="s">
        <v>38</v>
      </c>
      <c r="DQ10" s="27">
        <v>492780015.20099998</v>
      </c>
      <c r="DR10" s="27">
        <v>5162527692</v>
      </c>
      <c r="DS10" s="27">
        <v>420290898.31</v>
      </c>
      <c r="DT10" s="27">
        <v>4135817335.27</v>
      </c>
      <c r="DU10" s="7">
        <f t="shared" ref="DU10:DU73" si="21">IF(OR(DP10="Indéfini",DP10="Autres",DP10="Autre",DP10="Autres produits bruts d'origine animale et végétale",DP10="Total général"),"",IF(DP10&lt;&gt;"",DR10,""))</f>
        <v>5162527692</v>
      </c>
      <c r="DW10">
        <f t="shared" ref="DW10:DW73" si="22">IF(EC10="","",RANK(EC10,$EC$9:$EC$100,0))</f>
        <v>1</v>
      </c>
      <c r="DX10" s="33" t="s">
        <v>161</v>
      </c>
      <c r="DY10" s="27">
        <v>5294440152</v>
      </c>
      <c r="DZ10" s="27">
        <v>10993310901.658001</v>
      </c>
      <c r="EA10" s="27">
        <v>6216965210.8999996</v>
      </c>
      <c r="EB10" s="27">
        <v>6391427602.3410006</v>
      </c>
      <c r="EC10" s="7">
        <f>IF(OR(DX10="Indéfini",DX10="Autres",DX10="Autre",DX10="Autres produits bruts d'origine minérale",DX10="Total général"),"",IF(DX10&lt;&gt;"",DZ10,""))</f>
        <v>10993310901.658001</v>
      </c>
      <c r="EE10">
        <f t="shared" ref="EE10:EE73" si="23">IF(EK10="","",RANK(EK10,$EK$9:$EK$100,0))</f>
        <v>1</v>
      </c>
      <c r="EF10" s="33" t="s">
        <v>114</v>
      </c>
      <c r="EG10" s="27">
        <v>191403655.20000002</v>
      </c>
      <c r="EH10" s="27">
        <v>27760162806.888996</v>
      </c>
      <c r="EI10" s="27">
        <v>138279056.18599999</v>
      </c>
      <c r="EJ10" s="27">
        <v>20071290669.340996</v>
      </c>
      <c r="EK10" s="7">
        <f>IF(OR(EF10="Indéfini",EF10="Autres",EF10="Autre",EF10="Autres produits finis de consommation",EF10="Total général"),"",IF(EF10&lt;&gt;"",EH10,""))</f>
        <v>27760162806.888996</v>
      </c>
      <c r="EM10">
        <f t="shared" ref="EM10:EM73" si="24">IF(ES10="","",RANK(ES10,$ES$9:$ES$100,0))</f>
        <v>1</v>
      </c>
      <c r="EN10" s="33" t="s">
        <v>86</v>
      </c>
      <c r="EO10" s="27">
        <v>17991684.534999996</v>
      </c>
      <c r="EP10" s="27">
        <v>1160964402.6619997</v>
      </c>
      <c r="EQ10" s="27">
        <v>12452247.569999995</v>
      </c>
      <c r="ER10" s="27">
        <v>776706360.62000024</v>
      </c>
      <c r="ES10" s="27">
        <f t="shared" ref="ES10:ES73" si="25">IF(OR(EN10="Indéfini",EN10="Autres",EN10="Autre",EN10="Autres produits finis d'équipement agricole",EN10="Total général"),"",IF(EN10&lt;&gt;"",EP10,""))</f>
        <v>1160964402.6619997</v>
      </c>
      <c r="ET10" s="27"/>
      <c r="EU10" s="27">
        <f t="shared" ref="EU10:EU73" si="26">IF(FA10="","",RANK(FA10,$FA$9:$FA$100,0))</f>
        <v>1</v>
      </c>
      <c r="EV10" s="33" t="s">
        <v>90</v>
      </c>
      <c r="EW10" s="27">
        <v>29542830.208000001</v>
      </c>
      <c r="EX10" s="27">
        <v>12252935614.427004</v>
      </c>
      <c r="EY10" s="27">
        <v>27516223.124999981</v>
      </c>
      <c r="EZ10" s="27">
        <v>12224022730.157997</v>
      </c>
      <c r="FA10" s="7">
        <f t="shared" ref="FA10:FA73" si="27">IF(OR(EV10="Indéfini",EV10="Autres",EV10="Autre",EV10="Autres produits finis d'équipement industriel",EV10="Total général"),"",IF(EV10&lt;&gt;"",EX10,""))</f>
        <v>12252935614.427004</v>
      </c>
      <c r="FC10" s="24" t="s">
        <v>210</v>
      </c>
      <c r="FD10" s="25" t="s">
        <v>214</v>
      </c>
      <c r="FE10" s="25" t="s">
        <v>208</v>
      </c>
      <c r="FF10" s="25" t="s">
        <v>214</v>
      </c>
      <c r="FG10" s="25" t="s">
        <v>208</v>
      </c>
    </row>
    <row r="11" spans="1:163" ht="15.75" x14ac:dyDescent="0.25">
      <c r="A11" s="26" t="s">
        <v>457</v>
      </c>
      <c r="B11" s="26"/>
      <c r="E11">
        <f t="shared" si="0"/>
        <v>2</v>
      </c>
      <c r="F11" s="33" t="s">
        <v>5</v>
      </c>
      <c r="G11" s="27">
        <v>93809728.039999992</v>
      </c>
      <c r="H11" s="27">
        <v>9364581854.5670013</v>
      </c>
      <c r="I11" s="27">
        <v>104312661.035</v>
      </c>
      <c r="J11" s="27">
        <v>9555399702.7430019</v>
      </c>
      <c r="K11" s="7">
        <f t="shared" ref="K11:K73" si="28">IF(OR(F11="Indéfini",F11="Autres",F11="Autre",F11="Autres produits alimentaires",F11="Total général"),"",IF(F11&lt;&gt;"",H11,""))</f>
        <v>9364581854.5670013</v>
      </c>
      <c r="M11">
        <f t="shared" ref="M11:M73" si="29">IF(S11="","",RANK(S11,$S$9:$S$100,0))</f>
        <v>2</v>
      </c>
      <c r="N11" s="33" t="s">
        <v>62</v>
      </c>
      <c r="O11" s="27">
        <v>1702828691.95</v>
      </c>
      <c r="P11" s="27">
        <v>12249577401.714994</v>
      </c>
      <c r="Q11" s="27">
        <v>1644447144.3499999</v>
      </c>
      <c r="R11" s="27">
        <v>10388674991.790001</v>
      </c>
      <c r="S11" s="7">
        <f t="shared" si="1"/>
        <v>12249577401.714994</v>
      </c>
      <c r="U11">
        <f t="shared" si="2"/>
        <v>2</v>
      </c>
      <c r="V11" s="33" t="s">
        <v>32</v>
      </c>
      <c r="W11" s="27">
        <v>0</v>
      </c>
      <c r="X11" s="27">
        <v>206772838</v>
      </c>
      <c r="Y11" s="27">
        <v>0</v>
      </c>
      <c r="Z11" s="27">
        <v>166006963</v>
      </c>
      <c r="AA11" s="27">
        <f t="shared" si="3"/>
        <v>206772838</v>
      </c>
      <c r="AB11" s="27"/>
      <c r="AC11" t="str">
        <f t="shared" si="4"/>
        <v/>
      </c>
      <c r="AD11" s="26" t="s">
        <v>138</v>
      </c>
      <c r="AE11" s="27">
        <v>393.44899999999996</v>
      </c>
      <c r="AF11" s="27">
        <v>330197276.71000004</v>
      </c>
      <c r="AG11" s="27">
        <v>260.23700000000002</v>
      </c>
      <c r="AH11" s="27">
        <v>182881323.47</v>
      </c>
      <c r="AI11" s="7" t="str">
        <f t="shared" ref="AI11:AI74" si="30">IF(OR(AD11="Indéfini",AD11="Autres",AD11="Autre",AD11="Autres demi-produits",AD11="Total général"),"",IF(AD11&lt;&gt;"",AF11,""))</f>
        <v/>
      </c>
      <c r="AK11">
        <f t="shared" si="5"/>
        <v>2</v>
      </c>
      <c r="AL11" s="33" t="s">
        <v>35</v>
      </c>
      <c r="AM11" s="27">
        <v>24995480.696000006</v>
      </c>
      <c r="AN11" s="27">
        <v>573862537.14600015</v>
      </c>
      <c r="AO11" s="27">
        <v>19708330.733999994</v>
      </c>
      <c r="AP11" s="27">
        <v>547452583.89499974</v>
      </c>
      <c r="AQ11" s="7">
        <f t="shared" si="6"/>
        <v>573862537.14600015</v>
      </c>
      <c r="AS11">
        <f t="shared" si="7"/>
        <v>2</v>
      </c>
      <c r="AT11" s="33" t="s">
        <v>52</v>
      </c>
      <c r="AU11" s="27">
        <v>70288186</v>
      </c>
      <c r="AV11" s="27">
        <v>1062706776.9400001</v>
      </c>
      <c r="AW11" s="27">
        <v>88542903</v>
      </c>
      <c r="AX11" s="27">
        <v>1230507580.1199999</v>
      </c>
      <c r="AY11" s="7">
        <f t="shared" si="8"/>
        <v>1062706776.9400001</v>
      </c>
      <c r="BA11">
        <f t="shared" si="9"/>
        <v>2</v>
      </c>
      <c r="BB11" s="33" t="s">
        <v>115</v>
      </c>
      <c r="BC11" s="27">
        <v>64214710.873000018</v>
      </c>
      <c r="BD11" s="27">
        <v>22413734772.811996</v>
      </c>
      <c r="BE11" s="27">
        <v>65732078.280999996</v>
      </c>
      <c r="BF11" s="27">
        <v>23287400921.557999</v>
      </c>
      <c r="BG11" s="7">
        <f t="shared" si="10"/>
        <v>22413734772.811996</v>
      </c>
      <c r="BI11">
        <f t="shared" si="11"/>
        <v>1</v>
      </c>
      <c r="BJ11" s="33" t="s">
        <v>86</v>
      </c>
      <c r="BK11" s="27">
        <v>952072.05799999973</v>
      </c>
      <c r="BL11" s="27">
        <v>40739840.935999997</v>
      </c>
      <c r="BM11" s="27">
        <v>775804.43599999964</v>
      </c>
      <c r="BN11" s="27">
        <v>36493261.217999995</v>
      </c>
      <c r="BO11" s="27">
        <f t="shared" si="12"/>
        <v>40739840.935999997</v>
      </c>
      <c r="BP11" s="27"/>
      <c r="BQ11" s="27">
        <f t="shared" si="13"/>
        <v>2</v>
      </c>
      <c r="BR11" s="33" t="s">
        <v>89</v>
      </c>
      <c r="BS11" s="27">
        <v>2766865.3530000001</v>
      </c>
      <c r="BT11" s="27">
        <v>12635054237.236998</v>
      </c>
      <c r="BU11" s="27">
        <v>2516677.8410000009</v>
      </c>
      <c r="BV11" s="27">
        <v>12070849648.323</v>
      </c>
      <c r="BW11" s="27">
        <f t="shared" si="14"/>
        <v>12635054237.236998</v>
      </c>
      <c r="BX11" s="27"/>
      <c r="BY11" s="26" t="s">
        <v>450</v>
      </c>
      <c r="BZ11" s="27">
        <v>413733485.48000008</v>
      </c>
      <c r="CA11" s="27">
        <v>3896419985.0510006</v>
      </c>
      <c r="CB11" s="27">
        <v>346282244.45200008</v>
      </c>
      <c r="CC11" s="27">
        <v>3847056642.1469994</v>
      </c>
      <c r="CD11" s="27"/>
      <c r="CE11" s="31"/>
      <c r="CF11" s="27"/>
      <c r="CG11" s="27"/>
      <c r="CH11" s="27">
        <f t="shared" si="15"/>
        <v>2</v>
      </c>
      <c r="CI11" s="33" t="s">
        <v>12</v>
      </c>
      <c r="CJ11" s="27">
        <v>1363755806.1260004</v>
      </c>
      <c r="CK11" s="27">
        <v>6292189304.5039988</v>
      </c>
      <c r="CL11" s="27">
        <v>1213877897.362</v>
      </c>
      <c r="CM11" s="27">
        <v>6923096124.2679987</v>
      </c>
      <c r="CN11" s="7">
        <f t="shared" si="16"/>
        <v>6292189304.5039988</v>
      </c>
      <c r="CQ11">
        <f t="shared" ref="CQ11:CQ73" si="31">IF(CW11="","",RANK(CW11,$CW$9:$CW$100,0))</f>
        <v>2</v>
      </c>
      <c r="CR11" s="33" t="s">
        <v>77</v>
      </c>
      <c r="CS11" s="27">
        <v>2118532204.0180006</v>
      </c>
      <c r="CT11" s="27">
        <v>13804666957.174995</v>
      </c>
      <c r="CU11" s="27">
        <v>2366182286.9740005</v>
      </c>
      <c r="CV11" s="27">
        <v>12001814340.297005</v>
      </c>
      <c r="CW11" s="7">
        <f>IF(OR(CR11="Indéfini",CR11="Autres",CR11="Autre",CR11="Autres demi-produits",CR11="Total général"),"",IF(CR11&lt;&gt;"",CT11,""))</f>
        <v>13804666957.174995</v>
      </c>
      <c r="CY11">
        <f t="shared" si="17"/>
        <v>2</v>
      </c>
      <c r="CZ11" s="33" t="s">
        <v>151</v>
      </c>
      <c r="DA11" s="27">
        <v>9886614026.1720009</v>
      </c>
      <c r="DB11" s="27">
        <v>14883175363.475</v>
      </c>
      <c r="DC11" s="27">
        <v>9631915666.7410011</v>
      </c>
      <c r="DD11" s="27">
        <v>15723609576.888996</v>
      </c>
      <c r="DE11" s="7">
        <f t="shared" si="18"/>
        <v>14883175363.475</v>
      </c>
      <c r="DG11" t="str">
        <f t="shared" si="19"/>
        <v/>
      </c>
      <c r="DH11" s="26" t="s">
        <v>138</v>
      </c>
      <c r="DI11" s="27">
        <v>78082.690999999992</v>
      </c>
      <c r="DJ11" s="27">
        <v>1521398622.128</v>
      </c>
      <c r="DK11" s="27">
        <v>793.75900000000001</v>
      </c>
      <c r="DL11" s="27">
        <v>567628444.54500008</v>
      </c>
      <c r="DM11" s="7" t="str">
        <f t="shared" ref="DM11:DM74" si="32">IF(OR(DH11="Indéfini",DH11="Autres",DH11="Autre",DH11="Autres demi-produits",DH11="Total général"),"",IF(DH11&lt;&gt;"",DJ11,""))</f>
        <v/>
      </c>
      <c r="DO11">
        <f t="shared" si="20"/>
        <v>2</v>
      </c>
      <c r="DP11" s="33" t="s">
        <v>153</v>
      </c>
      <c r="DQ11" s="27">
        <v>534949776.46900004</v>
      </c>
      <c r="DR11" s="27">
        <v>2721258139.0589995</v>
      </c>
      <c r="DS11" s="27">
        <v>436111304.20699996</v>
      </c>
      <c r="DT11" s="27">
        <v>2182003319.586</v>
      </c>
      <c r="DU11" s="7">
        <f t="shared" si="21"/>
        <v>2721258139.0589995</v>
      </c>
      <c r="DW11">
        <f t="shared" si="22"/>
        <v>2</v>
      </c>
      <c r="DX11" s="33" t="s">
        <v>51</v>
      </c>
      <c r="DY11" s="27">
        <v>1000850477.5799999</v>
      </c>
      <c r="DZ11" s="27">
        <v>3838650891.1600003</v>
      </c>
      <c r="EA11" s="27">
        <v>746848336.90200007</v>
      </c>
      <c r="EB11" s="27">
        <v>3097434104.6289997</v>
      </c>
      <c r="EC11" s="7">
        <f t="shared" ref="EC11:EC73" si="33">IF(OR(DX11="Indéfini",DX11="Autres",DX11="Autre",DX11="Autres produits bruts d'origine minérale",DX11="Total général"),"",IF(DX11&lt;&gt;"",DZ11,""))</f>
        <v>3838650891.1600003</v>
      </c>
      <c r="EE11">
        <f t="shared" si="23"/>
        <v>2</v>
      </c>
      <c r="EF11" s="33" t="s">
        <v>116</v>
      </c>
      <c r="EG11" s="27">
        <v>246614419.19499996</v>
      </c>
      <c r="EH11" s="27">
        <v>24961631071.905991</v>
      </c>
      <c r="EI11" s="27">
        <v>234817329.34400004</v>
      </c>
      <c r="EJ11" s="27">
        <v>24541496503.564014</v>
      </c>
      <c r="EK11" s="7">
        <f t="shared" ref="EK11:EK73" si="34">IF(OR(EF11="Indéfini",EF11="Autres",EF11="Autre",EF11="Autres produits finis de consommation",EF11="Total général"),"",IF(EF11&lt;&gt;"",EH11,""))</f>
        <v>24961631071.905991</v>
      </c>
      <c r="EM11">
        <f t="shared" si="24"/>
        <v>2</v>
      </c>
      <c r="EN11" s="33" t="s">
        <v>174</v>
      </c>
      <c r="EO11" s="27">
        <v>4077089.6789999995</v>
      </c>
      <c r="EP11" s="27">
        <v>265228344</v>
      </c>
      <c r="EQ11" s="27">
        <v>2748854.9809999997</v>
      </c>
      <c r="ER11" s="27">
        <v>185904009.00099999</v>
      </c>
      <c r="ES11" s="27">
        <f t="shared" si="25"/>
        <v>265228344</v>
      </c>
      <c r="ET11" s="27"/>
      <c r="EU11" s="27">
        <f t="shared" si="26"/>
        <v>2</v>
      </c>
      <c r="EV11" s="33" t="s">
        <v>89</v>
      </c>
      <c r="EW11" s="27">
        <v>2382416.3079999993</v>
      </c>
      <c r="EX11" s="27">
        <v>12207452236.954002</v>
      </c>
      <c r="EY11" s="27">
        <v>2587394.6009999989</v>
      </c>
      <c r="EZ11" s="27">
        <v>9931176349.7719994</v>
      </c>
      <c r="FA11" s="7">
        <f t="shared" si="27"/>
        <v>12207452236.954002</v>
      </c>
      <c r="FC11" s="26" t="s">
        <v>216</v>
      </c>
      <c r="FD11" s="27">
        <v>12743856383.215004</v>
      </c>
      <c r="FE11" s="27">
        <v>70417200562.902008</v>
      </c>
      <c r="FF11" s="27">
        <v>12338668959.164993</v>
      </c>
      <c r="FG11" s="27">
        <v>67721989592.903008</v>
      </c>
    </row>
    <row r="12" spans="1:163" ht="15.75" x14ac:dyDescent="0.25">
      <c r="A12" s="26" t="s">
        <v>458</v>
      </c>
      <c r="B12" s="26"/>
      <c r="E12">
        <f t="shared" si="0"/>
        <v>3</v>
      </c>
      <c r="F12" s="33" t="s">
        <v>6</v>
      </c>
      <c r="G12" s="27">
        <v>475682613.28000009</v>
      </c>
      <c r="H12" s="27">
        <v>7981387423.0980053</v>
      </c>
      <c r="I12" s="27">
        <v>488569402.02599996</v>
      </c>
      <c r="J12" s="27">
        <v>7623028794.4899979</v>
      </c>
      <c r="K12" s="7">
        <f t="shared" si="28"/>
        <v>7981387423.0980053</v>
      </c>
      <c r="M12">
        <f t="shared" si="29"/>
        <v>3</v>
      </c>
      <c r="N12" s="33" t="s">
        <v>242</v>
      </c>
      <c r="O12" s="27">
        <v>1009020.3440000006</v>
      </c>
      <c r="P12" s="27">
        <v>3608666853.1349993</v>
      </c>
      <c r="Q12" s="27">
        <v>1211806.9220000005</v>
      </c>
      <c r="R12" s="27">
        <v>5888799957.8630028</v>
      </c>
      <c r="S12" s="7">
        <f t="shared" si="1"/>
        <v>3608666853.1349993</v>
      </c>
      <c r="U12">
        <f t="shared" si="2"/>
        <v>3</v>
      </c>
      <c r="V12" s="33" t="s">
        <v>33</v>
      </c>
      <c r="W12" s="27">
        <v>28093223.868000001</v>
      </c>
      <c r="X12" s="27">
        <v>93310661.135000005</v>
      </c>
      <c r="Y12" s="27">
        <v>1233872.1000000001</v>
      </c>
      <c r="Z12" s="27">
        <v>16144713.881000001</v>
      </c>
      <c r="AA12" s="27">
        <f t="shared" si="3"/>
        <v>93310661.135000005</v>
      </c>
      <c r="AB12" s="27"/>
      <c r="AC12" t="str">
        <f t="shared" si="4"/>
        <v/>
      </c>
      <c r="AI12" s="7" t="str">
        <f t="shared" si="30"/>
        <v/>
      </c>
      <c r="AK12">
        <f t="shared" si="5"/>
        <v>3</v>
      </c>
      <c r="AL12" s="33" t="s">
        <v>36</v>
      </c>
      <c r="AM12" s="27">
        <v>18100284</v>
      </c>
      <c r="AN12" s="27">
        <v>467231094.44000006</v>
      </c>
      <c r="AO12" s="27">
        <v>13651916</v>
      </c>
      <c r="AP12" s="27">
        <v>1022942023.7299999</v>
      </c>
      <c r="AQ12" s="7">
        <f t="shared" si="6"/>
        <v>467231094.44000006</v>
      </c>
      <c r="AS12">
        <f t="shared" si="7"/>
        <v>3</v>
      </c>
      <c r="AT12" s="33" t="s">
        <v>53</v>
      </c>
      <c r="AU12" s="27">
        <v>795772413</v>
      </c>
      <c r="AV12" s="27">
        <v>896148658.41999996</v>
      </c>
      <c r="AW12" s="27">
        <v>824778130</v>
      </c>
      <c r="AX12" s="27">
        <v>924725836.41300011</v>
      </c>
      <c r="AY12" s="7">
        <f t="shared" si="8"/>
        <v>896148658.41999996</v>
      </c>
      <c r="BA12">
        <f t="shared" si="9"/>
        <v>3</v>
      </c>
      <c r="BB12" s="33" t="s">
        <v>116</v>
      </c>
      <c r="BC12" s="27">
        <v>183671382.49600005</v>
      </c>
      <c r="BD12" s="27">
        <v>13661498528.880009</v>
      </c>
      <c r="BE12" s="27">
        <v>176056347.32899988</v>
      </c>
      <c r="BF12" s="27">
        <v>12651528767.292999</v>
      </c>
      <c r="BG12" s="7">
        <f t="shared" si="10"/>
        <v>13661498528.880009</v>
      </c>
      <c r="BI12">
        <f t="shared" si="11"/>
        <v>2</v>
      </c>
      <c r="BJ12" s="33" t="s">
        <v>174</v>
      </c>
      <c r="BK12" s="27">
        <v>36230</v>
      </c>
      <c r="BL12" s="27">
        <v>1713325</v>
      </c>
      <c r="BM12" s="27">
        <v>48800</v>
      </c>
      <c r="BN12" s="27">
        <v>1891162</v>
      </c>
      <c r="BO12" s="27">
        <f t="shared" si="12"/>
        <v>1713325</v>
      </c>
      <c r="BP12" s="27"/>
      <c r="BQ12" s="27">
        <f t="shared" si="13"/>
        <v>3</v>
      </c>
      <c r="BR12" s="33" t="s">
        <v>90</v>
      </c>
      <c r="BS12" s="27">
        <v>15953554.047</v>
      </c>
      <c r="BT12" s="27">
        <v>8637295581.0659981</v>
      </c>
      <c r="BU12" s="27">
        <v>14514449.310999993</v>
      </c>
      <c r="BV12" s="27">
        <v>7913466246.4160032</v>
      </c>
      <c r="BW12" s="27">
        <f t="shared" si="14"/>
        <v>8637295581.0659981</v>
      </c>
      <c r="BX12" s="27"/>
      <c r="BY12" s="26" t="s">
        <v>375</v>
      </c>
      <c r="BZ12" s="27">
        <v>5337</v>
      </c>
      <c r="CA12" s="27">
        <v>62000</v>
      </c>
      <c r="CB12" s="27"/>
      <c r="CC12" s="27"/>
      <c r="CD12" s="27"/>
      <c r="CE12" s="31"/>
      <c r="CF12" s="27"/>
      <c r="CG12" s="27"/>
      <c r="CH12" s="27">
        <f t="shared" si="15"/>
        <v>3</v>
      </c>
      <c r="CI12" s="33" t="s">
        <v>191</v>
      </c>
      <c r="CJ12" s="27">
        <v>2368366173.2750006</v>
      </c>
      <c r="CK12" s="27">
        <v>5647253395.0349998</v>
      </c>
      <c r="CL12" s="27">
        <v>2083194320.425</v>
      </c>
      <c r="CM12" s="27">
        <v>4958799198.2099991</v>
      </c>
      <c r="CN12" s="7">
        <f t="shared" si="16"/>
        <v>5647253395.0349998</v>
      </c>
      <c r="CQ12">
        <f t="shared" si="31"/>
        <v>3</v>
      </c>
      <c r="CR12" s="33" t="s">
        <v>166</v>
      </c>
      <c r="CS12" s="27">
        <v>89494874.120000005</v>
      </c>
      <c r="CT12" s="27">
        <v>8564987500.2359972</v>
      </c>
      <c r="CU12" s="27">
        <v>80101157.116999969</v>
      </c>
      <c r="CV12" s="27">
        <v>7589476956.8530006</v>
      </c>
      <c r="CW12" s="7">
        <f>IF(OR(CR12="Indéfini",CR12="Autres",CR12="Autre",CR12="Autres demi-produits",CR12="Total général"),"",IF(CR12&lt;&gt;"",CT12,""))</f>
        <v>8564987500.2359972</v>
      </c>
      <c r="CY12">
        <f t="shared" si="17"/>
        <v>3</v>
      </c>
      <c r="CZ12" s="33" t="s">
        <v>152</v>
      </c>
      <c r="DA12" s="27">
        <v>9241140670.3110008</v>
      </c>
      <c r="DB12" s="27">
        <v>10128139418.528</v>
      </c>
      <c r="DC12" s="27">
        <v>8025645754.4799995</v>
      </c>
      <c r="DD12" s="27">
        <v>9527162391.8830032</v>
      </c>
      <c r="DE12" s="7">
        <f t="shared" si="18"/>
        <v>10128139418.528</v>
      </c>
      <c r="DG12" t="str">
        <f t="shared" si="19"/>
        <v/>
      </c>
      <c r="DM12" s="7" t="str">
        <f t="shared" si="32"/>
        <v/>
      </c>
      <c r="DO12">
        <f t="shared" si="20"/>
        <v>3</v>
      </c>
      <c r="DP12" s="33" t="s">
        <v>157</v>
      </c>
      <c r="DQ12" s="27">
        <v>28503911.264000006</v>
      </c>
      <c r="DR12" s="27">
        <v>1408164025.8149993</v>
      </c>
      <c r="DS12" s="27">
        <v>23132684.902000003</v>
      </c>
      <c r="DT12" s="27">
        <v>1170133847.2899997</v>
      </c>
      <c r="DU12" s="7">
        <f t="shared" si="21"/>
        <v>1408164025.8149993</v>
      </c>
      <c r="DW12">
        <f t="shared" si="22"/>
        <v>3</v>
      </c>
      <c r="DX12" s="33" t="s">
        <v>160</v>
      </c>
      <c r="DY12" s="27">
        <v>25384847.443000007</v>
      </c>
      <c r="DZ12" s="27">
        <v>520749784.68000001</v>
      </c>
      <c r="EA12" s="27">
        <v>7636352.6729999976</v>
      </c>
      <c r="EB12" s="27">
        <v>200862589.639</v>
      </c>
      <c r="EC12" s="7">
        <f t="shared" si="33"/>
        <v>520749784.68000001</v>
      </c>
      <c r="EE12" t="str">
        <f t="shared" si="23"/>
        <v/>
      </c>
      <c r="EF12" s="33" t="s">
        <v>137</v>
      </c>
      <c r="EG12" s="27">
        <v>91325576.954000041</v>
      </c>
      <c r="EH12" s="27">
        <v>11364399959.699005</v>
      </c>
      <c r="EI12" s="27">
        <v>85432855.325000018</v>
      </c>
      <c r="EJ12" s="27">
        <v>8895730388.1450043</v>
      </c>
      <c r="EK12" s="7" t="str">
        <f t="shared" si="34"/>
        <v/>
      </c>
      <c r="EM12" t="str">
        <f t="shared" si="24"/>
        <v/>
      </c>
      <c r="EN12" s="33" t="s">
        <v>87</v>
      </c>
      <c r="EO12" s="27">
        <v>81228.679999999949</v>
      </c>
      <c r="EP12" s="27">
        <v>7235313.2279999983</v>
      </c>
      <c r="EQ12" s="27">
        <v>100732.17799999997</v>
      </c>
      <c r="ER12" s="27">
        <v>8862793.5409999955</v>
      </c>
      <c r="ES12" s="27" t="str">
        <f t="shared" si="25"/>
        <v/>
      </c>
      <c r="ET12" s="27"/>
      <c r="EU12" s="27">
        <f t="shared" si="26"/>
        <v>3</v>
      </c>
      <c r="EV12" s="33" t="s">
        <v>349</v>
      </c>
      <c r="EW12" s="27">
        <v>79615811.180000007</v>
      </c>
      <c r="EX12" s="27">
        <v>10968735960.073009</v>
      </c>
      <c r="EY12" s="27">
        <v>77912468.543000013</v>
      </c>
      <c r="EZ12" s="27">
        <v>11767265295.776005</v>
      </c>
      <c r="FA12" s="7">
        <f t="shared" si="27"/>
        <v>10968735960.073009</v>
      </c>
      <c r="FC12" s="26" t="s">
        <v>217</v>
      </c>
      <c r="FD12" s="27">
        <v>10434477134.4</v>
      </c>
      <c r="FE12" s="27">
        <v>128186244923.95706</v>
      </c>
      <c r="FF12" s="27">
        <v>9997059298.0629883</v>
      </c>
      <c r="FG12" s="27">
        <v>119651237996.18399</v>
      </c>
    </row>
    <row r="13" spans="1:163" ht="15.75" x14ac:dyDescent="0.25">
      <c r="A13" s="26" t="s">
        <v>459</v>
      </c>
      <c r="B13" s="26"/>
      <c r="E13">
        <f t="shared" si="0"/>
        <v>4</v>
      </c>
      <c r="F13" s="33" t="s">
        <v>8</v>
      </c>
      <c r="G13" s="27">
        <v>433064833.52800012</v>
      </c>
      <c r="H13" s="27">
        <v>5178360621.9590015</v>
      </c>
      <c r="I13" s="27">
        <v>459535789.71500003</v>
      </c>
      <c r="J13" s="27">
        <v>5838800420.5989971</v>
      </c>
      <c r="K13" s="7">
        <f t="shared" si="28"/>
        <v>5178360621.9590015</v>
      </c>
      <c r="M13">
        <f t="shared" si="29"/>
        <v>4</v>
      </c>
      <c r="N13" s="33" t="s">
        <v>63</v>
      </c>
      <c r="O13" s="27">
        <v>16397168.106000002</v>
      </c>
      <c r="P13" s="27">
        <v>2019452468.3979998</v>
      </c>
      <c r="Q13" s="27">
        <v>29164563.923999995</v>
      </c>
      <c r="R13" s="27">
        <v>3904735756.7149982</v>
      </c>
      <c r="S13" s="7">
        <f t="shared" si="1"/>
        <v>2019452468.3979998</v>
      </c>
      <c r="U13">
        <f t="shared" si="2"/>
        <v>4</v>
      </c>
      <c r="V13" s="33" t="s">
        <v>198</v>
      </c>
      <c r="W13" s="27">
        <v>570837.19999999995</v>
      </c>
      <c r="X13" s="27">
        <v>6363253</v>
      </c>
      <c r="Y13" s="27">
        <v>103563</v>
      </c>
      <c r="Z13" s="27">
        <v>1369579</v>
      </c>
      <c r="AA13" s="27">
        <f t="shared" si="3"/>
        <v>6363253</v>
      </c>
      <c r="AB13" s="27"/>
      <c r="AC13" t="str">
        <f t="shared" si="4"/>
        <v/>
      </c>
      <c r="AI13" s="7" t="str">
        <f t="shared" si="30"/>
        <v/>
      </c>
      <c r="AK13">
        <f t="shared" si="5"/>
        <v>4</v>
      </c>
      <c r="AL13" s="33" t="s">
        <v>37</v>
      </c>
      <c r="AM13" s="27">
        <v>10471522.120999999</v>
      </c>
      <c r="AN13" s="27">
        <v>384931948.05400002</v>
      </c>
      <c r="AO13" s="27">
        <v>10859506.139000002</v>
      </c>
      <c r="AP13" s="27">
        <v>759541049.02100003</v>
      </c>
      <c r="AQ13" s="7">
        <f t="shared" si="6"/>
        <v>384931948.05400002</v>
      </c>
      <c r="AS13">
        <f t="shared" si="7"/>
        <v>4</v>
      </c>
      <c r="AT13" s="33" t="s">
        <v>51</v>
      </c>
      <c r="AU13" s="27">
        <v>38969798.072999999</v>
      </c>
      <c r="AV13" s="27">
        <v>792657786.67600012</v>
      </c>
      <c r="AW13" s="27">
        <v>41776947.380000003</v>
      </c>
      <c r="AX13" s="27">
        <v>861446934.50099993</v>
      </c>
      <c r="AY13" s="7">
        <f t="shared" si="8"/>
        <v>792657786.67600012</v>
      </c>
      <c r="BA13">
        <f t="shared" si="9"/>
        <v>4</v>
      </c>
      <c r="BB13" s="33" t="s">
        <v>117</v>
      </c>
      <c r="BC13" s="27">
        <v>31126179.984000012</v>
      </c>
      <c r="BD13" s="27">
        <v>6283548107.9739971</v>
      </c>
      <c r="BE13" s="27">
        <v>34304138.922000021</v>
      </c>
      <c r="BF13" s="27">
        <v>6720903633.2180033</v>
      </c>
      <c r="BG13" s="7">
        <f t="shared" si="10"/>
        <v>6283548107.9739971</v>
      </c>
      <c r="BI13" t="str">
        <f t="shared" si="11"/>
        <v/>
      </c>
      <c r="BJ13" s="26" t="s">
        <v>138</v>
      </c>
      <c r="BK13" s="27">
        <v>1225707.477</v>
      </c>
      <c r="BL13" s="27">
        <v>152491633.13099998</v>
      </c>
      <c r="BM13" s="27">
        <v>1022368.4159999999</v>
      </c>
      <c r="BN13" s="27">
        <v>138666077.21799999</v>
      </c>
      <c r="BO13" s="27" t="str">
        <f t="shared" si="12"/>
        <v/>
      </c>
      <c r="BQ13" s="27">
        <f t="shared" si="13"/>
        <v>4</v>
      </c>
      <c r="BR13" s="33" t="s">
        <v>91</v>
      </c>
      <c r="BS13" s="27">
        <v>357262.21300000028</v>
      </c>
      <c r="BT13" s="27">
        <v>1466260316.4139998</v>
      </c>
      <c r="BU13" s="27">
        <v>334596.83800000005</v>
      </c>
      <c r="BV13" s="27">
        <v>1526382309.9840002</v>
      </c>
      <c r="BW13" s="27">
        <f t="shared" si="14"/>
        <v>1466260316.4139998</v>
      </c>
      <c r="BY13" s="26" t="s">
        <v>219</v>
      </c>
      <c r="BZ13" s="27">
        <v>393.44899999999996</v>
      </c>
      <c r="CA13" s="27">
        <v>330197276.71000004</v>
      </c>
      <c r="CB13" s="27">
        <v>260.23700000000002</v>
      </c>
      <c r="CC13" s="27">
        <v>182881323.47</v>
      </c>
      <c r="CH13" s="27">
        <f t="shared" si="15"/>
        <v>4</v>
      </c>
      <c r="CI13" s="33" t="s">
        <v>194</v>
      </c>
      <c r="CJ13" s="27">
        <v>115109003.93600003</v>
      </c>
      <c r="CK13" s="27">
        <v>5185262890.0230007</v>
      </c>
      <c r="CL13" s="27">
        <v>71957945.989000008</v>
      </c>
      <c r="CM13" s="27">
        <v>3479530792.0389986</v>
      </c>
      <c r="CN13" s="7">
        <f t="shared" si="16"/>
        <v>5185262890.0230007</v>
      </c>
      <c r="CQ13">
        <f t="shared" si="31"/>
        <v>4</v>
      </c>
      <c r="CR13" s="33" t="s">
        <v>71</v>
      </c>
      <c r="CS13" s="27">
        <v>706554707.48599994</v>
      </c>
      <c r="CT13" s="27">
        <v>6770936514.017004</v>
      </c>
      <c r="CU13" s="27">
        <v>599272595.81699979</v>
      </c>
      <c r="CV13" s="27">
        <v>6151417724.1119976</v>
      </c>
      <c r="CW13" s="7">
        <f t="shared" ref="CW13:CW73" si="35">IF(OR(CR13="Indéfini",CR13="Autres",CR13="Autre",CR13="Autres demi-produits",CR13="Total général"),"",IF(CR13&lt;&gt;"",CT13,""))</f>
        <v>6770936514.017004</v>
      </c>
      <c r="CY13">
        <f t="shared" si="17"/>
        <v>4</v>
      </c>
      <c r="CZ13" s="33" t="s">
        <v>31</v>
      </c>
      <c r="DA13" s="27">
        <v>1216408448.9999998</v>
      </c>
      <c r="DB13" s="27">
        <v>9255980189.8559971</v>
      </c>
      <c r="DC13" s="27">
        <v>1002074345.4539999</v>
      </c>
      <c r="DD13" s="27">
        <v>9313468295.791996</v>
      </c>
      <c r="DE13" s="7">
        <f t="shared" si="18"/>
        <v>9255980189.8559971</v>
      </c>
      <c r="DG13" t="str">
        <f t="shared" si="19"/>
        <v/>
      </c>
      <c r="DM13" s="7" t="str">
        <f t="shared" si="32"/>
        <v/>
      </c>
      <c r="DO13">
        <f t="shared" si="20"/>
        <v>4</v>
      </c>
      <c r="DP13" s="33" t="s">
        <v>37</v>
      </c>
      <c r="DQ13" s="27">
        <v>22830657.68</v>
      </c>
      <c r="DR13" s="27">
        <v>1008697216.9819999</v>
      </c>
      <c r="DS13" s="27">
        <v>3019193.3009999995</v>
      </c>
      <c r="DT13" s="27">
        <v>230137519.287</v>
      </c>
      <c r="DU13" s="7">
        <f t="shared" si="21"/>
        <v>1008697216.9819999</v>
      </c>
      <c r="DW13">
        <f t="shared" si="22"/>
        <v>4</v>
      </c>
      <c r="DX13" s="33" t="s">
        <v>59</v>
      </c>
      <c r="DY13" s="27">
        <v>26868587.529999997</v>
      </c>
      <c r="DZ13" s="27">
        <v>423475728.39100003</v>
      </c>
      <c r="EA13" s="27">
        <v>23523103.713000011</v>
      </c>
      <c r="EB13" s="27">
        <v>399556759.29299998</v>
      </c>
      <c r="EC13" s="7">
        <f t="shared" si="33"/>
        <v>423475728.39100003</v>
      </c>
      <c r="EE13">
        <f t="shared" si="23"/>
        <v>3</v>
      </c>
      <c r="EF13" s="33" t="s">
        <v>128</v>
      </c>
      <c r="EG13" s="27">
        <v>96771520.280000046</v>
      </c>
      <c r="EH13" s="27">
        <v>9619821720.7310066</v>
      </c>
      <c r="EI13" s="27">
        <v>100449928.86100003</v>
      </c>
      <c r="EJ13" s="27">
        <v>10077930168.182003</v>
      </c>
      <c r="EK13" s="7">
        <f t="shared" si="34"/>
        <v>9619821720.7310066</v>
      </c>
      <c r="EM13" t="str">
        <f t="shared" si="24"/>
        <v/>
      </c>
      <c r="EN13" s="26" t="s">
        <v>138</v>
      </c>
      <c r="EO13" s="27">
        <v>22150002.894000001</v>
      </c>
      <c r="EP13" s="27">
        <v>1433428059.8899999</v>
      </c>
      <c r="EQ13" s="27">
        <v>15301834.729000002</v>
      </c>
      <c r="ER13" s="27">
        <v>971473163.16199994</v>
      </c>
      <c r="ES13" s="27" t="str">
        <f t="shared" si="25"/>
        <v/>
      </c>
      <c r="EU13" s="27">
        <f t="shared" si="26"/>
        <v>4</v>
      </c>
      <c r="EV13" s="33" t="s">
        <v>88</v>
      </c>
      <c r="EW13" s="27">
        <v>55740315.263000004</v>
      </c>
      <c r="EX13" s="27">
        <v>10823716688.599001</v>
      </c>
      <c r="EY13" s="27">
        <v>50315720.973999999</v>
      </c>
      <c r="EZ13" s="27">
        <v>10110561354.926998</v>
      </c>
      <c r="FA13" s="7">
        <f t="shared" si="27"/>
        <v>10823716688.599001</v>
      </c>
      <c r="FC13" s="26" t="s">
        <v>450</v>
      </c>
      <c r="FD13" s="27">
        <v>27473735564.165024</v>
      </c>
      <c r="FE13" s="27">
        <v>81468883398.683029</v>
      </c>
      <c r="FF13" s="27">
        <v>25134295371.006012</v>
      </c>
      <c r="FG13" s="27">
        <v>85865483060.545975</v>
      </c>
    </row>
    <row r="14" spans="1:163" ht="15.75" x14ac:dyDescent="0.25">
      <c r="A14" s="26" t="s">
        <v>460</v>
      </c>
      <c r="B14" s="26"/>
      <c r="E14">
        <f t="shared" si="0"/>
        <v>5</v>
      </c>
      <c r="F14" s="33" t="s">
        <v>7</v>
      </c>
      <c r="G14" s="27">
        <v>88162925.264999986</v>
      </c>
      <c r="H14" s="27">
        <v>4999845800.6059999</v>
      </c>
      <c r="I14" s="27">
        <v>102417232.13899997</v>
      </c>
      <c r="J14" s="27">
        <v>5566535995.4550037</v>
      </c>
      <c r="K14" s="7">
        <f t="shared" si="28"/>
        <v>4999845800.6059999</v>
      </c>
      <c r="M14">
        <f t="shared" si="29"/>
        <v>5</v>
      </c>
      <c r="N14" s="33" t="s">
        <v>68</v>
      </c>
      <c r="O14" s="27">
        <v>204924.63799999995</v>
      </c>
      <c r="P14" s="27">
        <v>1895518675.8009999</v>
      </c>
      <c r="Q14" s="27">
        <v>120046.35400000002</v>
      </c>
      <c r="R14" s="27">
        <v>887555999.60399985</v>
      </c>
      <c r="S14" s="7">
        <f t="shared" si="1"/>
        <v>1895518675.8009999</v>
      </c>
      <c r="U14">
        <f t="shared" si="2"/>
        <v>5</v>
      </c>
      <c r="V14" s="33" t="s">
        <v>152</v>
      </c>
      <c r="W14" s="27">
        <v>537600</v>
      </c>
      <c r="X14" s="27">
        <v>1380393.1900000002</v>
      </c>
      <c r="Y14" s="27">
        <v>78537.8</v>
      </c>
      <c r="Z14" s="27">
        <v>309184.38</v>
      </c>
      <c r="AA14" s="27">
        <f t="shared" si="3"/>
        <v>1380393.1900000002</v>
      </c>
      <c r="AB14" s="27"/>
      <c r="AC14" t="str">
        <f t="shared" si="4"/>
        <v/>
      </c>
      <c r="AI14" s="7" t="str">
        <f t="shared" si="30"/>
        <v/>
      </c>
      <c r="AK14">
        <f t="shared" si="5"/>
        <v>5</v>
      </c>
      <c r="AL14" s="33" t="s">
        <v>42</v>
      </c>
      <c r="AM14" s="27">
        <v>8991540.751000002</v>
      </c>
      <c r="AN14" s="27">
        <v>271031045.57700002</v>
      </c>
      <c r="AO14" s="27">
        <v>8802291.9189999979</v>
      </c>
      <c r="AP14" s="27">
        <v>255600365.4869999</v>
      </c>
      <c r="AQ14" s="7">
        <f t="shared" si="6"/>
        <v>271031045.57700002</v>
      </c>
      <c r="AS14">
        <f t="shared" si="7"/>
        <v>5</v>
      </c>
      <c r="AT14" s="33" t="s">
        <v>54</v>
      </c>
      <c r="AU14" s="27">
        <v>40721277</v>
      </c>
      <c r="AV14" s="27">
        <v>665552657.13</v>
      </c>
      <c r="AW14" s="27">
        <v>45079446</v>
      </c>
      <c r="AX14" s="27">
        <v>622563882.37</v>
      </c>
      <c r="AY14" s="7">
        <f t="shared" si="8"/>
        <v>665552657.13</v>
      </c>
      <c r="BA14">
        <f t="shared" si="9"/>
        <v>5</v>
      </c>
      <c r="BB14" s="33" t="s">
        <v>322</v>
      </c>
      <c r="BC14" s="27">
        <v>37395608.319999993</v>
      </c>
      <c r="BD14" s="27">
        <v>6006283857.915</v>
      </c>
      <c r="BE14" s="27">
        <v>26286255.131000027</v>
      </c>
      <c r="BF14" s="27">
        <v>3943447759.4199991</v>
      </c>
      <c r="BG14" s="7">
        <f t="shared" si="10"/>
        <v>6006283857.915</v>
      </c>
      <c r="BI14" t="str">
        <f t="shared" si="11"/>
        <v/>
      </c>
      <c r="BO14" s="27" t="str">
        <f t="shared" si="12"/>
        <v/>
      </c>
      <c r="BQ14" s="27">
        <f t="shared" si="13"/>
        <v>5</v>
      </c>
      <c r="BR14" s="33" t="s">
        <v>92</v>
      </c>
      <c r="BS14" s="27">
        <v>1176050.848</v>
      </c>
      <c r="BT14" s="27">
        <v>1320047812.4440005</v>
      </c>
      <c r="BU14" s="27">
        <v>1420566.0959999997</v>
      </c>
      <c r="BV14" s="27">
        <v>1436305264.0560005</v>
      </c>
      <c r="BW14" s="27">
        <f t="shared" si="14"/>
        <v>1320047812.4440005</v>
      </c>
      <c r="BY14" s="26" t="s">
        <v>220</v>
      </c>
      <c r="BZ14" s="27">
        <v>198489476.75000003</v>
      </c>
      <c r="CA14" s="27">
        <v>4094394157.1230016</v>
      </c>
      <c r="CB14" s="27">
        <v>154945618.79599991</v>
      </c>
      <c r="CC14" s="27">
        <v>4816560812.1759977</v>
      </c>
      <c r="CH14" s="27">
        <f t="shared" si="15"/>
        <v>5</v>
      </c>
      <c r="CI14" s="33" t="s">
        <v>149</v>
      </c>
      <c r="CJ14" s="27">
        <v>1835856921.9009998</v>
      </c>
      <c r="CK14" s="27">
        <v>4872165124.6400003</v>
      </c>
      <c r="CL14" s="27">
        <v>1646201406.3499999</v>
      </c>
      <c r="CM14" s="27">
        <v>5338849293.1740007</v>
      </c>
      <c r="CN14" s="7">
        <f t="shared" si="16"/>
        <v>4872165124.6400003</v>
      </c>
      <c r="CQ14">
        <f t="shared" si="31"/>
        <v>5</v>
      </c>
      <c r="CR14" s="33" t="s">
        <v>162</v>
      </c>
      <c r="CS14" s="27">
        <v>1245290488.3770001</v>
      </c>
      <c r="CT14" s="27">
        <v>5342482182</v>
      </c>
      <c r="CU14" s="27">
        <v>1337697171.0880001</v>
      </c>
      <c r="CV14" s="27">
        <v>6106468997.0100002</v>
      </c>
      <c r="CW14" s="7">
        <f t="shared" si="35"/>
        <v>5342482182</v>
      </c>
      <c r="CY14">
        <f t="shared" si="17"/>
        <v>5</v>
      </c>
      <c r="CZ14" s="33" t="s">
        <v>150</v>
      </c>
      <c r="DA14" s="27">
        <v>669509231.70600021</v>
      </c>
      <c r="DB14" s="27">
        <v>4873925394.6679993</v>
      </c>
      <c r="DC14" s="27">
        <v>560432758.10200012</v>
      </c>
      <c r="DD14" s="27">
        <v>5034789868.9249983</v>
      </c>
      <c r="DE14" s="7">
        <f t="shared" si="18"/>
        <v>4873925394.6679993</v>
      </c>
      <c r="DG14" t="str">
        <f t="shared" si="19"/>
        <v/>
      </c>
      <c r="DM14" s="7" t="str">
        <f t="shared" si="32"/>
        <v/>
      </c>
      <c r="DO14">
        <f t="shared" si="20"/>
        <v>5</v>
      </c>
      <c r="DP14" s="33" t="s">
        <v>158</v>
      </c>
      <c r="DQ14" s="27">
        <v>71956412.002000004</v>
      </c>
      <c r="DR14" s="27">
        <v>954940179</v>
      </c>
      <c r="DS14" s="27">
        <v>53461391.111000001</v>
      </c>
      <c r="DT14" s="27">
        <v>617529986.88999999</v>
      </c>
      <c r="DU14" s="7">
        <f t="shared" si="21"/>
        <v>954940179</v>
      </c>
      <c r="DW14">
        <f t="shared" si="22"/>
        <v>5</v>
      </c>
      <c r="DX14" s="33" t="s">
        <v>289</v>
      </c>
      <c r="DY14" s="27">
        <v>159496991.26499996</v>
      </c>
      <c r="DZ14" s="27">
        <v>259425606.99799988</v>
      </c>
      <c r="EA14" s="27">
        <v>125408672.08600004</v>
      </c>
      <c r="EB14" s="27">
        <v>232703117.77700004</v>
      </c>
      <c r="EC14" s="7">
        <f t="shared" si="33"/>
        <v>259425606.99799988</v>
      </c>
      <c r="EE14">
        <f t="shared" si="23"/>
        <v>4</v>
      </c>
      <c r="EF14" s="33" t="s">
        <v>122</v>
      </c>
      <c r="EG14" s="27">
        <v>9996473.9700000007</v>
      </c>
      <c r="EH14" s="27">
        <v>9540735441.0219975</v>
      </c>
      <c r="EI14" s="27">
        <v>8360040.0899999989</v>
      </c>
      <c r="EJ14" s="27">
        <v>7895426208.7180052</v>
      </c>
      <c r="EK14" s="7">
        <f t="shared" si="34"/>
        <v>9540735441.0219975</v>
      </c>
      <c r="EM14" t="str">
        <f t="shared" si="24"/>
        <v/>
      </c>
      <c r="ES14" s="27" t="str">
        <f t="shared" si="25"/>
        <v/>
      </c>
      <c r="EU14" s="27">
        <f t="shared" si="26"/>
        <v>5</v>
      </c>
      <c r="EV14" s="33" t="s">
        <v>99</v>
      </c>
      <c r="EW14" s="27">
        <v>95349343.488000005</v>
      </c>
      <c r="EX14" s="27">
        <v>10028064767.046003</v>
      </c>
      <c r="EY14" s="27">
        <v>77749458.015000001</v>
      </c>
      <c r="EZ14" s="27">
        <v>9043312690.8469982</v>
      </c>
      <c r="FA14" s="7">
        <f t="shared" si="27"/>
        <v>10028064767.046003</v>
      </c>
      <c r="FC14" s="26" t="s">
        <v>375</v>
      </c>
      <c r="FD14" s="27">
        <v>5</v>
      </c>
      <c r="FE14" s="27">
        <v>302.27700000000004</v>
      </c>
      <c r="FF14" s="27">
        <v>0</v>
      </c>
      <c r="FG14" s="27">
        <v>0</v>
      </c>
    </row>
    <row r="15" spans="1:163" ht="15.75" x14ac:dyDescent="0.25">
      <c r="A15" s="26" t="s">
        <v>462</v>
      </c>
      <c r="B15" s="26"/>
      <c r="E15">
        <f t="shared" si="0"/>
        <v>6</v>
      </c>
      <c r="F15" s="33" t="s">
        <v>10</v>
      </c>
      <c r="G15" s="27">
        <v>252420877.88499984</v>
      </c>
      <c r="H15" s="27">
        <v>3768181034.0269985</v>
      </c>
      <c r="I15" s="27">
        <v>203519142.89099988</v>
      </c>
      <c r="J15" s="27">
        <v>3260193821.4980016</v>
      </c>
      <c r="K15" s="7">
        <f t="shared" si="28"/>
        <v>3768181034.0269985</v>
      </c>
      <c r="M15">
        <f t="shared" si="29"/>
        <v>6</v>
      </c>
      <c r="N15" s="33" t="s">
        <v>72</v>
      </c>
      <c r="O15" s="27">
        <v>12937135.5</v>
      </c>
      <c r="P15" s="27">
        <v>1005983504.052</v>
      </c>
      <c r="Q15" s="27">
        <v>11220994.5</v>
      </c>
      <c r="R15" s="27">
        <v>886114515.96000016</v>
      </c>
      <c r="S15" s="7">
        <f t="shared" si="1"/>
        <v>1005983504.052</v>
      </c>
      <c r="U15">
        <f t="shared" si="2"/>
        <v>6</v>
      </c>
      <c r="V15" s="33" t="s">
        <v>151</v>
      </c>
      <c r="W15" s="27">
        <v>7</v>
      </c>
      <c r="X15" s="27">
        <v>2120</v>
      </c>
      <c r="Y15" s="27">
        <v>7375</v>
      </c>
      <c r="Z15" s="27">
        <v>149545</v>
      </c>
      <c r="AA15" s="27">
        <f t="shared" si="3"/>
        <v>2120</v>
      </c>
      <c r="AB15" s="27"/>
      <c r="AC15" t="str">
        <f t="shared" si="4"/>
        <v/>
      </c>
      <c r="AI15" s="7" t="str">
        <f t="shared" si="30"/>
        <v/>
      </c>
      <c r="AK15">
        <f t="shared" si="5"/>
        <v>6</v>
      </c>
      <c r="AL15" s="33" t="s">
        <v>41</v>
      </c>
      <c r="AM15" s="27">
        <v>2156728.5439999993</v>
      </c>
      <c r="AN15" s="27">
        <v>265733050.09299994</v>
      </c>
      <c r="AO15" s="27">
        <v>944387.26499999978</v>
      </c>
      <c r="AP15" s="27">
        <v>229822190.78300002</v>
      </c>
      <c r="AQ15" s="7">
        <f t="shared" si="6"/>
        <v>265733050.09299994</v>
      </c>
      <c r="AS15">
        <f t="shared" si="7"/>
        <v>6</v>
      </c>
      <c r="AT15" s="33" t="s">
        <v>56</v>
      </c>
      <c r="AU15" s="27">
        <v>1667822863.8380001</v>
      </c>
      <c r="AV15" s="27">
        <v>333084532.94099987</v>
      </c>
      <c r="AW15" s="27">
        <v>1643843793.3709998</v>
      </c>
      <c r="AX15" s="27">
        <v>399485289.99599999</v>
      </c>
      <c r="AY15" s="7">
        <f t="shared" si="8"/>
        <v>333084532.94099987</v>
      </c>
      <c r="BA15">
        <f t="shared" si="9"/>
        <v>6</v>
      </c>
      <c r="BB15" s="33" t="s">
        <v>120</v>
      </c>
      <c r="BC15" s="27">
        <v>13216857.180000005</v>
      </c>
      <c r="BD15" s="27">
        <v>2919538856.1730027</v>
      </c>
      <c r="BE15" s="27">
        <v>12156034.027999992</v>
      </c>
      <c r="BF15" s="27">
        <v>2620255970.2599998</v>
      </c>
      <c r="BG15" s="7">
        <f t="shared" si="10"/>
        <v>2919538856.1730027</v>
      </c>
      <c r="BI15" t="str">
        <f t="shared" si="11"/>
        <v/>
      </c>
      <c r="BO15" s="27" t="str">
        <f t="shared" si="12"/>
        <v/>
      </c>
      <c r="BQ15" s="27">
        <f t="shared" si="13"/>
        <v>6</v>
      </c>
      <c r="BR15" s="33" t="s">
        <v>349</v>
      </c>
      <c r="BS15" s="27">
        <v>3259906.5689999987</v>
      </c>
      <c r="BT15" s="27">
        <v>857211527.19500005</v>
      </c>
      <c r="BU15" s="27">
        <v>3217659.8639999982</v>
      </c>
      <c r="BV15" s="27">
        <v>967635049.2750001</v>
      </c>
      <c r="BW15" s="27">
        <f t="shared" si="14"/>
        <v>857211527.19500005</v>
      </c>
      <c r="BY15" s="26" t="s">
        <v>221</v>
      </c>
      <c r="BZ15" s="27">
        <v>9383429472.9110012</v>
      </c>
      <c r="CA15" s="27">
        <v>12572003333.874001</v>
      </c>
      <c r="CB15" s="27">
        <v>8777555454.4029999</v>
      </c>
      <c r="CC15" s="27">
        <v>10562128577.045002</v>
      </c>
      <c r="CH15" s="27">
        <f t="shared" si="15"/>
        <v>6</v>
      </c>
      <c r="CI15" s="33" t="s">
        <v>11</v>
      </c>
      <c r="CJ15" s="27">
        <v>146560778.48299998</v>
      </c>
      <c r="CK15" s="27">
        <v>3504552317.9699984</v>
      </c>
      <c r="CL15" s="27">
        <v>142166593.91999999</v>
      </c>
      <c r="CM15" s="27">
        <v>3307998609.8289995</v>
      </c>
      <c r="CN15" s="7">
        <f t="shared" si="16"/>
        <v>3504552317.9699984</v>
      </c>
      <c r="CQ15">
        <f t="shared" si="31"/>
        <v>6</v>
      </c>
      <c r="CR15" s="33" t="s">
        <v>63</v>
      </c>
      <c r="CS15" s="27">
        <v>52024717.940000013</v>
      </c>
      <c r="CT15" s="27">
        <v>4438931942.3529968</v>
      </c>
      <c r="CU15" s="27">
        <v>39019848.986000001</v>
      </c>
      <c r="CV15" s="27">
        <v>3731658316.5629997</v>
      </c>
      <c r="CW15" s="7">
        <f t="shared" si="35"/>
        <v>4438931942.3529968</v>
      </c>
      <c r="CY15">
        <f t="shared" si="17"/>
        <v>6</v>
      </c>
      <c r="CZ15" s="33" t="s">
        <v>198</v>
      </c>
      <c r="DA15" s="27">
        <v>423059012.54700005</v>
      </c>
      <c r="DB15" s="27">
        <v>2002798327.1460001</v>
      </c>
      <c r="DC15" s="27">
        <v>351268615.50399995</v>
      </c>
      <c r="DD15" s="27">
        <v>1824630397.2030003</v>
      </c>
      <c r="DE15" s="7">
        <f t="shared" si="18"/>
        <v>2002798327.1460001</v>
      </c>
      <c r="DG15" t="str">
        <f t="shared" si="19"/>
        <v/>
      </c>
      <c r="DM15" s="7" t="str">
        <f t="shared" si="32"/>
        <v/>
      </c>
      <c r="DO15">
        <f t="shared" si="20"/>
        <v>6</v>
      </c>
      <c r="DP15" s="33" t="s">
        <v>156</v>
      </c>
      <c r="DQ15" s="27">
        <v>50129531.521000005</v>
      </c>
      <c r="DR15" s="27">
        <v>928512326.574</v>
      </c>
      <c r="DS15" s="27">
        <v>46015250.409000009</v>
      </c>
      <c r="DT15" s="27">
        <v>1009272447.3649999</v>
      </c>
      <c r="DU15" s="7">
        <f t="shared" si="21"/>
        <v>928512326.574</v>
      </c>
      <c r="DW15" t="str">
        <f t="shared" si="22"/>
        <v/>
      </c>
      <c r="DX15" s="33" t="s">
        <v>60</v>
      </c>
      <c r="DY15" s="27">
        <v>79730141.039000019</v>
      </c>
      <c r="DZ15" s="27">
        <v>199459615.87199995</v>
      </c>
      <c r="EA15" s="27">
        <v>65130965.622000001</v>
      </c>
      <c r="EB15" s="27">
        <v>192387149.57799998</v>
      </c>
      <c r="EC15" s="7" t="str">
        <f t="shared" si="33"/>
        <v/>
      </c>
      <c r="EE15">
        <f t="shared" si="23"/>
        <v>5</v>
      </c>
      <c r="EF15" s="33" t="s">
        <v>121</v>
      </c>
      <c r="EG15" s="27">
        <v>131508619.23700003</v>
      </c>
      <c r="EH15" s="27">
        <v>7769897722.5510035</v>
      </c>
      <c r="EI15" s="27">
        <v>117960834.03399993</v>
      </c>
      <c r="EJ15" s="27">
        <v>7135361922.9220009</v>
      </c>
      <c r="EK15" s="7">
        <f t="shared" si="34"/>
        <v>7769897722.5510035</v>
      </c>
      <c r="EM15" t="str">
        <f t="shared" si="24"/>
        <v/>
      </c>
      <c r="ES15" s="27" t="str">
        <f t="shared" si="25"/>
        <v/>
      </c>
      <c r="EU15" s="27">
        <f t="shared" si="26"/>
        <v>6</v>
      </c>
      <c r="EV15" s="33" t="s">
        <v>106</v>
      </c>
      <c r="EW15" s="27">
        <v>89425415.772999987</v>
      </c>
      <c r="EX15" s="27">
        <v>6320214599.7889977</v>
      </c>
      <c r="EY15" s="27">
        <v>60429639.405000001</v>
      </c>
      <c r="EZ15" s="27">
        <v>4936384851.0390024</v>
      </c>
      <c r="FA15" s="7">
        <f t="shared" si="27"/>
        <v>6320214599.7889977</v>
      </c>
      <c r="FC15" s="26" t="s">
        <v>219</v>
      </c>
      <c r="FD15" s="27">
        <v>78082.690999999977</v>
      </c>
      <c r="FE15" s="27">
        <v>1521398622.128</v>
      </c>
      <c r="FF15" s="27">
        <v>793.75900000000263</v>
      </c>
      <c r="FG15" s="27">
        <v>567628444.54499996</v>
      </c>
    </row>
    <row r="16" spans="1:163" ht="15.75" x14ac:dyDescent="0.25">
      <c r="A16" s="26" t="s">
        <v>463</v>
      </c>
      <c r="B16" s="26"/>
      <c r="E16">
        <f t="shared" si="0"/>
        <v>7</v>
      </c>
      <c r="F16" s="33" t="s">
        <v>13</v>
      </c>
      <c r="G16" s="27">
        <v>402623793.82300013</v>
      </c>
      <c r="H16" s="27">
        <v>3531337042.1280155</v>
      </c>
      <c r="I16" s="27">
        <v>285017483.45999998</v>
      </c>
      <c r="J16" s="27">
        <v>2588231478.1450062</v>
      </c>
      <c r="K16" s="7">
        <f t="shared" si="28"/>
        <v>3531337042.1280155</v>
      </c>
      <c r="M16">
        <f t="shared" si="29"/>
        <v>7</v>
      </c>
      <c r="N16" s="33" t="s">
        <v>64</v>
      </c>
      <c r="O16" s="27">
        <v>1364351.7220000003</v>
      </c>
      <c r="P16" s="27">
        <v>941284291.02399993</v>
      </c>
      <c r="Q16" s="27">
        <v>1784608.2240000009</v>
      </c>
      <c r="R16" s="27">
        <v>930685310.82199979</v>
      </c>
      <c r="S16" s="7">
        <f t="shared" si="1"/>
        <v>941284291.02399993</v>
      </c>
      <c r="U16">
        <f t="shared" si="2"/>
        <v>7</v>
      </c>
      <c r="V16" s="33" t="s">
        <v>150</v>
      </c>
      <c r="W16" s="27">
        <v>39.4</v>
      </c>
      <c r="X16" s="27">
        <v>982</v>
      </c>
      <c r="Y16" s="27">
        <v>194</v>
      </c>
      <c r="Z16" s="27">
        <v>5592</v>
      </c>
      <c r="AA16" s="27">
        <f t="shared" si="3"/>
        <v>982</v>
      </c>
      <c r="AB16" s="27"/>
      <c r="AC16" t="str">
        <f t="shared" si="4"/>
        <v/>
      </c>
      <c r="AI16" s="7" t="str">
        <f t="shared" si="30"/>
        <v/>
      </c>
      <c r="AK16">
        <f t="shared" si="5"/>
        <v>7</v>
      </c>
      <c r="AL16" s="33" t="s">
        <v>40</v>
      </c>
      <c r="AM16" s="27">
        <v>1244737.2249999999</v>
      </c>
      <c r="AN16" s="27">
        <v>252972558.35900003</v>
      </c>
      <c r="AO16" s="27">
        <v>725172.7699999999</v>
      </c>
      <c r="AP16" s="27">
        <v>196309225.41499999</v>
      </c>
      <c r="AQ16" s="7">
        <f t="shared" si="6"/>
        <v>252972558.35900003</v>
      </c>
      <c r="AS16">
        <f t="shared" si="7"/>
        <v>7</v>
      </c>
      <c r="AT16" s="33" t="s">
        <v>57</v>
      </c>
      <c r="AU16" s="27">
        <v>881799500</v>
      </c>
      <c r="AV16" s="27">
        <v>261849131</v>
      </c>
      <c r="AW16" s="27">
        <v>786433347</v>
      </c>
      <c r="AX16" s="27">
        <v>277966166.15999997</v>
      </c>
      <c r="AY16" s="7">
        <f t="shared" si="8"/>
        <v>261849131</v>
      </c>
      <c r="BA16">
        <f t="shared" si="9"/>
        <v>7</v>
      </c>
      <c r="BB16" s="33" t="s">
        <v>119</v>
      </c>
      <c r="BC16" s="27">
        <v>7688911.8519999972</v>
      </c>
      <c r="BD16" s="27">
        <v>1828607261.1989987</v>
      </c>
      <c r="BE16" s="27">
        <v>7473366.8219999969</v>
      </c>
      <c r="BF16" s="27">
        <v>1791607966.0849998</v>
      </c>
      <c r="BG16" s="7">
        <f t="shared" si="10"/>
        <v>1828607261.1989987</v>
      </c>
      <c r="BI16" t="str">
        <f t="shared" si="11"/>
        <v/>
      </c>
      <c r="BO16" s="27" t="str">
        <f t="shared" si="12"/>
        <v/>
      </c>
      <c r="BQ16" s="27">
        <f t="shared" si="13"/>
        <v>7</v>
      </c>
      <c r="BR16" s="33" t="s">
        <v>106</v>
      </c>
      <c r="BS16" s="27">
        <v>4793339.43</v>
      </c>
      <c r="BT16" s="27">
        <v>779348997.31200004</v>
      </c>
      <c r="BU16" s="27">
        <v>3457455.6599999997</v>
      </c>
      <c r="BV16" s="27">
        <v>505264841.13999999</v>
      </c>
      <c r="BW16" s="27">
        <f t="shared" si="14"/>
        <v>779348997.31200004</v>
      </c>
      <c r="BY16" s="26" t="s">
        <v>222</v>
      </c>
      <c r="BZ16" s="27">
        <v>888579605.04500008</v>
      </c>
      <c r="CA16" s="27">
        <v>105708449300.95499</v>
      </c>
      <c r="CB16" s="27">
        <v>950356461.72900021</v>
      </c>
      <c r="CC16" s="27">
        <v>112297465241.43501</v>
      </c>
      <c r="CH16" s="27">
        <f t="shared" si="15"/>
        <v>7</v>
      </c>
      <c r="CI16" s="33" t="s">
        <v>143</v>
      </c>
      <c r="CJ16" s="27">
        <v>39455557.523000017</v>
      </c>
      <c r="CK16" s="27">
        <v>2100670340.4189997</v>
      </c>
      <c r="CL16" s="27">
        <v>39884740.123999983</v>
      </c>
      <c r="CM16" s="27">
        <v>1625143653.2519999</v>
      </c>
      <c r="CN16" s="7">
        <f t="shared" si="16"/>
        <v>2100670340.4189997</v>
      </c>
      <c r="CQ16">
        <f t="shared" si="31"/>
        <v>7</v>
      </c>
      <c r="CR16" s="33" t="s">
        <v>78</v>
      </c>
      <c r="CS16" s="27">
        <v>519731328.97100013</v>
      </c>
      <c r="CT16" s="27">
        <v>3764490193.9030037</v>
      </c>
      <c r="CU16" s="27">
        <v>419973925.34399968</v>
      </c>
      <c r="CV16" s="27">
        <v>3098901952.7900009</v>
      </c>
      <c r="CW16" s="7">
        <f t="shared" si="35"/>
        <v>3764490193.9030037</v>
      </c>
      <c r="CY16">
        <f t="shared" si="17"/>
        <v>7</v>
      </c>
      <c r="CZ16" s="33" t="s">
        <v>32</v>
      </c>
      <c r="DA16" s="27">
        <v>0</v>
      </c>
      <c r="DB16" s="27">
        <v>1641066180.1340001</v>
      </c>
      <c r="DC16" s="27">
        <v>0</v>
      </c>
      <c r="DD16" s="27">
        <v>1204610373</v>
      </c>
      <c r="DE16" s="7">
        <f t="shared" si="18"/>
        <v>1641066180.1340001</v>
      </c>
      <c r="DG16" t="str">
        <f t="shared" si="19"/>
        <v/>
      </c>
      <c r="DM16" s="7" t="str">
        <f t="shared" si="32"/>
        <v/>
      </c>
      <c r="DO16">
        <f t="shared" si="20"/>
        <v>7</v>
      </c>
      <c r="DP16" s="33" t="s">
        <v>42</v>
      </c>
      <c r="DQ16" s="27">
        <v>9147413.318</v>
      </c>
      <c r="DR16" s="27">
        <v>596431202.89900005</v>
      </c>
      <c r="DS16" s="27">
        <v>8074222.260999999</v>
      </c>
      <c r="DT16" s="27">
        <v>661921656.74099994</v>
      </c>
      <c r="DU16" s="7">
        <f t="shared" si="21"/>
        <v>596431202.89900005</v>
      </c>
      <c r="DW16">
        <f t="shared" si="22"/>
        <v>6</v>
      </c>
      <c r="DX16" s="33" t="s">
        <v>56</v>
      </c>
      <c r="DY16" s="27">
        <v>45981421.450999983</v>
      </c>
      <c r="DZ16" s="27">
        <v>102404222.69099998</v>
      </c>
      <c r="EA16" s="27">
        <v>40669635.963000007</v>
      </c>
      <c r="EB16" s="27">
        <v>83531507.103000015</v>
      </c>
      <c r="EC16" s="7">
        <f t="shared" si="33"/>
        <v>102404222.69099998</v>
      </c>
      <c r="EE16">
        <f t="shared" si="23"/>
        <v>6</v>
      </c>
      <c r="EF16" s="33" t="s">
        <v>131</v>
      </c>
      <c r="EG16" s="27">
        <v>107037222.57500003</v>
      </c>
      <c r="EH16" s="27">
        <v>6052542708.7570019</v>
      </c>
      <c r="EI16" s="27">
        <v>97713904.206999987</v>
      </c>
      <c r="EJ16" s="27">
        <v>6024971797.9750023</v>
      </c>
      <c r="EK16" s="7">
        <f t="shared" si="34"/>
        <v>6052542708.7570019</v>
      </c>
      <c r="EM16" t="str">
        <f t="shared" si="24"/>
        <v/>
      </c>
      <c r="ES16" s="27" t="str">
        <f t="shared" si="25"/>
        <v/>
      </c>
      <c r="EU16" s="27">
        <f t="shared" si="26"/>
        <v>7</v>
      </c>
      <c r="EV16" s="33" t="s">
        <v>104</v>
      </c>
      <c r="EW16" s="27">
        <v>40529974.057999983</v>
      </c>
      <c r="EX16" s="27">
        <v>4167635092.9190006</v>
      </c>
      <c r="EY16" s="27">
        <v>41962832.254000001</v>
      </c>
      <c r="EZ16" s="27">
        <v>4137063019.4980006</v>
      </c>
      <c r="FA16" s="7">
        <f t="shared" si="27"/>
        <v>4167635092.9190006</v>
      </c>
      <c r="FC16" s="26" t="s">
        <v>220</v>
      </c>
      <c r="FD16" s="27">
        <v>1684065503.585</v>
      </c>
      <c r="FE16" s="27">
        <v>15926386846.559004</v>
      </c>
      <c r="FF16" s="27">
        <v>1396500283.3430002</v>
      </c>
      <c r="FG16" s="27">
        <v>13106987695.932007</v>
      </c>
    </row>
    <row r="17" spans="1:163" ht="15.75" x14ac:dyDescent="0.25">
      <c r="A17" s="26" t="s">
        <v>464</v>
      </c>
      <c r="E17">
        <f t="shared" si="0"/>
        <v>8</v>
      </c>
      <c r="F17" s="33" t="s">
        <v>12</v>
      </c>
      <c r="G17" s="27">
        <v>619131115.06599998</v>
      </c>
      <c r="H17" s="27">
        <v>3450721689.9980001</v>
      </c>
      <c r="I17" s="27">
        <v>477976543.05599999</v>
      </c>
      <c r="J17" s="27">
        <v>3305908024.8899999</v>
      </c>
      <c r="K17" s="7">
        <f t="shared" si="28"/>
        <v>3450721689.9980001</v>
      </c>
      <c r="M17">
        <f t="shared" si="29"/>
        <v>8</v>
      </c>
      <c r="N17" s="33" t="s">
        <v>69</v>
      </c>
      <c r="O17" s="27">
        <v>4735988.4370000008</v>
      </c>
      <c r="P17" s="27">
        <v>805954534.64699936</v>
      </c>
      <c r="Q17" s="27">
        <v>5415022.0510000046</v>
      </c>
      <c r="R17" s="27">
        <v>633385107.40299988</v>
      </c>
      <c r="S17" s="7">
        <f t="shared" si="1"/>
        <v>805954534.64699936</v>
      </c>
      <c r="U17" t="str">
        <f t="shared" si="2"/>
        <v/>
      </c>
      <c r="V17" s="26" t="s">
        <v>138</v>
      </c>
      <c r="W17" s="27">
        <v>413733485.48000008</v>
      </c>
      <c r="X17" s="27">
        <v>3896419985.0510006</v>
      </c>
      <c r="Y17" s="27">
        <v>346282244.45200008</v>
      </c>
      <c r="Z17" s="27">
        <v>3847056642.1469994</v>
      </c>
      <c r="AA17" s="27" t="str">
        <f t="shared" si="3"/>
        <v/>
      </c>
      <c r="AC17" t="str">
        <f t="shared" si="4"/>
        <v/>
      </c>
      <c r="AI17" s="7" t="str">
        <f t="shared" si="30"/>
        <v/>
      </c>
      <c r="AK17">
        <f t="shared" si="5"/>
        <v>8</v>
      </c>
      <c r="AL17" s="33" t="s">
        <v>43</v>
      </c>
      <c r="AM17" s="27">
        <v>660257</v>
      </c>
      <c r="AN17" s="27">
        <v>202535923</v>
      </c>
      <c r="AO17" s="27">
        <v>643915.86100000015</v>
      </c>
      <c r="AP17" s="27">
        <v>192438525.53200001</v>
      </c>
      <c r="AQ17" s="7">
        <f t="shared" si="6"/>
        <v>202535923</v>
      </c>
      <c r="AS17">
        <f t="shared" si="7"/>
        <v>8</v>
      </c>
      <c r="AT17" s="33" t="s">
        <v>58</v>
      </c>
      <c r="AU17" s="27">
        <v>59901084.939999998</v>
      </c>
      <c r="AV17" s="27">
        <v>239931686.91500008</v>
      </c>
      <c r="AW17" s="27">
        <v>54629684.569999993</v>
      </c>
      <c r="AX17" s="27">
        <v>259013172.27500001</v>
      </c>
      <c r="AY17" s="7">
        <f t="shared" si="8"/>
        <v>239931686.91500008</v>
      </c>
      <c r="BA17">
        <f t="shared" si="9"/>
        <v>8</v>
      </c>
      <c r="BB17" s="33" t="s">
        <v>121</v>
      </c>
      <c r="BC17" s="27">
        <v>33508647.805999994</v>
      </c>
      <c r="BD17" s="27">
        <v>1711507127.2660012</v>
      </c>
      <c r="BE17" s="27">
        <v>32568664.186000001</v>
      </c>
      <c r="BF17" s="27">
        <v>1648454538.5569999</v>
      </c>
      <c r="BG17" s="7">
        <f t="shared" si="10"/>
        <v>1711507127.2660012</v>
      </c>
      <c r="BI17" t="str">
        <f t="shared" si="11"/>
        <v/>
      </c>
      <c r="BO17" s="27" t="str">
        <f t="shared" si="12"/>
        <v/>
      </c>
      <c r="BQ17" s="27">
        <f t="shared" si="13"/>
        <v>8</v>
      </c>
      <c r="BR17" s="33" t="s">
        <v>95</v>
      </c>
      <c r="BS17" s="27">
        <v>5452281.7689999966</v>
      </c>
      <c r="BT17" s="27">
        <v>645512283.74799979</v>
      </c>
      <c r="BU17" s="27">
        <v>4134560.0959999999</v>
      </c>
      <c r="BV17" s="27">
        <v>474621273.03700024</v>
      </c>
      <c r="BW17" s="27">
        <f t="shared" si="14"/>
        <v>645512283.74799979</v>
      </c>
      <c r="BY17" s="26" t="s">
        <v>223</v>
      </c>
      <c r="BZ17" s="27">
        <v>1225707.477</v>
      </c>
      <c r="CA17" s="27">
        <v>152491633.13099998</v>
      </c>
      <c r="CB17" s="27">
        <v>1022368.4159999999</v>
      </c>
      <c r="CC17" s="27">
        <v>138666077.21799999</v>
      </c>
      <c r="CH17" s="27">
        <f t="shared" si="15"/>
        <v>8</v>
      </c>
      <c r="CI17" s="33" t="s">
        <v>18</v>
      </c>
      <c r="CJ17" s="27">
        <v>13190308.685999999</v>
      </c>
      <c r="CK17" s="27">
        <v>2039214652.7379992</v>
      </c>
      <c r="CL17" s="27">
        <v>10767567.861999996</v>
      </c>
      <c r="CM17" s="27">
        <v>1792326573.286</v>
      </c>
      <c r="CN17" s="7">
        <f t="shared" si="16"/>
        <v>2039214652.7379992</v>
      </c>
      <c r="CQ17">
        <f t="shared" si="31"/>
        <v>8</v>
      </c>
      <c r="CR17" s="33" t="s">
        <v>193</v>
      </c>
      <c r="CS17" s="27">
        <v>770854839.12</v>
      </c>
      <c r="CT17" s="27">
        <v>3761733531.1500001</v>
      </c>
      <c r="CU17" s="27">
        <v>679803613.08099997</v>
      </c>
      <c r="CV17" s="27">
        <v>3703629789.6410003</v>
      </c>
      <c r="CW17" s="7">
        <f t="shared" si="35"/>
        <v>3761733531.1500001</v>
      </c>
      <c r="CY17">
        <f t="shared" si="17"/>
        <v>8</v>
      </c>
      <c r="CZ17" s="33" t="s">
        <v>34</v>
      </c>
      <c r="DA17" s="27">
        <v>1</v>
      </c>
      <c r="DB17" s="27">
        <v>1118.07</v>
      </c>
      <c r="DC17" s="27"/>
      <c r="DD17" s="27"/>
      <c r="DE17" s="7">
        <f t="shared" si="18"/>
        <v>1118.07</v>
      </c>
      <c r="DG17" t="str">
        <f t="shared" si="19"/>
        <v/>
      </c>
      <c r="DM17" s="7" t="str">
        <f t="shared" si="32"/>
        <v/>
      </c>
      <c r="DO17">
        <f t="shared" si="20"/>
        <v>8</v>
      </c>
      <c r="DP17" s="33" t="s">
        <v>39</v>
      </c>
      <c r="DQ17" s="27">
        <v>13433069.753999999</v>
      </c>
      <c r="DR17" s="27">
        <v>555875331.15600002</v>
      </c>
      <c r="DS17" s="27">
        <v>13576637.182999995</v>
      </c>
      <c r="DT17" s="27">
        <v>556148345.52099991</v>
      </c>
      <c r="DU17" s="7">
        <f t="shared" si="21"/>
        <v>555875331.15600002</v>
      </c>
      <c r="DW17">
        <f t="shared" si="22"/>
        <v>7</v>
      </c>
      <c r="DX17" s="33" t="s">
        <v>58</v>
      </c>
      <c r="DY17" s="27">
        <v>105754944.26400001</v>
      </c>
      <c r="DZ17" s="27">
        <v>62511309.001000002</v>
      </c>
      <c r="EA17" s="27">
        <v>76848871.346000001</v>
      </c>
      <c r="EB17" s="27">
        <v>105232904.52</v>
      </c>
      <c r="EC17" s="7">
        <f t="shared" si="33"/>
        <v>62511309.001000002</v>
      </c>
      <c r="EE17">
        <f t="shared" si="23"/>
        <v>7</v>
      </c>
      <c r="EF17" s="33" t="s">
        <v>322</v>
      </c>
      <c r="EG17" s="27">
        <v>108606829.917</v>
      </c>
      <c r="EH17" s="27">
        <v>4956372521.6800003</v>
      </c>
      <c r="EI17" s="27">
        <v>94280106.989000022</v>
      </c>
      <c r="EJ17" s="27">
        <v>4111259813.1999998</v>
      </c>
      <c r="EK17" s="7">
        <f t="shared" si="34"/>
        <v>4956372521.6800003</v>
      </c>
      <c r="EM17" t="str">
        <f t="shared" si="24"/>
        <v/>
      </c>
      <c r="ES17" s="27" t="str">
        <f t="shared" si="25"/>
        <v/>
      </c>
      <c r="EU17" s="27">
        <f t="shared" si="26"/>
        <v>8</v>
      </c>
      <c r="EV17" s="33" t="s">
        <v>91</v>
      </c>
      <c r="EW17" s="27">
        <v>2628583.5539999995</v>
      </c>
      <c r="EX17" s="27">
        <v>4156485443.283</v>
      </c>
      <c r="EY17" s="27">
        <v>2701581.183999999</v>
      </c>
      <c r="EZ17" s="27">
        <v>3833859955.6089988</v>
      </c>
      <c r="FA17" s="7">
        <f t="shared" si="27"/>
        <v>4156485443.283</v>
      </c>
      <c r="FC17" s="26" t="s">
        <v>221</v>
      </c>
      <c r="FD17" s="27">
        <v>6751705533.3240023</v>
      </c>
      <c r="FE17" s="27">
        <v>16433955511.209005</v>
      </c>
      <c r="FF17" s="27">
        <v>7311307320.0249987</v>
      </c>
      <c r="FG17" s="27">
        <v>10822675039.660006</v>
      </c>
    </row>
    <row r="18" spans="1:163" ht="15.75" x14ac:dyDescent="0.25">
      <c r="E18">
        <f t="shared" si="0"/>
        <v>9</v>
      </c>
      <c r="F18" s="33" t="s">
        <v>11</v>
      </c>
      <c r="G18" s="27">
        <v>100166621.26800007</v>
      </c>
      <c r="H18" s="27">
        <v>2520591849.5139999</v>
      </c>
      <c r="I18" s="27">
        <v>57419107.229999997</v>
      </c>
      <c r="J18" s="27">
        <v>1569461638.9870005</v>
      </c>
      <c r="K18" s="7">
        <f t="shared" si="28"/>
        <v>2520591849.5139999</v>
      </c>
      <c r="M18">
        <f t="shared" si="29"/>
        <v>9</v>
      </c>
      <c r="N18" s="33" t="s">
        <v>71</v>
      </c>
      <c r="O18" s="27">
        <v>50485762.239000008</v>
      </c>
      <c r="P18" s="27">
        <v>773577878.20700002</v>
      </c>
      <c r="Q18" s="27">
        <v>48318654.307000004</v>
      </c>
      <c r="R18" s="27">
        <v>782884553.42300057</v>
      </c>
      <c r="S18" s="7">
        <f t="shared" si="1"/>
        <v>773577878.20700002</v>
      </c>
      <c r="U18" t="str">
        <f t="shared" si="2"/>
        <v/>
      </c>
      <c r="AA18" s="27" t="str">
        <f t="shared" si="3"/>
        <v/>
      </c>
      <c r="AC18" t="str">
        <f t="shared" si="4"/>
        <v/>
      </c>
      <c r="AI18" s="7" t="str">
        <f t="shared" si="30"/>
        <v/>
      </c>
      <c r="AK18">
        <f t="shared" si="5"/>
        <v>9</v>
      </c>
      <c r="AL18" s="33" t="s">
        <v>279</v>
      </c>
      <c r="AM18" s="27">
        <v>122982.91</v>
      </c>
      <c r="AN18" s="27">
        <v>138016858.37400001</v>
      </c>
      <c r="AO18" s="27">
        <v>110605.73999999999</v>
      </c>
      <c r="AP18" s="27">
        <v>138252379.33900002</v>
      </c>
      <c r="AQ18" s="7">
        <f t="shared" si="6"/>
        <v>138016858.37400001</v>
      </c>
      <c r="AS18">
        <f t="shared" si="7"/>
        <v>9</v>
      </c>
      <c r="AT18" s="33" t="s">
        <v>55</v>
      </c>
      <c r="AU18" s="27">
        <v>38239871</v>
      </c>
      <c r="AV18" s="27">
        <v>215670769</v>
      </c>
      <c r="AW18" s="27">
        <v>67384197</v>
      </c>
      <c r="AX18" s="27">
        <v>321349488.85699999</v>
      </c>
      <c r="AY18" s="7">
        <f t="shared" si="8"/>
        <v>215670769</v>
      </c>
      <c r="BA18">
        <f t="shared" si="9"/>
        <v>9</v>
      </c>
      <c r="BB18" s="33" t="s">
        <v>122</v>
      </c>
      <c r="BC18" s="27">
        <v>6256518.6610000022</v>
      </c>
      <c r="BD18" s="27">
        <v>1130257720.7020001</v>
      </c>
      <c r="BE18" s="27">
        <v>6369657.0079999976</v>
      </c>
      <c r="BF18" s="27">
        <v>1168985415.8390005</v>
      </c>
      <c r="BG18" s="7">
        <f t="shared" si="10"/>
        <v>1130257720.7020001</v>
      </c>
      <c r="BI18" t="str">
        <f t="shared" si="11"/>
        <v/>
      </c>
      <c r="BO18" s="27" t="str">
        <f t="shared" si="12"/>
        <v/>
      </c>
      <c r="BQ18" s="27">
        <f t="shared" si="13"/>
        <v>9</v>
      </c>
      <c r="BR18" s="33" t="s">
        <v>93</v>
      </c>
      <c r="BS18" s="27">
        <v>8099478.5110000037</v>
      </c>
      <c r="BT18" s="27">
        <v>557929220.41899991</v>
      </c>
      <c r="BU18" s="27">
        <v>8748480.5820000023</v>
      </c>
      <c r="BV18" s="27">
        <v>614319989.27399993</v>
      </c>
      <c r="BW18" s="27">
        <f t="shared" si="14"/>
        <v>557929220.41899991</v>
      </c>
      <c r="BY18" s="26" t="s">
        <v>224</v>
      </c>
      <c r="BZ18" s="27">
        <v>298543518.93299997</v>
      </c>
      <c r="CA18" s="27">
        <v>72617025337.358932</v>
      </c>
      <c r="CB18" s="27">
        <v>245548707.273</v>
      </c>
      <c r="CC18" s="27">
        <v>65284171738.65699</v>
      </c>
      <c r="CH18" s="27">
        <f t="shared" si="15"/>
        <v>9</v>
      </c>
      <c r="CI18" s="33" t="s">
        <v>19</v>
      </c>
      <c r="CJ18" s="27">
        <v>67624754.470000029</v>
      </c>
      <c r="CK18" s="27">
        <v>1960547163.1700001</v>
      </c>
      <c r="CL18" s="27">
        <v>54823187.769000016</v>
      </c>
      <c r="CM18" s="27">
        <v>1708694441.6300001</v>
      </c>
      <c r="CN18" s="7">
        <f t="shared" si="16"/>
        <v>1960547163.1700001</v>
      </c>
      <c r="CQ18">
        <f t="shared" si="31"/>
        <v>9</v>
      </c>
      <c r="CR18" s="33" t="s">
        <v>74</v>
      </c>
      <c r="CS18" s="27">
        <v>130318946.26700005</v>
      </c>
      <c r="CT18" s="27">
        <v>3643037786.0869999</v>
      </c>
      <c r="CU18" s="27">
        <v>127796368.18599999</v>
      </c>
      <c r="CV18" s="27">
        <v>3146825677.533</v>
      </c>
      <c r="CW18" s="7">
        <f t="shared" si="35"/>
        <v>3643037786.0869999</v>
      </c>
      <c r="CY18">
        <f t="shared" si="17"/>
        <v>9</v>
      </c>
      <c r="CZ18" s="33" t="s">
        <v>365</v>
      </c>
      <c r="DA18" s="27"/>
      <c r="DB18" s="27"/>
      <c r="DC18" s="27">
        <v>2</v>
      </c>
      <c r="DD18" s="27">
        <v>3441.3739999999998</v>
      </c>
      <c r="DE18" s="7">
        <f t="shared" si="18"/>
        <v>0</v>
      </c>
      <c r="DG18" t="str">
        <f t="shared" si="19"/>
        <v/>
      </c>
      <c r="DM18" s="7" t="str">
        <f t="shared" si="32"/>
        <v/>
      </c>
      <c r="DO18">
        <f t="shared" si="20"/>
        <v>9</v>
      </c>
      <c r="DP18" s="33" t="s">
        <v>46</v>
      </c>
      <c r="DQ18" s="27">
        <v>39201434.213999987</v>
      </c>
      <c r="DR18" s="27">
        <v>477744859</v>
      </c>
      <c r="DS18" s="27">
        <v>66164672.665999994</v>
      </c>
      <c r="DT18" s="27">
        <v>669193645</v>
      </c>
      <c r="DU18" s="7">
        <f t="shared" si="21"/>
        <v>477744859</v>
      </c>
      <c r="DW18">
        <f t="shared" si="22"/>
        <v>8</v>
      </c>
      <c r="DX18" s="33" t="s">
        <v>57</v>
      </c>
      <c r="DY18" s="27">
        <v>10692672.101</v>
      </c>
      <c r="DZ18" s="27">
        <v>19232064</v>
      </c>
      <c r="EA18" s="27">
        <v>3889560</v>
      </c>
      <c r="EB18" s="27">
        <v>13549555.780000001</v>
      </c>
      <c r="EC18" s="7">
        <f t="shared" si="33"/>
        <v>19232064</v>
      </c>
      <c r="EE18">
        <f t="shared" si="23"/>
        <v>8</v>
      </c>
      <c r="EF18" s="33" t="s">
        <v>123</v>
      </c>
      <c r="EG18" s="27">
        <v>47493020.851000026</v>
      </c>
      <c r="EH18" s="27">
        <v>3317759964.5799999</v>
      </c>
      <c r="EI18" s="27">
        <v>45915082.195</v>
      </c>
      <c r="EJ18" s="27">
        <v>3109411178.7540007</v>
      </c>
      <c r="EK18" s="7">
        <f t="shared" si="34"/>
        <v>3317759964.5799999</v>
      </c>
      <c r="EM18" t="str">
        <f t="shared" si="24"/>
        <v/>
      </c>
      <c r="ES18" s="27" t="str">
        <f t="shared" si="25"/>
        <v/>
      </c>
      <c r="EU18" s="27">
        <f t="shared" si="26"/>
        <v>9</v>
      </c>
      <c r="EV18" s="33" t="s">
        <v>178</v>
      </c>
      <c r="EW18" s="27">
        <v>80071441.392999977</v>
      </c>
      <c r="EX18" s="27">
        <v>3932177590.3739996</v>
      </c>
      <c r="EY18" s="27">
        <v>65211579.897000007</v>
      </c>
      <c r="EZ18" s="27">
        <v>3422707138.1780009</v>
      </c>
      <c r="FA18" s="7">
        <f t="shared" si="27"/>
        <v>3932177590.3739996</v>
      </c>
      <c r="FC18" s="26" t="s">
        <v>222</v>
      </c>
      <c r="FD18" s="27">
        <v>1754068040.4419987</v>
      </c>
      <c r="FE18" s="27">
        <v>149227647855.29791</v>
      </c>
      <c r="FF18" s="27">
        <v>1560928826.378999</v>
      </c>
      <c r="FG18" s="27">
        <v>131901076308.51395</v>
      </c>
    </row>
    <row r="19" spans="1:163" ht="15.75" x14ac:dyDescent="0.25">
      <c r="E19">
        <f t="shared" si="0"/>
        <v>10</v>
      </c>
      <c r="F19" s="33" t="s">
        <v>233</v>
      </c>
      <c r="G19" s="27">
        <v>221821478.49999994</v>
      </c>
      <c r="H19" s="27">
        <v>2347362512.980998</v>
      </c>
      <c r="I19" s="27">
        <v>155978900.09000006</v>
      </c>
      <c r="J19" s="27">
        <v>1526371844.8779976</v>
      </c>
      <c r="K19" s="7">
        <f t="shared" si="28"/>
        <v>2347362512.980998</v>
      </c>
      <c r="M19">
        <f t="shared" si="29"/>
        <v>10</v>
      </c>
      <c r="N19" s="33" t="s">
        <v>251</v>
      </c>
      <c r="O19" s="27">
        <v>4611954.0460000001</v>
      </c>
      <c r="P19" s="27">
        <v>736607947.6559999</v>
      </c>
      <c r="Q19" s="27">
        <v>4906323.2060000012</v>
      </c>
      <c r="R19" s="27">
        <v>842143750.10299969</v>
      </c>
      <c r="S19" s="7">
        <f t="shared" si="1"/>
        <v>736607947.6559999</v>
      </c>
      <c r="U19" t="str">
        <f t="shared" si="2"/>
        <v/>
      </c>
      <c r="AA19" s="27" t="str">
        <f t="shared" si="3"/>
        <v/>
      </c>
      <c r="AC19" t="str">
        <f t="shared" si="4"/>
        <v/>
      </c>
      <c r="AI19" s="7" t="str">
        <f t="shared" si="30"/>
        <v/>
      </c>
      <c r="AK19">
        <f t="shared" si="5"/>
        <v>10</v>
      </c>
      <c r="AL19" s="33" t="s">
        <v>38</v>
      </c>
      <c r="AM19" s="27">
        <v>8496245.5700000003</v>
      </c>
      <c r="AN19" s="27">
        <v>120748990</v>
      </c>
      <c r="AO19" s="27">
        <v>4831833.97</v>
      </c>
      <c r="AP19" s="27">
        <v>68023358.729999989</v>
      </c>
      <c r="AQ19" s="7">
        <f t="shared" si="6"/>
        <v>120748990</v>
      </c>
      <c r="AS19">
        <f t="shared" si="7"/>
        <v>10</v>
      </c>
      <c r="AT19" s="33" t="s">
        <v>288</v>
      </c>
      <c r="AU19" s="27">
        <v>62819085</v>
      </c>
      <c r="AV19" s="27">
        <v>161827411</v>
      </c>
      <c r="AW19" s="27">
        <v>72261247</v>
      </c>
      <c r="AX19" s="27">
        <v>159991358.998</v>
      </c>
      <c r="AY19" s="7">
        <f t="shared" si="8"/>
        <v>161827411</v>
      </c>
      <c r="BA19">
        <f t="shared" si="9"/>
        <v>10</v>
      </c>
      <c r="BB19" s="33" t="s">
        <v>118</v>
      </c>
      <c r="BC19" s="27">
        <v>5530804.4710000008</v>
      </c>
      <c r="BD19" s="27">
        <v>1129519411.9539998</v>
      </c>
      <c r="BE19" s="27">
        <v>9010281.2640000004</v>
      </c>
      <c r="BF19" s="27">
        <v>2580225928.4189992</v>
      </c>
      <c r="BG19" s="7">
        <f t="shared" si="10"/>
        <v>1129519411.9539998</v>
      </c>
      <c r="BI19" t="str">
        <f t="shared" si="11"/>
        <v/>
      </c>
      <c r="BO19" s="27" t="str">
        <f t="shared" si="12"/>
        <v/>
      </c>
      <c r="BQ19" s="27">
        <f t="shared" si="13"/>
        <v>10</v>
      </c>
      <c r="BR19" s="33" t="s">
        <v>97</v>
      </c>
      <c r="BS19" s="27">
        <v>3430698.628000001</v>
      </c>
      <c r="BT19" s="27">
        <v>439978606.81699979</v>
      </c>
      <c r="BU19" s="27">
        <v>3280949.0020000008</v>
      </c>
      <c r="BV19" s="27">
        <v>419688857.21399993</v>
      </c>
      <c r="BW19" s="27">
        <f t="shared" si="14"/>
        <v>439978606.81699979</v>
      </c>
      <c r="BY19" s="26" t="s">
        <v>138</v>
      </c>
      <c r="BZ19" s="27">
        <v>26980258528.912998</v>
      </c>
      <c r="CA19" s="27">
        <v>346289134296.724</v>
      </c>
      <c r="CB19" s="27">
        <v>25287379214.514999</v>
      </c>
      <c r="CC19" s="27">
        <v>334364543534.10999</v>
      </c>
      <c r="CH19" s="27">
        <f t="shared" si="15"/>
        <v>10</v>
      </c>
      <c r="CI19" s="33" t="s">
        <v>17</v>
      </c>
      <c r="CJ19" s="27">
        <v>48200798.706000008</v>
      </c>
      <c r="CK19" s="27">
        <v>1923171264.9029989</v>
      </c>
      <c r="CL19" s="27">
        <v>46131781.729999982</v>
      </c>
      <c r="CM19" s="27">
        <v>1739515892.8839989</v>
      </c>
      <c r="CN19" s="7">
        <f t="shared" si="16"/>
        <v>1923171264.9029989</v>
      </c>
      <c r="CQ19">
        <f t="shared" si="31"/>
        <v>10</v>
      </c>
      <c r="CR19" s="33" t="s">
        <v>84</v>
      </c>
      <c r="CS19" s="27">
        <v>129532224.49500002</v>
      </c>
      <c r="CT19" s="27">
        <v>3562730469.3800001</v>
      </c>
      <c r="CU19" s="27">
        <v>129534026.54200003</v>
      </c>
      <c r="CV19" s="27">
        <v>3455153917.1009998</v>
      </c>
      <c r="CW19" s="7">
        <f t="shared" si="35"/>
        <v>3562730469.3800001</v>
      </c>
      <c r="CY19" t="str">
        <f t="shared" si="17"/>
        <v/>
      </c>
      <c r="CZ19" s="26" t="s">
        <v>138</v>
      </c>
      <c r="DA19" s="27">
        <v>27473735564.164997</v>
      </c>
      <c r="DB19" s="27">
        <v>81468883398.682999</v>
      </c>
      <c r="DC19" s="27">
        <v>25134295371.005997</v>
      </c>
      <c r="DD19" s="27">
        <v>85865483060.546005</v>
      </c>
      <c r="DE19" s="7" t="str">
        <f t="shared" si="18"/>
        <v/>
      </c>
      <c r="DG19" t="str">
        <f t="shared" si="19"/>
        <v/>
      </c>
      <c r="DM19" s="7" t="str">
        <f t="shared" si="32"/>
        <v/>
      </c>
      <c r="DO19">
        <f t="shared" si="20"/>
        <v>10</v>
      </c>
      <c r="DP19" s="33" t="s">
        <v>35</v>
      </c>
      <c r="DQ19" s="27">
        <v>160601370.04500002</v>
      </c>
      <c r="DR19" s="27">
        <v>463894662.56599993</v>
      </c>
      <c r="DS19" s="27">
        <v>86001494.237000003</v>
      </c>
      <c r="DT19" s="27">
        <v>310833514.30999994</v>
      </c>
      <c r="DU19" s="7">
        <f t="shared" si="21"/>
        <v>463894662.56599993</v>
      </c>
      <c r="DW19">
        <f t="shared" si="22"/>
        <v>9</v>
      </c>
      <c r="DX19" s="33" t="s">
        <v>53</v>
      </c>
      <c r="DY19" s="27">
        <v>2473212</v>
      </c>
      <c r="DZ19" s="27">
        <v>14417415</v>
      </c>
      <c r="EA19" s="27">
        <v>2266150</v>
      </c>
      <c r="EB19" s="27">
        <v>12935224</v>
      </c>
      <c r="EC19" s="7">
        <f t="shared" si="33"/>
        <v>14417415</v>
      </c>
      <c r="EE19">
        <f t="shared" si="23"/>
        <v>9</v>
      </c>
      <c r="EF19" s="33" t="s">
        <v>186</v>
      </c>
      <c r="EG19" s="27">
        <v>16684023.776999997</v>
      </c>
      <c r="EH19" s="27">
        <v>3254066602.638001</v>
      </c>
      <c r="EI19" s="27">
        <v>14713391.601999998</v>
      </c>
      <c r="EJ19" s="27">
        <v>2525074433.6720004</v>
      </c>
      <c r="EK19" s="7">
        <f t="shared" si="34"/>
        <v>3254066602.638001</v>
      </c>
      <c r="EM19" t="str">
        <f t="shared" si="24"/>
        <v/>
      </c>
      <c r="ES19" s="27" t="str">
        <f t="shared" si="25"/>
        <v/>
      </c>
      <c r="EU19" s="27">
        <f t="shared" si="26"/>
        <v>10</v>
      </c>
      <c r="EV19" s="33" t="s">
        <v>105</v>
      </c>
      <c r="EW19" s="27">
        <v>7902229.646999998</v>
      </c>
      <c r="EX19" s="27">
        <v>3901895889.1810031</v>
      </c>
      <c r="EY19" s="27">
        <v>6942335.4590000007</v>
      </c>
      <c r="EZ19" s="27">
        <v>3313213700.4279981</v>
      </c>
      <c r="FA19" s="7">
        <f t="shared" si="27"/>
        <v>3901895889.1810031</v>
      </c>
      <c r="FC19" s="26" t="s">
        <v>223</v>
      </c>
      <c r="FD19" s="27">
        <v>22150002.89399999</v>
      </c>
      <c r="FE19" s="27">
        <v>1433428059.8900001</v>
      </c>
      <c r="FF19" s="27">
        <v>15301834.729000004</v>
      </c>
      <c r="FG19" s="27">
        <v>971473163.16200042</v>
      </c>
    </row>
    <row r="20" spans="1:163" ht="15.75" x14ac:dyDescent="0.25">
      <c r="E20">
        <f t="shared" si="0"/>
        <v>11</v>
      </c>
      <c r="F20" s="33" t="s">
        <v>15</v>
      </c>
      <c r="G20" s="27">
        <v>72280127.914999977</v>
      </c>
      <c r="H20" s="27">
        <v>1599698317.8089998</v>
      </c>
      <c r="I20" s="27">
        <v>76643532.753000021</v>
      </c>
      <c r="J20" s="27">
        <v>1706295807.8769994</v>
      </c>
      <c r="K20" s="7">
        <f t="shared" si="28"/>
        <v>1599698317.8089998</v>
      </c>
      <c r="M20">
        <f t="shared" si="29"/>
        <v>11</v>
      </c>
      <c r="N20" s="33" t="s">
        <v>77</v>
      </c>
      <c r="O20" s="27">
        <v>24467370.858999994</v>
      </c>
      <c r="P20" s="27">
        <v>639504748.27399993</v>
      </c>
      <c r="Q20" s="27">
        <v>22977169.921000004</v>
      </c>
      <c r="R20" s="27">
        <v>403680081.08800006</v>
      </c>
      <c r="S20" s="7">
        <f t="shared" si="1"/>
        <v>639504748.27399993</v>
      </c>
      <c r="U20" t="str">
        <f t="shared" si="2"/>
        <v/>
      </c>
      <c r="AA20" s="27" t="str">
        <f t="shared" si="3"/>
        <v/>
      </c>
      <c r="AC20" t="str">
        <f t="shared" si="4"/>
        <v/>
      </c>
      <c r="AI20" s="7" t="str">
        <f t="shared" si="30"/>
        <v/>
      </c>
      <c r="AK20">
        <f t="shared" si="5"/>
        <v>11</v>
      </c>
      <c r="AL20" s="33" t="s">
        <v>46</v>
      </c>
      <c r="AM20" s="27">
        <v>6000840.5660000015</v>
      </c>
      <c r="AN20" s="27">
        <v>94621380.927999988</v>
      </c>
      <c r="AO20" s="27">
        <v>4429630.5910000009</v>
      </c>
      <c r="AP20" s="27">
        <v>58991465.70000001</v>
      </c>
      <c r="AQ20" s="7">
        <f t="shared" si="6"/>
        <v>94621380.927999988</v>
      </c>
      <c r="AS20">
        <f t="shared" si="7"/>
        <v>11</v>
      </c>
      <c r="AT20" s="33" t="s">
        <v>59</v>
      </c>
      <c r="AU20" s="27">
        <v>8658399.4600000009</v>
      </c>
      <c r="AV20" s="27">
        <v>111805499.51000001</v>
      </c>
      <c r="AW20" s="27">
        <v>13862728.299999999</v>
      </c>
      <c r="AX20" s="27">
        <v>168101160.94500002</v>
      </c>
      <c r="AY20" s="7">
        <f t="shared" si="8"/>
        <v>111805499.51000001</v>
      </c>
      <c r="BA20">
        <f t="shared" si="9"/>
        <v>11</v>
      </c>
      <c r="BB20" s="33" t="s">
        <v>314</v>
      </c>
      <c r="BC20" s="27">
        <v>57541844.98899997</v>
      </c>
      <c r="BD20" s="27">
        <v>1109184157.1450002</v>
      </c>
      <c r="BE20" s="27">
        <v>56691558.373000003</v>
      </c>
      <c r="BF20" s="27">
        <v>1213938285.2219996</v>
      </c>
      <c r="BG20" s="7">
        <f t="shared" si="10"/>
        <v>1109184157.1450002</v>
      </c>
      <c r="BI20" t="str">
        <f t="shared" si="11"/>
        <v/>
      </c>
      <c r="BO20" s="27" t="str">
        <f t="shared" si="12"/>
        <v/>
      </c>
      <c r="BQ20" s="27">
        <f t="shared" si="13"/>
        <v>11</v>
      </c>
      <c r="BR20" s="33" t="s">
        <v>96</v>
      </c>
      <c r="BS20" s="27">
        <v>2578943.9799999995</v>
      </c>
      <c r="BT20" s="27">
        <v>437121052.13000005</v>
      </c>
      <c r="BU20" s="27">
        <v>2430308.6419999995</v>
      </c>
      <c r="BV20" s="27">
        <v>397247086.86000007</v>
      </c>
      <c r="BW20" s="27">
        <f t="shared" si="14"/>
        <v>437121052.13000005</v>
      </c>
      <c r="CH20" s="27">
        <f t="shared" si="15"/>
        <v>11</v>
      </c>
      <c r="CI20" s="33" t="s">
        <v>144</v>
      </c>
      <c r="CJ20" s="27">
        <v>96853053.700000033</v>
      </c>
      <c r="CK20" s="27">
        <v>1837661633.971</v>
      </c>
      <c r="CL20" s="27">
        <v>107621722.45699999</v>
      </c>
      <c r="CM20" s="27">
        <v>1959560803.6539996</v>
      </c>
      <c r="CN20" s="7">
        <f t="shared" si="16"/>
        <v>1837661633.971</v>
      </c>
      <c r="CQ20">
        <f t="shared" si="31"/>
        <v>11</v>
      </c>
      <c r="CR20" s="33" t="s">
        <v>167</v>
      </c>
      <c r="CS20" s="27">
        <v>490473921.70900005</v>
      </c>
      <c r="CT20" s="27">
        <v>3498079821.7570004</v>
      </c>
      <c r="CU20" s="27">
        <v>428566540.18299985</v>
      </c>
      <c r="CV20" s="27">
        <v>3372620733.9219995</v>
      </c>
      <c r="CW20" s="7">
        <f t="shared" si="35"/>
        <v>3498079821.7570004</v>
      </c>
      <c r="CY20" t="str">
        <f t="shared" si="17"/>
        <v/>
      </c>
      <c r="DE20" s="7" t="str">
        <f t="shared" si="18"/>
        <v/>
      </c>
      <c r="DG20" t="str">
        <f t="shared" si="19"/>
        <v/>
      </c>
      <c r="DM20" s="7" t="str">
        <f t="shared" si="32"/>
        <v/>
      </c>
      <c r="DO20">
        <f t="shared" si="20"/>
        <v>11</v>
      </c>
      <c r="DP20" s="33" t="s">
        <v>159</v>
      </c>
      <c r="DQ20" s="27">
        <v>45578180.522</v>
      </c>
      <c r="DR20" s="27">
        <v>360074251</v>
      </c>
      <c r="DS20" s="27">
        <v>35815690.000000007</v>
      </c>
      <c r="DT20" s="27">
        <v>344522602</v>
      </c>
      <c r="DU20" s="7">
        <f t="shared" si="21"/>
        <v>360074251</v>
      </c>
      <c r="DW20">
        <f t="shared" si="22"/>
        <v>10</v>
      </c>
      <c r="DX20" s="33" t="s">
        <v>55</v>
      </c>
      <c r="DY20" s="27">
        <v>19788</v>
      </c>
      <c r="DZ20" s="27">
        <v>270984</v>
      </c>
      <c r="EA20" s="27">
        <v>5</v>
      </c>
      <c r="EB20" s="27">
        <v>2960</v>
      </c>
      <c r="EC20" s="7">
        <f t="shared" si="33"/>
        <v>270984</v>
      </c>
      <c r="EE20">
        <f t="shared" si="23"/>
        <v>10</v>
      </c>
      <c r="EF20" s="33" t="s">
        <v>127</v>
      </c>
      <c r="EG20" s="27">
        <v>29601255.795999981</v>
      </c>
      <c r="EH20" s="27">
        <v>3040410106.3269997</v>
      </c>
      <c r="EI20" s="27">
        <v>27947992.113000009</v>
      </c>
      <c r="EJ20" s="27">
        <v>3064888222.2740006</v>
      </c>
      <c r="EK20" s="7">
        <f t="shared" si="34"/>
        <v>3040410106.3269997</v>
      </c>
      <c r="EM20" t="str">
        <f t="shared" si="24"/>
        <v/>
      </c>
      <c r="ES20" s="27" t="str">
        <f t="shared" si="25"/>
        <v/>
      </c>
      <c r="EU20" s="27">
        <f t="shared" si="26"/>
        <v>11</v>
      </c>
      <c r="EV20" s="33" t="s">
        <v>335</v>
      </c>
      <c r="EW20" s="27">
        <v>573341.65800000005</v>
      </c>
      <c r="EX20" s="27">
        <v>3877645910.8040004</v>
      </c>
      <c r="EY20" s="27">
        <v>107994.76300000001</v>
      </c>
      <c r="EZ20" s="27">
        <v>629429690.20599997</v>
      </c>
      <c r="FA20" s="7">
        <f t="shared" si="27"/>
        <v>3877645910.8040004</v>
      </c>
      <c r="FC20" s="26" t="s">
        <v>224</v>
      </c>
      <c r="FD20" s="27">
        <v>1149750328.2560008</v>
      </c>
      <c r="FE20" s="27">
        <v>140740620136.828</v>
      </c>
      <c r="FF20" s="27">
        <v>909776104.98399985</v>
      </c>
      <c r="FG20" s="27">
        <v>123870336652.55304</v>
      </c>
    </row>
    <row r="21" spans="1:163" ht="15.75" x14ac:dyDescent="0.25">
      <c r="E21">
        <f t="shared" si="0"/>
        <v>12</v>
      </c>
      <c r="F21" s="33" t="s">
        <v>17</v>
      </c>
      <c r="G21" s="27">
        <v>9548232.3829999957</v>
      </c>
      <c r="H21" s="27">
        <v>1009069200.217</v>
      </c>
      <c r="I21" s="27">
        <v>9889690.4639999997</v>
      </c>
      <c r="J21" s="27">
        <v>749629086.65999997</v>
      </c>
      <c r="K21" s="7">
        <f t="shared" si="28"/>
        <v>1009069200.217</v>
      </c>
      <c r="M21">
        <f t="shared" si="29"/>
        <v>12</v>
      </c>
      <c r="N21" s="33" t="s">
        <v>65</v>
      </c>
      <c r="O21" s="27">
        <v>2426285.4299999992</v>
      </c>
      <c r="P21" s="27">
        <v>530957183.50099975</v>
      </c>
      <c r="Q21" s="27">
        <v>2302930.347000001</v>
      </c>
      <c r="R21" s="27">
        <v>503414031.61300009</v>
      </c>
      <c r="S21" s="7">
        <f t="shared" si="1"/>
        <v>530957183.50099975</v>
      </c>
      <c r="U21" t="str">
        <f t="shared" si="2"/>
        <v/>
      </c>
      <c r="AA21" s="27" t="str">
        <f t="shared" si="3"/>
        <v/>
      </c>
      <c r="AC21" t="str">
        <f t="shared" si="4"/>
        <v/>
      </c>
      <c r="AI21" s="7" t="str">
        <f t="shared" si="30"/>
        <v/>
      </c>
      <c r="AK21">
        <f t="shared" si="5"/>
        <v>12</v>
      </c>
      <c r="AL21" s="33" t="s">
        <v>44</v>
      </c>
      <c r="AM21" s="27">
        <v>3000627</v>
      </c>
      <c r="AN21" s="27">
        <v>72732630</v>
      </c>
      <c r="AO21" s="27">
        <v>2974320</v>
      </c>
      <c r="AP21" s="27">
        <v>94250196</v>
      </c>
      <c r="AQ21" s="7">
        <f t="shared" si="6"/>
        <v>72732630</v>
      </c>
      <c r="AS21">
        <f t="shared" si="7"/>
        <v>12</v>
      </c>
      <c r="AT21" s="33" t="s">
        <v>289</v>
      </c>
      <c r="AU21" s="27">
        <v>236187273.66999999</v>
      </c>
      <c r="AV21" s="27">
        <v>67164825.541000009</v>
      </c>
      <c r="AW21" s="27">
        <v>228846090.99799997</v>
      </c>
      <c r="AX21" s="27">
        <v>68897324.037999988</v>
      </c>
      <c r="AY21" s="7">
        <f t="shared" si="8"/>
        <v>67164825.541000009</v>
      </c>
      <c r="BA21">
        <f t="shared" si="9"/>
        <v>12</v>
      </c>
      <c r="BB21" s="33" t="s">
        <v>295</v>
      </c>
      <c r="BC21" s="27">
        <v>7250378.8190000029</v>
      </c>
      <c r="BD21" s="27">
        <v>899244007.12799978</v>
      </c>
      <c r="BE21" s="27">
        <v>6815972.2180000013</v>
      </c>
      <c r="BF21" s="27">
        <v>931427898.00400007</v>
      </c>
      <c r="BG21" s="7">
        <f t="shared" si="10"/>
        <v>899244007.12799978</v>
      </c>
      <c r="BI21" t="str">
        <f t="shared" si="11"/>
        <v/>
      </c>
      <c r="BO21" s="27" t="str">
        <f t="shared" si="12"/>
        <v/>
      </c>
      <c r="BQ21" s="27">
        <f t="shared" si="13"/>
        <v>12</v>
      </c>
      <c r="BR21" s="33" t="s">
        <v>178</v>
      </c>
      <c r="BS21" s="27">
        <v>15857324.179</v>
      </c>
      <c r="BT21" s="27">
        <v>413517425.74600011</v>
      </c>
      <c r="BU21" s="27">
        <v>98589.85</v>
      </c>
      <c r="BV21" s="27">
        <v>6435691.3069999991</v>
      </c>
      <c r="BW21" s="27">
        <f t="shared" si="14"/>
        <v>413517425.74600011</v>
      </c>
      <c r="CH21" s="27">
        <f t="shared" si="15"/>
        <v>12</v>
      </c>
      <c r="CI21" s="33" t="s">
        <v>16</v>
      </c>
      <c r="CJ21" s="27">
        <v>62297846.562999994</v>
      </c>
      <c r="CK21" s="27">
        <v>1777711789.1199999</v>
      </c>
      <c r="CL21" s="27">
        <v>57097954.322000019</v>
      </c>
      <c r="CM21" s="27">
        <v>1628424037.951</v>
      </c>
      <c r="CN21" s="7">
        <f t="shared" si="16"/>
        <v>1777711789.1199999</v>
      </c>
      <c r="CQ21">
        <f t="shared" si="31"/>
        <v>12</v>
      </c>
      <c r="CR21" s="33" t="s">
        <v>242</v>
      </c>
      <c r="CS21" s="27">
        <v>581323.56100000034</v>
      </c>
      <c r="CT21" s="27">
        <v>2889796231.7159996</v>
      </c>
      <c r="CU21" s="27">
        <v>824900.65699999989</v>
      </c>
      <c r="CV21" s="27">
        <v>5049189999.173996</v>
      </c>
      <c r="CW21" s="7">
        <f t="shared" si="35"/>
        <v>2889796231.7159996</v>
      </c>
      <c r="CY21" t="str">
        <f t="shared" si="17"/>
        <v/>
      </c>
      <c r="DE21" s="7" t="str">
        <f t="shared" si="18"/>
        <v/>
      </c>
      <c r="DG21" t="str">
        <f t="shared" si="19"/>
        <v/>
      </c>
      <c r="DM21" s="7" t="str">
        <f t="shared" si="32"/>
        <v/>
      </c>
      <c r="DO21">
        <f t="shared" si="20"/>
        <v>12</v>
      </c>
      <c r="DP21" s="33" t="s">
        <v>41</v>
      </c>
      <c r="DQ21" s="27">
        <v>22438168.265000012</v>
      </c>
      <c r="DR21" s="27">
        <v>359749816.35599995</v>
      </c>
      <c r="DS21" s="27">
        <v>30948585.116000004</v>
      </c>
      <c r="DT21" s="27">
        <v>408447146.24299997</v>
      </c>
      <c r="DU21" s="7">
        <f t="shared" si="21"/>
        <v>359749816.35599995</v>
      </c>
      <c r="DW21">
        <f t="shared" si="22"/>
        <v>11</v>
      </c>
      <c r="DX21" s="33" t="s">
        <v>287</v>
      </c>
      <c r="DY21" s="27">
        <v>12272.531000000001</v>
      </c>
      <c r="DZ21" s="27">
        <v>33089</v>
      </c>
      <c r="EA21" s="27"/>
      <c r="EB21" s="27"/>
      <c r="EC21" s="7">
        <f t="shared" si="33"/>
        <v>33089</v>
      </c>
      <c r="EE21">
        <f t="shared" si="23"/>
        <v>11</v>
      </c>
      <c r="EF21" s="33" t="s">
        <v>126</v>
      </c>
      <c r="EG21" s="27">
        <v>55489306.244000047</v>
      </c>
      <c r="EH21" s="27">
        <v>2720215414.8679996</v>
      </c>
      <c r="EI21" s="27">
        <v>48409725.755999975</v>
      </c>
      <c r="EJ21" s="27">
        <v>2470170060.2969999</v>
      </c>
      <c r="EK21" s="7">
        <f t="shared" si="34"/>
        <v>2720215414.8679996</v>
      </c>
      <c r="EM21" t="str">
        <f t="shared" si="24"/>
        <v/>
      </c>
      <c r="ES21" s="27" t="str">
        <f t="shared" si="25"/>
        <v/>
      </c>
      <c r="EU21" s="27">
        <f t="shared" si="26"/>
        <v>12</v>
      </c>
      <c r="EV21" s="33" t="s">
        <v>103</v>
      </c>
      <c r="EW21" s="27">
        <v>9099551.6180000044</v>
      </c>
      <c r="EX21" s="27">
        <v>3637106929.2270007</v>
      </c>
      <c r="EY21" s="27">
        <v>8378165.1819999935</v>
      </c>
      <c r="EZ21" s="27">
        <v>3168458148.6119986</v>
      </c>
      <c r="FA21" s="7">
        <f t="shared" si="27"/>
        <v>3637106929.2270007</v>
      </c>
      <c r="FC21" s="26" t="s">
        <v>138</v>
      </c>
      <c r="FD21" s="27">
        <v>62013886577.971977</v>
      </c>
      <c r="FE21" s="27">
        <v>605355766219.73047</v>
      </c>
      <c r="FF21" s="27">
        <v>58663838791.452995</v>
      </c>
      <c r="FG21" s="27">
        <v>554478887953.99902</v>
      </c>
    </row>
    <row r="22" spans="1:163" ht="15.75" x14ac:dyDescent="0.25">
      <c r="E22">
        <f t="shared" si="0"/>
        <v>13</v>
      </c>
      <c r="F22" s="33" t="s">
        <v>18</v>
      </c>
      <c r="G22" s="27">
        <v>1242866.5169999998</v>
      </c>
      <c r="H22" s="27">
        <v>968982216.61399996</v>
      </c>
      <c r="I22" s="27">
        <v>3533994.0120000015</v>
      </c>
      <c r="J22" s="27">
        <v>1039509243.6499999</v>
      </c>
      <c r="K22" s="7">
        <f t="shared" si="28"/>
        <v>968982216.61399996</v>
      </c>
      <c r="M22">
        <f t="shared" si="29"/>
        <v>13</v>
      </c>
      <c r="N22" s="33" t="s">
        <v>66</v>
      </c>
      <c r="O22" s="27">
        <v>23392850.475000009</v>
      </c>
      <c r="P22" s="27">
        <v>469768270.83600026</v>
      </c>
      <c r="Q22" s="27">
        <v>23815802.725999992</v>
      </c>
      <c r="R22" s="27">
        <v>526803579.60600007</v>
      </c>
      <c r="S22" s="7">
        <f t="shared" si="1"/>
        <v>469768270.83600026</v>
      </c>
      <c r="U22" t="str">
        <f t="shared" si="2"/>
        <v/>
      </c>
      <c r="AA22" s="27" t="str">
        <f t="shared" si="3"/>
        <v/>
      </c>
      <c r="AC22" t="str">
        <f t="shared" si="4"/>
        <v/>
      </c>
      <c r="AI22" s="7" t="str">
        <f t="shared" si="30"/>
        <v/>
      </c>
      <c r="AK22">
        <f t="shared" si="5"/>
        <v>13</v>
      </c>
      <c r="AL22" s="33" t="s">
        <v>45</v>
      </c>
      <c r="AM22" s="27">
        <v>6531530</v>
      </c>
      <c r="AN22" s="27">
        <v>72718906</v>
      </c>
      <c r="AO22" s="27">
        <v>4793125.2</v>
      </c>
      <c r="AP22" s="27">
        <v>51958107.399999999</v>
      </c>
      <c r="AQ22" s="7">
        <f t="shared" si="6"/>
        <v>72718906</v>
      </c>
      <c r="AS22" t="str">
        <f t="shared" si="7"/>
        <v/>
      </c>
      <c r="AT22" s="33" t="s">
        <v>60</v>
      </c>
      <c r="AU22" s="27">
        <v>174062683.06999999</v>
      </c>
      <c r="AV22" s="27">
        <v>52475958.734999999</v>
      </c>
      <c r="AW22" s="27">
        <v>273200997.28399998</v>
      </c>
      <c r="AX22" s="27">
        <v>77410273.263999999</v>
      </c>
      <c r="AY22" s="7" t="str">
        <f t="shared" si="8"/>
        <v/>
      </c>
      <c r="BA22">
        <f t="shared" si="9"/>
        <v>13</v>
      </c>
      <c r="BB22" s="33" t="s">
        <v>123</v>
      </c>
      <c r="BC22" s="27">
        <v>3766872.5420000008</v>
      </c>
      <c r="BD22" s="27">
        <v>683878055.0400002</v>
      </c>
      <c r="BE22" s="27">
        <v>4232911.4829999981</v>
      </c>
      <c r="BF22" s="27">
        <v>684427796.09799969</v>
      </c>
      <c r="BG22" s="7">
        <f t="shared" si="10"/>
        <v>683878055.0400002</v>
      </c>
      <c r="BI22" t="str">
        <f t="shared" si="11"/>
        <v/>
      </c>
      <c r="BO22" s="27" t="str">
        <f t="shared" si="12"/>
        <v/>
      </c>
      <c r="BQ22" s="27">
        <f t="shared" si="13"/>
        <v>13</v>
      </c>
      <c r="BR22" s="33" t="s">
        <v>94</v>
      </c>
      <c r="BS22" s="27">
        <v>79785.082000000009</v>
      </c>
      <c r="BT22" s="27">
        <v>349873373</v>
      </c>
      <c r="BU22" s="27">
        <v>83206.300000000017</v>
      </c>
      <c r="BV22" s="27">
        <v>381608522</v>
      </c>
      <c r="BW22" s="27">
        <f t="shared" si="14"/>
        <v>349873373</v>
      </c>
      <c r="CH22" s="27">
        <f t="shared" si="15"/>
        <v>13</v>
      </c>
      <c r="CI22" s="33" t="s">
        <v>5</v>
      </c>
      <c r="CJ22" s="27">
        <v>47191899.357000001</v>
      </c>
      <c r="CK22" s="27">
        <v>1549777557.3680003</v>
      </c>
      <c r="CL22" s="27">
        <v>42239394.884000011</v>
      </c>
      <c r="CM22" s="27">
        <v>1358940142.033</v>
      </c>
      <c r="CN22" s="7">
        <f t="shared" si="16"/>
        <v>1549777557.3680003</v>
      </c>
      <c r="CQ22">
        <f t="shared" si="31"/>
        <v>13</v>
      </c>
      <c r="CR22" s="33" t="s">
        <v>173</v>
      </c>
      <c r="CS22" s="27">
        <v>177500413.36199993</v>
      </c>
      <c r="CT22" s="27">
        <v>2809557075.5530009</v>
      </c>
      <c r="CU22" s="27">
        <v>124002365.78699994</v>
      </c>
      <c r="CV22" s="27">
        <v>1927081955.2209997</v>
      </c>
      <c r="CW22" s="7">
        <f t="shared" si="35"/>
        <v>2809557075.5530009</v>
      </c>
      <c r="CY22" t="str">
        <f t="shared" si="17"/>
        <v/>
      </c>
      <c r="DE22" s="7" t="str">
        <f t="shared" si="18"/>
        <v/>
      </c>
      <c r="DG22" t="str">
        <f t="shared" si="19"/>
        <v/>
      </c>
      <c r="DM22" s="7" t="str">
        <f t="shared" si="32"/>
        <v/>
      </c>
      <c r="DO22">
        <f t="shared" si="20"/>
        <v>13</v>
      </c>
      <c r="DP22" s="33" t="s">
        <v>154</v>
      </c>
      <c r="DQ22" s="27">
        <v>157189120.47600001</v>
      </c>
      <c r="DR22" s="27">
        <v>297599196.04799998</v>
      </c>
      <c r="DS22" s="27">
        <v>144086558.55000001</v>
      </c>
      <c r="DT22" s="27">
        <v>134542494.02299997</v>
      </c>
      <c r="DU22" s="7">
        <f t="shared" si="21"/>
        <v>297599196.04799998</v>
      </c>
      <c r="DW22">
        <f t="shared" si="22"/>
        <v>12</v>
      </c>
      <c r="DX22" s="33" t="s">
        <v>370</v>
      </c>
      <c r="DY22" s="27">
        <v>2.3199999999999998</v>
      </c>
      <c r="DZ22" s="27">
        <v>9427.7579999999998</v>
      </c>
      <c r="EA22" s="27">
        <v>16.420000000000002</v>
      </c>
      <c r="EB22" s="27">
        <v>229724</v>
      </c>
      <c r="EC22" s="7">
        <f t="shared" si="33"/>
        <v>9427.7579999999998</v>
      </c>
      <c r="EE22">
        <f t="shared" si="23"/>
        <v>12</v>
      </c>
      <c r="EF22" s="33" t="s">
        <v>187</v>
      </c>
      <c r="EG22" s="27">
        <v>42060594.956999995</v>
      </c>
      <c r="EH22" s="27">
        <v>2404190627.1160007</v>
      </c>
      <c r="EI22" s="27">
        <v>36257242.114</v>
      </c>
      <c r="EJ22" s="27">
        <v>1971802400.573997</v>
      </c>
      <c r="EK22" s="7">
        <f t="shared" si="34"/>
        <v>2404190627.1160007</v>
      </c>
      <c r="EM22" t="str">
        <f t="shared" si="24"/>
        <v/>
      </c>
      <c r="ES22" s="27" t="str">
        <f t="shared" si="25"/>
        <v/>
      </c>
      <c r="EU22" s="27">
        <f t="shared" si="26"/>
        <v>13</v>
      </c>
      <c r="EV22" s="33" t="s">
        <v>94</v>
      </c>
      <c r="EW22" s="27">
        <v>127160.88800000006</v>
      </c>
      <c r="EX22" s="27">
        <v>3560344198</v>
      </c>
      <c r="EY22" s="27">
        <v>116285.76500000003</v>
      </c>
      <c r="EZ22" s="27">
        <v>2803753378</v>
      </c>
      <c r="FA22" s="7">
        <f t="shared" si="27"/>
        <v>3560344198</v>
      </c>
    </row>
    <row r="23" spans="1:163" ht="15.75" x14ac:dyDescent="0.25">
      <c r="E23">
        <f t="shared" si="0"/>
        <v>14</v>
      </c>
      <c r="F23" s="33" t="s">
        <v>16</v>
      </c>
      <c r="G23" s="27">
        <v>81309307.492000058</v>
      </c>
      <c r="H23" s="27">
        <v>932157211.648</v>
      </c>
      <c r="I23" s="27">
        <v>74066424.378000036</v>
      </c>
      <c r="J23" s="27">
        <v>898566805.83299959</v>
      </c>
      <c r="K23" s="7">
        <f t="shared" si="28"/>
        <v>932157211.648</v>
      </c>
      <c r="M23">
        <f t="shared" si="29"/>
        <v>14</v>
      </c>
      <c r="N23" s="33" t="s">
        <v>75</v>
      </c>
      <c r="O23" s="27">
        <v>35103385.316999994</v>
      </c>
      <c r="P23" s="27">
        <v>467746212.64099991</v>
      </c>
      <c r="Q23" s="27">
        <v>34411939.171999998</v>
      </c>
      <c r="R23" s="27">
        <v>380425922.24999994</v>
      </c>
      <c r="S23" s="7">
        <f t="shared" si="1"/>
        <v>467746212.64099991</v>
      </c>
      <c r="U23" t="str">
        <f t="shared" si="2"/>
        <v/>
      </c>
      <c r="AA23" s="27" t="str">
        <f t="shared" si="3"/>
        <v/>
      </c>
      <c r="AC23" t="str">
        <f t="shared" si="4"/>
        <v/>
      </c>
      <c r="AI23" s="7" t="str">
        <f t="shared" si="30"/>
        <v/>
      </c>
      <c r="AK23" t="str">
        <f t="shared" si="5"/>
        <v/>
      </c>
      <c r="AL23" s="33" t="s">
        <v>49</v>
      </c>
      <c r="AM23" s="27">
        <v>9777864</v>
      </c>
      <c r="AN23" s="27">
        <v>67789832.659999996</v>
      </c>
      <c r="AO23" s="27">
        <v>7298130.0359999994</v>
      </c>
      <c r="AP23" s="27">
        <v>66661078.219999999</v>
      </c>
      <c r="AQ23" s="7" t="str">
        <f t="shared" si="6"/>
        <v/>
      </c>
      <c r="AS23">
        <f t="shared" si="7"/>
        <v>13</v>
      </c>
      <c r="AT23" s="33" t="s">
        <v>287</v>
      </c>
      <c r="AU23" s="27">
        <v>80889950.859999999</v>
      </c>
      <c r="AV23" s="27">
        <v>32074190</v>
      </c>
      <c r="AW23" s="27">
        <v>68472610</v>
      </c>
      <c r="AX23" s="27">
        <v>22076265</v>
      </c>
      <c r="AY23" s="7">
        <f t="shared" si="8"/>
        <v>32074190</v>
      </c>
      <c r="BA23">
        <f t="shared" si="9"/>
        <v>14</v>
      </c>
      <c r="BB23" s="33" t="s">
        <v>126</v>
      </c>
      <c r="BC23" s="27">
        <v>4998773.2940000007</v>
      </c>
      <c r="BD23" s="27">
        <v>588655391.42499995</v>
      </c>
      <c r="BE23" s="27">
        <v>5769110.4670000011</v>
      </c>
      <c r="BF23" s="27">
        <v>553022026.11799979</v>
      </c>
      <c r="BG23" s="7">
        <f t="shared" si="10"/>
        <v>588655391.42499995</v>
      </c>
      <c r="BI23" t="str">
        <f t="shared" si="11"/>
        <v/>
      </c>
      <c r="BO23" s="27" t="str">
        <f t="shared" si="12"/>
        <v/>
      </c>
      <c r="BQ23" s="27">
        <f t="shared" si="13"/>
        <v>14</v>
      </c>
      <c r="BR23" s="33" t="s">
        <v>140</v>
      </c>
      <c r="BS23" s="27">
        <v>9857910.4600000009</v>
      </c>
      <c r="BT23" s="27">
        <v>329301479.62699997</v>
      </c>
      <c r="BU23" s="27">
        <v>8749563.5999999996</v>
      </c>
      <c r="BV23" s="27">
        <v>29716326.899</v>
      </c>
      <c r="BW23" s="27">
        <f t="shared" si="14"/>
        <v>329301479.62699997</v>
      </c>
      <c r="CH23" s="27">
        <f t="shared" si="15"/>
        <v>14</v>
      </c>
      <c r="CI23" s="33" t="s">
        <v>192</v>
      </c>
      <c r="CJ23" s="27">
        <v>582395401.4000001</v>
      </c>
      <c r="CK23" s="27">
        <v>1379548926</v>
      </c>
      <c r="CL23" s="27">
        <v>1066427609</v>
      </c>
      <c r="CM23" s="27">
        <v>2411402471</v>
      </c>
      <c r="CN23" s="7">
        <f t="shared" si="16"/>
        <v>1379548926</v>
      </c>
      <c r="CQ23">
        <f t="shared" si="31"/>
        <v>14</v>
      </c>
      <c r="CR23" s="33" t="s">
        <v>61</v>
      </c>
      <c r="CS23" s="27">
        <v>657947368.9879998</v>
      </c>
      <c r="CT23" s="27">
        <v>2790703863.1029997</v>
      </c>
      <c r="CU23" s="27">
        <v>667557898.31400025</v>
      </c>
      <c r="CV23" s="27">
        <v>2572948551.2079997</v>
      </c>
      <c r="CW23" s="7">
        <f t="shared" si="35"/>
        <v>2790703863.1029997</v>
      </c>
      <c r="CY23" t="str">
        <f t="shared" si="17"/>
        <v/>
      </c>
      <c r="DE23" s="7" t="str">
        <f t="shared" si="18"/>
        <v/>
      </c>
      <c r="DG23" t="str">
        <f t="shared" si="19"/>
        <v/>
      </c>
      <c r="DM23" s="7" t="str">
        <f t="shared" si="32"/>
        <v/>
      </c>
      <c r="DO23">
        <f t="shared" si="20"/>
        <v>14</v>
      </c>
      <c r="DP23" s="33" t="s">
        <v>40</v>
      </c>
      <c r="DQ23" s="27">
        <v>1382289.2480000004</v>
      </c>
      <c r="DR23" s="27">
        <v>130311249.89199999</v>
      </c>
      <c r="DS23" s="27">
        <v>1320603.4129999997</v>
      </c>
      <c r="DT23" s="27">
        <v>126632193.943</v>
      </c>
      <c r="DU23" s="7">
        <f t="shared" si="21"/>
        <v>130311249.89199999</v>
      </c>
      <c r="DW23">
        <f t="shared" si="22"/>
        <v>13</v>
      </c>
      <c r="DX23" s="33" t="s">
        <v>52</v>
      </c>
      <c r="DY23" s="27">
        <v>18.8</v>
      </c>
      <c r="DZ23" s="27">
        <v>3808</v>
      </c>
      <c r="EA23" s="27">
        <v>3.5</v>
      </c>
      <c r="EB23" s="27">
        <v>546</v>
      </c>
      <c r="EC23" s="7">
        <f t="shared" si="33"/>
        <v>3808</v>
      </c>
      <c r="EE23">
        <f t="shared" si="23"/>
        <v>13</v>
      </c>
      <c r="EF23" s="33" t="s">
        <v>117</v>
      </c>
      <c r="EG23" s="27">
        <v>12649889.604999999</v>
      </c>
      <c r="EH23" s="27">
        <v>2254023683.6100006</v>
      </c>
      <c r="EI23" s="27">
        <v>12000349.276999993</v>
      </c>
      <c r="EJ23" s="27">
        <v>2152874715.8250008</v>
      </c>
      <c r="EK23" s="7">
        <f t="shared" si="34"/>
        <v>2254023683.6100006</v>
      </c>
      <c r="EM23" t="str">
        <f t="shared" si="24"/>
        <v/>
      </c>
      <c r="ES23" s="27" t="str">
        <f t="shared" si="25"/>
        <v/>
      </c>
      <c r="EU23" s="27">
        <f t="shared" si="26"/>
        <v>14</v>
      </c>
      <c r="EV23" s="33" t="s">
        <v>112</v>
      </c>
      <c r="EW23" s="27">
        <v>3297690.6330000004</v>
      </c>
      <c r="EX23" s="27">
        <v>3249680759.4410005</v>
      </c>
      <c r="EY23" s="27">
        <v>3016070.7949999999</v>
      </c>
      <c r="EZ23" s="27">
        <v>2821472543.1280017</v>
      </c>
      <c r="FA23" s="7">
        <f t="shared" si="27"/>
        <v>3249680759.4410005</v>
      </c>
    </row>
    <row r="24" spans="1:163" ht="15.75" x14ac:dyDescent="0.25">
      <c r="E24">
        <f t="shared" si="0"/>
        <v>15</v>
      </c>
      <c r="F24" s="33" t="s">
        <v>14</v>
      </c>
      <c r="G24" s="27">
        <v>65286804.379999995</v>
      </c>
      <c r="H24" s="27">
        <v>817279669.54899979</v>
      </c>
      <c r="I24" s="27">
        <v>98370935.200000003</v>
      </c>
      <c r="J24" s="27">
        <v>1426153733.4199998</v>
      </c>
      <c r="K24" s="7">
        <f t="shared" si="28"/>
        <v>817279669.54899979</v>
      </c>
      <c r="M24">
        <f t="shared" si="29"/>
        <v>15</v>
      </c>
      <c r="N24" s="33" t="s">
        <v>79</v>
      </c>
      <c r="O24" s="27">
        <v>4264515.2489999998</v>
      </c>
      <c r="P24" s="27">
        <v>449781995.00499988</v>
      </c>
      <c r="Q24" s="27">
        <v>4008840.4850000008</v>
      </c>
      <c r="R24" s="27">
        <v>434889519.84700012</v>
      </c>
      <c r="S24" s="7">
        <f t="shared" si="1"/>
        <v>449781995.00499988</v>
      </c>
      <c r="U24" t="str">
        <f t="shared" si="2"/>
        <v/>
      </c>
      <c r="AA24" s="27" t="str">
        <f t="shared" si="3"/>
        <v/>
      </c>
      <c r="AC24" t="str">
        <f t="shared" si="4"/>
        <v/>
      </c>
      <c r="AI24" s="7" t="str">
        <f t="shared" si="30"/>
        <v/>
      </c>
      <c r="AK24">
        <f t="shared" si="5"/>
        <v>14</v>
      </c>
      <c r="AL24" s="33" t="s">
        <v>285</v>
      </c>
      <c r="AM24" s="27">
        <v>41478278</v>
      </c>
      <c r="AN24" s="27">
        <v>62262729.853</v>
      </c>
      <c r="AO24" s="27">
        <v>30220313</v>
      </c>
      <c r="AP24" s="27">
        <v>43903998.557999998</v>
      </c>
      <c r="AQ24" s="7">
        <f t="shared" si="6"/>
        <v>62262729.853</v>
      </c>
      <c r="AS24">
        <f t="shared" si="7"/>
        <v>14</v>
      </c>
      <c r="AT24" s="33" t="s">
        <v>286</v>
      </c>
      <c r="AU24" s="27">
        <v>108200</v>
      </c>
      <c r="AV24" s="27">
        <v>2765145</v>
      </c>
      <c r="AW24" s="27">
        <v>420300</v>
      </c>
      <c r="AX24" s="27">
        <v>8801711</v>
      </c>
      <c r="AY24" s="7">
        <f t="shared" si="8"/>
        <v>2765145</v>
      </c>
      <c r="BA24">
        <f t="shared" si="9"/>
        <v>15</v>
      </c>
      <c r="BB24" s="33" t="s">
        <v>124</v>
      </c>
      <c r="BC24" s="27">
        <v>24253644.381000008</v>
      </c>
      <c r="BD24" s="27">
        <v>457777431.92700022</v>
      </c>
      <c r="BE24" s="27">
        <v>22800418.606999993</v>
      </c>
      <c r="BF24" s="27">
        <v>453548959.82600009</v>
      </c>
      <c r="BG24" s="7">
        <f t="shared" si="10"/>
        <v>457777431.92700022</v>
      </c>
      <c r="BI24" t="str">
        <f t="shared" si="11"/>
        <v/>
      </c>
      <c r="BO24" s="27" t="str">
        <f t="shared" si="12"/>
        <v/>
      </c>
      <c r="BQ24" s="27">
        <f t="shared" si="13"/>
        <v>15</v>
      </c>
      <c r="BR24" s="33" t="s">
        <v>99</v>
      </c>
      <c r="BS24" s="27">
        <v>2688038.7830000012</v>
      </c>
      <c r="BT24" s="27">
        <v>325477119.22900003</v>
      </c>
      <c r="BU24" s="27">
        <v>1935326.1389999997</v>
      </c>
      <c r="BV24" s="27">
        <v>508452637.88099992</v>
      </c>
      <c r="BW24" s="27">
        <f t="shared" si="14"/>
        <v>325477119.22900003</v>
      </c>
      <c r="CH24" s="27">
        <f t="shared" si="15"/>
        <v>15</v>
      </c>
      <c r="CI24" s="33" t="s">
        <v>142</v>
      </c>
      <c r="CJ24" s="27">
        <v>22102243.80399999</v>
      </c>
      <c r="CK24" s="27">
        <v>1375846135.6419997</v>
      </c>
      <c r="CL24" s="27">
        <v>23944068.942999978</v>
      </c>
      <c r="CM24" s="27">
        <v>1087403032.7779996</v>
      </c>
      <c r="CN24" s="7">
        <f t="shared" si="16"/>
        <v>1375846135.6419997</v>
      </c>
      <c r="CQ24">
        <f t="shared" si="31"/>
        <v>15</v>
      </c>
      <c r="CR24" s="33" t="s">
        <v>67</v>
      </c>
      <c r="CS24" s="27">
        <v>253399858.98099998</v>
      </c>
      <c r="CT24" s="27">
        <v>2567366612.5299993</v>
      </c>
      <c r="CU24" s="27">
        <v>356242468.97299987</v>
      </c>
      <c r="CV24" s="27">
        <v>3866004395.7150002</v>
      </c>
      <c r="CW24" s="7">
        <f t="shared" si="35"/>
        <v>2567366612.5299993</v>
      </c>
      <c r="CY24" t="str">
        <f t="shared" si="17"/>
        <v/>
      </c>
      <c r="DE24" s="7" t="str">
        <f t="shared" si="18"/>
        <v/>
      </c>
      <c r="DG24" t="str">
        <f t="shared" si="19"/>
        <v/>
      </c>
      <c r="DM24" s="7" t="str">
        <f t="shared" si="32"/>
        <v/>
      </c>
      <c r="DO24">
        <f t="shared" si="20"/>
        <v>15</v>
      </c>
      <c r="DP24" s="33" t="s">
        <v>280</v>
      </c>
      <c r="DQ24" s="27">
        <v>6771942.8200000003</v>
      </c>
      <c r="DR24" s="27">
        <v>123102375.89</v>
      </c>
      <c r="DS24" s="27">
        <v>5301403.03</v>
      </c>
      <c r="DT24" s="27">
        <v>96471620.414000005</v>
      </c>
      <c r="DU24" s="7">
        <f t="shared" si="21"/>
        <v>123102375.89</v>
      </c>
      <c r="DW24">
        <f t="shared" si="22"/>
        <v>14</v>
      </c>
      <c r="DX24" s="33" t="s">
        <v>50</v>
      </c>
      <c r="DY24" s="27">
        <v>5</v>
      </c>
      <c r="DZ24" s="27">
        <v>663</v>
      </c>
      <c r="EA24" s="27"/>
      <c r="EB24" s="27"/>
      <c r="EC24" s="7">
        <f t="shared" si="33"/>
        <v>663</v>
      </c>
      <c r="EE24">
        <f t="shared" si="23"/>
        <v>14</v>
      </c>
      <c r="EF24" s="33" t="s">
        <v>119</v>
      </c>
      <c r="EG24" s="27">
        <v>24561758.732000005</v>
      </c>
      <c r="EH24" s="27">
        <v>2190896000.9359999</v>
      </c>
      <c r="EI24" s="27">
        <v>18088864.221000005</v>
      </c>
      <c r="EJ24" s="27">
        <v>1898349354.4369981</v>
      </c>
      <c r="EK24" s="7">
        <f t="shared" si="34"/>
        <v>2190896000.9359999</v>
      </c>
      <c r="EM24" t="str">
        <f t="shared" si="24"/>
        <v/>
      </c>
      <c r="ES24" s="27" t="str">
        <f t="shared" si="25"/>
        <v/>
      </c>
      <c r="EU24" s="27">
        <f t="shared" si="26"/>
        <v>15</v>
      </c>
      <c r="EV24" s="33" t="s">
        <v>175</v>
      </c>
      <c r="EW24" s="27">
        <v>3042975.3400000003</v>
      </c>
      <c r="EX24" s="27">
        <v>3019599979.9700003</v>
      </c>
      <c r="EY24" s="27">
        <v>3223384.8689999981</v>
      </c>
      <c r="EZ24" s="27">
        <v>2530429615.3509994</v>
      </c>
      <c r="FA24" s="7">
        <f t="shared" si="27"/>
        <v>3019599979.9700003</v>
      </c>
    </row>
    <row r="25" spans="1:163" ht="15.75" x14ac:dyDescent="0.25">
      <c r="E25">
        <f t="shared" si="0"/>
        <v>16</v>
      </c>
      <c r="F25" s="33" t="s">
        <v>21</v>
      </c>
      <c r="G25" s="27">
        <v>2265188.784</v>
      </c>
      <c r="H25" s="27">
        <v>380441746.93000001</v>
      </c>
      <c r="I25" s="27">
        <v>1758583.3699999994</v>
      </c>
      <c r="J25" s="27">
        <v>255368345.78700003</v>
      </c>
      <c r="K25" s="7">
        <f t="shared" si="28"/>
        <v>380441746.93000001</v>
      </c>
      <c r="M25">
        <f t="shared" si="29"/>
        <v>16</v>
      </c>
      <c r="N25" s="33" t="s">
        <v>84</v>
      </c>
      <c r="O25" s="27">
        <v>17739033.300000001</v>
      </c>
      <c r="P25" s="27">
        <v>367769523.69999999</v>
      </c>
      <c r="Q25" s="27">
        <v>11635292.199999999</v>
      </c>
      <c r="R25" s="27">
        <v>233033048.03099999</v>
      </c>
      <c r="S25" s="7">
        <f t="shared" si="1"/>
        <v>367769523.69999999</v>
      </c>
      <c r="U25" t="str">
        <f t="shared" si="2"/>
        <v/>
      </c>
      <c r="AA25" s="27" t="str">
        <f t="shared" si="3"/>
        <v/>
      </c>
      <c r="AC25" t="str">
        <f t="shared" si="4"/>
        <v/>
      </c>
      <c r="AI25" s="7" t="str">
        <f t="shared" si="30"/>
        <v/>
      </c>
      <c r="AK25">
        <f t="shared" si="5"/>
        <v>15</v>
      </c>
      <c r="AL25" s="33" t="s">
        <v>47</v>
      </c>
      <c r="AM25" s="27">
        <v>2317180.62</v>
      </c>
      <c r="AN25" s="27">
        <v>60803936</v>
      </c>
      <c r="AO25" s="27">
        <v>1926774.9400000002</v>
      </c>
      <c r="AP25" s="27">
        <v>51441985.770999998</v>
      </c>
      <c r="AQ25" s="7">
        <f t="shared" si="6"/>
        <v>60803936</v>
      </c>
      <c r="AS25">
        <f t="shared" si="7"/>
        <v>15</v>
      </c>
      <c r="AT25" s="33" t="s">
        <v>160</v>
      </c>
      <c r="AU25" s="27">
        <v>33514</v>
      </c>
      <c r="AV25" s="27">
        <v>1256281.3959999999</v>
      </c>
      <c r="AW25" s="27">
        <v>52613.5</v>
      </c>
      <c r="AX25" s="27">
        <v>8291398.6880000001</v>
      </c>
      <c r="AY25" s="7">
        <f t="shared" si="8"/>
        <v>1256281.3959999999</v>
      </c>
      <c r="BA25">
        <f t="shared" si="9"/>
        <v>16</v>
      </c>
      <c r="BB25" s="33" t="s">
        <v>321</v>
      </c>
      <c r="BC25" s="27">
        <v>1718656.84</v>
      </c>
      <c r="BD25" s="27">
        <v>438569538.92399997</v>
      </c>
      <c r="BE25" s="27">
        <v>1841193.561999999</v>
      </c>
      <c r="BF25" s="27">
        <v>484403022.37600005</v>
      </c>
      <c r="BG25" s="7">
        <f t="shared" si="10"/>
        <v>438569538.92399997</v>
      </c>
      <c r="BI25" t="str">
        <f t="shared" si="11"/>
        <v/>
      </c>
      <c r="BO25" s="27" t="str">
        <f t="shared" si="12"/>
        <v/>
      </c>
      <c r="BQ25" s="27">
        <f t="shared" si="13"/>
        <v>16</v>
      </c>
      <c r="BR25" s="33" t="s">
        <v>107</v>
      </c>
      <c r="BS25" s="27">
        <v>1537950.2250000001</v>
      </c>
      <c r="BT25" s="27">
        <v>271013356.91499996</v>
      </c>
      <c r="BU25" s="27">
        <v>368567.68900000001</v>
      </c>
      <c r="BV25" s="27">
        <v>85020779.066000015</v>
      </c>
      <c r="BW25" s="27">
        <f t="shared" si="14"/>
        <v>271013356.91499996</v>
      </c>
      <c r="CH25" s="27">
        <f t="shared" si="15"/>
        <v>16</v>
      </c>
      <c r="CI25" s="33" t="s">
        <v>25</v>
      </c>
      <c r="CJ25" s="27">
        <v>21272642.662</v>
      </c>
      <c r="CK25" s="27">
        <v>1313938663.3510003</v>
      </c>
      <c r="CL25" s="27">
        <v>18890253.767999995</v>
      </c>
      <c r="CM25" s="27">
        <v>1128753037.375</v>
      </c>
      <c r="CN25" s="7">
        <f t="shared" si="16"/>
        <v>1313938663.3510003</v>
      </c>
      <c r="CQ25">
        <f t="shared" si="31"/>
        <v>16</v>
      </c>
      <c r="CR25" s="33" t="s">
        <v>83</v>
      </c>
      <c r="CS25" s="27">
        <v>97711901.655000061</v>
      </c>
      <c r="CT25" s="27">
        <v>2256693164.4269996</v>
      </c>
      <c r="CU25" s="27">
        <v>80851851.556000009</v>
      </c>
      <c r="CV25" s="27">
        <v>1980497873.6799998</v>
      </c>
      <c r="CW25" s="7">
        <f t="shared" si="35"/>
        <v>2256693164.4269996</v>
      </c>
      <c r="CY25" t="str">
        <f t="shared" si="17"/>
        <v/>
      </c>
      <c r="DE25" s="7" t="str">
        <f t="shared" si="18"/>
        <v/>
      </c>
      <c r="DG25" t="str">
        <f t="shared" si="19"/>
        <v/>
      </c>
      <c r="DM25" s="7" t="str">
        <f t="shared" si="32"/>
        <v/>
      </c>
      <c r="DO25">
        <f t="shared" si="20"/>
        <v>16</v>
      </c>
      <c r="DP25" s="33" t="s">
        <v>279</v>
      </c>
      <c r="DQ25" s="27">
        <v>1047839.4889999999</v>
      </c>
      <c r="DR25" s="27">
        <v>92754625.515000001</v>
      </c>
      <c r="DS25" s="27">
        <v>939127.43199999991</v>
      </c>
      <c r="DT25" s="27">
        <v>84389841.427000001</v>
      </c>
      <c r="DU25" s="7">
        <f t="shared" si="21"/>
        <v>92754625.515000001</v>
      </c>
      <c r="DW25">
        <f t="shared" si="22"/>
        <v>15</v>
      </c>
      <c r="DX25" s="33" t="s">
        <v>54</v>
      </c>
      <c r="DY25" s="27"/>
      <c r="DZ25" s="27"/>
      <c r="EA25" s="27">
        <v>4.9000000000000004</v>
      </c>
      <c r="EB25" s="27">
        <v>690</v>
      </c>
      <c r="EC25" s="7">
        <f t="shared" si="33"/>
        <v>0</v>
      </c>
      <c r="EE25">
        <f t="shared" si="23"/>
        <v>15</v>
      </c>
      <c r="EF25" s="33" t="s">
        <v>135</v>
      </c>
      <c r="EG25" s="27">
        <v>36758157.994000003</v>
      </c>
      <c r="EH25" s="27">
        <v>2122756895.0049989</v>
      </c>
      <c r="EI25" s="27">
        <v>36040991.788999997</v>
      </c>
      <c r="EJ25" s="27">
        <v>2075890512.1809995</v>
      </c>
      <c r="EK25" s="7">
        <f t="shared" si="34"/>
        <v>2122756895.0049989</v>
      </c>
      <c r="EM25" t="str">
        <f t="shared" si="24"/>
        <v/>
      </c>
      <c r="ES25" s="27" t="str">
        <f t="shared" si="25"/>
        <v/>
      </c>
      <c r="EU25" s="27">
        <f t="shared" si="26"/>
        <v>16</v>
      </c>
      <c r="EV25" s="33" t="s">
        <v>110</v>
      </c>
      <c r="EW25" s="27">
        <v>73765480.608999997</v>
      </c>
      <c r="EX25" s="27">
        <v>3009282343.7949996</v>
      </c>
      <c r="EY25" s="27">
        <v>44003526.747000016</v>
      </c>
      <c r="EZ25" s="27">
        <v>2272767207.6849999</v>
      </c>
      <c r="FA25" s="7">
        <f t="shared" si="27"/>
        <v>3009282343.7949996</v>
      </c>
    </row>
    <row r="26" spans="1:163" ht="15.75" x14ac:dyDescent="0.25">
      <c r="E26">
        <f t="shared" si="0"/>
        <v>17</v>
      </c>
      <c r="F26" s="33" t="s">
        <v>25</v>
      </c>
      <c r="G26" s="27">
        <v>5049742.8760000002</v>
      </c>
      <c r="H26" s="27">
        <v>240425381.31</v>
      </c>
      <c r="I26" s="27">
        <v>1139378.7399999995</v>
      </c>
      <c r="J26" s="27">
        <v>74147237.078999996</v>
      </c>
      <c r="K26" s="7">
        <f t="shared" si="28"/>
        <v>240425381.31</v>
      </c>
      <c r="M26">
        <f t="shared" si="29"/>
        <v>17</v>
      </c>
      <c r="N26" s="33" t="s">
        <v>70</v>
      </c>
      <c r="O26" s="27">
        <v>839735130.10000002</v>
      </c>
      <c r="P26" s="27">
        <v>332588916.31099999</v>
      </c>
      <c r="Q26" s="27">
        <v>848302968</v>
      </c>
      <c r="R26" s="27">
        <v>347107822.23000002</v>
      </c>
      <c r="S26" s="7">
        <f t="shared" si="1"/>
        <v>332588916.31099999</v>
      </c>
      <c r="U26" t="str">
        <f t="shared" si="2"/>
        <v/>
      </c>
      <c r="AA26" s="27" t="str">
        <f t="shared" si="3"/>
        <v/>
      </c>
      <c r="AC26" t="str">
        <f t="shared" si="4"/>
        <v/>
      </c>
      <c r="AI26" s="7" t="str">
        <f t="shared" si="30"/>
        <v/>
      </c>
      <c r="AK26">
        <f t="shared" si="5"/>
        <v>16</v>
      </c>
      <c r="AL26" s="33" t="s">
        <v>48</v>
      </c>
      <c r="AM26" s="27">
        <v>10608872.18</v>
      </c>
      <c r="AN26" s="27">
        <v>22961757.971000001</v>
      </c>
      <c r="AO26" s="27">
        <v>5116784.3100000005</v>
      </c>
      <c r="AP26" s="27">
        <v>21207188.442000002</v>
      </c>
      <c r="AQ26" s="7">
        <f t="shared" si="6"/>
        <v>22961757.971000001</v>
      </c>
      <c r="AS26" t="str">
        <f t="shared" si="7"/>
        <v/>
      </c>
      <c r="AT26" s="26" t="s">
        <v>138</v>
      </c>
      <c r="AU26" s="27">
        <v>9383429472.9110012</v>
      </c>
      <c r="AV26" s="27">
        <v>12572003333.874001</v>
      </c>
      <c r="AW26" s="27">
        <v>8777555454.4029999</v>
      </c>
      <c r="AX26" s="27">
        <v>10562128577.045002</v>
      </c>
      <c r="AY26" s="7" t="str">
        <f t="shared" si="8"/>
        <v/>
      </c>
      <c r="BA26">
        <f t="shared" si="9"/>
        <v>17</v>
      </c>
      <c r="BB26" s="33" t="s">
        <v>129</v>
      </c>
      <c r="BC26" s="27">
        <v>1509343.3750000005</v>
      </c>
      <c r="BD26" s="27">
        <v>360709788.07499999</v>
      </c>
      <c r="BE26" s="27">
        <v>2148025.0019999999</v>
      </c>
      <c r="BF26" s="27">
        <v>307861025.14400011</v>
      </c>
      <c r="BG26" s="7">
        <f t="shared" si="10"/>
        <v>360709788.07499999</v>
      </c>
      <c r="BI26" t="str">
        <f t="shared" si="11"/>
        <v/>
      </c>
      <c r="BO26" s="27" t="str">
        <f t="shared" si="12"/>
        <v/>
      </c>
      <c r="BQ26" s="27">
        <f t="shared" si="13"/>
        <v>17</v>
      </c>
      <c r="BR26" s="33" t="s">
        <v>103</v>
      </c>
      <c r="BS26" s="27">
        <v>490943.95999999985</v>
      </c>
      <c r="BT26" s="27">
        <v>199044484.78000006</v>
      </c>
      <c r="BU26" s="27">
        <v>318378.06700000021</v>
      </c>
      <c r="BV26" s="27">
        <v>157646149.77500001</v>
      </c>
      <c r="BW26" s="27">
        <f t="shared" si="14"/>
        <v>199044484.78000006</v>
      </c>
      <c r="CH26" s="27">
        <f t="shared" si="15"/>
        <v>17</v>
      </c>
      <c r="CI26" s="33" t="s">
        <v>148</v>
      </c>
      <c r="CJ26" s="27">
        <v>199476023.02499992</v>
      </c>
      <c r="CK26" s="27">
        <v>1293222180.5079999</v>
      </c>
      <c r="CL26" s="27">
        <v>173436983.23699999</v>
      </c>
      <c r="CM26" s="27">
        <v>1140972665.3770001</v>
      </c>
      <c r="CN26" s="7">
        <f t="shared" si="16"/>
        <v>1293222180.5079999</v>
      </c>
      <c r="CQ26">
        <f t="shared" si="31"/>
        <v>17</v>
      </c>
      <c r="CR26" s="33" t="s">
        <v>80</v>
      </c>
      <c r="CS26" s="27">
        <v>431665894.41499984</v>
      </c>
      <c r="CT26" s="27">
        <v>2226007993.9789991</v>
      </c>
      <c r="CU26" s="27">
        <v>354374487.22800022</v>
      </c>
      <c r="CV26" s="27">
        <v>1916205812.3040009</v>
      </c>
      <c r="CW26" s="7">
        <f t="shared" si="35"/>
        <v>2226007993.9789991</v>
      </c>
      <c r="CY26" t="str">
        <f t="shared" si="17"/>
        <v/>
      </c>
      <c r="DE26" s="7" t="str">
        <f t="shared" si="18"/>
        <v/>
      </c>
      <c r="DG26" t="str">
        <f t="shared" si="19"/>
        <v/>
      </c>
      <c r="DM26" s="7" t="str">
        <f t="shared" si="32"/>
        <v/>
      </c>
      <c r="DO26">
        <f t="shared" si="20"/>
        <v>17</v>
      </c>
      <c r="DP26" s="33" t="s">
        <v>282</v>
      </c>
      <c r="DQ26" s="27">
        <v>1825755.0019999999</v>
      </c>
      <c r="DR26" s="27">
        <v>68869558.001000002</v>
      </c>
      <c r="DS26" s="27">
        <v>1552455.121</v>
      </c>
      <c r="DT26" s="27">
        <v>62922092.119999997</v>
      </c>
      <c r="DU26" s="7">
        <f t="shared" si="21"/>
        <v>68869558.001000002</v>
      </c>
      <c r="DW26">
        <f t="shared" si="22"/>
        <v>15</v>
      </c>
      <c r="DX26" s="33" t="s">
        <v>199</v>
      </c>
      <c r="DY26" s="27"/>
      <c r="DZ26" s="27"/>
      <c r="EA26" s="27">
        <v>2120431</v>
      </c>
      <c r="EB26" s="27">
        <v>92820605</v>
      </c>
      <c r="EC26" s="7">
        <f t="shared" si="33"/>
        <v>0</v>
      </c>
      <c r="EE26">
        <f t="shared" si="23"/>
        <v>16</v>
      </c>
      <c r="EF26" s="33" t="s">
        <v>115</v>
      </c>
      <c r="EG26" s="27">
        <v>8904424.2500000075</v>
      </c>
      <c r="EH26" s="27">
        <v>1964273054.7760003</v>
      </c>
      <c r="EI26" s="27">
        <v>7444568.3829999985</v>
      </c>
      <c r="EJ26" s="27">
        <v>1736737553.3890009</v>
      </c>
      <c r="EK26" s="7">
        <f t="shared" si="34"/>
        <v>1964273054.7760003</v>
      </c>
      <c r="EM26" t="str">
        <f t="shared" si="24"/>
        <v/>
      </c>
      <c r="ES26" s="27" t="str">
        <f t="shared" si="25"/>
        <v/>
      </c>
      <c r="EU26" s="27">
        <f t="shared" si="26"/>
        <v>17</v>
      </c>
      <c r="EV26" s="33" t="s">
        <v>182</v>
      </c>
      <c r="EW26" s="27">
        <v>84402786.288000062</v>
      </c>
      <c r="EX26" s="27">
        <v>2975931904.3769994</v>
      </c>
      <c r="EY26" s="27">
        <v>38783024.820000015</v>
      </c>
      <c r="EZ26" s="27">
        <v>1560891413.5630007</v>
      </c>
      <c r="FA26" s="7">
        <f t="shared" si="27"/>
        <v>2975931904.3769994</v>
      </c>
    </row>
    <row r="27" spans="1:163" ht="15.75" x14ac:dyDescent="0.25">
      <c r="E27">
        <f t="shared" si="0"/>
        <v>18</v>
      </c>
      <c r="F27" s="33" t="s">
        <v>24</v>
      </c>
      <c r="G27" s="27">
        <v>31263129.047999982</v>
      </c>
      <c r="H27" s="27">
        <v>228509892.00500014</v>
      </c>
      <c r="I27" s="27">
        <v>33769610.403999992</v>
      </c>
      <c r="J27" s="27">
        <v>233451627.59000006</v>
      </c>
      <c r="K27" s="7">
        <f t="shared" si="28"/>
        <v>228509892.00500014</v>
      </c>
      <c r="M27">
        <f t="shared" si="29"/>
        <v>18</v>
      </c>
      <c r="N27" s="33" t="s">
        <v>81</v>
      </c>
      <c r="O27" s="27">
        <v>1043196.5630000001</v>
      </c>
      <c r="P27" s="27">
        <v>332510846.60799986</v>
      </c>
      <c r="Q27" s="27">
        <v>817840.06500000006</v>
      </c>
      <c r="R27" s="27">
        <v>283833424.40099996</v>
      </c>
      <c r="S27" s="7">
        <f t="shared" si="1"/>
        <v>332510846.60799986</v>
      </c>
      <c r="U27" t="str">
        <f t="shared" si="2"/>
        <v/>
      </c>
      <c r="AA27" s="27" t="str">
        <f t="shared" si="3"/>
        <v/>
      </c>
      <c r="AC27" t="str">
        <f t="shared" si="4"/>
        <v/>
      </c>
      <c r="AI27" s="7" t="str">
        <f t="shared" si="30"/>
        <v/>
      </c>
      <c r="AK27">
        <f t="shared" si="5"/>
        <v>17</v>
      </c>
      <c r="AL27" s="33" t="s">
        <v>157</v>
      </c>
      <c r="AM27" s="27">
        <v>4310.1920000000009</v>
      </c>
      <c r="AN27" s="27">
        <v>19676920.426000006</v>
      </c>
      <c r="AO27" s="27">
        <v>27975.229999999996</v>
      </c>
      <c r="AP27" s="27">
        <v>37574657.208000004</v>
      </c>
      <c r="AQ27" s="7">
        <f t="shared" si="6"/>
        <v>19676920.426000006</v>
      </c>
      <c r="AS27" t="str">
        <f t="shared" si="7"/>
        <v/>
      </c>
      <c r="AY27" s="7" t="str">
        <f t="shared" si="8"/>
        <v/>
      </c>
      <c r="BA27">
        <f t="shared" si="9"/>
        <v>18</v>
      </c>
      <c r="BB27" s="33" t="s">
        <v>133</v>
      </c>
      <c r="BC27" s="27">
        <v>1039018.65</v>
      </c>
      <c r="BD27" s="27">
        <v>358115983.5219999</v>
      </c>
      <c r="BE27" s="27">
        <v>873769.00400000031</v>
      </c>
      <c r="BF27" s="27">
        <v>358839085.25499994</v>
      </c>
      <c r="BG27" s="7">
        <f t="shared" si="10"/>
        <v>358115983.5219999</v>
      </c>
      <c r="BI27" t="str">
        <f t="shared" si="11"/>
        <v/>
      </c>
      <c r="BO27" s="27" t="str">
        <f t="shared" si="12"/>
        <v/>
      </c>
      <c r="BQ27" s="27">
        <f t="shared" si="13"/>
        <v>18</v>
      </c>
      <c r="BR27" s="33" t="s">
        <v>98</v>
      </c>
      <c r="BS27" s="27">
        <v>1014664.4940000003</v>
      </c>
      <c r="BT27" s="27">
        <v>187520377.85699999</v>
      </c>
      <c r="BU27" s="27">
        <v>1133983.24</v>
      </c>
      <c r="BV27" s="27">
        <v>209168013.09</v>
      </c>
      <c r="BW27" s="27">
        <f t="shared" si="14"/>
        <v>187520377.85699999</v>
      </c>
      <c r="CH27" s="27">
        <f t="shared" si="15"/>
        <v>18</v>
      </c>
      <c r="CI27" s="33" t="s">
        <v>29</v>
      </c>
      <c r="CJ27" s="27">
        <v>49112194.166999973</v>
      </c>
      <c r="CK27" s="27">
        <v>1197218868.24</v>
      </c>
      <c r="CL27" s="27">
        <v>48037343.237000003</v>
      </c>
      <c r="CM27" s="27">
        <v>1193615241.4349999</v>
      </c>
      <c r="CN27" s="7">
        <f t="shared" si="16"/>
        <v>1197218868.24</v>
      </c>
      <c r="CQ27">
        <f t="shared" si="31"/>
        <v>18</v>
      </c>
      <c r="CR27" s="33" t="s">
        <v>277</v>
      </c>
      <c r="CS27" s="27">
        <v>288757108.68599987</v>
      </c>
      <c r="CT27" s="27">
        <v>2180080368.8249998</v>
      </c>
      <c r="CU27" s="27">
        <v>247789086.60599998</v>
      </c>
      <c r="CV27" s="27">
        <v>1937515343.1230004</v>
      </c>
      <c r="CW27" s="7">
        <f t="shared" si="35"/>
        <v>2180080368.8249998</v>
      </c>
      <c r="CY27" t="str">
        <f t="shared" si="17"/>
        <v/>
      </c>
      <c r="DE27" s="7" t="str">
        <f t="shared" si="18"/>
        <v/>
      </c>
      <c r="DG27" t="str">
        <f t="shared" si="19"/>
        <v/>
      </c>
      <c r="DM27" s="7" t="str">
        <f t="shared" si="32"/>
        <v/>
      </c>
      <c r="DO27" t="str">
        <f t="shared" si="20"/>
        <v/>
      </c>
      <c r="DP27" s="33" t="s">
        <v>49</v>
      </c>
      <c r="DQ27" s="27">
        <v>2333594.4350000001</v>
      </c>
      <c r="DR27" s="27">
        <v>56315914.472000003</v>
      </c>
      <c r="DS27" s="27">
        <v>1871185.9730000002</v>
      </c>
      <c r="DT27" s="27">
        <v>37412299.428999998</v>
      </c>
      <c r="DU27" s="7" t="str">
        <f t="shared" si="21"/>
        <v/>
      </c>
      <c r="DW27" t="str">
        <f t="shared" si="22"/>
        <v/>
      </c>
      <c r="DX27" s="26" t="s">
        <v>138</v>
      </c>
      <c r="DY27" s="27">
        <v>6751705533.3240004</v>
      </c>
      <c r="DZ27" s="27">
        <v>16433955511.209</v>
      </c>
      <c r="EA27" s="27">
        <v>7311307320.0249996</v>
      </c>
      <c r="EB27" s="27">
        <v>10822675039.66</v>
      </c>
      <c r="EC27" s="7" t="str">
        <f t="shared" si="33"/>
        <v/>
      </c>
      <c r="EE27">
        <f t="shared" si="23"/>
        <v>17</v>
      </c>
      <c r="EF27" s="33" t="s">
        <v>132</v>
      </c>
      <c r="EG27" s="27">
        <v>102192081.986</v>
      </c>
      <c r="EH27" s="27">
        <v>1635083750.3120003</v>
      </c>
      <c r="EI27" s="27">
        <v>91165200.276000008</v>
      </c>
      <c r="EJ27" s="27">
        <v>1503935415.3660004</v>
      </c>
      <c r="EK27" s="7">
        <f t="shared" si="34"/>
        <v>1635083750.3120003</v>
      </c>
      <c r="EM27" t="str">
        <f t="shared" si="24"/>
        <v/>
      </c>
      <c r="ES27" s="27" t="str">
        <f t="shared" si="25"/>
        <v/>
      </c>
      <c r="EU27" s="27">
        <f t="shared" si="26"/>
        <v>18</v>
      </c>
      <c r="EV27" s="33" t="s">
        <v>96</v>
      </c>
      <c r="EW27" s="27">
        <v>15675094.253999991</v>
      </c>
      <c r="EX27" s="27">
        <v>2629932795.9930019</v>
      </c>
      <c r="EY27" s="27">
        <v>14417022.245000001</v>
      </c>
      <c r="EZ27" s="27">
        <v>2785820654.8660002</v>
      </c>
      <c r="FA27" s="7">
        <f t="shared" si="27"/>
        <v>2629932795.9930019</v>
      </c>
    </row>
    <row r="28" spans="1:163" ht="15.75" x14ac:dyDescent="0.25">
      <c r="E28">
        <f t="shared" si="0"/>
        <v>19</v>
      </c>
      <c r="F28" s="33" t="s">
        <v>27</v>
      </c>
      <c r="G28" s="27">
        <v>13294912.924999995</v>
      </c>
      <c r="H28" s="27">
        <v>210325956.73899987</v>
      </c>
      <c r="I28" s="27">
        <v>12714269.766999995</v>
      </c>
      <c r="J28" s="27">
        <v>200733009.52499986</v>
      </c>
      <c r="K28" s="7">
        <f t="shared" si="28"/>
        <v>210325956.73899987</v>
      </c>
      <c r="M28">
        <f t="shared" si="29"/>
        <v>19</v>
      </c>
      <c r="N28" s="33" t="s">
        <v>74</v>
      </c>
      <c r="O28" s="27">
        <v>11658957.566000002</v>
      </c>
      <c r="P28" s="27">
        <v>327562553.59000003</v>
      </c>
      <c r="Q28" s="27">
        <v>10178282.569</v>
      </c>
      <c r="R28" s="27">
        <v>337419276.48000002</v>
      </c>
      <c r="S28" s="7">
        <f t="shared" si="1"/>
        <v>327562553.59000003</v>
      </c>
      <c r="U28" t="str">
        <f t="shared" si="2"/>
        <v/>
      </c>
      <c r="AA28" s="27" t="str">
        <f t="shared" si="3"/>
        <v/>
      </c>
      <c r="AC28" t="str">
        <f t="shared" si="4"/>
        <v/>
      </c>
      <c r="AI28" s="7" t="str">
        <f t="shared" si="30"/>
        <v/>
      </c>
      <c r="AK28">
        <f t="shared" si="5"/>
        <v>18</v>
      </c>
      <c r="AL28" s="33" t="s">
        <v>283</v>
      </c>
      <c r="AM28" s="27">
        <v>983183</v>
      </c>
      <c r="AN28" s="27">
        <v>7565068</v>
      </c>
      <c r="AO28" s="27">
        <v>475779.5</v>
      </c>
      <c r="AP28" s="27">
        <v>4344165.3</v>
      </c>
      <c r="AQ28" s="7">
        <f t="shared" si="6"/>
        <v>7565068</v>
      </c>
      <c r="AS28" t="str">
        <f t="shared" si="7"/>
        <v/>
      </c>
      <c r="AY28" s="7" t="str">
        <f t="shared" si="8"/>
        <v/>
      </c>
      <c r="BA28" t="str">
        <f t="shared" si="9"/>
        <v/>
      </c>
      <c r="BB28" s="33" t="s">
        <v>137</v>
      </c>
      <c r="BC28" s="27">
        <v>4511000.162999996</v>
      </c>
      <c r="BD28" s="27">
        <v>357667422.64600003</v>
      </c>
      <c r="BE28" s="27">
        <v>2838728.6480000028</v>
      </c>
      <c r="BF28" s="27">
        <v>266518552.44099945</v>
      </c>
      <c r="BG28" s="7" t="str">
        <f t="shared" si="10"/>
        <v/>
      </c>
      <c r="BI28" t="str">
        <f t="shared" si="11"/>
        <v/>
      </c>
      <c r="BO28" s="27" t="str">
        <f t="shared" si="12"/>
        <v/>
      </c>
      <c r="BQ28" s="27">
        <f t="shared" si="13"/>
        <v>19</v>
      </c>
      <c r="BR28" s="33" t="s">
        <v>100</v>
      </c>
      <c r="BS28" s="27">
        <v>6251188.2300000014</v>
      </c>
      <c r="BT28" s="27">
        <v>166329579.60499999</v>
      </c>
      <c r="BU28" s="27">
        <v>3228845.2900000014</v>
      </c>
      <c r="BV28" s="27">
        <v>114515572.36199999</v>
      </c>
      <c r="BW28" s="27">
        <f t="shared" si="14"/>
        <v>166329579.60499999</v>
      </c>
      <c r="CH28" s="27">
        <f t="shared" si="15"/>
        <v>19</v>
      </c>
      <c r="CI28" s="33" t="s">
        <v>146</v>
      </c>
      <c r="CJ28" s="27">
        <v>114654776.52100001</v>
      </c>
      <c r="CK28" s="27">
        <v>1157101405.507</v>
      </c>
      <c r="CL28" s="27">
        <v>99959197.569999993</v>
      </c>
      <c r="CM28" s="27">
        <v>1235095723.49</v>
      </c>
      <c r="CN28" s="7">
        <f t="shared" si="16"/>
        <v>1157101405.507</v>
      </c>
      <c r="CQ28">
        <f t="shared" si="31"/>
        <v>19</v>
      </c>
      <c r="CR28" s="33" t="s">
        <v>164</v>
      </c>
      <c r="CS28" s="27">
        <v>32403729.092999998</v>
      </c>
      <c r="CT28" s="27">
        <v>2151243465.6539998</v>
      </c>
      <c r="CU28" s="27">
        <v>28043394.101000004</v>
      </c>
      <c r="CV28" s="27">
        <v>1874954821.0209999</v>
      </c>
      <c r="CW28" s="7">
        <f t="shared" si="35"/>
        <v>2151243465.6539998</v>
      </c>
      <c r="CY28" t="str">
        <f t="shared" si="17"/>
        <v/>
      </c>
      <c r="DE28" s="7" t="str">
        <f t="shared" si="18"/>
        <v/>
      </c>
      <c r="DG28" t="str">
        <f t="shared" si="19"/>
        <v/>
      </c>
      <c r="DM28" s="7" t="str">
        <f t="shared" si="32"/>
        <v/>
      </c>
      <c r="DO28">
        <f t="shared" si="20"/>
        <v>18</v>
      </c>
      <c r="DP28" s="33" t="s">
        <v>48</v>
      </c>
      <c r="DQ28" s="27">
        <v>17718712.982000005</v>
      </c>
      <c r="DR28" s="27">
        <v>52919450.328000009</v>
      </c>
      <c r="DS28" s="27">
        <v>12356089.058</v>
      </c>
      <c r="DT28" s="27">
        <v>40402119.58699999</v>
      </c>
      <c r="DU28" s="7">
        <f t="shared" si="21"/>
        <v>52919450.328000009</v>
      </c>
      <c r="DW28" t="str">
        <f t="shared" si="22"/>
        <v/>
      </c>
      <c r="EC28" s="7" t="str">
        <f t="shared" si="33"/>
        <v/>
      </c>
      <c r="EE28">
        <f t="shared" si="23"/>
        <v>18</v>
      </c>
      <c r="EF28" s="33" t="s">
        <v>130</v>
      </c>
      <c r="EG28" s="27">
        <v>14637986.081999995</v>
      </c>
      <c r="EH28" s="27">
        <v>1563194553.006</v>
      </c>
      <c r="EI28" s="27">
        <v>11737674.410999998</v>
      </c>
      <c r="EJ28" s="27">
        <v>1398370925.8339996</v>
      </c>
      <c r="EK28" s="7">
        <f t="shared" si="34"/>
        <v>1563194553.006</v>
      </c>
      <c r="EM28" t="str">
        <f t="shared" si="24"/>
        <v/>
      </c>
      <c r="ES28" s="27" t="str">
        <f t="shared" si="25"/>
        <v/>
      </c>
      <c r="EU28" s="27">
        <f t="shared" si="26"/>
        <v>19</v>
      </c>
      <c r="EV28" s="33" t="s">
        <v>176</v>
      </c>
      <c r="EW28" s="27">
        <v>45373474.351000004</v>
      </c>
      <c r="EX28" s="27">
        <v>2373744278.1469989</v>
      </c>
      <c r="EY28" s="27">
        <v>49949262.702999994</v>
      </c>
      <c r="EZ28" s="27">
        <v>2499032355.4829993</v>
      </c>
      <c r="FA28" s="7">
        <f t="shared" si="27"/>
        <v>2373744278.1469989</v>
      </c>
    </row>
    <row r="29" spans="1:163" ht="15.75" x14ac:dyDescent="0.25">
      <c r="E29">
        <f t="shared" si="0"/>
        <v>20</v>
      </c>
      <c r="F29" s="33" t="s">
        <v>20</v>
      </c>
      <c r="G29" s="27">
        <v>4508064.9839999992</v>
      </c>
      <c r="H29" s="27">
        <v>209840920.48900002</v>
      </c>
      <c r="I29" s="27">
        <v>3896948.3600000008</v>
      </c>
      <c r="J29" s="27">
        <v>215094261.76900002</v>
      </c>
      <c r="K29" s="7">
        <f t="shared" si="28"/>
        <v>209840920.48900002</v>
      </c>
      <c r="M29">
        <f t="shared" si="29"/>
        <v>20</v>
      </c>
      <c r="N29" s="33" t="s">
        <v>80</v>
      </c>
      <c r="O29" s="27">
        <v>15590182.170000004</v>
      </c>
      <c r="P29" s="27">
        <v>319360025.19600004</v>
      </c>
      <c r="Q29" s="27">
        <v>13428422.424999999</v>
      </c>
      <c r="R29" s="27">
        <v>275859325.29999995</v>
      </c>
      <c r="S29" s="7">
        <f t="shared" si="1"/>
        <v>319360025.19600004</v>
      </c>
      <c r="U29" t="str">
        <f t="shared" si="2"/>
        <v/>
      </c>
      <c r="AA29" s="27" t="str">
        <f t="shared" si="3"/>
        <v/>
      </c>
      <c r="AC29" t="str">
        <f t="shared" si="4"/>
        <v/>
      </c>
      <c r="AI29" s="7" t="str">
        <f t="shared" si="30"/>
        <v/>
      </c>
      <c r="AK29">
        <f t="shared" si="5"/>
        <v>19</v>
      </c>
      <c r="AL29" s="33" t="s">
        <v>282</v>
      </c>
      <c r="AM29" s="27">
        <v>58753</v>
      </c>
      <c r="AN29" s="27">
        <v>4123424</v>
      </c>
      <c r="AO29" s="27"/>
      <c r="AP29" s="27"/>
      <c r="AQ29" s="7">
        <f t="shared" si="6"/>
        <v>4123424</v>
      </c>
      <c r="AS29" t="str">
        <f t="shared" si="7"/>
        <v/>
      </c>
      <c r="AY29" s="7" t="str">
        <f t="shared" si="8"/>
        <v/>
      </c>
      <c r="BA29">
        <f t="shared" si="9"/>
        <v>19</v>
      </c>
      <c r="BB29" s="33" t="s">
        <v>128</v>
      </c>
      <c r="BC29" s="27">
        <v>2161367.923</v>
      </c>
      <c r="BD29" s="27">
        <v>282526450.76099986</v>
      </c>
      <c r="BE29" s="27">
        <v>2105870.9770000009</v>
      </c>
      <c r="BF29" s="27">
        <v>304538068.83600003</v>
      </c>
      <c r="BG29" s="7">
        <f t="shared" si="10"/>
        <v>282526450.76099986</v>
      </c>
      <c r="BI29" t="str">
        <f t="shared" si="11"/>
        <v/>
      </c>
      <c r="BO29" s="27" t="str">
        <f t="shared" si="12"/>
        <v/>
      </c>
      <c r="BQ29" s="27">
        <f t="shared" si="13"/>
        <v>20</v>
      </c>
      <c r="BR29" s="33" t="s">
        <v>105</v>
      </c>
      <c r="BS29" s="27">
        <v>419256.65799999982</v>
      </c>
      <c r="BT29" s="27">
        <v>128418597.07699999</v>
      </c>
      <c r="BU29" s="27">
        <v>559061.6540000001</v>
      </c>
      <c r="BV29" s="27">
        <v>155926908.62500003</v>
      </c>
      <c r="BW29" s="27">
        <f t="shared" si="14"/>
        <v>128418597.07699999</v>
      </c>
      <c r="CH29" s="27">
        <f t="shared" si="15"/>
        <v>20</v>
      </c>
      <c r="CI29" s="33" t="s">
        <v>22</v>
      </c>
      <c r="CJ29" s="27">
        <v>35252257.285999998</v>
      </c>
      <c r="CK29" s="27">
        <v>1124963318.7580004</v>
      </c>
      <c r="CL29" s="27">
        <v>31510244.888</v>
      </c>
      <c r="CM29" s="27">
        <v>1155756738.132</v>
      </c>
      <c r="CN29" s="7">
        <f t="shared" si="16"/>
        <v>1124963318.7580004</v>
      </c>
      <c r="CQ29">
        <f t="shared" si="31"/>
        <v>20</v>
      </c>
      <c r="CR29" s="33" t="s">
        <v>75</v>
      </c>
      <c r="CS29" s="27">
        <v>336908382.94199991</v>
      </c>
      <c r="CT29" s="27">
        <v>2115373582.295001</v>
      </c>
      <c r="CU29" s="27">
        <v>304404012.94600034</v>
      </c>
      <c r="CV29" s="27">
        <v>1901278316.3330007</v>
      </c>
      <c r="CW29" s="7">
        <f t="shared" si="35"/>
        <v>2115373582.295001</v>
      </c>
      <c r="CY29" t="str">
        <f t="shared" si="17"/>
        <v/>
      </c>
      <c r="DE29" s="7" t="str">
        <f t="shared" si="18"/>
        <v/>
      </c>
      <c r="DG29" t="str">
        <f t="shared" si="19"/>
        <v/>
      </c>
      <c r="DM29" s="7" t="str">
        <f t="shared" si="32"/>
        <v/>
      </c>
      <c r="DO29">
        <f t="shared" si="20"/>
        <v>19</v>
      </c>
      <c r="DP29" s="33" t="s">
        <v>45</v>
      </c>
      <c r="DQ29" s="27">
        <v>755318.18200000015</v>
      </c>
      <c r="DR29" s="27">
        <v>25976248.908999998</v>
      </c>
      <c r="DS29" s="27">
        <v>402041.16700000002</v>
      </c>
      <c r="DT29" s="27">
        <v>18091264.891999997</v>
      </c>
      <c r="DU29" s="7">
        <f t="shared" si="21"/>
        <v>25976248.908999998</v>
      </c>
      <c r="DW29" t="str">
        <f t="shared" si="22"/>
        <v/>
      </c>
      <c r="EC29" s="7" t="str">
        <f t="shared" si="33"/>
        <v/>
      </c>
      <c r="EE29">
        <f t="shared" si="23"/>
        <v>19</v>
      </c>
      <c r="EF29" s="33" t="s">
        <v>314</v>
      </c>
      <c r="EG29" s="27">
        <v>43192435.150000013</v>
      </c>
      <c r="EH29" s="27">
        <v>1560003915.3749998</v>
      </c>
      <c r="EI29" s="27">
        <v>30756465.775999993</v>
      </c>
      <c r="EJ29" s="27">
        <v>1251824934.2789996</v>
      </c>
      <c r="EK29" s="7">
        <f t="shared" si="34"/>
        <v>1560003915.3749998</v>
      </c>
      <c r="EM29" t="str">
        <f t="shared" si="24"/>
        <v/>
      </c>
      <c r="ES29" s="27" t="str">
        <f t="shared" si="25"/>
        <v/>
      </c>
      <c r="EU29" s="27">
        <f t="shared" si="26"/>
        <v>20</v>
      </c>
      <c r="EV29" s="33" t="s">
        <v>185</v>
      </c>
      <c r="EW29" s="27">
        <v>25898696.210999992</v>
      </c>
      <c r="EX29" s="27">
        <v>2349360930.5799994</v>
      </c>
      <c r="EY29" s="27">
        <v>17207367.656000003</v>
      </c>
      <c r="EZ29" s="27">
        <v>1649492166.6500001</v>
      </c>
      <c r="FA29" s="7">
        <f t="shared" si="27"/>
        <v>2349360930.5799994</v>
      </c>
    </row>
    <row r="30" spans="1:163" ht="15.75" x14ac:dyDescent="0.25">
      <c r="E30">
        <f t="shared" si="0"/>
        <v>21</v>
      </c>
      <c r="F30" s="33" t="s">
        <v>23</v>
      </c>
      <c r="G30" s="27">
        <v>9928299.9380000047</v>
      </c>
      <c r="H30" s="27">
        <v>194198249.18499997</v>
      </c>
      <c r="I30" s="27">
        <v>7691240.9000000022</v>
      </c>
      <c r="J30" s="27">
        <v>170950161.00500003</v>
      </c>
      <c r="K30" s="7">
        <f t="shared" si="28"/>
        <v>194198249.18499997</v>
      </c>
      <c r="M30">
        <f t="shared" si="29"/>
        <v>21</v>
      </c>
      <c r="N30" s="33" t="s">
        <v>277</v>
      </c>
      <c r="O30" s="27">
        <v>45619163.10200002</v>
      </c>
      <c r="P30" s="27">
        <v>299504020.06999999</v>
      </c>
      <c r="Q30" s="27">
        <v>39598898.173000015</v>
      </c>
      <c r="R30" s="27">
        <v>344703818.53400004</v>
      </c>
      <c r="S30" s="7">
        <f t="shared" si="1"/>
        <v>299504020.06999999</v>
      </c>
      <c r="U30" t="str">
        <f t="shared" si="2"/>
        <v/>
      </c>
      <c r="AA30" s="27" t="str">
        <f t="shared" si="3"/>
        <v/>
      </c>
      <c r="AC30" t="str">
        <f t="shared" si="4"/>
        <v/>
      </c>
      <c r="AI30" s="7" t="str">
        <f t="shared" si="30"/>
        <v/>
      </c>
      <c r="AK30">
        <f t="shared" si="5"/>
        <v>20</v>
      </c>
      <c r="AL30" s="33" t="s">
        <v>155</v>
      </c>
      <c r="AM30" s="27">
        <v>477109</v>
      </c>
      <c r="AN30" s="27">
        <v>3629310</v>
      </c>
      <c r="AO30" s="27">
        <v>256400</v>
      </c>
      <c r="AP30" s="27">
        <v>2414849.44</v>
      </c>
      <c r="AQ30" s="7">
        <f t="shared" si="6"/>
        <v>3629310</v>
      </c>
      <c r="AS30" t="str">
        <f t="shared" si="7"/>
        <v/>
      </c>
      <c r="AY30" s="7" t="str">
        <f t="shared" si="8"/>
        <v/>
      </c>
      <c r="BA30">
        <f t="shared" si="9"/>
        <v>20</v>
      </c>
      <c r="BB30" s="33" t="s">
        <v>125</v>
      </c>
      <c r="BC30" s="27">
        <v>20166005.561000001</v>
      </c>
      <c r="BD30" s="27">
        <v>202895434.27899998</v>
      </c>
      <c r="BE30" s="27">
        <v>21754129.602999996</v>
      </c>
      <c r="BF30" s="27">
        <v>236997677.74700001</v>
      </c>
      <c r="BG30" s="7">
        <f t="shared" si="10"/>
        <v>202895434.27899998</v>
      </c>
      <c r="BI30" t="str">
        <f t="shared" si="11"/>
        <v/>
      </c>
      <c r="BO30" s="27" t="str">
        <f t="shared" si="12"/>
        <v/>
      </c>
      <c r="BQ30" s="27">
        <f t="shared" si="13"/>
        <v>21</v>
      </c>
      <c r="BR30" s="33" t="s">
        <v>338</v>
      </c>
      <c r="BS30" s="27">
        <v>927583.70000000007</v>
      </c>
      <c r="BT30" s="27">
        <v>127509176</v>
      </c>
      <c r="BU30" s="27">
        <v>1019013.44</v>
      </c>
      <c r="BV30" s="27">
        <v>81824481.47299999</v>
      </c>
      <c r="BW30" s="27">
        <f t="shared" si="14"/>
        <v>127509176</v>
      </c>
      <c r="CH30" s="27">
        <f t="shared" si="15"/>
        <v>21</v>
      </c>
      <c r="CI30" s="33" t="s">
        <v>28</v>
      </c>
      <c r="CJ30" s="27">
        <v>49742670.002000004</v>
      </c>
      <c r="CK30" s="27">
        <v>1118223043.2160001</v>
      </c>
      <c r="CL30" s="27">
        <v>41511018.066000022</v>
      </c>
      <c r="CM30" s="27">
        <v>988920932.62100005</v>
      </c>
      <c r="CN30" s="7">
        <f t="shared" si="16"/>
        <v>1118223043.2160001</v>
      </c>
      <c r="CQ30">
        <f t="shared" si="31"/>
        <v>21</v>
      </c>
      <c r="CR30" s="33" t="s">
        <v>172</v>
      </c>
      <c r="CS30" s="27">
        <v>53943020.872999988</v>
      </c>
      <c r="CT30" s="27">
        <v>2036490258.1339998</v>
      </c>
      <c r="CU30" s="27">
        <v>43887540.257999964</v>
      </c>
      <c r="CV30" s="27">
        <v>1665863236.0370002</v>
      </c>
      <c r="CW30" s="7">
        <f t="shared" si="35"/>
        <v>2036490258.1339998</v>
      </c>
      <c r="CY30" t="str">
        <f t="shared" si="17"/>
        <v/>
      </c>
      <c r="DE30" s="7" t="str">
        <f t="shared" si="18"/>
        <v/>
      </c>
      <c r="DG30" t="str">
        <f t="shared" si="19"/>
        <v/>
      </c>
      <c r="DM30" s="7" t="str">
        <f t="shared" si="32"/>
        <v/>
      </c>
      <c r="DO30">
        <f t="shared" si="20"/>
        <v>20</v>
      </c>
      <c r="DP30" s="33" t="s">
        <v>155</v>
      </c>
      <c r="DQ30" s="27">
        <v>1142721.7940000005</v>
      </c>
      <c r="DR30" s="27">
        <v>24993193.833999995</v>
      </c>
      <c r="DS30" s="27">
        <v>2885530.2790000001</v>
      </c>
      <c r="DT30" s="27">
        <v>65064225.506000012</v>
      </c>
      <c r="DU30" s="7">
        <f t="shared" si="21"/>
        <v>24993193.833999995</v>
      </c>
      <c r="DW30" t="str">
        <f t="shared" si="22"/>
        <v/>
      </c>
      <c r="EC30" s="7" t="str">
        <f t="shared" si="33"/>
        <v/>
      </c>
      <c r="EE30">
        <f t="shared" si="23"/>
        <v>20</v>
      </c>
      <c r="EF30" s="33" t="s">
        <v>321</v>
      </c>
      <c r="EG30" s="27">
        <v>11714827.205</v>
      </c>
      <c r="EH30" s="27">
        <v>1454889581.4480002</v>
      </c>
      <c r="EI30" s="27">
        <v>9912669.8019999992</v>
      </c>
      <c r="EJ30" s="27">
        <v>1459269194.7300003</v>
      </c>
      <c r="EK30" s="7">
        <f t="shared" si="34"/>
        <v>1454889581.4480002</v>
      </c>
      <c r="EM30" t="str">
        <f t="shared" si="24"/>
        <v/>
      </c>
      <c r="ES30" s="27" t="str">
        <f t="shared" si="25"/>
        <v/>
      </c>
      <c r="EU30" s="27">
        <f t="shared" si="26"/>
        <v>21</v>
      </c>
      <c r="EV30" s="33" t="s">
        <v>95</v>
      </c>
      <c r="EW30" s="27">
        <v>26768328.149000011</v>
      </c>
      <c r="EX30" s="27">
        <v>2337882842.4309998</v>
      </c>
      <c r="EY30" s="27">
        <v>24847628.521999992</v>
      </c>
      <c r="EZ30" s="27">
        <v>2085513941.088001</v>
      </c>
      <c r="FA30" s="7">
        <f t="shared" si="27"/>
        <v>2337882842.4309998</v>
      </c>
    </row>
    <row r="31" spans="1:163" ht="15.75" x14ac:dyDescent="0.25">
      <c r="E31">
        <f t="shared" si="0"/>
        <v>22</v>
      </c>
      <c r="F31" s="33" t="s">
        <v>19</v>
      </c>
      <c r="G31" s="27">
        <v>724221.79199999967</v>
      </c>
      <c r="H31" s="27">
        <v>193638693.486</v>
      </c>
      <c r="I31" s="27">
        <v>940980.86399999971</v>
      </c>
      <c r="J31" s="27">
        <v>264442949.75099993</v>
      </c>
      <c r="K31" s="7">
        <f t="shared" si="28"/>
        <v>193638693.486</v>
      </c>
      <c r="M31">
        <f t="shared" si="29"/>
        <v>22</v>
      </c>
      <c r="N31" s="33" t="s">
        <v>73</v>
      </c>
      <c r="O31" s="27">
        <v>5674974.6330000022</v>
      </c>
      <c r="P31" s="27">
        <v>273744580.324</v>
      </c>
      <c r="Q31" s="27">
        <v>5612709.6849999996</v>
      </c>
      <c r="R31" s="27">
        <v>255156463.771</v>
      </c>
      <c r="S31" s="7">
        <f t="shared" si="1"/>
        <v>273744580.324</v>
      </c>
      <c r="U31" t="str">
        <f t="shared" si="2"/>
        <v/>
      </c>
      <c r="AA31" s="27" t="str">
        <f t="shared" si="3"/>
        <v/>
      </c>
      <c r="AC31" t="str">
        <f t="shared" si="4"/>
        <v/>
      </c>
      <c r="AI31" s="7" t="str">
        <f t="shared" si="30"/>
        <v/>
      </c>
      <c r="AK31">
        <f t="shared" si="5"/>
        <v>21</v>
      </c>
      <c r="AL31" s="33" t="s">
        <v>156</v>
      </c>
      <c r="AM31" s="27">
        <v>67620.358999999982</v>
      </c>
      <c r="AN31" s="27">
        <v>3339827.6300000004</v>
      </c>
      <c r="AO31" s="27">
        <v>28010.980999999992</v>
      </c>
      <c r="AP31" s="27">
        <v>2244416.98</v>
      </c>
      <c r="AQ31" s="7">
        <f t="shared" si="6"/>
        <v>3339827.6300000004</v>
      </c>
      <c r="AS31" t="str">
        <f t="shared" si="7"/>
        <v/>
      </c>
      <c r="AY31" s="7" t="str">
        <f t="shared" si="8"/>
        <v/>
      </c>
      <c r="BA31">
        <f t="shared" si="9"/>
        <v>21</v>
      </c>
      <c r="BB31" s="33" t="s">
        <v>130</v>
      </c>
      <c r="BC31" s="27">
        <v>479254.37600000011</v>
      </c>
      <c r="BD31" s="27">
        <v>175192854.84099999</v>
      </c>
      <c r="BE31" s="27">
        <v>509693.54800000042</v>
      </c>
      <c r="BF31" s="27">
        <v>217340432.99199992</v>
      </c>
      <c r="BG31" s="7">
        <f t="shared" si="10"/>
        <v>175192854.84099999</v>
      </c>
      <c r="BI31" t="str">
        <f t="shared" si="11"/>
        <v/>
      </c>
      <c r="BO31" s="27" t="str">
        <f t="shared" si="12"/>
        <v/>
      </c>
      <c r="BQ31" s="27">
        <f t="shared" si="13"/>
        <v>22</v>
      </c>
      <c r="BR31" s="33" t="s">
        <v>111</v>
      </c>
      <c r="BS31" s="27">
        <v>507964.2190000001</v>
      </c>
      <c r="BT31" s="27">
        <v>100446958.537</v>
      </c>
      <c r="BU31" s="27">
        <v>531275.79700000002</v>
      </c>
      <c r="BV31" s="27">
        <v>111302782.57000001</v>
      </c>
      <c r="BW31" s="27">
        <f t="shared" si="14"/>
        <v>100446958.537</v>
      </c>
      <c r="CH31" s="27">
        <f t="shared" si="15"/>
        <v>22</v>
      </c>
      <c r="CI31" s="33" t="s">
        <v>141</v>
      </c>
      <c r="CJ31" s="27">
        <v>12080670.254999999</v>
      </c>
      <c r="CK31" s="27">
        <v>810967785.56099999</v>
      </c>
      <c r="CL31" s="27">
        <v>11815103.791000001</v>
      </c>
      <c r="CM31" s="27">
        <v>714088413.12</v>
      </c>
      <c r="CN31" s="7">
        <f t="shared" si="16"/>
        <v>810967785.56099999</v>
      </c>
      <c r="CQ31">
        <f t="shared" si="31"/>
        <v>22</v>
      </c>
      <c r="CR31" s="33" t="s">
        <v>171</v>
      </c>
      <c r="CS31" s="27">
        <v>26358152.141999993</v>
      </c>
      <c r="CT31" s="27">
        <v>1993378852.8649993</v>
      </c>
      <c r="CU31" s="27">
        <v>24818087.544999987</v>
      </c>
      <c r="CV31" s="27">
        <v>1954356988.7830005</v>
      </c>
      <c r="CW31" s="7">
        <f t="shared" si="35"/>
        <v>1993378852.8649993</v>
      </c>
      <c r="CY31" t="str">
        <f t="shared" si="17"/>
        <v/>
      </c>
      <c r="DE31" s="7" t="str">
        <f t="shared" si="18"/>
        <v/>
      </c>
      <c r="DG31" t="str">
        <f t="shared" si="19"/>
        <v/>
      </c>
      <c r="DM31" s="7" t="str">
        <f t="shared" si="32"/>
        <v/>
      </c>
      <c r="DO31">
        <f t="shared" si="20"/>
        <v>21</v>
      </c>
      <c r="DP31" s="33" t="s">
        <v>36</v>
      </c>
      <c r="DQ31" s="27">
        <v>695468.03</v>
      </c>
      <c r="DR31" s="27">
        <v>20805806.824000001</v>
      </c>
      <c r="DS31" s="27">
        <v>1418035.8319999999</v>
      </c>
      <c r="DT31" s="27">
        <v>106753258</v>
      </c>
      <c r="DU31" s="7">
        <f t="shared" si="21"/>
        <v>20805806.824000001</v>
      </c>
      <c r="DW31" t="str">
        <f t="shared" si="22"/>
        <v/>
      </c>
      <c r="EC31" s="7" t="str">
        <f t="shared" si="33"/>
        <v/>
      </c>
      <c r="EE31">
        <f t="shared" si="23"/>
        <v>21</v>
      </c>
      <c r="EF31" s="33" t="s">
        <v>295</v>
      </c>
      <c r="EG31" s="27">
        <v>17526169.256000012</v>
      </c>
      <c r="EH31" s="27">
        <v>1434463794.6310003</v>
      </c>
      <c r="EI31" s="27">
        <v>15616059.313999996</v>
      </c>
      <c r="EJ31" s="27">
        <v>1249311261.5200002</v>
      </c>
      <c r="EK31" s="7">
        <f t="shared" si="34"/>
        <v>1434463794.6310003</v>
      </c>
      <c r="EM31" t="str">
        <f t="shared" si="24"/>
        <v/>
      </c>
      <c r="ES31" s="27" t="str">
        <f t="shared" si="25"/>
        <v/>
      </c>
      <c r="EU31" s="27">
        <f t="shared" si="26"/>
        <v>22</v>
      </c>
      <c r="EV31" s="33" t="s">
        <v>183</v>
      </c>
      <c r="EW31" s="27">
        <v>15004417.23199999</v>
      </c>
      <c r="EX31" s="27">
        <v>1610518657.0960002</v>
      </c>
      <c r="EY31" s="27">
        <v>15281414.026000002</v>
      </c>
      <c r="EZ31" s="27">
        <v>1990496431.7369993</v>
      </c>
      <c r="FA31" s="7">
        <f t="shared" si="27"/>
        <v>1610518657.0960002</v>
      </c>
    </row>
    <row r="32" spans="1:163" ht="15.75" x14ac:dyDescent="0.25">
      <c r="E32">
        <f t="shared" si="0"/>
        <v>23</v>
      </c>
      <c r="F32" s="33" t="s">
        <v>235</v>
      </c>
      <c r="G32" s="27">
        <v>24542994.610000011</v>
      </c>
      <c r="H32" s="27">
        <v>188551577.91000003</v>
      </c>
      <c r="I32" s="27">
        <v>14350363.834999997</v>
      </c>
      <c r="J32" s="27">
        <v>204340578.54699999</v>
      </c>
      <c r="K32" s="7">
        <f t="shared" si="28"/>
        <v>188551577.91000003</v>
      </c>
      <c r="M32">
        <f t="shared" si="29"/>
        <v>23</v>
      </c>
      <c r="N32" s="33" t="s">
        <v>82</v>
      </c>
      <c r="O32" s="27">
        <v>911094.15499999991</v>
      </c>
      <c r="P32" s="27">
        <v>264631811.15000001</v>
      </c>
      <c r="Q32" s="27">
        <v>1100497.0010000004</v>
      </c>
      <c r="R32" s="27">
        <v>257614596.73100001</v>
      </c>
      <c r="S32" s="7">
        <f t="shared" si="1"/>
        <v>264631811.15000001</v>
      </c>
      <c r="U32" t="str">
        <f t="shared" si="2"/>
        <v/>
      </c>
      <c r="AA32" s="27" t="str">
        <f t="shared" si="3"/>
        <v/>
      </c>
      <c r="AC32" t="str">
        <f t="shared" si="4"/>
        <v/>
      </c>
      <c r="AI32" s="7" t="str">
        <f t="shared" si="30"/>
        <v/>
      </c>
      <c r="AK32">
        <f t="shared" si="5"/>
        <v>22</v>
      </c>
      <c r="AL32" s="33" t="s">
        <v>284</v>
      </c>
      <c r="AM32" s="27">
        <v>213089.41399999999</v>
      </c>
      <c r="AN32" s="27">
        <v>2848468.9049999998</v>
      </c>
      <c r="AO32" s="27">
        <v>267399.82000000007</v>
      </c>
      <c r="AP32" s="27">
        <v>3967270.5</v>
      </c>
      <c r="AQ32" s="7">
        <f t="shared" si="6"/>
        <v>2848468.9049999998</v>
      </c>
      <c r="AS32" t="str">
        <f t="shared" si="7"/>
        <v/>
      </c>
      <c r="AY32" s="7" t="str">
        <f t="shared" si="8"/>
        <v/>
      </c>
      <c r="BA32">
        <f t="shared" si="9"/>
        <v>22</v>
      </c>
      <c r="BB32" s="33" t="s">
        <v>312</v>
      </c>
      <c r="BC32" s="27">
        <v>3201486.0109999995</v>
      </c>
      <c r="BD32" s="27">
        <v>148686018.61700001</v>
      </c>
      <c r="BE32" s="27">
        <v>4205443.5139999986</v>
      </c>
      <c r="BF32" s="27">
        <v>202129313.22600004</v>
      </c>
      <c r="BG32" s="7">
        <f t="shared" si="10"/>
        <v>148686018.61700001</v>
      </c>
      <c r="BI32" t="str">
        <f t="shared" si="11"/>
        <v/>
      </c>
      <c r="BO32" s="27" t="str">
        <f t="shared" si="12"/>
        <v/>
      </c>
      <c r="BQ32" s="27">
        <f t="shared" si="13"/>
        <v>23</v>
      </c>
      <c r="BR32" s="33" t="s">
        <v>101</v>
      </c>
      <c r="BS32" s="27">
        <v>3326445.463</v>
      </c>
      <c r="BT32" s="27">
        <v>86869291.34299998</v>
      </c>
      <c r="BU32" s="27">
        <v>4052988.2529999991</v>
      </c>
      <c r="BV32" s="27">
        <v>120340215.98900001</v>
      </c>
      <c r="BW32" s="27">
        <f t="shared" si="14"/>
        <v>86869291.34299998</v>
      </c>
      <c r="CH32" s="27">
        <f t="shared" si="15"/>
        <v>23</v>
      </c>
      <c r="CI32" s="33" t="s">
        <v>15</v>
      </c>
      <c r="CJ32" s="27">
        <v>47106075.899999984</v>
      </c>
      <c r="CK32" s="27">
        <v>800318125.4399997</v>
      </c>
      <c r="CL32" s="27">
        <v>41681869.245999999</v>
      </c>
      <c r="CM32" s="27">
        <v>766752210.93899989</v>
      </c>
      <c r="CN32" s="7">
        <f t="shared" si="16"/>
        <v>800318125.4399997</v>
      </c>
      <c r="CQ32">
        <f t="shared" si="31"/>
        <v>23</v>
      </c>
      <c r="CR32" s="33" t="s">
        <v>82</v>
      </c>
      <c r="CS32" s="27">
        <v>48024239.75600002</v>
      </c>
      <c r="CT32" s="27">
        <v>1821591222.8510001</v>
      </c>
      <c r="CU32" s="27">
        <v>35758114.531000003</v>
      </c>
      <c r="CV32" s="27">
        <v>1551894109.517</v>
      </c>
      <c r="CW32" s="7">
        <f t="shared" si="35"/>
        <v>1821591222.8510001</v>
      </c>
      <c r="CY32" t="str">
        <f t="shared" si="17"/>
        <v/>
      </c>
      <c r="DE32" s="7" t="str">
        <f t="shared" si="18"/>
        <v/>
      </c>
      <c r="DG32" t="str">
        <f t="shared" si="19"/>
        <v/>
      </c>
      <c r="DM32" s="7" t="str">
        <f t="shared" si="32"/>
        <v/>
      </c>
      <c r="DO32">
        <f t="shared" si="20"/>
        <v>22</v>
      </c>
      <c r="DP32" s="33" t="s">
        <v>284</v>
      </c>
      <c r="DQ32" s="27">
        <v>580436.83100000012</v>
      </c>
      <c r="DR32" s="27">
        <v>11569464.102999998</v>
      </c>
      <c r="DS32" s="27">
        <v>718188.71299999999</v>
      </c>
      <c r="DT32" s="27">
        <v>13076431.885</v>
      </c>
      <c r="DU32" s="7">
        <f t="shared" si="21"/>
        <v>11569464.102999998</v>
      </c>
      <c r="DW32" t="str">
        <f t="shared" si="22"/>
        <v/>
      </c>
      <c r="EC32" s="7" t="str">
        <f t="shared" si="33"/>
        <v/>
      </c>
      <c r="EE32">
        <f t="shared" si="23"/>
        <v>22</v>
      </c>
      <c r="EF32" s="33" t="s">
        <v>120</v>
      </c>
      <c r="EG32" s="27">
        <v>7316989.0680000009</v>
      </c>
      <c r="EH32" s="27">
        <v>1402543816.9050002</v>
      </c>
      <c r="EI32" s="27">
        <v>7271319.6370000076</v>
      </c>
      <c r="EJ32" s="27">
        <v>1404790969.2370002</v>
      </c>
      <c r="EK32" s="7">
        <f t="shared" si="34"/>
        <v>1402543816.9050002</v>
      </c>
      <c r="EM32" t="str">
        <f t="shared" si="24"/>
        <v/>
      </c>
      <c r="ES32" s="27" t="str">
        <f t="shared" si="25"/>
        <v/>
      </c>
      <c r="EU32" s="27">
        <f t="shared" si="26"/>
        <v>23</v>
      </c>
      <c r="EV32" s="33" t="s">
        <v>107</v>
      </c>
      <c r="EW32" s="27">
        <v>19416136.854000002</v>
      </c>
      <c r="EX32" s="27">
        <v>1568216093.2930012</v>
      </c>
      <c r="EY32" s="27">
        <v>15359266.054000001</v>
      </c>
      <c r="EZ32" s="27">
        <v>1363768116.7339993</v>
      </c>
      <c r="FA32" s="7">
        <f t="shared" si="27"/>
        <v>1568216093.2930012</v>
      </c>
    </row>
    <row r="33" spans="5:163" ht="15.75" x14ac:dyDescent="0.25">
      <c r="E33">
        <f t="shared" si="0"/>
        <v>24</v>
      </c>
      <c r="F33" s="33" t="s">
        <v>22</v>
      </c>
      <c r="G33" s="27">
        <v>5770772.3779999996</v>
      </c>
      <c r="H33" s="27">
        <v>137869332.023</v>
      </c>
      <c r="I33" s="27">
        <v>6706258.2239999995</v>
      </c>
      <c r="J33" s="27">
        <v>176178386.83599991</v>
      </c>
      <c r="K33" s="7">
        <f t="shared" si="28"/>
        <v>137869332.023</v>
      </c>
      <c r="M33">
        <f t="shared" si="29"/>
        <v>24</v>
      </c>
      <c r="N33" s="33" t="s">
        <v>78</v>
      </c>
      <c r="O33" s="27">
        <v>16338363.353000002</v>
      </c>
      <c r="P33" s="27">
        <v>227294105.55399996</v>
      </c>
      <c r="Q33" s="27">
        <v>18600282.212000009</v>
      </c>
      <c r="R33" s="27">
        <v>269013841.5079999</v>
      </c>
      <c r="S33" s="7">
        <f t="shared" si="1"/>
        <v>227294105.55399996</v>
      </c>
      <c r="U33" t="str">
        <f t="shared" si="2"/>
        <v/>
      </c>
      <c r="AA33" s="27" t="str">
        <f t="shared" si="3"/>
        <v/>
      </c>
      <c r="AC33" t="str">
        <f t="shared" si="4"/>
        <v/>
      </c>
      <c r="AI33" s="7" t="str">
        <f t="shared" si="30"/>
        <v/>
      </c>
      <c r="AK33">
        <f t="shared" si="5"/>
        <v>23</v>
      </c>
      <c r="AL33" s="33" t="s">
        <v>154</v>
      </c>
      <c r="AM33" s="27">
        <v>373498</v>
      </c>
      <c r="AN33" s="27">
        <v>1577828</v>
      </c>
      <c r="AO33" s="27">
        <v>143462</v>
      </c>
      <c r="AP33" s="27">
        <v>1150807.5279999999</v>
      </c>
      <c r="AQ33" s="7">
        <f t="shared" si="6"/>
        <v>1577828</v>
      </c>
      <c r="AS33" t="str">
        <f t="shared" si="7"/>
        <v/>
      </c>
      <c r="AY33" s="7" t="str">
        <f t="shared" si="8"/>
        <v/>
      </c>
      <c r="BA33">
        <f t="shared" si="9"/>
        <v>23</v>
      </c>
      <c r="BB33" s="33" t="s">
        <v>323</v>
      </c>
      <c r="BC33" s="27">
        <v>1245243.1530000004</v>
      </c>
      <c r="BD33" s="27">
        <v>126049674.20499997</v>
      </c>
      <c r="BE33" s="27">
        <v>689359.255</v>
      </c>
      <c r="BF33" s="27">
        <v>94235300.935000032</v>
      </c>
      <c r="BG33" s="7">
        <f t="shared" si="10"/>
        <v>126049674.20499997</v>
      </c>
      <c r="BI33" t="str">
        <f t="shared" si="11"/>
        <v/>
      </c>
      <c r="BO33" s="27" t="str">
        <f t="shared" si="12"/>
        <v/>
      </c>
      <c r="BQ33" s="27">
        <f t="shared" si="13"/>
        <v>24</v>
      </c>
      <c r="BR33" s="33" t="s">
        <v>102</v>
      </c>
      <c r="BS33" s="27">
        <v>44272.752</v>
      </c>
      <c r="BT33" s="27">
        <v>80904142.138000026</v>
      </c>
      <c r="BU33" s="27">
        <v>37180.695</v>
      </c>
      <c r="BV33" s="27">
        <v>73669977.362000018</v>
      </c>
      <c r="BW33" s="27">
        <f t="shared" si="14"/>
        <v>80904142.138000026</v>
      </c>
      <c r="CD33" s="28"/>
      <c r="CE33" s="35"/>
      <c r="CF33" s="28"/>
      <c r="CG33" s="28"/>
      <c r="CH33" s="36">
        <f t="shared" si="15"/>
        <v>24</v>
      </c>
      <c r="CI33" s="33" t="s">
        <v>10</v>
      </c>
      <c r="CJ33" s="27">
        <v>34749309.298000008</v>
      </c>
      <c r="CK33" s="27">
        <v>767475770.02099991</v>
      </c>
      <c r="CL33" s="27">
        <v>35032219.559</v>
      </c>
      <c r="CM33" s="27">
        <v>785156061.71600008</v>
      </c>
      <c r="CN33" s="32">
        <f t="shared" si="16"/>
        <v>767475770.02099991</v>
      </c>
      <c r="CO33" s="28"/>
      <c r="CP33" s="28"/>
      <c r="CQ33" s="28">
        <f t="shared" si="31"/>
        <v>24</v>
      </c>
      <c r="CR33" s="33" t="s">
        <v>64</v>
      </c>
      <c r="CS33" s="27">
        <v>18539759.585999995</v>
      </c>
      <c r="CT33" s="27">
        <v>1743902131.190001</v>
      </c>
      <c r="CU33" s="27">
        <v>16992799.92400001</v>
      </c>
      <c r="CV33" s="27">
        <v>1722718659.5269985</v>
      </c>
      <c r="CW33" s="32">
        <f t="shared" si="35"/>
        <v>1743902131.190001</v>
      </c>
      <c r="CX33" s="28"/>
      <c r="CY33" s="28" t="str">
        <f t="shared" si="17"/>
        <v/>
      </c>
      <c r="DE33" s="32" t="str">
        <f t="shared" si="18"/>
        <v/>
      </c>
      <c r="DF33" s="28"/>
      <c r="DG33" s="28" t="str">
        <f t="shared" si="19"/>
        <v/>
      </c>
      <c r="DH33" s="28"/>
      <c r="DI33" s="28"/>
      <c r="DJ33" s="28"/>
      <c r="DK33" s="28"/>
      <c r="DL33" s="28"/>
      <c r="DM33" s="32" t="str">
        <f t="shared" si="32"/>
        <v/>
      </c>
      <c r="DN33" s="28"/>
      <c r="DO33" s="28">
        <f t="shared" si="20"/>
        <v>23</v>
      </c>
      <c r="DP33" s="33" t="s">
        <v>43</v>
      </c>
      <c r="DQ33" s="27">
        <v>63502.035000000003</v>
      </c>
      <c r="DR33" s="27">
        <v>8712734</v>
      </c>
      <c r="DS33" s="27">
        <v>14443.93</v>
      </c>
      <c r="DT33" s="27">
        <v>2663975</v>
      </c>
      <c r="DU33" s="32">
        <f t="shared" si="21"/>
        <v>8712734</v>
      </c>
      <c r="DV33" s="28"/>
      <c r="DW33" s="28" t="str">
        <f t="shared" si="22"/>
        <v/>
      </c>
      <c r="DX33" s="28"/>
      <c r="DY33" s="28"/>
      <c r="DZ33" s="28"/>
      <c r="EA33" s="28"/>
      <c r="EB33" s="28"/>
      <c r="EC33" s="32" t="str">
        <f t="shared" si="33"/>
        <v/>
      </c>
      <c r="ED33" s="28"/>
      <c r="EE33" s="28">
        <f t="shared" si="23"/>
        <v>23</v>
      </c>
      <c r="EF33" s="33" t="s">
        <v>125</v>
      </c>
      <c r="EG33" s="27">
        <v>46584163.430000015</v>
      </c>
      <c r="EH33" s="27">
        <v>1212455831.684001</v>
      </c>
      <c r="EI33" s="27">
        <v>41512134.209999986</v>
      </c>
      <c r="EJ33" s="27">
        <v>1112882566.8189993</v>
      </c>
      <c r="EK33" s="32">
        <f t="shared" si="34"/>
        <v>1212455831.684001</v>
      </c>
      <c r="EL33" s="28"/>
      <c r="EM33" s="28" t="str">
        <f t="shared" si="24"/>
        <v/>
      </c>
      <c r="EN33" s="28"/>
      <c r="EO33" s="28"/>
      <c r="EP33" s="28"/>
      <c r="EQ33" s="28"/>
      <c r="ER33" s="28"/>
      <c r="ES33" s="36" t="str">
        <f t="shared" si="25"/>
        <v/>
      </c>
      <c r="ET33" s="28"/>
      <c r="EU33" s="36">
        <f t="shared" si="26"/>
        <v>24</v>
      </c>
      <c r="EV33" s="33" t="s">
        <v>179</v>
      </c>
      <c r="EW33" s="27">
        <v>52370593.861000016</v>
      </c>
      <c r="EX33" s="27">
        <v>1566726782.5939996</v>
      </c>
      <c r="EY33" s="27">
        <v>56962324.341999993</v>
      </c>
      <c r="EZ33" s="27">
        <v>1944887878.5479994</v>
      </c>
      <c r="FA33" s="32">
        <f t="shared" si="27"/>
        <v>1566726782.5939996</v>
      </c>
      <c r="FB33" s="28"/>
      <c r="FC33" s="28"/>
      <c r="FD33" s="28"/>
      <c r="FE33" s="28"/>
      <c r="FF33" s="28"/>
      <c r="FG33" s="28"/>
    </row>
    <row r="34" spans="5:163" ht="15.75" x14ac:dyDescent="0.25">
      <c r="E34">
        <f t="shared" si="0"/>
        <v>25</v>
      </c>
      <c r="F34" s="33" t="s">
        <v>142</v>
      </c>
      <c r="G34" s="27">
        <v>1988561.8559999994</v>
      </c>
      <c r="H34" s="27">
        <v>117839479.13700001</v>
      </c>
      <c r="I34" s="27">
        <v>1924255.816000001</v>
      </c>
      <c r="J34" s="27">
        <v>102487713.17200004</v>
      </c>
      <c r="K34" s="7">
        <f t="shared" si="28"/>
        <v>117839479.13700001</v>
      </c>
      <c r="M34" t="str">
        <f t="shared" si="29"/>
        <v/>
      </c>
      <c r="N34" s="33" t="s">
        <v>85</v>
      </c>
      <c r="O34" s="27">
        <v>12654524.368999999</v>
      </c>
      <c r="P34" s="27">
        <v>196682704.46900001</v>
      </c>
      <c r="Q34" s="27">
        <v>7878656.5110000018</v>
      </c>
      <c r="R34" s="27">
        <v>113620353.40300001</v>
      </c>
      <c r="S34" s="7" t="str">
        <f t="shared" si="1"/>
        <v/>
      </c>
      <c r="U34" t="str">
        <f t="shared" si="2"/>
        <v/>
      </c>
      <c r="AA34" s="27" t="str">
        <f t="shared" si="3"/>
        <v/>
      </c>
      <c r="AC34" t="str">
        <f t="shared" si="4"/>
        <v/>
      </c>
      <c r="AI34" s="7" t="str">
        <f t="shared" si="30"/>
        <v/>
      </c>
      <c r="AK34">
        <f t="shared" si="5"/>
        <v>24</v>
      </c>
      <c r="AL34" s="33" t="s">
        <v>281</v>
      </c>
      <c r="AM34" s="27">
        <v>344660</v>
      </c>
      <c r="AN34" s="27">
        <v>1337677</v>
      </c>
      <c r="AO34" s="27">
        <v>806360.2</v>
      </c>
      <c r="AP34" s="27">
        <v>4215584.3100000005</v>
      </c>
      <c r="AQ34" s="7">
        <f t="shared" si="6"/>
        <v>1337677</v>
      </c>
      <c r="AS34" t="str">
        <f t="shared" si="7"/>
        <v/>
      </c>
      <c r="AY34" s="7" t="str">
        <f t="shared" si="8"/>
        <v/>
      </c>
      <c r="BA34">
        <f t="shared" si="9"/>
        <v>24</v>
      </c>
      <c r="BB34" s="33" t="s">
        <v>318</v>
      </c>
      <c r="BC34" s="27">
        <v>3890942.2190000014</v>
      </c>
      <c r="BD34" s="27">
        <v>124933523.404</v>
      </c>
      <c r="BE34" s="27">
        <v>3185980.0349999997</v>
      </c>
      <c r="BF34" s="27">
        <v>104025569.87800001</v>
      </c>
      <c r="BG34" s="7">
        <f t="shared" si="10"/>
        <v>124933523.404</v>
      </c>
      <c r="BI34" t="str">
        <f t="shared" si="11"/>
        <v/>
      </c>
      <c r="BO34" s="27" t="str">
        <f t="shared" si="12"/>
        <v/>
      </c>
      <c r="BQ34" s="27">
        <f t="shared" si="13"/>
        <v>25</v>
      </c>
      <c r="BR34" s="33" t="s">
        <v>333</v>
      </c>
      <c r="BS34" s="27">
        <v>679990.31299999997</v>
      </c>
      <c r="BT34" s="27">
        <v>76223542.993999988</v>
      </c>
      <c r="BU34" s="27">
        <v>961944.71899999992</v>
      </c>
      <c r="BV34" s="27">
        <v>113262998.68499999</v>
      </c>
      <c r="BW34" s="27">
        <f t="shared" si="14"/>
        <v>76223542.993999988</v>
      </c>
      <c r="CH34" s="27">
        <f t="shared" si="15"/>
        <v>25</v>
      </c>
      <c r="CI34" s="33" t="s">
        <v>24</v>
      </c>
      <c r="CJ34" s="27">
        <v>63090646.43599999</v>
      </c>
      <c r="CK34" s="27">
        <v>658374688.07600009</v>
      </c>
      <c r="CL34" s="27">
        <v>61392095.636000015</v>
      </c>
      <c r="CM34" s="27">
        <v>645014991.35400009</v>
      </c>
      <c r="CN34" s="7">
        <f t="shared" si="16"/>
        <v>658374688.07600009</v>
      </c>
      <c r="CQ34">
        <f t="shared" si="31"/>
        <v>25</v>
      </c>
      <c r="CR34" s="33" t="s">
        <v>163</v>
      </c>
      <c r="CS34" s="27">
        <v>5720628.5660000034</v>
      </c>
      <c r="CT34" s="27">
        <v>1473334110.8510001</v>
      </c>
      <c r="CU34" s="27">
        <v>6231140.4290000042</v>
      </c>
      <c r="CV34" s="27">
        <v>1493596312.565999</v>
      </c>
      <c r="CW34" s="7">
        <f t="shared" si="35"/>
        <v>1473334110.8510001</v>
      </c>
      <c r="CY34" t="str">
        <f t="shared" si="17"/>
        <v/>
      </c>
      <c r="DE34" s="7" t="str">
        <f t="shared" si="18"/>
        <v/>
      </c>
      <c r="DG34" t="str">
        <f t="shared" si="19"/>
        <v/>
      </c>
      <c r="DM34" s="7" t="str">
        <f t="shared" si="32"/>
        <v/>
      </c>
      <c r="DO34">
        <f t="shared" si="20"/>
        <v>24</v>
      </c>
      <c r="DP34" s="33" t="s">
        <v>283</v>
      </c>
      <c r="DQ34" s="27">
        <v>202220.00999999998</v>
      </c>
      <c r="DR34" s="27">
        <v>6110556.0989999995</v>
      </c>
      <c r="DS34" s="27">
        <v>144337.29999999999</v>
      </c>
      <c r="DT34" s="27">
        <v>7130623.5779999997</v>
      </c>
      <c r="DU34" s="7">
        <f t="shared" si="21"/>
        <v>6110556.0989999995</v>
      </c>
      <c r="DW34" t="str">
        <f t="shared" si="22"/>
        <v/>
      </c>
      <c r="EC34" s="7" t="str">
        <f t="shared" si="33"/>
        <v/>
      </c>
      <c r="EE34">
        <f t="shared" si="23"/>
        <v>24</v>
      </c>
      <c r="EF34" s="33" t="s">
        <v>133</v>
      </c>
      <c r="EG34" s="27">
        <v>10881375.258000001</v>
      </c>
      <c r="EH34" s="27">
        <v>1165564794.9250002</v>
      </c>
      <c r="EI34" s="27">
        <v>11133853.386000006</v>
      </c>
      <c r="EJ34" s="27">
        <v>1183959968.9079993</v>
      </c>
      <c r="EK34" s="7">
        <f t="shared" si="34"/>
        <v>1165564794.9250002</v>
      </c>
      <c r="EM34" t="str">
        <f t="shared" si="24"/>
        <v/>
      </c>
      <c r="ES34" s="27" t="str">
        <f t="shared" si="25"/>
        <v/>
      </c>
      <c r="EU34" s="27">
        <f t="shared" si="26"/>
        <v>25</v>
      </c>
      <c r="EV34" s="33" t="s">
        <v>97</v>
      </c>
      <c r="EW34" s="27">
        <v>7851339.7149999989</v>
      </c>
      <c r="EX34" s="27">
        <v>1427225588.3010006</v>
      </c>
      <c r="EY34" s="27">
        <v>11065850.616000012</v>
      </c>
      <c r="EZ34" s="27">
        <v>1840472287.8889995</v>
      </c>
      <c r="FA34" s="7">
        <f t="shared" si="27"/>
        <v>1427225588.3010006</v>
      </c>
    </row>
    <row r="35" spans="5:163" ht="15.75" x14ac:dyDescent="0.25">
      <c r="E35">
        <f t="shared" si="0"/>
        <v>26</v>
      </c>
      <c r="F35" s="33" t="s">
        <v>28</v>
      </c>
      <c r="G35" s="27">
        <v>2630509.6979999989</v>
      </c>
      <c r="H35" s="27">
        <v>112548437.86899999</v>
      </c>
      <c r="I35" s="27">
        <v>2877508.8090000013</v>
      </c>
      <c r="J35" s="27">
        <v>90265275.314999938</v>
      </c>
      <c r="K35" s="7">
        <f t="shared" si="28"/>
        <v>112548437.86899999</v>
      </c>
      <c r="M35">
        <f t="shared" si="29"/>
        <v>25</v>
      </c>
      <c r="N35" s="33" t="s">
        <v>67</v>
      </c>
      <c r="O35" s="27">
        <v>24054958.140000001</v>
      </c>
      <c r="P35" s="27">
        <v>174709451.34599993</v>
      </c>
      <c r="Q35" s="27">
        <v>40261159.483999997</v>
      </c>
      <c r="R35" s="27">
        <v>332689513.08499992</v>
      </c>
      <c r="S35" s="7">
        <f t="shared" si="1"/>
        <v>174709451.34599993</v>
      </c>
      <c r="U35" t="str">
        <f t="shared" si="2"/>
        <v/>
      </c>
      <c r="AA35" s="27" t="str">
        <f t="shared" si="3"/>
        <v/>
      </c>
      <c r="AC35" t="str">
        <f t="shared" si="4"/>
        <v/>
      </c>
      <c r="AI35" s="7" t="str">
        <f t="shared" si="30"/>
        <v/>
      </c>
      <c r="AK35">
        <f t="shared" si="5"/>
        <v>25</v>
      </c>
      <c r="AL35" s="33" t="s">
        <v>153</v>
      </c>
      <c r="AM35" s="27">
        <v>134628.19</v>
      </c>
      <c r="AN35" s="27">
        <v>1114664.3500000001</v>
      </c>
      <c r="AO35" s="27">
        <v>297329.96999999997</v>
      </c>
      <c r="AP35" s="27">
        <v>2075389.02</v>
      </c>
      <c r="AQ35" s="7">
        <f t="shared" si="6"/>
        <v>1114664.3500000001</v>
      </c>
      <c r="AS35" t="str">
        <f t="shared" si="7"/>
        <v/>
      </c>
      <c r="AY35" s="7" t="str">
        <f t="shared" si="8"/>
        <v/>
      </c>
      <c r="BA35">
        <f t="shared" si="9"/>
        <v>25</v>
      </c>
      <c r="BB35" s="33" t="s">
        <v>131</v>
      </c>
      <c r="BC35" s="27">
        <v>593331.98600000003</v>
      </c>
      <c r="BD35" s="27">
        <v>116345919.24900004</v>
      </c>
      <c r="BE35" s="27">
        <v>613985.20900000015</v>
      </c>
      <c r="BF35" s="27">
        <v>118219730.19199997</v>
      </c>
      <c r="BG35" s="7">
        <f t="shared" si="10"/>
        <v>116345919.24900004</v>
      </c>
      <c r="BI35" t="str">
        <f t="shared" si="11"/>
        <v/>
      </c>
      <c r="BO35" s="27" t="str">
        <f t="shared" si="12"/>
        <v/>
      </c>
      <c r="BQ35" s="27">
        <f t="shared" si="13"/>
        <v>26</v>
      </c>
      <c r="BR35" s="33" t="s">
        <v>180</v>
      </c>
      <c r="BS35" s="27">
        <v>583571.69999999995</v>
      </c>
      <c r="BT35" s="27">
        <v>70013000</v>
      </c>
      <c r="BU35" s="27">
        <v>716425.92999999993</v>
      </c>
      <c r="BV35" s="27">
        <v>91392951.575000003</v>
      </c>
      <c r="BW35" s="27">
        <f t="shared" si="14"/>
        <v>70013000</v>
      </c>
      <c r="CH35" s="27">
        <f t="shared" si="15"/>
        <v>26</v>
      </c>
      <c r="CI35" s="33" t="s">
        <v>195</v>
      </c>
      <c r="CJ35" s="27">
        <v>107236778.21199998</v>
      </c>
      <c r="CK35" s="27">
        <v>657557406.24199998</v>
      </c>
      <c r="CL35" s="27">
        <v>66865661.261</v>
      </c>
      <c r="CM35" s="27">
        <v>533202967.69100004</v>
      </c>
      <c r="CN35" s="7">
        <f t="shared" si="16"/>
        <v>657557406.24199998</v>
      </c>
      <c r="CQ35">
        <f t="shared" si="31"/>
        <v>26</v>
      </c>
      <c r="CR35" s="33" t="s">
        <v>73</v>
      </c>
      <c r="CS35" s="27">
        <v>37687073.768999986</v>
      </c>
      <c r="CT35" s="27">
        <v>1374970804.2560003</v>
      </c>
      <c r="CU35" s="27">
        <v>36235836.941000022</v>
      </c>
      <c r="CV35" s="27">
        <v>1290869699.835</v>
      </c>
      <c r="CW35" s="7">
        <f t="shared" si="35"/>
        <v>1374970804.2560003</v>
      </c>
      <c r="CY35" t="str">
        <f t="shared" si="17"/>
        <v/>
      </c>
      <c r="DE35" s="7" t="str">
        <f t="shared" si="18"/>
        <v/>
      </c>
      <c r="DG35" t="str">
        <f t="shared" si="19"/>
        <v/>
      </c>
      <c r="DM35" s="7" t="str">
        <f t="shared" si="32"/>
        <v/>
      </c>
      <c r="DO35">
        <f t="shared" si="20"/>
        <v>25</v>
      </c>
      <c r="DP35" s="33" t="s">
        <v>281</v>
      </c>
      <c r="DQ35" s="27">
        <v>435437.00099999999</v>
      </c>
      <c r="DR35" s="27">
        <v>3918834.0940000005</v>
      </c>
      <c r="DS35" s="27">
        <v>226827</v>
      </c>
      <c r="DT35" s="27">
        <v>2607245.1559999981</v>
      </c>
      <c r="DU35" s="7">
        <f t="shared" si="21"/>
        <v>3918834.0940000005</v>
      </c>
      <c r="DW35" t="str">
        <f t="shared" si="22"/>
        <v/>
      </c>
      <c r="EC35" s="7" t="str">
        <f t="shared" si="33"/>
        <v/>
      </c>
      <c r="EE35">
        <f t="shared" si="23"/>
        <v>25</v>
      </c>
      <c r="EF35" s="33" t="s">
        <v>118</v>
      </c>
      <c r="EG35" s="27">
        <v>18005014.202999994</v>
      </c>
      <c r="EH35" s="27">
        <v>1161294612.1319995</v>
      </c>
      <c r="EI35" s="27">
        <v>16629037.98</v>
      </c>
      <c r="EJ35" s="27">
        <v>947917039.83399987</v>
      </c>
      <c r="EK35" s="7">
        <f t="shared" si="34"/>
        <v>1161294612.1319995</v>
      </c>
      <c r="EM35" t="str">
        <f t="shared" si="24"/>
        <v/>
      </c>
      <c r="ES35" s="27" t="str">
        <f t="shared" si="25"/>
        <v/>
      </c>
      <c r="EU35" s="27">
        <f t="shared" si="26"/>
        <v>26</v>
      </c>
      <c r="EV35" s="33" t="s">
        <v>101</v>
      </c>
      <c r="EW35" s="27">
        <v>18927659.151999991</v>
      </c>
      <c r="EX35" s="27">
        <v>1417196419.0050001</v>
      </c>
      <c r="EY35" s="27">
        <v>15795913.731000001</v>
      </c>
      <c r="EZ35" s="27">
        <v>1154133310.5689998</v>
      </c>
      <c r="FA35" s="7">
        <f t="shared" si="27"/>
        <v>1417196419.0050001</v>
      </c>
    </row>
    <row r="36" spans="5:163" ht="15.75" x14ac:dyDescent="0.25">
      <c r="E36">
        <f t="shared" si="0"/>
        <v>27</v>
      </c>
      <c r="F36" s="33" t="s">
        <v>26</v>
      </c>
      <c r="G36" s="27">
        <v>25754237.130000003</v>
      </c>
      <c r="H36" s="27">
        <v>95526901.042999968</v>
      </c>
      <c r="I36" s="27">
        <v>29917557.249999996</v>
      </c>
      <c r="J36" s="27">
        <v>105613668.04899998</v>
      </c>
      <c r="K36" s="7">
        <f t="shared" si="28"/>
        <v>95526901.042999968</v>
      </c>
      <c r="M36">
        <f t="shared" si="29"/>
        <v>26</v>
      </c>
      <c r="N36" s="33" t="s">
        <v>276</v>
      </c>
      <c r="O36" s="27">
        <v>1634117.2069999995</v>
      </c>
      <c r="P36" s="27">
        <v>134814021.93200001</v>
      </c>
      <c r="Q36" s="27">
        <v>1270913.8120000002</v>
      </c>
      <c r="R36" s="27">
        <v>84094038.064999998</v>
      </c>
      <c r="S36" s="7">
        <f t="shared" si="1"/>
        <v>134814021.93200001</v>
      </c>
      <c r="U36" t="str">
        <f t="shared" si="2"/>
        <v/>
      </c>
      <c r="AA36" s="27" t="str">
        <f t="shared" si="3"/>
        <v/>
      </c>
      <c r="AC36" t="str">
        <f t="shared" si="4"/>
        <v/>
      </c>
      <c r="AI36" s="7" t="str">
        <f t="shared" si="30"/>
        <v/>
      </c>
      <c r="AK36">
        <f t="shared" si="5"/>
        <v>26</v>
      </c>
      <c r="AL36" s="33" t="s">
        <v>158</v>
      </c>
      <c r="AM36" s="27">
        <v>57016</v>
      </c>
      <c r="AN36" s="27">
        <v>995097</v>
      </c>
      <c r="AO36" s="27">
        <v>133200</v>
      </c>
      <c r="AP36" s="27">
        <v>2346708</v>
      </c>
      <c r="AQ36" s="7">
        <f t="shared" si="6"/>
        <v>995097</v>
      </c>
      <c r="AS36" t="str">
        <f t="shared" si="7"/>
        <v/>
      </c>
      <c r="AY36" s="7" t="str">
        <f t="shared" si="8"/>
        <v/>
      </c>
      <c r="BA36">
        <f t="shared" si="9"/>
        <v>26</v>
      </c>
      <c r="BB36" s="33" t="s">
        <v>135</v>
      </c>
      <c r="BC36" s="27">
        <v>804098.37800000026</v>
      </c>
      <c r="BD36" s="27">
        <v>114499865.67299999</v>
      </c>
      <c r="BE36" s="27">
        <v>685478.17400000012</v>
      </c>
      <c r="BF36" s="27">
        <v>80023354.637000009</v>
      </c>
      <c r="BG36" s="7">
        <f t="shared" si="10"/>
        <v>114499865.67299999</v>
      </c>
      <c r="BI36" t="str">
        <f t="shared" si="11"/>
        <v/>
      </c>
      <c r="BO36" s="27" t="str">
        <f t="shared" si="12"/>
        <v/>
      </c>
      <c r="BQ36" s="27">
        <f t="shared" si="13"/>
        <v>27</v>
      </c>
      <c r="BR36" s="33" t="s">
        <v>104</v>
      </c>
      <c r="BS36" s="27">
        <v>470593.1930000002</v>
      </c>
      <c r="BT36" s="27">
        <v>67387212.342999995</v>
      </c>
      <c r="BU36" s="27">
        <v>479078.68200000009</v>
      </c>
      <c r="BV36" s="27">
        <v>71149150.532999992</v>
      </c>
      <c r="BW36" s="27">
        <f t="shared" si="14"/>
        <v>67387212.342999995</v>
      </c>
      <c r="CH36" s="27">
        <f t="shared" si="15"/>
        <v>27</v>
      </c>
      <c r="CI36" s="33" t="s">
        <v>238</v>
      </c>
      <c r="CJ36" s="27">
        <v>14425273.182000006</v>
      </c>
      <c r="CK36" s="27">
        <v>570368087.73099995</v>
      </c>
      <c r="CL36" s="27">
        <v>8635028.4899999946</v>
      </c>
      <c r="CM36" s="27">
        <v>291096270.046</v>
      </c>
      <c r="CN36" s="7">
        <f t="shared" si="16"/>
        <v>570368087.73099995</v>
      </c>
      <c r="CQ36">
        <f t="shared" si="31"/>
        <v>27</v>
      </c>
      <c r="CR36" s="33" t="s">
        <v>69</v>
      </c>
      <c r="CS36" s="27">
        <v>28518233.308999985</v>
      </c>
      <c r="CT36" s="27">
        <v>1256636965.2299993</v>
      </c>
      <c r="CU36" s="27">
        <v>39757325.128000021</v>
      </c>
      <c r="CV36" s="27">
        <v>1465659117.3100002</v>
      </c>
      <c r="CW36" s="7">
        <f>IF(OR(CR36="Indéfini",CR36="Autres",CR36="Autre",CR36="Autres demi-produits",CR36="Total général"),"",IF(CR36&lt;&gt;"",CT36,""))</f>
        <v>1256636965.2299993</v>
      </c>
      <c r="CY36" t="str">
        <f t="shared" si="17"/>
        <v/>
      </c>
      <c r="DE36" s="7" t="str">
        <f t="shared" si="18"/>
        <v/>
      </c>
      <c r="DG36" t="str">
        <f t="shared" si="19"/>
        <v/>
      </c>
      <c r="DM36" s="7" t="str">
        <f t="shared" si="32"/>
        <v/>
      </c>
      <c r="DO36">
        <f t="shared" si="20"/>
        <v>26</v>
      </c>
      <c r="DP36" s="33" t="s">
        <v>44</v>
      </c>
      <c r="DQ36" s="27">
        <v>26089</v>
      </c>
      <c r="DR36" s="27">
        <v>2212133.648</v>
      </c>
      <c r="DS36" s="27">
        <v>278267.16100000002</v>
      </c>
      <c r="DT36" s="27">
        <v>11528174.026999999</v>
      </c>
      <c r="DU36" s="7">
        <f t="shared" si="21"/>
        <v>2212133.648</v>
      </c>
      <c r="DW36" t="str">
        <f t="shared" si="22"/>
        <v/>
      </c>
      <c r="EC36" s="7" t="str">
        <f t="shared" si="33"/>
        <v/>
      </c>
      <c r="EE36">
        <f t="shared" si="23"/>
        <v>26</v>
      </c>
      <c r="EF36" s="33" t="s">
        <v>134</v>
      </c>
      <c r="EG36" s="27">
        <v>19278645.123000003</v>
      </c>
      <c r="EH36" s="27">
        <v>1055154043.3110007</v>
      </c>
      <c r="EI36" s="27">
        <v>18670250.149000004</v>
      </c>
      <c r="EJ36" s="27">
        <v>1037840767.2780006</v>
      </c>
      <c r="EK36" s="7">
        <f t="shared" si="34"/>
        <v>1055154043.3110007</v>
      </c>
      <c r="EM36" t="str">
        <f t="shared" si="24"/>
        <v/>
      </c>
      <c r="ES36" s="27" t="str">
        <f t="shared" si="25"/>
        <v/>
      </c>
      <c r="EU36" s="27">
        <f t="shared" si="26"/>
        <v>27</v>
      </c>
      <c r="EV36" s="33" t="s">
        <v>109</v>
      </c>
      <c r="EW36" s="27">
        <v>9936520.3970000036</v>
      </c>
      <c r="EX36" s="27">
        <v>1250467464.948</v>
      </c>
      <c r="EY36" s="27">
        <v>9215378.9679999966</v>
      </c>
      <c r="EZ36" s="27">
        <v>1022277098.6189998</v>
      </c>
      <c r="FA36" s="7">
        <f t="shared" si="27"/>
        <v>1250467464.948</v>
      </c>
    </row>
    <row r="37" spans="5:163" ht="15.75" x14ac:dyDescent="0.25">
      <c r="E37">
        <f t="shared" si="0"/>
        <v>28</v>
      </c>
      <c r="F37" s="33" t="s">
        <v>237</v>
      </c>
      <c r="G37" s="27">
        <v>7743717.75</v>
      </c>
      <c r="H37" s="27">
        <v>78013052.481000006</v>
      </c>
      <c r="I37" s="27">
        <v>7663237.6500000013</v>
      </c>
      <c r="J37" s="27">
        <v>85095287.291000009</v>
      </c>
      <c r="K37" s="7">
        <f t="shared" si="28"/>
        <v>78013052.481000006</v>
      </c>
      <c r="M37">
        <f t="shared" si="29"/>
        <v>27</v>
      </c>
      <c r="N37" s="33" t="s">
        <v>76</v>
      </c>
      <c r="O37" s="27">
        <v>974307.66</v>
      </c>
      <c r="P37" s="27">
        <v>123511182.94199999</v>
      </c>
      <c r="Q37" s="27">
        <v>1263919.8599999999</v>
      </c>
      <c r="R37" s="27">
        <v>172887974.09500003</v>
      </c>
      <c r="S37" s="7">
        <f t="shared" si="1"/>
        <v>123511182.94199999</v>
      </c>
      <c r="U37" t="str">
        <f t="shared" si="2"/>
        <v/>
      </c>
      <c r="AA37" s="27" t="str">
        <f t="shared" si="3"/>
        <v/>
      </c>
      <c r="AC37" t="str">
        <f t="shared" si="4"/>
        <v/>
      </c>
      <c r="AI37" s="7" t="str">
        <f t="shared" si="30"/>
        <v/>
      </c>
      <c r="AK37">
        <f t="shared" si="5"/>
        <v>27</v>
      </c>
      <c r="AL37" s="33" t="s">
        <v>280</v>
      </c>
      <c r="AM37" s="27">
        <v>4883</v>
      </c>
      <c r="AN37" s="27">
        <v>115320</v>
      </c>
      <c r="AO37" s="27">
        <v>9145.3799999999992</v>
      </c>
      <c r="AP37" s="27">
        <v>303000</v>
      </c>
      <c r="AQ37" s="7">
        <f t="shared" si="6"/>
        <v>115320</v>
      </c>
      <c r="AS37" t="str">
        <f t="shared" si="7"/>
        <v/>
      </c>
      <c r="AY37" s="7" t="str">
        <f t="shared" si="8"/>
        <v/>
      </c>
      <c r="BA37">
        <f t="shared" si="9"/>
        <v>27</v>
      </c>
      <c r="BB37" s="33" t="s">
        <v>127</v>
      </c>
      <c r="BC37" s="27">
        <v>748846.96999999986</v>
      </c>
      <c r="BD37" s="27">
        <v>100629990.56199998</v>
      </c>
      <c r="BE37" s="27">
        <v>1957919.6919999998</v>
      </c>
      <c r="BF37" s="27">
        <v>219128396.84600005</v>
      </c>
      <c r="BG37" s="7">
        <f t="shared" si="10"/>
        <v>100629990.56199998</v>
      </c>
      <c r="BI37" t="str">
        <f t="shared" si="11"/>
        <v/>
      </c>
      <c r="BO37" s="27" t="str">
        <f t="shared" si="12"/>
        <v/>
      </c>
      <c r="BQ37" s="27">
        <f t="shared" si="13"/>
        <v>28</v>
      </c>
      <c r="BR37" s="33" t="s">
        <v>109</v>
      </c>
      <c r="BS37" s="27">
        <v>536280.78700000001</v>
      </c>
      <c r="BT37" s="27">
        <v>65810761.944000006</v>
      </c>
      <c r="BU37" s="27">
        <v>553814.01800000004</v>
      </c>
      <c r="BV37" s="27">
        <v>74988317.273999974</v>
      </c>
      <c r="BW37" s="27">
        <f t="shared" si="14"/>
        <v>65810761.944000006</v>
      </c>
      <c r="CH37" s="27">
        <f t="shared" si="15"/>
        <v>28</v>
      </c>
      <c r="CI37" s="33" t="s">
        <v>231</v>
      </c>
      <c r="CJ37" s="27">
        <v>30544943.876999993</v>
      </c>
      <c r="CK37" s="27">
        <v>499333647</v>
      </c>
      <c r="CL37" s="27">
        <v>19892360.942999996</v>
      </c>
      <c r="CM37" s="27">
        <v>333514459.51600003</v>
      </c>
      <c r="CN37" s="7">
        <f t="shared" si="16"/>
        <v>499333647</v>
      </c>
      <c r="CQ37">
        <f t="shared" si="31"/>
        <v>28</v>
      </c>
      <c r="CR37" s="33" t="s">
        <v>258</v>
      </c>
      <c r="CS37" s="27">
        <v>33149914.660999998</v>
      </c>
      <c r="CT37" s="27">
        <v>1230382526.0669997</v>
      </c>
      <c r="CU37" s="27">
        <v>28029653.797000006</v>
      </c>
      <c r="CV37" s="27">
        <v>1083630856.0449998</v>
      </c>
      <c r="CW37" s="7">
        <f t="shared" si="35"/>
        <v>1230382526.0669997</v>
      </c>
      <c r="CY37" t="str">
        <f t="shared" si="17"/>
        <v/>
      </c>
      <c r="DE37" s="7" t="str">
        <f t="shared" si="18"/>
        <v/>
      </c>
      <c r="DG37" t="str">
        <f t="shared" si="19"/>
        <v/>
      </c>
      <c r="DM37" s="7" t="str">
        <f t="shared" si="32"/>
        <v/>
      </c>
      <c r="DO37">
        <f t="shared" si="20"/>
        <v>27</v>
      </c>
      <c r="DP37" s="33" t="s">
        <v>47</v>
      </c>
      <c r="DQ37" s="27">
        <v>76166.100000000006</v>
      </c>
      <c r="DR37" s="27">
        <v>1988287</v>
      </c>
      <c r="DS37" s="27">
        <v>3752.6000000000022</v>
      </c>
      <c r="DT37" s="27">
        <v>202842</v>
      </c>
      <c r="DU37" s="7">
        <f t="shared" si="21"/>
        <v>1988287</v>
      </c>
      <c r="DW37" t="str">
        <f t="shared" si="22"/>
        <v/>
      </c>
      <c r="EC37" s="7" t="str">
        <f t="shared" si="33"/>
        <v/>
      </c>
      <c r="EE37">
        <f t="shared" si="23"/>
        <v>27</v>
      </c>
      <c r="EF37" s="33" t="s">
        <v>129</v>
      </c>
      <c r="EG37" s="27">
        <v>55352732.772000007</v>
      </c>
      <c r="EH37" s="27">
        <v>995816688.16900182</v>
      </c>
      <c r="EI37" s="27">
        <v>47215626.788000025</v>
      </c>
      <c r="EJ37" s="27">
        <v>903408142.89999962</v>
      </c>
      <c r="EK37" s="7">
        <f t="shared" si="34"/>
        <v>995816688.16900182</v>
      </c>
      <c r="EM37" t="str">
        <f t="shared" si="24"/>
        <v/>
      </c>
      <c r="ES37" s="27" t="str">
        <f t="shared" si="25"/>
        <v/>
      </c>
      <c r="EU37" s="27">
        <f t="shared" si="26"/>
        <v>28</v>
      </c>
      <c r="EV37" s="33" t="s">
        <v>108</v>
      </c>
      <c r="EW37" s="27">
        <v>8686682.9610000011</v>
      </c>
      <c r="EX37" s="27">
        <v>1245516834.2809999</v>
      </c>
      <c r="EY37" s="27">
        <v>5755814.9349999968</v>
      </c>
      <c r="EZ37" s="27">
        <v>677301076.70499992</v>
      </c>
      <c r="FA37" s="7">
        <f t="shared" si="27"/>
        <v>1245516834.2809999</v>
      </c>
    </row>
    <row r="38" spans="5:163" ht="15.75" x14ac:dyDescent="0.25">
      <c r="E38">
        <f t="shared" si="0"/>
        <v>29</v>
      </c>
      <c r="F38" s="33" t="s">
        <v>144</v>
      </c>
      <c r="G38" s="27">
        <v>1422948.9739999995</v>
      </c>
      <c r="H38" s="27">
        <v>72402610.855999991</v>
      </c>
      <c r="I38" s="27">
        <v>1786753.152</v>
      </c>
      <c r="J38" s="27">
        <v>74775362.561000004</v>
      </c>
      <c r="K38" s="7">
        <f t="shared" si="28"/>
        <v>72402610.855999991</v>
      </c>
      <c r="M38">
        <f t="shared" si="29"/>
        <v>28</v>
      </c>
      <c r="N38" s="33" t="s">
        <v>171</v>
      </c>
      <c r="O38" s="27">
        <v>1860258.2160000016</v>
      </c>
      <c r="P38" s="27">
        <v>120249437.37799999</v>
      </c>
      <c r="Q38" s="27">
        <v>1923501.6989999996</v>
      </c>
      <c r="R38" s="27">
        <v>124950593.77299999</v>
      </c>
      <c r="S38" s="7">
        <f t="shared" si="1"/>
        <v>120249437.37799999</v>
      </c>
      <c r="U38" t="str">
        <f t="shared" si="2"/>
        <v/>
      </c>
      <c r="AA38" s="27" t="str">
        <f t="shared" si="3"/>
        <v/>
      </c>
      <c r="AC38" t="str">
        <f t="shared" si="4"/>
        <v/>
      </c>
      <c r="AI38" s="7" t="str">
        <f t="shared" si="30"/>
        <v/>
      </c>
      <c r="AK38">
        <f t="shared" si="5"/>
        <v>28</v>
      </c>
      <c r="AL38" s="33" t="s">
        <v>159</v>
      </c>
      <c r="AM38" s="27"/>
      <c r="AN38" s="27"/>
      <c r="AO38" s="27">
        <v>53025.05</v>
      </c>
      <c r="AP38" s="27">
        <v>687348</v>
      </c>
      <c r="AQ38" s="7">
        <f t="shared" si="6"/>
        <v>0</v>
      </c>
      <c r="AS38" t="str">
        <f t="shared" si="7"/>
        <v/>
      </c>
      <c r="AY38" s="7" t="str">
        <f t="shared" si="8"/>
        <v/>
      </c>
      <c r="BA38">
        <f t="shared" si="9"/>
        <v>28</v>
      </c>
      <c r="BB38" s="33" t="s">
        <v>136</v>
      </c>
      <c r="BC38" s="27">
        <v>14331.410999999991</v>
      </c>
      <c r="BD38" s="27">
        <v>100217774.176</v>
      </c>
      <c r="BE38" s="27">
        <v>16175.135000000002</v>
      </c>
      <c r="BF38" s="27">
        <v>93135911.904000029</v>
      </c>
      <c r="BG38" s="7">
        <f t="shared" si="10"/>
        <v>100217774.176</v>
      </c>
      <c r="BI38" t="str">
        <f t="shared" si="11"/>
        <v/>
      </c>
      <c r="BO38" s="27" t="str">
        <f t="shared" si="12"/>
        <v/>
      </c>
      <c r="BQ38" s="27">
        <f t="shared" si="13"/>
        <v>29</v>
      </c>
      <c r="BR38" s="33" t="s">
        <v>335</v>
      </c>
      <c r="BS38" s="27">
        <v>14143</v>
      </c>
      <c r="BT38" s="27">
        <v>63035958</v>
      </c>
      <c r="BU38" s="27">
        <v>17713</v>
      </c>
      <c r="BV38" s="27">
        <v>43285617</v>
      </c>
      <c r="BW38" s="27">
        <f t="shared" si="14"/>
        <v>63035958</v>
      </c>
      <c r="CH38" s="27">
        <f t="shared" si="15"/>
        <v>29</v>
      </c>
      <c r="CI38" s="33" t="s">
        <v>147</v>
      </c>
      <c r="CJ38" s="27">
        <v>4991379.3619999997</v>
      </c>
      <c r="CK38" s="27">
        <v>474050068.17199999</v>
      </c>
      <c r="CL38" s="27">
        <v>3832176.5599999996</v>
      </c>
      <c r="CM38" s="27">
        <v>372303846.755</v>
      </c>
      <c r="CN38" s="7">
        <f t="shared" si="16"/>
        <v>474050068.17199999</v>
      </c>
      <c r="CQ38" t="str">
        <f t="shared" si="31"/>
        <v/>
      </c>
      <c r="CR38" s="33" t="s">
        <v>85</v>
      </c>
      <c r="CS38" s="27">
        <v>43675794.637000024</v>
      </c>
      <c r="CT38" s="27">
        <v>1196224394.3770003</v>
      </c>
      <c r="CU38" s="27">
        <v>50499428.898999982</v>
      </c>
      <c r="CV38" s="27">
        <v>1322666707.5850005</v>
      </c>
      <c r="CW38" s="7" t="str">
        <f t="shared" si="35"/>
        <v/>
      </c>
      <c r="CY38" t="str">
        <f t="shared" si="17"/>
        <v/>
      </c>
      <c r="DE38" s="7" t="str">
        <f t="shared" si="18"/>
        <v/>
      </c>
      <c r="DG38" t="str">
        <f t="shared" si="19"/>
        <v/>
      </c>
      <c r="DM38" s="7" t="str">
        <f t="shared" si="32"/>
        <v/>
      </c>
      <c r="DO38">
        <f t="shared" si="20"/>
        <v>28</v>
      </c>
      <c r="DP38" s="33" t="s">
        <v>285</v>
      </c>
      <c r="DQ38" s="27">
        <v>268948.89499999996</v>
      </c>
      <c r="DR38" s="27">
        <v>357473.88</v>
      </c>
      <c r="DS38" s="27">
        <v>369413.08100000006</v>
      </c>
      <c r="DT38" s="27">
        <v>1135629.442</v>
      </c>
      <c r="DU38" s="7">
        <f t="shared" si="21"/>
        <v>357473.88</v>
      </c>
      <c r="DW38" t="str">
        <f t="shared" si="22"/>
        <v/>
      </c>
      <c r="EC38" s="7" t="str">
        <f t="shared" si="33"/>
        <v/>
      </c>
      <c r="EE38">
        <f t="shared" si="23"/>
        <v>28</v>
      </c>
      <c r="EF38" s="33" t="s">
        <v>188</v>
      </c>
      <c r="EG38" s="27">
        <v>24203988.063999992</v>
      </c>
      <c r="EH38" s="27">
        <v>888365334.50600016</v>
      </c>
      <c r="EI38" s="27">
        <v>22292455.542999983</v>
      </c>
      <c r="EJ38" s="27">
        <v>793469623.60199976</v>
      </c>
      <c r="EK38" s="7">
        <f t="shared" si="34"/>
        <v>888365334.50600016</v>
      </c>
      <c r="EM38" t="str">
        <f t="shared" si="24"/>
        <v/>
      </c>
      <c r="ES38" s="27" t="str">
        <f t="shared" si="25"/>
        <v/>
      </c>
      <c r="EU38" s="27">
        <f t="shared" si="26"/>
        <v>29</v>
      </c>
      <c r="EV38" s="33" t="s">
        <v>98</v>
      </c>
      <c r="EW38" s="27">
        <v>7531839.6070000008</v>
      </c>
      <c r="EX38" s="27">
        <v>1215320420.108</v>
      </c>
      <c r="EY38" s="27">
        <v>6632851.3649999984</v>
      </c>
      <c r="EZ38" s="27">
        <v>1155128980.6780007</v>
      </c>
      <c r="FA38" s="7">
        <f t="shared" si="27"/>
        <v>1215320420.108</v>
      </c>
    </row>
    <row r="39" spans="5:163" ht="15.75" x14ac:dyDescent="0.25">
      <c r="E39">
        <f t="shared" si="0"/>
        <v>30</v>
      </c>
      <c r="F39" s="33" t="s">
        <v>148</v>
      </c>
      <c r="G39" s="27">
        <v>14064625</v>
      </c>
      <c r="H39" s="27">
        <v>67509480.800000012</v>
      </c>
      <c r="I39" s="27">
        <v>11602492.85</v>
      </c>
      <c r="J39" s="27">
        <v>76267555.585000008</v>
      </c>
      <c r="K39" s="7">
        <f t="shared" si="28"/>
        <v>67509480.800000012</v>
      </c>
      <c r="M39">
        <f t="shared" si="29"/>
        <v>29</v>
      </c>
      <c r="N39" s="33" t="s">
        <v>83</v>
      </c>
      <c r="O39" s="27">
        <v>2335901.5490000001</v>
      </c>
      <c r="P39" s="27">
        <v>117344751.42</v>
      </c>
      <c r="Q39" s="27">
        <v>2969460.3159999992</v>
      </c>
      <c r="R39" s="27">
        <v>141637397.31</v>
      </c>
      <c r="S39" s="7">
        <f t="shared" si="1"/>
        <v>117344751.42</v>
      </c>
      <c r="U39" t="str">
        <f t="shared" si="2"/>
        <v/>
      </c>
      <c r="AA39" s="27" t="str">
        <f t="shared" si="3"/>
        <v/>
      </c>
      <c r="AC39" t="str">
        <f t="shared" si="4"/>
        <v/>
      </c>
      <c r="AI39" s="7" t="str">
        <f t="shared" si="30"/>
        <v/>
      </c>
      <c r="AK39" t="str">
        <f t="shared" si="5"/>
        <v/>
      </c>
      <c r="AL39" s="26" t="s">
        <v>138</v>
      </c>
      <c r="AM39" s="27">
        <v>198489476.75000003</v>
      </c>
      <c r="AN39" s="27">
        <v>4094394157.1230016</v>
      </c>
      <c r="AO39" s="27">
        <v>154945618.79599991</v>
      </c>
      <c r="AP39" s="27">
        <v>4816560812.1759977</v>
      </c>
      <c r="AQ39" s="7" t="str">
        <f t="shared" si="6"/>
        <v/>
      </c>
      <c r="AS39" t="str">
        <f t="shared" si="7"/>
        <v/>
      </c>
      <c r="AY39" s="7" t="str">
        <f t="shared" si="8"/>
        <v/>
      </c>
      <c r="BA39">
        <f t="shared" si="9"/>
        <v>29</v>
      </c>
      <c r="BB39" s="33" t="s">
        <v>313</v>
      </c>
      <c r="BC39" s="27">
        <v>272648.86700000003</v>
      </c>
      <c r="BD39" s="27">
        <v>92813171.619000018</v>
      </c>
      <c r="BE39" s="27">
        <v>293756.08100000024</v>
      </c>
      <c r="BF39" s="27">
        <v>83755571.637999997</v>
      </c>
      <c r="BG39" s="7">
        <f t="shared" si="10"/>
        <v>92813171.619000018</v>
      </c>
      <c r="BI39" t="str">
        <f t="shared" si="11"/>
        <v/>
      </c>
      <c r="BO39" s="27" t="str">
        <f t="shared" si="12"/>
        <v/>
      </c>
      <c r="BQ39" s="27">
        <f t="shared" si="13"/>
        <v>30</v>
      </c>
      <c r="BR39" s="33" t="s">
        <v>175</v>
      </c>
      <c r="BS39" s="27">
        <v>21435.972000000009</v>
      </c>
      <c r="BT39" s="27">
        <v>62470674.425000004</v>
      </c>
      <c r="BU39" s="27">
        <v>23190.808000000012</v>
      </c>
      <c r="BV39" s="27">
        <v>69019780.566000015</v>
      </c>
      <c r="BW39" s="27">
        <f t="shared" si="14"/>
        <v>62470674.425000004</v>
      </c>
      <c r="CH39" s="27">
        <f t="shared" si="15"/>
        <v>30</v>
      </c>
      <c r="CI39" s="33" t="s">
        <v>235</v>
      </c>
      <c r="CJ39" s="27">
        <v>27790890.794000011</v>
      </c>
      <c r="CK39" s="27">
        <v>434049670.727</v>
      </c>
      <c r="CL39" s="27">
        <v>54736721.52099999</v>
      </c>
      <c r="CM39" s="27">
        <v>437632472.81600004</v>
      </c>
      <c r="CN39" s="7">
        <f t="shared" si="16"/>
        <v>434049670.727</v>
      </c>
      <c r="CQ39">
        <f t="shared" si="31"/>
        <v>29</v>
      </c>
      <c r="CR39" s="33" t="s">
        <v>240</v>
      </c>
      <c r="CS39" s="27">
        <v>8733344.4970000014</v>
      </c>
      <c r="CT39" s="27">
        <v>1195809373.507</v>
      </c>
      <c r="CU39" s="27">
        <v>8838933.6480000019</v>
      </c>
      <c r="CV39" s="27">
        <v>1215734746.8099997</v>
      </c>
      <c r="CW39" s="7">
        <f t="shared" si="35"/>
        <v>1195809373.507</v>
      </c>
      <c r="CY39" t="str">
        <f t="shared" si="17"/>
        <v/>
      </c>
      <c r="DE39" s="7" t="str">
        <f t="shared" si="18"/>
        <v/>
      </c>
      <c r="DG39" t="str">
        <f t="shared" si="19"/>
        <v/>
      </c>
      <c r="DM39" s="7" t="str">
        <f t="shared" si="32"/>
        <v/>
      </c>
      <c r="DO39">
        <f t="shared" si="20"/>
        <v>29</v>
      </c>
      <c r="DP39" s="33" t="s">
        <v>366</v>
      </c>
      <c r="DQ39" s="27">
        <v>1</v>
      </c>
      <c r="DR39" s="27">
        <v>41.615000000000002</v>
      </c>
      <c r="DS39" s="27"/>
      <c r="DT39" s="27"/>
      <c r="DU39" s="7">
        <f>IF(OR(DP39="Indéfini",DP39="Autres",DP39="Autre",DP39="Autres produits bruts d'origine animale et végétale",DP39="Total général"),"",IF(DP39&lt;&gt;"",DR39,""))</f>
        <v>41.615000000000002</v>
      </c>
      <c r="DW39" t="str">
        <f t="shared" si="22"/>
        <v/>
      </c>
      <c r="EC39" s="7" t="str">
        <f t="shared" si="33"/>
        <v/>
      </c>
      <c r="EE39">
        <f t="shared" si="23"/>
        <v>29</v>
      </c>
      <c r="EF39" s="33" t="s">
        <v>325</v>
      </c>
      <c r="EG39" s="27">
        <v>3105477.6670000008</v>
      </c>
      <c r="EH39" s="27">
        <v>882910730.01400018</v>
      </c>
      <c r="EI39" s="27">
        <v>2690450.1319999984</v>
      </c>
      <c r="EJ39" s="27">
        <v>788624210.20299983</v>
      </c>
      <c r="EK39" s="7">
        <f t="shared" si="34"/>
        <v>882910730.01400018</v>
      </c>
      <c r="EM39" t="str">
        <f t="shared" si="24"/>
        <v/>
      </c>
      <c r="ES39" s="27" t="str">
        <f t="shared" si="25"/>
        <v/>
      </c>
      <c r="EU39" s="27">
        <f t="shared" si="26"/>
        <v>30</v>
      </c>
      <c r="EV39" s="33" t="s">
        <v>93</v>
      </c>
      <c r="EW39" s="27">
        <v>24569368.784000002</v>
      </c>
      <c r="EX39" s="27">
        <v>1211173509.369</v>
      </c>
      <c r="EY39" s="27">
        <v>20021268.419999987</v>
      </c>
      <c r="EZ39" s="27">
        <v>1029166958.5340005</v>
      </c>
      <c r="FA39" s="7">
        <f t="shared" si="27"/>
        <v>1211173509.369</v>
      </c>
    </row>
    <row r="40" spans="5:163" ht="15.75" x14ac:dyDescent="0.25">
      <c r="E40">
        <f t="shared" si="0"/>
        <v>31</v>
      </c>
      <c r="F40" s="33" t="s">
        <v>143</v>
      </c>
      <c r="G40" s="27">
        <v>387724.40099999995</v>
      </c>
      <c r="H40" s="27">
        <v>67291856.148000002</v>
      </c>
      <c r="I40" s="27">
        <v>183329.00300000003</v>
      </c>
      <c r="J40" s="27">
        <v>17733297.291999992</v>
      </c>
      <c r="K40" s="7">
        <f t="shared" si="28"/>
        <v>67291856.148000002</v>
      </c>
      <c r="M40">
        <f t="shared" si="29"/>
        <v>30</v>
      </c>
      <c r="N40" s="33" t="s">
        <v>268</v>
      </c>
      <c r="O40" s="27">
        <v>428140.57899999991</v>
      </c>
      <c r="P40" s="27">
        <v>110475402.76600005</v>
      </c>
      <c r="Q40" s="27">
        <v>557552.63400000008</v>
      </c>
      <c r="R40" s="27">
        <v>124030810.697</v>
      </c>
      <c r="S40" s="7">
        <f t="shared" si="1"/>
        <v>110475402.76600005</v>
      </c>
      <c r="U40" t="str">
        <f t="shared" si="2"/>
        <v/>
      </c>
      <c r="AA40" s="27" t="str">
        <f t="shared" si="3"/>
        <v/>
      </c>
      <c r="AC40" t="str">
        <f t="shared" si="4"/>
        <v/>
      </c>
      <c r="AI40" s="7" t="str">
        <f t="shared" si="30"/>
        <v/>
      </c>
      <c r="AK40" t="str">
        <f t="shared" si="5"/>
        <v/>
      </c>
      <c r="AQ40" s="7" t="str">
        <f t="shared" si="6"/>
        <v/>
      </c>
      <c r="AS40" t="str">
        <f t="shared" si="7"/>
        <v/>
      </c>
      <c r="AY40" s="7" t="str">
        <f t="shared" si="8"/>
        <v/>
      </c>
      <c r="BA40">
        <f t="shared" si="9"/>
        <v>30</v>
      </c>
      <c r="BB40" s="33" t="s">
        <v>186</v>
      </c>
      <c r="BC40" s="27">
        <v>149319.08100000003</v>
      </c>
      <c r="BD40" s="27">
        <v>82540087.155000001</v>
      </c>
      <c r="BE40" s="27">
        <v>79171.882000000012</v>
      </c>
      <c r="BF40" s="27">
        <v>52347255.315999992</v>
      </c>
      <c r="BG40" s="7">
        <f t="shared" si="10"/>
        <v>82540087.155000001</v>
      </c>
      <c r="BI40" t="str">
        <f t="shared" si="11"/>
        <v/>
      </c>
      <c r="BO40" s="27" t="str">
        <f t="shared" si="12"/>
        <v/>
      </c>
      <c r="BQ40" s="27">
        <f t="shared" si="13"/>
        <v>31</v>
      </c>
      <c r="BR40" s="33" t="s">
        <v>108</v>
      </c>
      <c r="BS40" s="27">
        <v>573705.22699999996</v>
      </c>
      <c r="BT40" s="27">
        <v>52343789.181999989</v>
      </c>
      <c r="BU40" s="27">
        <v>544503.13899999997</v>
      </c>
      <c r="BV40" s="27">
        <v>61567227.157000005</v>
      </c>
      <c r="BW40" s="27">
        <f t="shared" si="14"/>
        <v>52343789.181999989</v>
      </c>
      <c r="CH40" s="27">
        <f t="shared" si="15"/>
        <v>31</v>
      </c>
      <c r="CI40" s="33" t="s">
        <v>7</v>
      </c>
      <c r="CJ40" s="27">
        <v>8620145.2149999999</v>
      </c>
      <c r="CK40" s="27">
        <v>406869742.41500002</v>
      </c>
      <c r="CL40" s="27">
        <v>8514425.6959999967</v>
      </c>
      <c r="CM40" s="27">
        <v>408853441.51400006</v>
      </c>
      <c r="CN40" s="7">
        <f t="shared" si="16"/>
        <v>406869742.41500002</v>
      </c>
      <c r="CQ40">
        <f t="shared" si="31"/>
        <v>30</v>
      </c>
      <c r="CR40" s="33" t="s">
        <v>79</v>
      </c>
      <c r="CS40" s="27">
        <v>23346378.999999996</v>
      </c>
      <c r="CT40" s="27">
        <v>1122398644.1549997</v>
      </c>
      <c r="CU40" s="27">
        <v>17843515.25</v>
      </c>
      <c r="CV40" s="27">
        <v>890910613.30799985</v>
      </c>
      <c r="CW40" s="7">
        <f t="shared" si="35"/>
        <v>1122398644.1549997</v>
      </c>
      <c r="CY40" t="str">
        <f t="shared" si="17"/>
        <v/>
      </c>
      <c r="DE40" s="7" t="str">
        <f t="shared" si="18"/>
        <v/>
      </c>
      <c r="DG40" t="str">
        <f t="shared" si="19"/>
        <v/>
      </c>
      <c r="DM40" s="7" t="str">
        <f t="shared" si="32"/>
        <v/>
      </c>
      <c r="DO40" t="str">
        <f t="shared" si="20"/>
        <v/>
      </c>
      <c r="DP40" s="26" t="s">
        <v>138</v>
      </c>
      <c r="DQ40" s="27">
        <v>1684065503.585</v>
      </c>
      <c r="DR40" s="27">
        <v>15926386846.558998</v>
      </c>
      <c r="DS40" s="27">
        <v>1396500283.3429999</v>
      </c>
      <c r="DT40" s="27">
        <v>13106987695.932001</v>
      </c>
      <c r="DU40" s="7" t="str">
        <f t="shared" si="21"/>
        <v/>
      </c>
      <c r="DW40" t="str">
        <f t="shared" si="22"/>
        <v/>
      </c>
      <c r="EC40" s="7" t="str">
        <f t="shared" si="33"/>
        <v/>
      </c>
      <c r="EE40">
        <f t="shared" si="23"/>
        <v>30</v>
      </c>
      <c r="EF40" s="33" t="s">
        <v>326</v>
      </c>
      <c r="EG40" s="27">
        <v>3079662.7449999987</v>
      </c>
      <c r="EH40" s="27">
        <v>673511775.89999986</v>
      </c>
      <c r="EI40" s="27">
        <v>3385460.5120000001</v>
      </c>
      <c r="EJ40" s="27">
        <v>709644911.63199997</v>
      </c>
      <c r="EK40" s="7">
        <f t="shared" si="34"/>
        <v>673511775.89999986</v>
      </c>
      <c r="EM40" t="str">
        <f t="shared" si="24"/>
        <v/>
      </c>
      <c r="ES40" s="27" t="str">
        <f t="shared" si="25"/>
        <v/>
      </c>
      <c r="EU40" s="27">
        <f t="shared" si="26"/>
        <v>31</v>
      </c>
      <c r="EV40" s="33" t="s">
        <v>203</v>
      </c>
      <c r="EW40" s="27">
        <v>6234325.6370000029</v>
      </c>
      <c r="EX40" s="27">
        <v>1195551577.5090003</v>
      </c>
      <c r="EY40" s="27">
        <v>5441036.6179999989</v>
      </c>
      <c r="EZ40" s="27">
        <v>862674284.44899976</v>
      </c>
      <c r="FA40" s="7">
        <f t="shared" si="27"/>
        <v>1195551577.5090003</v>
      </c>
    </row>
    <row r="41" spans="5:163" ht="15.75" x14ac:dyDescent="0.25">
      <c r="E41">
        <f t="shared" si="0"/>
        <v>32</v>
      </c>
      <c r="F41" s="33" t="s">
        <v>145</v>
      </c>
      <c r="G41" s="27">
        <v>9003239</v>
      </c>
      <c r="H41" s="27">
        <v>61109458.388999991</v>
      </c>
      <c r="I41" s="27">
        <v>11765572.600000001</v>
      </c>
      <c r="J41" s="27">
        <v>68021381.241999999</v>
      </c>
      <c r="K41" s="7">
        <f t="shared" si="28"/>
        <v>61109458.388999991</v>
      </c>
      <c r="M41">
        <f t="shared" si="29"/>
        <v>31</v>
      </c>
      <c r="N41" s="33" t="s">
        <v>258</v>
      </c>
      <c r="O41" s="27">
        <v>5459644.5</v>
      </c>
      <c r="P41" s="27">
        <v>84515826.675000027</v>
      </c>
      <c r="Q41" s="27">
        <v>4961860.8960000006</v>
      </c>
      <c r="R41" s="27">
        <v>72650241.095000014</v>
      </c>
      <c r="S41" s="7">
        <f t="shared" si="1"/>
        <v>84515826.675000027</v>
      </c>
      <c r="U41" t="str">
        <f t="shared" si="2"/>
        <v/>
      </c>
      <c r="AA41" s="27" t="str">
        <f t="shared" si="3"/>
        <v/>
      </c>
      <c r="AC41" t="str">
        <f t="shared" si="4"/>
        <v/>
      </c>
      <c r="AI41" s="7" t="str">
        <f t="shared" si="30"/>
        <v/>
      </c>
      <c r="AK41" t="str">
        <f t="shared" si="5"/>
        <v/>
      </c>
      <c r="AQ41" s="7" t="str">
        <f t="shared" si="6"/>
        <v/>
      </c>
      <c r="AS41" t="str">
        <f t="shared" si="7"/>
        <v/>
      </c>
      <c r="AY41" s="7" t="str">
        <f t="shared" si="8"/>
        <v/>
      </c>
      <c r="BA41">
        <f t="shared" si="9"/>
        <v>31</v>
      </c>
      <c r="BB41" s="33" t="s">
        <v>132</v>
      </c>
      <c r="BC41" s="27">
        <v>3244963.129999999</v>
      </c>
      <c r="BD41" s="27">
        <v>75966286.671000019</v>
      </c>
      <c r="BE41" s="27">
        <v>6707198.0159999998</v>
      </c>
      <c r="BF41" s="27">
        <v>112371515.43599999</v>
      </c>
      <c r="BG41" s="7">
        <f t="shared" si="10"/>
        <v>75966286.671000019</v>
      </c>
      <c r="BI41" t="str">
        <f t="shared" si="11"/>
        <v/>
      </c>
      <c r="BO41" s="27" t="str">
        <f t="shared" si="12"/>
        <v/>
      </c>
      <c r="BQ41" s="27">
        <f t="shared" si="13"/>
        <v>32</v>
      </c>
      <c r="BR41" s="33" t="s">
        <v>176</v>
      </c>
      <c r="BS41" s="27">
        <v>425929.95600000001</v>
      </c>
      <c r="BT41" s="27">
        <v>50868710.210000001</v>
      </c>
      <c r="BU41" s="27">
        <v>428054.571</v>
      </c>
      <c r="BV41" s="27">
        <v>61771634.963</v>
      </c>
      <c r="BW41" s="27">
        <f t="shared" si="14"/>
        <v>50868710.210000001</v>
      </c>
      <c r="CH41" s="27">
        <f t="shared" si="15"/>
        <v>32</v>
      </c>
      <c r="CI41" s="33" t="s">
        <v>26</v>
      </c>
      <c r="CJ41" s="27">
        <v>38250460.002999999</v>
      </c>
      <c r="CK41" s="27">
        <v>376550199.19300002</v>
      </c>
      <c r="CL41" s="27">
        <v>33645146</v>
      </c>
      <c r="CM41" s="27">
        <v>299493542</v>
      </c>
      <c r="CN41" s="7">
        <f t="shared" si="16"/>
        <v>376550199.19300002</v>
      </c>
      <c r="CQ41">
        <f t="shared" si="31"/>
        <v>31</v>
      </c>
      <c r="CR41" s="33" t="s">
        <v>276</v>
      </c>
      <c r="CS41" s="27">
        <v>18269337.465000007</v>
      </c>
      <c r="CT41" s="27">
        <v>1113049605.7750001</v>
      </c>
      <c r="CU41" s="27">
        <v>9795940.9869999979</v>
      </c>
      <c r="CV41" s="27">
        <v>563655557.52499998</v>
      </c>
      <c r="CW41" s="7">
        <f t="shared" si="35"/>
        <v>1113049605.7750001</v>
      </c>
      <c r="CY41" t="str">
        <f t="shared" si="17"/>
        <v/>
      </c>
      <c r="DE41" s="7" t="str">
        <f t="shared" si="18"/>
        <v/>
      </c>
      <c r="DG41" t="str">
        <f t="shared" si="19"/>
        <v/>
      </c>
      <c r="DM41" s="7" t="str">
        <f t="shared" si="32"/>
        <v/>
      </c>
      <c r="DO41" t="str">
        <f t="shared" si="20"/>
        <v/>
      </c>
      <c r="DU41" s="7" t="str">
        <f t="shared" si="21"/>
        <v/>
      </c>
      <c r="DW41" t="str">
        <f t="shared" si="22"/>
        <v/>
      </c>
      <c r="EC41" s="7" t="str">
        <f t="shared" si="33"/>
        <v/>
      </c>
      <c r="EE41">
        <f t="shared" si="23"/>
        <v>31</v>
      </c>
      <c r="EF41" s="33" t="s">
        <v>136</v>
      </c>
      <c r="EG41" s="27">
        <v>825737.30399999954</v>
      </c>
      <c r="EH41" s="27">
        <v>580987479.35099995</v>
      </c>
      <c r="EI41" s="27">
        <v>790994.99499999976</v>
      </c>
      <c r="EJ41" s="27">
        <v>532219159.37699986</v>
      </c>
      <c r="EK41" s="7">
        <f t="shared" si="34"/>
        <v>580987479.35099995</v>
      </c>
      <c r="EM41" t="str">
        <f t="shared" si="24"/>
        <v/>
      </c>
      <c r="ES41" s="27" t="str">
        <f t="shared" si="25"/>
        <v/>
      </c>
      <c r="EU41" s="27">
        <f t="shared" si="26"/>
        <v>32</v>
      </c>
      <c r="EV41" s="33" t="s">
        <v>181</v>
      </c>
      <c r="EW41" s="27">
        <v>16997166.48399999</v>
      </c>
      <c r="EX41" s="27">
        <v>1066119690.5050005</v>
      </c>
      <c r="EY41" s="27">
        <v>12144972.684999995</v>
      </c>
      <c r="EZ41" s="27">
        <v>807842261.98900008</v>
      </c>
      <c r="FA41" s="7">
        <f t="shared" si="27"/>
        <v>1066119690.5050005</v>
      </c>
    </row>
    <row r="42" spans="5:163" ht="15.75" x14ac:dyDescent="0.25">
      <c r="E42">
        <f t="shared" si="0"/>
        <v>33</v>
      </c>
      <c r="F42" s="33" t="s">
        <v>29</v>
      </c>
      <c r="G42" s="27">
        <v>5244953.1220000004</v>
      </c>
      <c r="H42" s="27">
        <v>54645361.289000019</v>
      </c>
      <c r="I42" s="27">
        <v>4735488.7910000021</v>
      </c>
      <c r="J42" s="27">
        <v>49711400.085999995</v>
      </c>
      <c r="K42" s="7">
        <f t="shared" si="28"/>
        <v>54645361.289000019</v>
      </c>
      <c r="M42">
        <f t="shared" si="29"/>
        <v>32</v>
      </c>
      <c r="N42" s="33" t="s">
        <v>265</v>
      </c>
      <c r="O42" s="27">
        <v>1406001.757</v>
      </c>
      <c r="P42" s="27">
        <v>79966836.289000005</v>
      </c>
      <c r="Q42" s="27">
        <v>2651894.3149999995</v>
      </c>
      <c r="R42" s="27">
        <v>128643378.94299999</v>
      </c>
      <c r="S42" s="7">
        <f t="shared" si="1"/>
        <v>79966836.289000005</v>
      </c>
      <c r="U42" t="str">
        <f t="shared" si="2"/>
        <v/>
      </c>
      <c r="AA42" s="27" t="str">
        <f t="shared" si="3"/>
        <v/>
      </c>
      <c r="AC42" t="str">
        <f t="shared" si="4"/>
        <v/>
      </c>
      <c r="AI42" s="7" t="str">
        <f t="shared" si="30"/>
        <v/>
      </c>
      <c r="AK42" t="str">
        <f t="shared" si="5"/>
        <v/>
      </c>
      <c r="AQ42" s="7" t="str">
        <f t="shared" si="6"/>
        <v/>
      </c>
      <c r="AS42" t="str">
        <f t="shared" si="7"/>
        <v/>
      </c>
      <c r="AY42" s="7" t="str">
        <f t="shared" si="8"/>
        <v/>
      </c>
      <c r="BA42">
        <f t="shared" si="9"/>
        <v>32</v>
      </c>
      <c r="BB42" s="33" t="s">
        <v>134</v>
      </c>
      <c r="BC42" s="27">
        <v>706488.14800000016</v>
      </c>
      <c r="BD42" s="27">
        <v>70142873.936999992</v>
      </c>
      <c r="BE42" s="27">
        <v>1077970.3860000004</v>
      </c>
      <c r="BF42" s="27">
        <v>92208797.229000032</v>
      </c>
      <c r="BG42" s="7">
        <f t="shared" si="10"/>
        <v>70142873.936999992</v>
      </c>
      <c r="BI42" t="str">
        <f t="shared" si="11"/>
        <v/>
      </c>
      <c r="BO42" s="27" t="str">
        <f t="shared" si="12"/>
        <v/>
      </c>
      <c r="BQ42" s="27">
        <f t="shared" si="13"/>
        <v>33</v>
      </c>
      <c r="BR42" s="33" t="s">
        <v>110</v>
      </c>
      <c r="BS42" s="27">
        <v>693773.03199999977</v>
      </c>
      <c r="BT42" s="27">
        <v>47834980.650000006</v>
      </c>
      <c r="BU42" s="27">
        <v>1240623.5419999997</v>
      </c>
      <c r="BV42" s="27">
        <v>79018649.031000003</v>
      </c>
      <c r="BW42" s="27">
        <f t="shared" si="14"/>
        <v>47834980.650000006</v>
      </c>
      <c r="CH42" s="27">
        <f t="shared" si="15"/>
        <v>33</v>
      </c>
      <c r="CI42" s="33" t="s">
        <v>8</v>
      </c>
      <c r="CJ42" s="27">
        <v>15303521.316</v>
      </c>
      <c r="CK42" s="27">
        <v>368014164.45599991</v>
      </c>
      <c r="CL42" s="27">
        <v>13520834.589000005</v>
      </c>
      <c r="CM42" s="27">
        <v>284686332.15499997</v>
      </c>
      <c r="CN42" s="7">
        <f t="shared" si="16"/>
        <v>368014164.45599991</v>
      </c>
      <c r="CQ42">
        <f t="shared" si="31"/>
        <v>32</v>
      </c>
      <c r="CR42" s="33" t="s">
        <v>251</v>
      </c>
      <c r="CS42" s="27">
        <v>3708784.2780000013</v>
      </c>
      <c r="CT42" s="27">
        <v>1082939855.8009999</v>
      </c>
      <c r="CU42" s="27">
        <v>4256503.6279999996</v>
      </c>
      <c r="CV42" s="27">
        <v>1158164853.3239996</v>
      </c>
      <c r="CW42" s="7">
        <f t="shared" si="35"/>
        <v>1082939855.8009999</v>
      </c>
      <c r="CY42" t="str">
        <f t="shared" si="17"/>
        <v/>
      </c>
      <c r="DE42" s="7" t="str">
        <f t="shared" si="18"/>
        <v/>
      </c>
      <c r="DG42" t="str">
        <f t="shared" si="19"/>
        <v/>
      </c>
      <c r="DM42" s="7" t="str">
        <f t="shared" si="32"/>
        <v/>
      </c>
      <c r="DO42" t="str">
        <f t="shared" si="20"/>
        <v/>
      </c>
      <c r="DU42" s="7" t="str">
        <f t="shared" si="21"/>
        <v/>
      </c>
      <c r="DW42" t="str">
        <f t="shared" si="22"/>
        <v/>
      </c>
      <c r="EC42" s="7" t="str">
        <f t="shared" si="33"/>
        <v/>
      </c>
      <c r="EE42">
        <f t="shared" si="23"/>
        <v>32</v>
      </c>
      <c r="EF42" s="33" t="s">
        <v>124</v>
      </c>
      <c r="EG42" s="27">
        <v>37702256.706</v>
      </c>
      <c r="EH42" s="27">
        <v>546381620.99299991</v>
      </c>
      <c r="EI42" s="27">
        <v>32901776.676000014</v>
      </c>
      <c r="EJ42" s="27">
        <v>506441987.36899996</v>
      </c>
      <c r="EK42" s="7">
        <f t="shared" si="34"/>
        <v>546381620.99299991</v>
      </c>
      <c r="EM42" t="str">
        <f t="shared" si="24"/>
        <v/>
      </c>
      <c r="ES42" s="27" t="str">
        <f t="shared" si="25"/>
        <v/>
      </c>
      <c r="EU42" s="27">
        <f t="shared" si="26"/>
        <v>33</v>
      </c>
      <c r="EV42" s="33" t="s">
        <v>197</v>
      </c>
      <c r="EW42" s="27">
        <v>14235378.778999999</v>
      </c>
      <c r="EX42" s="27">
        <v>1030665703.6130005</v>
      </c>
      <c r="EY42" s="27">
        <v>12130316.205000009</v>
      </c>
      <c r="EZ42" s="27">
        <v>813647062.89399993</v>
      </c>
      <c r="FA42" s="7">
        <f t="shared" si="27"/>
        <v>1030665703.6130005</v>
      </c>
    </row>
    <row r="43" spans="5:163" ht="15.75" x14ac:dyDescent="0.25">
      <c r="E43">
        <f t="shared" si="0"/>
        <v>34</v>
      </c>
      <c r="F43" s="33" t="s">
        <v>234</v>
      </c>
      <c r="G43" s="27">
        <v>503020.36199999996</v>
      </c>
      <c r="H43" s="27">
        <v>49355775.733000003</v>
      </c>
      <c r="I43" s="27">
        <v>447266.2</v>
      </c>
      <c r="J43" s="27">
        <v>38694826.794000015</v>
      </c>
      <c r="K43" s="7">
        <f t="shared" si="28"/>
        <v>49355775.733000003</v>
      </c>
      <c r="M43">
        <f t="shared" si="29"/>
        <v>33</v>
      </c>
      <c r="N43" s="33" t="s">
        <v>173</v>
      </c>
      <c r="O43" s="27">
        <v>1853767.5389999999</v>
      </c>
      <c r="P43" s="27">
        <v>64541018.01699999</v>
      </c>
      <c r="Q43" s="27">
        <v>751894.28299999994</v>
      </c>
      <c r="R43" s="27">
        <v>27547389.088</v>
      </c>
      <c r="S43" s="7">
        <f t="shared" si="1"/>
        <v>64541018.01699999</v>
      </c>
      <c r="U43" t="str">
        <f t="shared" si="2"/>
        <v/>
      </c>
      <c r="AA43" s="27" t="str">
        <f t="shared" si="3"/>
        <v/>
      </c>
      <c r="AC43" t="str">
        <f t="shared" si="4"/>
        <v/>
      </c>
      <c r="AI43" s="7" t="str">
        <f t="shared" si="30"/>
        <v/>
      </c>
      <c r="AK43" t="str">
        <f t="shared" si="5"/>
        <v/>
      </c>
      <c r="AQ43" s="7" t="str">
        <f t="shared" si="6"/>
        <v/>
      </c>
      <c r="AS43" t="str">
        <f t="shared" si="7"/>
        <v/>
      </c>
      <c r="AY43" s="7" t="str">
        <f t="shared" si="8"/>
        <v/>
      </c>
      <c r="BA43">
        <f t="shared" si="9"/>
        <v>33</v>
      </c>
      <c r="BB43" s="33" t="s">
        <v>188</v>
      </c>
      <c r="BC43" s="27">
        <v>1921850.5050000004</v>
      </c>
      <c r="BD43" s="27">
        <v>49841817.893999986</v>
      </c>
      <c r="BE43" s="27">
        <v>1917680.5399999998</v>
      </c>
      <c r="BF43" s="27">
        <v>55829545.619000003</v>
      </c>
      <c r="BG43" s="7">
        <f t="shared" si="10"/>
        <v>49841817.893999986</v>
      </c>
      <c r="BI43" t="str">
        <f t="shared" si="11"/>
        <v/>
      </c>
      <c r="BO43" s="27" t="str">
        <f t="shared" si="12"/>
        <v/>
      </c>
      <c r="BQ43" s="27">
        <f t="shared" si="13"/>
        <v>34</v>
      </c>
      <c r="BR43" s="33" t="s">
        <v>181</v>
      </c>
      <c r="BS43" s="27">
        <v>921824.64</v>
      </c>
      <c r="BT43" s="27">
        <v>46388628.25</v>
      </c>
      <c r="BU43" s="27">
        <v>812677.8</v>
      </c>
      <c r="BV43" s="27">
        <v>50004202.519999996</v>
      </c>
      <c r="BW43" s="27">
        <f t="shared" si="14"/>
        <v>46388628.25</v>
      </c>
      <c r="CH43" s="27" t="str">
        <f t="shared" si="15"/>
        <v/>
      </c>
      <c r="CI43" s="33" t="s">
        <v>30</v>
      </c>
      <c r="CJ43" s="27">
        <v>14567542.205999997</v>
      </c>
      <c r="CK43" s="27">
        <v>330090994.153</v>
      </c>
      <c r="CL43" s="27">
        <v>11617336.289999997</v>
      </c>
      <c r="CM43" s="27">
        <v>295483637.29500002</v>
      </c>
      <c r="CN43" s="7" t="str">
        <f t="shared" si="16"/>
        <v/>
      </c>
      <c r="CQ43">
        <f t="shared" si="31"/>
        <v>33</v>
      </c>
      <c r="CR43" s="33" t="s">
        <v>81</v>
      </c>
      <c r="CS43" s="27">
        <v>8843671.8099999987</v>
      </c>
      <c r="CT43" s="27">
        <v>1071235439.6060002</v>
      </c>
      <c r="CU43" s="27">
        <v>8559445.4350000042</v>
      </c>
      <c r="CV43" s="27">
        <v>1000644565.4590002</v>
      </c>
      <c r="CW43" s="7">
        <f t="shared" si="35"/>
        <v>1071235439.6060002</v>
      </c>
      <c r="CY43" t="str">
        <f t="shared" si="17"/>
        <v/>
      </c>
      <c r="DE43" s="7" t="str">
        <f t="shared" si="18"/>
        <v/>
      </c>
      <c r="DG43" t="str">
        <f t="shared" si="19"/>
        <v/>
      </c>
      <c r="DM43" s="7" t="str">
        <f t="shared" si="32"/>
        <v/>
      </c>
      <c r="DO43" t="str">
        <f t="shared" si="20"/>
        <v/>
      </c>
      <c r="DU43" s="7" t="str">
        <f t="shared" si="21"/>
        <v/>
      </c>
      <c r="DW43" t="str">
        <f t="shared" si="22"/>
        <v/>
      </c>
      <c r="EC43" s="7" t="str">
        <f t="shared" si="33"/>
        <v/>
      </c>
      <c r="EE43">
        <f t="shared" si="23"/>
        <v>33</v>
      </c>
      <c r="EF43" s="33" t="s">
        <v>323</v>
      </c>
      <c r="EG43" s="27">
        <v>9390152.8300000038</v>
      </c>
      <c r="EH43" s="27">
        <v>496338169.27800006</v>
      </c>
      <c r="EI43" s="27">
        <v>9344320.4879999999</v>
      </c>
      <c r="EJ43" s="27">
        <v>501993276.34200019</v>
      </c>
      <c r="EK43" s="7">
        <f t="shared" si="34"/>
        <v>496338169.27800006</v>
      </c>
      <c r="EM43" t="str">
        <f t="shared" si="24"/>
        <v/>
      </c>
      <c r="ES43" s="27" t="str">
        <f t="shared" si="25"/>
        <v/>
      </c>
      <c r="EU43" s="27">
        <f t="shared" si="26"/>
        <v>34</v>
      </c>
      <c r="EV43" s="33" t="s">
        <v>330</v>
      </c>
      <c r="EW43" s="27">
        <v>1558115.5199999998</v>
      </c>
      <c r="EX43" s="27">
        <v>1029507525.3060002</v>
      </c>
      <c r="EY43" s="27">
        <v>1467851.0540000007</v>
      </c>
      <c r="EZ43" s="27">
        <v>730176083.78800011</v>
      </c>
      <c r="FA43" s="7">
        <f t="shared" si="27"/>
        <v>1029507525.3060002</v>
      </c>
    </row>
    <row r="44" spans="5:163" ht="15.75" x14ac:dyDescent="0.25">
      <c r="E44">
        <f t="shared" si="0"/>
        <v>35</v>
      </c>
      <c r="F44" s="33" t="s">
        <v>238</v>
      </c>
      <c r="G44" s="27">
        <v>1183098.3249999997</v>
      </c>
      <c r="H44" s="27">
        <v>22057387.163999997</v>
      </c>
      <c r="I44" s="27">
        <v>844168.87999999989</v>
      </c>
      <c r="J44" s="27">
        <v>16251486.310999997</v>
      </c>
      <c r="K44" s="7">
        <f t="shared" si="28"/>
        <v>22057387.163999997</v>
      </c>
      <c r="M44">
        <f t="shared" si="29"/>
        <v>34</v>
      </c>
      <c r="N44" s="33" t="s">
        <v>267</v>
      </c>
      <c r="O44" s="27">
        <v>151614.78800000003</v>
      </c>
      <c r="P44" s="27">
        <v>57807557.100000001</v>
      </c>
      <c r="Q44" s="27">
        <v>106656.35799999999</v>
      </c>
      <c r="R44" s="27">
        <v>64069036.860000007</v>
      </c>
      <c r="S44" s="7">
        <f t="shared" si="1"/>
        <v>57807557.100000001</v>
      </c>
      <c r="U44" t="str">
        <f t="shared" si="2"/>
        <v/>
      </c>
      <c r="AA44" s="27" t="str">
        <f t="shared" si="3"/>
        <v/>
      </c>
      <c r="AC44" t="str">
        <f t="shared" si="4"/>
        <v/>
      </c>
      <c r="AI44" s="7" t="str">
        <f t="shared" si="30"/>
        <v/>
      </c>
      <c r="AK44" t="str">
        <f t="shared" si="5"/>
        <v/>
      </c>
      <c r="AQ44" s="7" t="str">
        <f t="shared" si="6"/>
        <v/>
      </c>
      <c r="AS44" t="str">
        <f t="shared" si="7"/>
        <v/>
      </c>
      <c r="AY44" s="7" t="str">
        <f t="shared" si="8"/>
        <v/>
      </c>
      <c r="BA44">
        <f t="shared" si="9"/>
        <v>34</v>
      </c>
      <c r="BB44" s="33" t="s">
        <v>311</v>
      </c>
      <c r="BC44" s="27">
        <v>75652.124000000025</v>
      </c>
      <c r="BD44" s="27">
        <v>48953634.559999987</v>
      </c>
      <c r="BE44" s="27">
        <v>129227.42300000002</v>
      </c>
      <c r="BF44" s="27">
        <v>39858486.814999998</v>
      </c>
      <c r="BG44" s="7">
        <f t="shared" si="10"/>
        <v>48953634.559999987</v>
      </c>
      <c r="BI44" t="str">
        <f t="shared" si="11"/>
        <v/>
      </c>
      <c r="BO44" s="27" t="str">
        <f t="shared" si="12"/>
        <v/>
      </c>
      <c r="BQ44" s="27">
        <f t="shared" si="13"/>
        <v>35</v>
      </c>
      <c r="BR44" s="33" t="s">
        <v>350</v>
      </c>
      <c r="BS44" s="27">
        <v>283024.26899999991</v>
      </c>
      <c r="BT44" s="27">
        <v>44318061.595999986</v>
      </c>
      <c r="BU44" s="27">
        <v>396054.97900000005</v>
      </c>
      <c r="BV44" s="27">
        <v>48136511.843999997</v>
      </c>
      <c r="BW44" s="27">
        <f t="shared" si="14"/>
        <v>44318061.595999986</v>
      </c>
      <c r="CH44" s="27">
        <f t="shared" si="15"/>
        <v>34</v>
      </c>
      <c r="CI44" s="33" t="s">
        <v>23</v>
      </c>
      <c r="CJ44" s="27">
        <v>12899210.681</v>
      </c>
      <c r="CK44" s="27">
        <v>324260314.54800004</v>
      </c>
      <c r="CL44" s="27">
        <v>12745052.559000002</v>
      </c>
      <c r="CM44" s="27">
        <v>298325844.62699991</v>
      </c>
      <c r="CN44" s="7">
        <f t="shared" si="16"/>
        <v>324260314.54800004</v>
      </c>
      <c r="CQ44">
        <f t="shared" si="31"/>
        <v>34</v>
      </c>
      <c r="CR44" s="33" t="s">
        <v>169</v>
      </c>
      <c r="CS44" s="27">
        <v>29213606.172999997</v>
      </c>
      <c r="CT44" s="27">
        <v>961185615.4749999</v>
      </c>
      <c r="CU44" s="27">
        <v>25938913.020999987</v>
      </c>
      <c r="CV44" s="27">
        <v>913004446.29299974</v>
      </c>
      <c r="CW44" s="7">
        <f t="shared" si="35"/>
        <v>961185615.4749999</v>
      </c>
      <c r="CY44" t="str">
        <f t="shared" si="17"/>
        <v/>
      </c>
      <c r="DE44" s="7" t="str">
        <f t="shared" si="18"/>
        <v/>
      </c>
      <c r="DG44" t="str">
        <f t="shared" si="19"/>
        <v/>
      </c>
      <c r="DM44" s="7" t="str">
        <f t="shared" si="32"/>
        <v/>
      </c>
      <c r="DO44" t="str">
        <f t="shared" si="20"/>
        <v/>
      </c>
      <c r="DU44" s="7" t="str">
        <f t="shared" si="21"/>
        <v/>
      </c>
      <c r="DW44" t="str">
        <f t="shared" si="22"/>
        <v/>
      </c>
      <c r="EC44" s="7" t="str">
        <f t="shared" si="33"/>
        <v/>
      </c>
      <c r="EE44">
        <f t="shared" si="23"/>
        <v>34</v>
      </c>
      <c r="EF44" s="33" t="s">
        <v>299</v>
      </c>
      <c r="EG44" s="27">
        <v>12971432.017999994</v>
      </c>
      <c r="EH44" s="27">
        <v>478111811.88800007</v>
      </c>
      <c r="EI44" s="27">
        <v>11760905.458000001</v>
      </c>
      <c r="EJ44" s="27">
        <v>459922772.65299982</v>
      </c>
      <c r="EK44" s="7">
        <f t="shared" si="34"/>
        <v>478111811.88800007</v>
      </c>
      <c r="EM44" t="str">
        <f t="shared" si="24"/>
        <v/>
      </c>
      <c r="ES44" s="27" t="str">
        <f t="shared" si="25"/>
        <v/>
      </c>
      <c r="EU44" s="27">
        <f t="shared" si="26"/>
        <v>35</v>
      </c>
      <c r="EV44" s="33" t="s">
        <v>332</v>
      </c>
      <c r="EW44" s="27">
        <v>5572676.0379999997</v>
      </c>
      <c r="EX44" s="27">
        <v>931507417.6060003</v>
      </c>
      <c r="EY44" s="27">
        <v>5244403.6899999995</v>
      </c>
      <c r="EZ44" s="27">
        <v>850765103.10299969</v>
      </c>
      <c r="FA44" s="7">
        <f t="shared" si="27"/>
        <v>931507417.6060003</v>
      </c>
    </row>
    <row r="45" spans="5:163" ht="15.75" x14ac:dyDescent="0.25">
      <c r="E45">
        <f t="shared" si="0"/>
        <v>36</v>
      </c>
      <c r="F45" s="33" t="s">
        <v>147</v>
      </c>
      <c r="G45" s="27">
        <v>311931.67500000005</v>
      </c>
      <c r="H45" s="27">
        <v>20609845</v>
      </c>
      <c r="I45" s="27">
        <v>10238.4</v>
      </c>
      <c r="J45" s="27">
        <v>1884330</v>
      </c>
      <c r="K45" s="7">
        <f t="shared" si="28"/>
        <v>20609845</v>
      </c>
      <c r="M45">
        <f t="shared" si="29"/>
        <v>35</v>
      </c>
      <c r="N45" s="33" t="s">
        <v>240</v>
      </c>
      <c r="O45" s="27">
        <v>193127.00900000014</v>
      </c>
      <c r="P45" s="27">
        <v>50520529.097000003</v>
      </c>
      <c r="Q45" s="27">
        <v>89975.951999999947</v>
      </c>
      <c r="R45" s="27">
        <v>21503347.582000002</v>
      </c>
      <c r="S45" s="7">
        <f t="shared" si="1"/>
        <v>50520529.097000003</v>
      </c>
      <c r="U45" t="str">
        <f t="shared" si="2"/>
        <v/>
      </c>
      <c r="AA45" s="27" t="str">
        <f t="shared" si="3"/>
        <v/>
      </c>
      <c r="AC45" t="str">
        <f t="shared" si="4"/>
        <v/>
      </c>
      <c r="AI45" s="7" t="str">
        <f t="shared" si="30"/>
        <v/>
      </c>
      <c r="AK45" t="str">
        <f t="shared" si="5"/>
        <v/>
      </c>
      <c r="AQ45" s="7" t="str">
        <f t="shared" si="6"/>
        <v/>
      </c>
      <c r="AS45" t="str">
        <f t="shared" si="7"/>
        <v/>
      </c>
      <c r="AY45" s="7" t="str">
        <f t="shared" si="8"/>
        <v/>
      </c>
      <c r="BA45">
        <f t="shared" si="9"/>
        <v>35</v>
      </c>
      <c r="BB45" s="33" t="s">
        <v>292</v>
      </c>
      <c r="BC45" s="27">
        <v>7888.5969999999952</v>
      </c>
      <c r="BD45" s="27">
        <v>29001202.968000002</v>
      </c>
      <c r="BE45" s="27">
        <v>3104.7539999999976</v>
      </c>
      <c r="BF45" s="27">
        <v>11722614.028999997</v>
      </c>
      <c r="BG45" s="7">
        <f t="shared" si="10"/>
        <v>29001202.968000002</v>
      </c>
      <c r="BI45" t="str">
        <f t="shared" si="11"/>
        <v/>
      </c>
      <c r="BO45" s="27" t="str">
        <f t="shared" si="12"/>
        <v/>
      </c>
      <c r="BQ45" s="27">
        <f t="shared" si="13"/>
        <v>36</v>
      </c>
      <c r="BR45" s="33" t="s">
        <v>355</v>
      </c>
      <c r="BS45" s="27">
        <v>106794.685</v>
      </c>
      <c r="BT45" s="27">
        <v>42565139.020999998</v>
      </c>
      <c r="BU45" s="27">
        <v>92487.099999999991</v>
      </c>
      <c r="BV45" s="27">
        <v>42097503.350000001</v>
      </c>
      <c r="BW45" s="27">
        <f t="shared" si="14"/>
        <v>42565139.020999998</v>
      </c>
      <c r="CH45" s="27">
        <f t="shared" si="15"/>
        <v>35</v>
      </c>
      <c r="CI45" s="33" t="s">
        <v>237</v>
      </c>
      <c r="CJ45" s="27">
        <v>11408363.112</v>
      </c>
      <c r="CK45" s="27">
        <v>201923722.43399999</v>
      </c>
      <c r="CL45" s="27">
        <v>11320728.775000002</v>
      </c>
      <c r="CM45" s="27">
        <v>211441322.44300002</v>
      </c>
      <c r="CN45" s="7">
        <f t="shared" si="16"/>
        <v>201923722.43399999</v>
      </c>
      <c r="CQ45">
        <f t="shared" si="31"/>
        <v>35</v>
      </c>
      <c r="CR45" s="33" t="s">
        <v>261</v>
      </c>
      <c r="CS45" s="27">
        <v>19619823.601</v>
      </c>
      <c r="CT45" s="27">
        <v>882462178.50300002</v>
      </c>
      <c r="CU45" s="27">
        <v>10608455.409999995</v>
      </c>
      <c r="CV45" s="27">
        <v>354037237.27100009</v>
      </c>
      <c r="CW45" s="7">
        <f t="shared" si="35"/>
        <v>882462178.50300002</v>
      </c>
      <c r="CY45" t="str">
        <f t="shared" si="17"/>
        <v/>
      </c>
      <c r="DE45" s="7" t="str">
        <f t="shared" si="18"/>
        <v/>
      </c>
      <c r="DG45" t="str">
        <f t="shared" si="19"/>
        <v/>
      </c>
      <c r="DM45" s="7" t="str">
        <f t="shared" si="32"/>
        <v/>
      </c>
      <c r="DO45" t="str">
        <f t="shared" si="20"/>
        <v/>
      </c>
      <c r="DU45" s="7" t="str">
        <f t="shared" si="21"/>
        <v/>
      </c>
      <c r="DW45" t="str">
        <f t="shared" si="22"/>
        <v/>
      </c>
      <c r="EC45" s="7" t="str">
        <f t="shared" si="33"/>
        <v/>
      </c>
      <c r="EE45">
        <f t="shared" si="23"/>
        <v>35</v>
      </c>
      <c r="EF45" s="33" t="s">
        <v>311</v>
      </c>
      <c r="EG45" s="27">
        <v>3102728.6910000001</v>
      </c>
      <c r="EH45" s="27">
        <v>444723368.23899996</v>
      </c>
      <c r="EI45" s="27">
        <v>2555955.0780000011</v>
      </c>
      <c r="EJ45" s="27">
        <v>386077789.36400008</v>
      </c>
      <c r="EK45" s="7">
        <f t="shared" si="34"/>
        <v>444723368.23899996</v>
      </c>
      <c r="EM45" t="str">
        <f t="shared" si="24"/>
        <v/>
      </c>
      <c r="ES45" s="27" t="str">
        <f t="shared" si="25"/>
        <v/>
      </c>
      <c r="EU45" s="27">
        <f t="shared" si="26"/>
        <v>36</v>
      </c>
      <c r="EV45" s="33" t="s">
        <v>350</v>
      </c>
      <c r="EW45" s="27">
        <v>14659250.510999991</v>
      </c>
      <c r="EX45" s="27">
        <v>915533873.18100059</v>
      </c>
      <c r="EY45" s="27">
        <v>9147561.2960000075</v>
      </c>
      <c r="EZ45" s="27">
        <v>623607313.22100043</v>
      </c>
      <c r="FA45" s="7">
        <f t="shared" si="27"/>
        <v>915533873.18100059</v>
      </c>
    </row>
    <row r="46" spans="5:163" ht="15.75" x14ac:dyDescent="0.25">
      <c r="E46">
        <f t="shared" si="0"/>
        <v>37</v>
      </c>
      <c r="F46" s="33" t="s">
        <v>146</v>
      </c>
      <c r="G46" s="27">
        <v>918754.59</v>
      </c>
      <c r="H46" s="27">
        <v>18648854.932</v>
      </c>
      <c r="I46" s="27">
        <v>359520</v>
      </c>
      <c r="J46" s="27">
        <v>11547738.82</v>
      </c>
      <c r="K46" s="7">
        <f t="shared" si="28"/>
        <v>18648854.932</v>
      </c>
      <c r="M46">
        <f t="shared" si="29"/>
        <v>36</v>
      </c>
      <c r="N46" s="33" t="s">
        <v>163</v>
      </c>
      <c r="O46" s="27">
        <v>112766.689</v>
      </c>
      <c r="P46" s="27">
        <v>47140016.493000016</v>
      </c>
      <c r="Q46" s="27">
        <v>129735.76900000003</v>
      </c>
      <c r="R46" s="27">
        <v>51850895.014999993</v>
      </c>
      <c r="S46" s="7">
        <f t="shared" si="1"/>
        <v>47140016.493000016</v>
      </c>
      <c r="U46" t="str">
        <f t="shared" si="2"/>
        <v/>
      </c>
      <c r="AA46" s="27" t="str">
        <f t="shared" si="3"/>
        <v/>
      </c>
      <c r="AC46" t="str">
        <f t="shared" si="4"/>
        <v/>
      </c>
      <c r="AI46" s="7" t="str">
        <f t="shared" si="30"/>
        <v/>
      </c>
      <c r="AK46" t="str">
        <f t="shared" si="5"/>
        <v/>
      </c>
      <c r="AQ46" s="7" t="str">
        <f t="shared" si="6"/>
        <v/>
      </c>
      <c r="AS46" t="str">
        <f t="shared" si="7"/>
        <v/>
      </c>
      <c r="AY46" s="7" t="str">
        <f t="shared" si="8"/>
        <v/>
      </c>
      <c r="BA46">
        <f t="shared" si="9"/>
        <v>36</v>
      </c>
      <c r="BB46" s="33" t="s">
        <v>302</v>
      </c>
      <c r="BC46" s="27">
        <v>501063.935</v>
      </c>
      <c r="BD46" s="27">
        <v>24680580.219999999</v>
      </c>
      <c r="BE46" s="27">
        <v>445950.712</v>
      </c>
      <c r="BF46" s="27">
        <v>40214996.75</v>
      </c>
      <c r="BG46" s="7">
        <f t="shared" si="10"/>
        <v>24680580.219999999</v>
      </c>
      <c r="BI46" t="str">
        <f t="shared" si="11"/>
        <v/>
      </c>
      <c r="BO46" s="27" t="str">
        <f t="shared" si="12"/>
        <v/>
      </c>
      <c r="BQ46" s="27">
        <f t="shared" si="13"/>
        <v>37</v>
      </c>
      <c r="BR46" s="33" t="s">
        <v>343</v>
      </c>
      <c r="BS46" s="27">
        <v>23115.31</v>
      </c>
      <c r="BT46" s="27">
        <v>41930162.583000004</v>
      </c>
      <c r="BU46" s="27">
        <v>16984.990000000005</v>
      </c>
      <c r="BV46" s="27">
        <v>41339323.090000004</v>
      </c>
      <c r="BW46" s="27">
        <f t="shared" si="14"/>
        <v>41930162.583000004</v>
      </c>
      <c r="CH46" s="27">
        <f t="shared" si="15"/>
        <v>36</v>
      </c>
      <c r="CI46" s="33" t="s">
        <v>236</v>
      </c>
      <c r="CJ46" s="27">
        <v>4000712.4400000009</v>
      </c>
      <c r="CK46" s="27">
        <v>184047571.76699996</v>
      </c>
      <c r="CL46" s="27">
        <v>3269310.5809999993</v>
      </c>
      <c r="CM46" s="27">
        <v>153245569.38799998</v>
      </c>
      <c r="CN46" s="7">
        <f t="shared" si="16"/>
        <v>184047571.76699996</v>
      </c>
      <c r="CQ46">
        <f t="shared" si="31"/>
        <v>36</v>
      </c>
      <c r="CR46" s="33" t="s">
        <v>262</v>
      </c>
      <c r="CS46" s="27">
        <v>74856277.371999994</v>
      </c>
      <c r="CT46" s="27">
        <v>831934180.50500011</v>
      </c>
      <c r="CU46" s="27">
        <v>17100746.463999998</v>
      </c>
      <c r="CV46" s="27">
        <v>248466028.15100005</v>
      </c>
      <c r="CW46" s="7">
        <f t="shared" si="35"/>
        <v>831934180.50500011</v>
      </c>
      <c r="CY46" t="str">
        <f t="shared" si="17"/>
        <v/>
      </c>
      <c r="DE46" s="7" t="str">
        <f t="shared" si="18"/>
        <v/>
      </c>
      <c r="DG46" t="str">
        <f t="shared" si="19"/>
        <v/>
      </c>
      <c r="DM46" s="7" t="str">
        <f t="shared" si="32"/>
        <v/>
      </c>
      <c r="DO46" t="str">
        <f t="shared" si="20"/>
        <v/>
      </c>
      <c r="DU46" s="7" t="str">
        <f t="shared" si="21"/>
        <v/>
      </c>
      <c r="DW46" t="str">
        <f t="shared" si="22"/>
        <v/>
      </c>
      <c r="EC46" s="7" t="str">
        <f t="shared" si="33"/>
        <v/>
      </c>
      <c r="EE46">
        <f t="shared" si="23"/>
        <v>36</v>
      </c>
      <c r="EF46" s="33" t="s">
        <v>292</v>
      </c>
      <c r="EG46" s="27">
        <v>670250.51599999948</v>
      </c>
      <c r="EH46" s="27">
        <v>418315861.41899961</v>
      </c>
      <c r="EI46" s="27">
        <v>645440.63900000043</v>
      </c>
      <c r="EJ46" s="27">
        <v>396258419.22999984</v>
      </c>
      <c r="EK46" s="7">
        <f t="shared" si="34"/>
        <v>418315861.41899961</v>
      </c>
      <c r="EM46" t="str">
        <f t="shared" si="24"/>
        <v/>
      </c>
      <c r="ES46" s="27" t="str">
        <f t="shared" si="25"/>
        <v/>
      </c>
      <c r="EU46" s="27">
        <f t="shared" si="26"/>
        <v>37</v>
      </c>
      <c r="EV46" s="33" t="s">
        <v>92</v>
      </c>
      <c r="EW46" s="27">
        <v>1010931.2339999999</v>
      </c>
      <c r="EX46" s="27">
        <v>874013728.53600001</v>
      </c>
      <c r="EY46" s="27">
        <v>682214.20799999987</v>
      </c>
      <c r="EZ46" s="27">
        <v>705335799.09499991</v>
      </c>
      <c r="FA46" s="7">
        <f t="shared" si="27"/>
        <v>874013728.53600001</v>
      </c>
    </row>
    <row r="47" spans="5:163" ht="15.75" x14ac:dyDescent="0.25">
      <c r="E47">
        <f t="shared" si="0"/>
        <v>38</v>
      </c>
      <c r="F47" s="33" t="s">
        <v>231</v>
      </c>
      <c r="G47" s="27">
        <v>954602.3</v>
      </c>
      <c r="H47" s="27">
        <v>17767546.272</v>
      </c>
      <c r="I47" s="27">
        <v>948673.33</v>
      </c>
      <c r="J47" s="27">
        <v>17567809.039999999</v>
      </c>
      <c r="K47" s="7">
        <f t="shared" si="28"/>
        <v>17767546.272</v>
      </c>
      <c r="M47">
        <f t="shared" si="29"/>
        <v>37</v>
      </c>
      <c r="N47" s="33" t="s">
        <v>253</v>
      </c>
      <c r="O47" s="27">
        <v>52803.591</v>
      </c>
      <c r="P47" s="27">
        <v>39579311.821000002</v>
      </c>
      <c r="Q47" s="27">
        <v>41754.199000000001</v>
      </c>
      <c r="R47" s="27">
        <v>22519996.309999999</v>
      </c>
      <c r="S47" s="7">
        <f t="shared" si="1"/>
        <v>39579311.821000002</v>
      </c>
      <c r="U47" t="str">
        <f t="shared" si="2"/>
        <v/>
      </c>
      <c r="AA47" s="27" t="str">
        <f t="shared" si="3"/>
        <v/>
      </c>
      <c r="AC47" t="str">
        <f t="shared" si="4"/>
        <v/>
      </c>
      <c r="AI47" s="7" t="str">
        <f t="shared" si="30"/>
        <v/>
      </c>
      <c r="AK47" t="str">
        <f t="shared" si="5"/>
        <v/>
      </c>
      <c r="AQ47" s="7" t="str">
        <f t="shared" si="6"/>
        <v/>
      </c>
      <c r="AS47" t="str">
        <f t="shared" si="7"/>
        <v/>
      </c>
      <c r="AY47" s="7" t="str">
        <f t="shared" si="8"/>
        <v/>
      </c>
      <c r="BA47">
        <f t="shared" si="9"/>
        <v>37</v>
      </c>
      <c r="BB47" s="33" t="s">
        <v>305</v>
      </c>
      <c r="BC47" s="27">
        <v>17634.179999999997</v>
      </c>
      <c r="BD47" s="27">
        <v>23820272.211999997</v>
      </c>
      <c r="BE47" s="27">
        <v>15475.34</v>
      </c>
      <c r="BF47" s="27">
        <v>16678645.770999994</v>
      </c>
      <c r="BG47" s="7">
        <f t="shared" si="10"/>
        <v>23820272.211999997</v>
      </c>
      <c r="BI47" t="str">
        <f t="shared" si="11"/>
        <v/>
      </c>
      <c r="BO47" s="27" t="str">
        <f t="shared" si="12"/>
        <v/>
      </c>
      <c r="BQ47" s="27">
        <f t="shared" si="13"/>
        <v>38</v>
      </c>
      <c r="BR47" s="33" t="s">
        <v>203</v>
      </c>
      <c r="BS47" s="27">
        <v>676781.5780000001</v>
      </c>
      <c r="BT47" s="27">
        <v>40728517.140999995</v>
      </c>
      <c r="BU47" s="27">
        <v>177331.63099999999</v>
      </c>
      <c r="BV47" s="27">
        <v>29568259.999000002</v>
      </c>
      <c r="BW47" s="27">
        <f t="shared" si="14"/>
        <v>40728517.140999995</v>
      </c>
      <c r="CH47" s="27">
        <f t="shared" si="15"/>
        <v>37</v>
      </c>
      <c r="CI47" s="33" t="s">
        <v>27</v>
      </c>
      <c r="CJ47" s="27">
        <v>5785031.2090000017</v>
      </c>
      <c r="CK47" s="27">
        <v>168925920.40200001</v>
      </c>
      <c r="CL47" s="27">
        <v>6450971.7499999991</v>
      </c>
      <c r="CM47" s="27">
        <v>198851437.72799999</v>
      </c>
      <c r="CN47" s="7">
        <f t="shared" si="16"/>
        <v>168925920.40200001</v>
      </c>
      <c r="CQ47">
        <f t="shared" si="31"/>
        <v>37</v>
      </c>
      <c r="CR47" s="33" t="s">
        <v>265</v>
      </c>
      <c r="CS47" s="27">
        <v>8281590.3700000001</v>
      </c>
      <c r="CT47" s="27">
        <v>827149115.46199989</v>
      </c>
      <c r="CU47" s="27">
        <v>4473819.0539999995</v>
      </c>
      <c r="CV47" s="27">
        <v>385534836.11299992</v>
      </c>
      <c r="CW47" s="7">
        <f t="shared" si="35"/>
        <v>827149115.46199989</v>
      </c>
      <c r="CY47" t="str">
        <f t="shared" si="17"/>
        <v/>
      </c>
      <c r="DE47" s="7" t="str">
        <f t="shared" si="18"/>
        <v/>
      </c>
      <c r="DG47" t="str">
        <f t="shared" si="19"/>
        <v/>
      </c>
      <c r="DM47" s="7" t="str">
        <f t="shared" si="32"/>
        <v/>
      </c>
      <c r="DO47" t="str">
        <f t="shared" si="20"/>
        <v/>
      </c>
      <c r="DU47" s="7" t="str">
        <f t="shared" si="21"/>
        <v/>
      </c>
      <c r="DW47" t="str">
        <f t="shared" si="22"/>
        <v/>
      </c>
      <c r="EC47" s="7" t="str">
        <f t="shared" si="33"/>
        <v/>
      </c>
      <c r="EE47">
        <f t="shared" si="23"/>
        <v>37</v>
      </c>
      <c r="EF47" s="33" t="s">
        <v>205</v>
      </c>
      <c r="EG47" s="27">
        <v>9274896.5550000072</v>
      </c>
      <c r="EH47" s="27">
        <v>416364493.24599993</v>
      </c>
      <c r="EI47" s="27">
        <v>9808592.557</v>
      </c>
      <c r="EJ47" s="27">
        <v>448908144.40799999</v>
      </c>
      <c r="EK47" s="7">
        <f t="shared" si="34"/>
        <v>416364493.24599993</v>
      </c>
      <c r="EM47" t="str">
        <f t="shared" si="24"/>
        <v/>
      </c>
      <c r="ES47" s="27" t="str">
        <f t="shared" si="25"/>
        <v/>
      </c>
      <c r="EU47" s="27">
        <f t="shared" si="26"/>
        <v>38</v>
      </c>
      <c r="EV47" s="33" t="s">
        <v>102</v>
      </c>
      <c r="EW47" s="27">
        <v>4785060.4940000027</v>
      </c>
      <c r="EX47" s="27">
        <v>840097281.94600046</v>
      </c>
      <c r="EY47" s="27">
        <v>4664513.1570000015</v>
      </c>
      <c r="EZ47" s="27">
        <v>846320231.34600019</v>
      </c>
      <c r="FA47" s="7">
        <f t="shared" si="27"/>
        <v>840097281.94600046</v>
      </c>
    </row>
    <row r="48" spans="5:163" ht="15.75" x14ac:dyDescent="0.25">
      <c r="E48">
        <f t="shared" si="0"/>
        <v>39</v>
      </c>
      <c r="F48" s="33" t="s">
        <v>236</v>
      </c>
      <c r="G48" s="27">
        <v>448566.58999999991</v>
      </c>
      <c r="H48" s="27">
        <v>9035909.9940000009</v>
      </c>
      <c r="I48" s="27">
        <v>606662.4600000002</v>
      </c>
      <c r="J48" s="27">
        <v>8831179.1810000036</v>
      </c>
      <c r="K48" s="7">
        <f t="shared" si="28"/>
        <v>9035909.9940000009</v>
      </c>
      <c r="M48">
        <f t="shared" si="29"/>
        <v>38</v>
      </c>
      <c r="N48" s="33" t="s">
        <v>254</v>
      </c>
      <c r="O48" s="27">
        <v>421691.32</v>
      </c>
      <c r="P48" s="27">
        <v>38907002.140000008</v>
      </c>
      <c r="Q48" s="27">
        <v>324036.28100000002</v>
      </c>
      <c r="R48" s="27">
        <v>9790224.8909999989</v>
      </c>
      <c r="S48" s="7">
        <f t="shared" si="1"/>
        <v>38907002.140000008</v>
      </c>
      <c r="U48" t="str">
        <f t="shared" si="2"/>
        <v/>
      </c>
      <c r="AA48" s="27" t="str">
        <f t="shared" si="3"/>
        <v/>
      </c>
      <c r="AC48" t="str">
        <f t="shared" si="4"/>
        <v/>
      </c>
      <c r="AI48" s="7" t="str">
        <f t="shared" si="30"/>
        <v/>
      </c>
      <c r="AK48" t="str">
        <f t="shared" si="5"/>
        <v/>
      </c>
      <c r="AQ48" s="7" t="str">
        <f t="shared" si="6"/>
        <v/>
      </c>
      <c r="AS48" t="str">
        <f t="shared" si="7"/>
        <v/>
      </c>
      <c r="AY48" s="7" t="str">
        <f t="shared" si="8"/>
        <v/>
      </c>
      <c r="BA48">
        <f t="shared" si="9"/>
        <v>38</v>
      </c>
      <c r="BB48" s="33" t="s">
        <v>326</v>
      </c>
      <c r="BC48" s="27">
        <v>58221.802999999993</v>
      </c>
      <c r="BD48" s="27">
        <v>21052691.669999994</v>
      </c>
      <c r="BE48" s="27">
        <v>58357.901999999995</v>
      </c>
      <c r="BF48" s="27">
        <v>20842941.167000007</v>
      </c>
      <c r="BG48" s="7">
        <f t="shared" si="10"/>
        <v>21052691.669999994</v>
      </c>
      <c r="BI48" t="str">
        <f t="shared" si="11"/>
        <v/>
      </c>
      <c r="BO48" s="27" t="str">
        <f t="shared" si="12"/>
        <v/>
      </c>
      <c r="BQ48" s="27">
        <f t="shared" si="13"/>
        <v>39</v>
      </c>
      <c r="BR48" s="33" t="s">
        <v>179</v>
      </c>
      <c r="BS48" s="27">
        <v>75828.218999999983</v>
      </c>
      <c r="BT48" s="27">
        <v>36673441.809999995</v>
      </c>
      <c r="BU48" s="27">
        <v>307719.81399999995</v>
      </c>
      <c r="BV48" s="27">
        <v>31476605.714000002</v>
      </c>
      <c r="BW48" s="27">
        <f t="shared" si="14"/>
        <v>36673441.809999995</v>
      </c>
      <c r="CH48" s="27">
        <f t="shared" si="15"/>
        <v>38</v>
      </c>
      <c r="CI48" s="33" t="s">
        <v>21</v>
      </c>
      <c r="CJ48" s="27">
        <v>831556.28599999985</v>
      </c>
      <c r="CK48" s="27">
        <v>151015917.55000001</v>
      </c>
      <c r="CL48" s="27">
        <v>1065909.1100000001</v>
      </c>
      <c r="CM48" s="27">
        <v>161443174.01099998</v>
      </c>
      <c r="CN48" s="7">
        <f t="shared" si="16"/>
        <v>151015917.55000001</v>
      </c>
      <c r="CQ48">
        <f t="shared" si="31"/>
        <v>38</v>
      </c>
      <c r="CR48" s="33" t="s">
        <v>165</v>
      </c>
      <c r="CS48" s="27">
        <v>21320265.539000016</v>
      </c>
      <c r="CT48" s="27">
        <v>731465698.88900006</v>
      </c>
      <c r="CU48" s="27">
        <v>21470764.940000013</v>
      </c>
      <c r="CV48" s="27">
        <v>811371636.96399999</v>
      </c>
      <c r="CW48" s="7">
        <f t="shared" si="35"/>
        <v>731465698.88900006</v>
      </c>
      <c r="CY48" t="str">
        <f t="shared" si="17"/>
        <v/>
      </c>
      <c r="DE48" s="7" t="str">
        <f t="shared" si="18"/>
        <v/>
      </c>
      <c r="DG48" t="str">
        <f t="shared" si="19"/>
        <v/>
      </c>
      <c r="DM48" s="7" t="str">
        <f t="shared" si="32"/>
        <v/>
      </c>
      <c r="DO48" t="str">
        <f t="shared" si="20"/>
        <v/>
      </c>
      <c r="DU48" s="7" t="str">
        <f t="shared" si="21"/>
        <v/>
      </c>
      <c r="DW48" t="str">
        <f t="shared" si="22"/>
        <v/>
      </c>
      <c r="EC48" s="7" t="str">
        <f t="shared" si="33"/>
        <v/>
      </c>
      <c r="EE48">
        <f t="shared" si="23"/>
        <v>38</v>
      </c>
      <c r="EF48" s="33" t="s">
        <v>291</v>
      </c>
      <c r="EG48" s="27">
        <v>2368317.5779999993</v>
      </c>
      <c r="EH48" s="27">
        <v>411669078.16700006</v>
      </c>
      <c r="EI48" s="27">
        <v>1849294.1010000012</v>
      </c>
      <c r="EJ48" s="27">
        <v>279706440.98399985</v>
      </c>
      <c r="EK48" s="7">
        <f t="shared" si="34"/>
        <v>411669078.16700006</v>
      </c>
      <c r="EM48" t="str">
        <f t="shared" si="24"/>
        <v/>
      </c>
      <c r="ES48" s="27" t="str">
        <f t="shared" si="25"/>
        <v/>
      </c>
      <c r="EU48" s="27">
        <f t="shared" si="26"/>
        <v>39</v>
      </c>
      <c r="EV48" s="33" t="s">
        <v>177</v>
      </c>
      <c r="EW48" s="27">
        <v>5195427.6990000019</v>
      </c>
      <c r="EX48" s="27">
        <v>820685243.10899997</v>
      </c>
      <c r="EY48" s="27">
        <v>4300732.7350000013</v>
      </c>
      <c r="EZ48" s="27">
        <v>707474101.59599984</v>
      </c>
      <c r="FA48" s="7">
        <f t="shared" si="27"/>
        <v>820685243.10899997</v>
      </c>
    </row>
    <row r="49" spans="5:157" ht="15.75" x14ac:dyDescent="0.25">
      <c r="E49">
        <f t="shared" si="0"/>
        <v>40</v>
      </c>
      <c r="F49" s="33" t="s">
        <v>194</v>
      </c>
      <c r="G49" s="27">
        <v>42105</v>
      </c>
      <c r="H49" s="27">
        <v>8921724</v>
      </c>
      <c r="I49" s="27">
        <v>75654.399999999994</v>
      </c>
      <c r="J49" s="27">
        <v>14029605.199999999</v>
      </c>
      <c r="K49" s="7">
        <f t="shared" si="28"/>
        <v>8921724</v>
      </c>
      <c r="M49">
        <f t="shared" si="29"/>
        <v>39</v>
      </c>
      <c r="N49" s="33" t="s">
        <v>270</v>
      </c>
      <c r="O49" s="27">
        <v>141361.84400000001</v>
      </c>
      <c r="P49" s="27">
        <v>33680974.234999999</v>
      </c>
      <c r="Q49" s="27">
        <v>107876.68500000001</v>
      </c>
      <c r="R49" s="27">
        <v>27652375.217</v>
      </c>
      <c r="S49" s="7">
        <f t="shared" si="1"/>
        <v>33680974.234999999</v>
      </c>
      <c r="U49" t="str">
        <f t="shared" si="2"/>
        <v/>
      </c>
      <c r="AA49" s="27" t="str">
        <f t="shared" si="3"/>
        <v/>
      </c>
      <c r="AC49" t="str">
        <f t="shared" si="4"/>
        <v/>
      </c>
      <c r="AI49" s="7" t="str">
        <f t="shared" si="30"/>
        <v/>
      </c>
      <c r="AK49" t="str">
        <f t="shared" si="5"/>
        <v/>
      </c>
      <c r="AQ49" s="7" t="str">
        <f t="shared" si="6"/>
        <v/>
      </c>
      <c r="AS49" t="str">
        <f t="shared" si="7"/>
        <v/>
      </c>
      <c r="AY49" s="7" t="str">
        <f t="shared" si="8"/>
        <v/>
      </c>
      <c r="BA49">
        <f t="shared" si="9"/>
        <v>39</v>
      </c>
      <c r="BB49" s="33" t="s">
        <v>306</v>
      </c>
      <c r="BC49" s="27">
        <v>206417.08200000014</v>
      </c>
      <c r="BD49" s="27">
        <v>20520026.742999997</v>
      </c>
      <c r="BE49" s="27">
        <v>171500.46999999991</v>
      </c>
      <c r="BF49" s="27">
        <v>16894213.048</v>
      </c>
      <c r="BG49" s="7">
        <f t="shared" si="10"/>
        <v>20520026.742999997</v>
      </c>
      <c r="BI49" t="str">
        <f t="shared" si="11"/>
        <v/>
      </c>
      <c r="BO49" s="27" t="str">
        <f t="shared" si="12"/>
        <v/>
      </c>
      <c r="BQ49" s="27">
        <f t="shared" si="13"/>
        <v>40</v>
      </c>
      <c r="BR49" s="33" t="s">
        <v>112</v>
      </c>
      <c r="BS49" s="27">
        <v>20607.557000000008</v>
      </c>
      <c r="BT49" s="27">
        <v>35834590.544999987</v>
      </c>
      <c r="BU49" s="27">
        <v>20211.058000000008</v>
      </c>
      <c r="BV49" s="27">
        <v>39434632.066999994</v>
      </c>
      <c r="BW49" s="27">
        <f t="shared" si="14"/>
        <v>35834590.544999987</v>
      </c>
      <c r="CH49" s="27">
        <f t="shared" si="15"/>
        <v>39</v>
      </c>
      <c r="CI49" s="33" t="s">
        <v>227</v>
      </c>
      <c r="CJ49" s="27">
        <v>21020814.047999997</v>
      </c>
      <c r="CK49" s="27">
        <v>105708651.51200001</v>
      </c>
      <c r="CL49" s="27">
        <v>28824015.023000002</v>
      </c>
      <c r="CM49" s="27">
        <v>146175888.71200001</v>
      </c>
      <c r="CN49" s="7">
        <f t="shared" si="16"/>
        <v>105708651.51200001</v>
      </c>
      <c r="CQ49">
        <f t="shared" si="31"/>
        <v>39</v>
      </c>
      <c r="CR49" s="33" t="s">
        <v>168</v>
      </c>
      <c r="CS49" s="27">
        <v>21267548.598999996</v>
      </c>
      <c r="CT49" s="27">
        <v>704448477.14800012</v>
      </c>
      <c r="CU49" s="27">
        <v>20602073.454000011</v>
      </c>
      <c r="CV49" s="27">
        <v>717404658.995</v>
      </c>
      <c r="CW49" s="7">
        <f t="shared" si="35"/>
        <v>704448477.14800012</v>
      </c>
      <c r="CY49" t="str">
        <f t="shared" si="17"/>
        <v/>
      </c>
      <c r="DE49" s="7" t="str">
        <f t="shared" si="18"/>
        <v/>
      </c>
      <c r="DG49" t="str">
        <f t="shared" si="19"/>
        <v/>
      </c>
      <c r="DM49" s="7" t="str">
        <f t="shared" si="32"/>
        <v/>
      </c>
      <c r="DO49" t="str">
        <f t="shared" si="20"/>
        <v/>
      </c>
      <c r="DU49" s="7" t="str">
        <f t="shared" si="21"/>
        <v/>
      </c>
      <c r="DW49" t="str">
        <f t="shared" si="22"/>
        <v/>
      </c>
      <c r="EC49" s="7" t="str">
        <f t="shared" si="33"/>
        <v/>
      </c>
      <c r="EE49">
        <f t="shared" si="23"/>
        <v>39</v>
      </c>
      <c r="EF49" s="33" t="s">
        <v>309</v>
      </c>
      <c r="EG49" s="27">
        <v>797150.2649999999</v>
      </c>
      <c r="EH49" s="27">
        <v>319650765.46399993</v>
      </c>
      <c r="EI49" s="27">
        <v>818377.81700000004</v>
      </c>
      <c r="EJ49" s="27">
        <v>331268546.05899996</v>
      </c>
      <c r="EK49" s="7">
        <f t="shared" si="34"/>
        <v>319650765.46399993</v>
      </c>
      <c r="EM49" t="str">
        <f t="shared" si="24"/>
        <v/>
      </c>
      <c r="ES49" s="27" t="str">
        <f t="shared" si="25"/>
        <v/>
      </c>
      <c r="EU49" s="27">
        <f t="shared" si="26"/>
        <v>40</v>
      </c>
      <c r="EV49" s="33" t="s">
        <v>201</v>
      </c>
      <c r="EW49" s="27">
        <v>11518844.605000004</v>
      </c>
      <c r="EX49" s="27">
        <v>723979166.85200012</v>
      </c>
      <c r="EY49" s="27">
        <v>12010931.315000001</v>
      </c>
      <c r="EZ49" s="27">
        <v>804632395.02700019</v>
      </c>
      <c r="FA49" s="7">
        <f t="shared" si="27"/>
        <v>723979166.85200012</v>
      </c>
    </row>
    <row r="50" spans="5:157" ht="15.75" x14ac:dyDescent="0.25">
      <c r="E50">
        <f t="shared" si="0"/>
        <v>41</v>
      </c>
      <c r="F50" s="33" t="s">
        <v>141</v>
      </c>
      <c r="G50" s="27">
        <v>137958.16999999998</v>
      </c>
      <c r="H50" s="27">
        <v>8404477.8969999999</v>
      </c>
      <c r="I50" s="27">
        <v>2922.119999999999</v>
      </c>
      <c r="J50" s="27">
        <v>468261.32999999996</v>
      </c>
      <c r="K50" s="7">
        <f t="shared" si="28"/>
        <v>8404477.8969999999</v>
      </c>
      <c r="M50">
        <f t="shared" si="29"/>
        <v>40</v>
      </c>
      <c r="N50" s="33" t="s">
        <v>239</v>
      </c>
      <c r="O50" s="27">
        <v>37122.092000000004</v>
      </c>
      <c r="P50" s="27">
        <v>33227675.007999998</v>
      </c>
      <c r="Q50" s="27">
        <v>46502.216</v>
      </c>
      <c r="R50" s="27">
        <v>58160934.401000008</v>
      </c>
      <c r="S50" s="7">
        <f t="shared" si="1"/>
        <v>33227675.007999998</v>
      </c>
      <c r="U50" t="str">
        <f t="shared" si="2"/>
        <v/>
      </c>
      <c r="AA50" s="27" t="str">
        <f t="shared" si="3"/>
        <v/>
      </c>
      <c r="AC50" t="str">
        <f t="shared" si="4"/>
        <v/>
      </c>
      <c r="AI50" s="7" t="str">
        <f t="shared" si="30"/>
        <v/>
      </c>
      <c r="AK50" t="str">
        <f t="shared" si="5"/>
        <v/>
      </c>
      <c r="AQ50" s="7" t="str">
        <f t="shared" si="6"/>
        <v/>
      </c>
      <c r="AS50" t="str">
        <f t="shared" si="7"/>
        <v/>
      </c>
      <c r="AY50" s="7" t="str">
        <f t="shared" si="8"/>
        <v/>
      </c>
      <c r="BA50">
        <f t="shared" si="9"/>
        <v>40</v>
      </c>
      <c r="BB50" s="33" t="s">
        <v>298</v>
      </c>
      <c r="BC50" s="27">
        <v>153291.89800000004</v>
      </c>
      <c r="BD50" s="27">
        <v>18825228.582999993</v>
      </c>
      <c r="BE50" s="27">
        <v>154276.15200000003</v>
      </c>
      <c r="BF50" s="27">
        <v>17744760.039999999</v>
      </c>
      <c r="BG50" s="7">
        <f t="shared" si="10"/>
        <v>18825228.582999993</v>
      </c>
      <c r="BI50" t="str">
        <f t="shared" si="11"/>
        <v/>
      </c>
      <c r="BO50" s="27" t="str">
        <f t="shared" si="12"/>
        <v/>
      </c>
      <c r="BQ50" s="27">
        <f t="shared" si="13"/>
        <v>41</v>
      </c>
      <c r="BR50" s="33" t="s">
        <v>347</v>
      </c>
      <c r="BS50" s="27">
        <v>942652.77</v>
      </c>
      <c r="BT50" s="27">
        <v>35503473.299999997</v>
      </c>
      <c r="BU50" s="27">
        <v>265250.7</v>
      </c>
      <c r="BV50" s="27">
        <v>17967463.785999998</v>
      </c>
      <c r="BW50" s="27">
        <f t="shared" si="14"/>
        <v>35503473.299999997</v>
      </c>
      <c r="CH50" s="27">
        <f t="shared" si="15"/>
        <v>40</v>
      </c>
      <c r="CI50" s="33" t="s">
        <v>225</v>
      </c>
      <c r="CJ50" s="27">
        <v>13837192.01</v>
      </c>
      <c r="CK50" s="27">
        <v>93188006.011999995</v>
      </c>
      <c r="CL50" s="27">
        <v>12622148.641999999</v>
      </c>
      <c r="CM50" s="27">
        <v>86490737.001000002</v>
      </c>
      <c r="CN50" s="7">
        <f t="shared" si="16"/>
        <v>93188006.011999995</v>
      </c>
      <c r="CQ50">
        <f t="shared" si="31"/>
        <v>40</v>
      </c>
      <c r="CR50" s="33" t="s">
        <v>76</v>
      </c>
      <c r="CS50" s="27">
        <v>3006752.264</v>
      </c>
      <c r="CT50" s="27">
        <v>557418984.77299988</v>
      </c>
      <c r="CU50" s="27">
        <v>2709297.5579999979</v>
      </c>
      <c r="CV50" s="27">
        <v>524940524.01500005</v>
      </c>
      <c r="CW50" s="7">
        <f t="shared" si="35"/>
        <v>557418984.77299988</v>
      </c>
      <c r="CY50" t="str">
        <f t="shared" si="17"/>
        <v/>
      </c>
      <c r="DE50" s="7" t="str">
        <f t="shared" si="18"/>
        <v/>
      </c>
      <c r="DG50" t="str">
        <f t="shared" si="19"/>
        <v/>
      </c>
      <c r="DM50" s="7" t="str">
        <f t="shared" si="32"/>
        <v/>
      </c>
      <c r="DO50" t="str">
        <f t="shared" si="20"/>
        <v/>
      </c>
      <c r="DU50" s="7" t="str">
        <f t="shared" si="21"/>
        <v/>
      </c>
      <c r="DW50" t="str">
        <f t="shared" si="22"/>
        <v/>
      </c>
      <c r="EC50" s="7" t="str">
        <f t="shared" si="33"/>
        <v/>
      </c>
      <c r="EE50">
        <f t="shared" si="23"/>
        <v>40</v>
      </c>
      <c r="EF50" s="33" t="s">
        <v>294</v>
      </c>
      <c r="EG50" s="27">
        <v>4274495.2209999971</v>
      </c>
      <c r="EH50" s="27">
        <v>312735815.71200007</v>
      </c>
      <c r="EI50" s="27">
        <v>3835294.3160000006</v>
      </c>
      <c r="EJ50" s="27">
        <v>290280142.41299999</v>
      </c>
      <c r="EK50" s="7">
        <f t="shared" si="34"/>
        <v>312735815.71200007</v>
      </c>
      <c r="EM50" t="str">
        <f t="shared" si="24"/>
        <v/>
      </c>
      <c r="ES50" s="27" t="str">
        <f t="shared" si="25"/>
        <v/>
      </c>
      <c r="EU50" s="27">
        <f t="shared" si="26"/>
        <v>41</v>
      </c>
      <c r="EV50" s="33" t="s">
        <v>184</v>
      </c>
      <c r="EW50" s="27">
        <v>3755765.4049999989</v>
      </c>
      <c r="EX50" s="27">
        <v>703710933.829</v>
      </c>
      <c r="EY50" s="27">
        <v>4310493.7249999987</v>
      </c>
      <c r="EZ50" s="27">
        <v>750880442.67799997</v>
      </c>
      <c r="FA50" s="7">
        <f t="shared" si="27"/>
        <v>703710933.829</v>
      </c>
    </row>
    <row r="51" spans="5:157" ht="15.75" x14ac:dyDescent="0.25">
      <c r="E51" t="str">
        <f t="shared" si="0"/>
        <v/>
      </c>
      <c r="F51" s="33" t="s">
        <v>30</v>
      </c>
      <c r="G51" s="27">
        <v>941809.92899999989</v>
      </c>
      <c r="H51" s="27">
        <v>7405613.7049999991</v>
      </c>
      <c r="I51" s="27">
        <v>1260531.1479999998</v>
      </c>
      <c r="J51" s="27">
        <v>8050729.7000000002</v>
      </c>
      <c r="K51" s="7" t="str">
        <f t="shared" si="28"/>
        <v/>
      </c>
      <c r="M51">
        <f t="shared" si="29"/>
        <v>41</v>
      </c>
      <c r="N51" s="33" t="s">
        <v>165</v>
      </c>
      <c r="O51" s="27">
        <v>312793.3249999999</v>
      </c>
      <c r="P51" s="27">
        <v>33227001.574000005</v>
      </c>
      <c r="Q51" s="27">
        <v>236298.89500000002</v>
      </c>
      <c r="R51" s="27">
        <v>31417941.970999997</v>
      </c>
      <c r="S51" s="7">
        <f t="shared" si="1"/>
        <v>33227001.574000005</v>
      </c>
      <c r="U51" t="str">
        <f t="shared" si="2"/>
        <v/>
      </c>
      <c r="AA51" s="27" t="str">
        <f t="shared" si="3"/>
        <v/>
      </c>
      <c r="AC51" t="str">
        <f t="shared" si="4"/>
        <v/>
      </c>
      <c r="AI51" s="7" t="str">
        <f t="shared" si="30"/>
        <v/>
      </c>
      <c r="AK51" t="str">
        <f t="shared" si="5"/>
        <v/>
      </c>
      <c r="AQ51" s="7" t="str">
        <f t="shared" si="6"/>
        <v/>
      </c>
      <c r="AS51" t="str">
        <f t="shared" si="7"/>
        <v/>
      </c>
      <c r="AY51" s="7" t="str">
        <f t="shared" si="8"/>
        <v/>
      </c>
      <c r="BA51">
        <f t="shared" si="9"/>
        <v>41</v>
      </c>
      <c r="BB51" s="33" t="s">
        <v>325</v>
      </c>
      <c r="BC51" s="27">
        <v>32211.080999999998</v>
      </c>
      <c r="BD51" s="27">
        <v>17770528.756000001</v>
      </c>
      <c r="BE51" s="27">
        <v>41487.590999999986</v>
      </c>
      <c r="BF51" s="27">
        <v>26116869.291000001</v>
      </c>
      <c r="BG51" s="7">
        <f t="shared" si="10"/>
        <v>17770528.756000001</v>
      </c>
      <c r="BI51" t="str">
        <f t="shared" si="11"/>
        <v/>
      </c>
      <c r="BO51" s="27" t="str">
        <f t="shared" si="12"/>
        <v/>
      </c>
      <c r="BQ51" s="27">
        <f t="shared" si="13"/>
        <v>42</v>
      </c>
      <c r="BR51" s="33" t="s">
        <v>183</v>
      </c>
      <c r="BS51" s="27">
        <v>1027385.475</v>
      </c>
      <c r="BT51" s="27">
        <v>34667920.812999994</v>
      </c>
      <c r="BU51" s="27">
        <v>169459.58600000001</v>
      </c>
      <c r="BV51" s="27">
        <v>18750037.995000005</v>
      </c>
      <c r="BW51" s="27">
        <f t="shared" si="14"/>
        <v>34667920.812999994</v>
      </c>
      <c r="CH51" s="27">
        <f t="shared" si="15"/>
        <v>41</v>
      </c>
      <c r="CI51" s="33" t="s">
        <v>226</v>
      </c>
      <c r="CJ51" s="27">
        <v>16542300.517999999</v>
      </c>
      <c r="CK51" s="27">
        <v>73410367.631999999</v>
      </c>
      <c r="CL51" s="27">
        <v>7148259.3769999994</v>
      </c>
      <c r="CM51" s="27">
        <v>44603414.788999997</v>
      </c>
      <c r="CN51" s="7">
        <f t="shared" si="16"/>
        <v>73410367.631999999</v>
      </c>
      <c r="CQ51">
        <f t="shared" si="31"/>
        <v>41</v>
      </c>
      <c r="CR51" s="33" t="s">
        <v>170</v>
      </c>
      <c r="CS51" s="27">
        <v>5756471.2349999985</v>
      </c>
      <c r="CT51" s="27">
        <v>472900901.55999988</v>
      </c>
      <c r="CU51" s="27">
        <v>6727783.1459999969</v>
      </c>
      <c r="CV51" s="27">
        <v>567967537.18400002</v>
      </c>
      <c r="CW51" s="7">
        <f t="shared" si="35"/>
        <v>472900901.55999988</v>
      </c>
      <c r="CY51" t="str">
        <f t="shared" si="17"/>
        <v/>
      </c>
      <c r="DE51" s="7" t="str">
        <f t="shared" si="18"/>
        <v/>
      </c>
      <c r="DG51" t="str">
        <f t="shared" si="19"/>
        <v/>
      </c>
      <c r="DM51" s="7" t="str">
        <f t="shared" si="32"/>
        <v/>
      </c>
      <c r="DO51" t="str">
        <f t="shared" si="20"/>
        <v/>
      </c>
      <c r="DU51" s="7" t="str">
        <f t="shared" si="21"/>
        <v/>
      </c>
      <c r="DW51" t="str">
        <f t="shared" si="22"/>
        <v/>
      </c>
      <c r="EC51" s="7" t="str">
        <f t="shared" si="33"/>
        <v/>
      </c>
      <c r="EE51">
        <f t="shared" si="23"/>
        <v>41</v>
      </c>
      <c r="EF51" s="33" t="s">
        <v>306</v>
      </c>
      <c r="EG51" s="27">
        <v>1970896.897000001</v>
      </c>
      <c r="EH51" s="27">
        <v>273861253.7529999</v>
      </c>
      <c r="EI51" s="27">
        <v>2466285.8400000031</v>
      </c>
      <c r="EJ51" s="27">
        <v>300091894.67000002</v>
      </c>
      <c r="EK51" s="7">
        <f t="shared" si="34"/>
        <v>273861253.7529999</v>
      </c>
      <c r="EM51" t="str">
        <f t="shared" si="24"/>
        <v/>
      </c>
      <c r="ES51" s="27" t="str">
        <f t="shared" si="25"/>
        <v/>
      </c>
      <c r="EU51" s="27">
        <f t="shared" si="26"/>
        <v>42</v>
      </c>
      <c r="EV51" s="33" t="s">
        <v>204</v>
      </c>
      <c r="EW51" s="27">
        <v>5123545.7979999986</v>
      </c>
      <c r="EX51" s="27">
        <v>621258862.43799996</v>
      </c>
      <c r="EY51" s="27">
        <v>5112397.1269999975</v>
      </c>
      <c r="EZ51" s="27">
        <v>630549113.30100024</v>
      </c>
      <c r="FA51" s="7">
        <f t="shared" si="27"/>
        <v>621258862.43799996</v>
      </c>
    </row>
    <row r="52" spans="5:157" ht="15.75" x14ac:dyDescent="0.25">
      <c r="E52">
        <f t="shared" si="0"/>
        <v>42</v>
      </c>
      <c r="F52" s="33" t="s">
        <v>230</v>
      </c>
      <c r="G52" s="27">
        <v>251304.8</v>
      </c>
      <c r="H52" s="27">
        <v>4709182.8629999999</v>
      </c>
      <c r="I52" s="27">
        <v>192652.22100000002</v>
      </c>
      <c r="J52" s="27">
        <v>10443254.690000001</v>
      </c>
      <c r="K52" s="7">
        <f t="shared" si="28"/>
        <v>4709182.8629999999</v>
      </c>
      <c r="M52">
        <f t="shared" si="29"/>
        <v>42</v>
      </c>
      <c r="N52" s="33" t="s">
        <v>166</v>
      </c>
      <c r="O52" s="27">
        <v>324689.73000000004</v>
      </c>
      <c r="P52" s="27">
        <v>31155417.02</v>
      </c>
      <c r="Q52" s="27">
        <v>317884.17299999995</v>
      </c>
      <c r="R52" s="27">
        <v>30544932.780000001</v>
      </c>
      <c r="S52" s="7">
        <f t="shared" si="1"/>
        <v>31155417.02</v>
      </c>
      <c r="U52" t="str">
        <f t="shared" si="2"/>
        <v/>
      </c>
      <c r="AA52" s="27" t="str">
        <f t="shared" si="3"/>
        <v/>
      </c>
      <c r="AC52" t="str">
        <f t="shared" si="4"/>
        <v/>
      </c>
      <c r="AI52" s="7" t="str">
        <f t="shared" si="30"/>
        <v/>
      </c>
      <c r="AK52" t="str">
        <f t="shared" si="5"/>
        <v/>
      </c>
      <c r="AQ52" s="7" t="str">
        <f t="shared" si="6"/>
        <v/>
      </c>
      <c r="AS52" t="str">
        <f t="shared" si="7"/>
        <v/>
      </c>
      <c r="AY52" s="7" t="str">
        <f t="shared" si="8"/>
        <v/>
      </c>
      <c r="BA52">
        <f t="shared" si="9"/>
        <v>42</v>
      </c>
      <c r="BB52" s="33" t="s">
        <v>299</v>
      </c>
      <c r="BC52" s="27">
        <v>670449.89800000004</v>
      </c>
      <c r="BD52" s="27">
        <v>13975852.57</v>
      </c>
      <c r="BE52" s="27">
        <v>1154590.7390000001</v>
      </c>
      <c r="BF52" s="27">
        <v>17108428.540000003</v>
      </c>
      <c r="BG52" s="7">
        <f t="shared" si="10"/>
        <v>13975852.57</v>
      </c>
      <c r="BI52" t="str">
        <f t="shared" si="11"/>
        <v/>
      </c>
      <c r="BO52" s="27" t="str">
        <f t="shared" si="12"/>
        <v/>
      </c>
      <c r="BQ52" s="27">
        <f t="shared" si="13"/>
        <v>43</v>
      </c>
      <c r="BR52" s="33" t="s">
        <v>332</v>
      </c>
      <c r="BS52" s="27">
        <v>82064.555999999968</v>
      </c>
      <c r="BT52" s="27">
        <v>33088267.552000001</v>
      </c>
      <c r="BU52" s="27">
        <v>111787.25700000011</v>
      </c>
      <c r="BV52" s="27">
        <v>39147314.715000011</v>
      </c>
      <c r="BW52" s="27">
        <f t="shared" si="14"/>
        <v>33088267.552000001</v>
      </c>
      <c r="CH52" s="27">
        <f t="shared" si="15"/>
        <v>42</v>
      </c>
      <c r="CI52" s="33" t="s">
        <v>232</v>
      </c>
      <c r="CJ52" s="27">
        <v>3521579.6320000002</v>
      </c>
      <c r="CK52" s="27">
        <v>72673924.703999996</v>
      </c>
      <c r="CL52" s="27">
        <v>3094625.8820000002</v>
      </c>
      <c r="CM52" s="27">
        <v>64088965.001999997</v>
      </c>
      <c r="CN52" s="7">
        <f t="shared" si="16"/>
        <v>72673924.703999996</v>
      </c>
      <c r="CQ52">
        <f t="shared" si="31"/>
        <v>42</v>
      </c>
      <c r="CR52" s="33" t="s">
        <v>269</v>
      </c>
      <c r="CS52" s="27">
        <v>4082384.7310000006</v>
      </c>
      <c r="CT52" s="27">
        <v>435820662.57200003</v>
      </c>
      <c r="CU52" s="27">
        <v>4357509.54</v>
      </c>
      <c r="CV52" s="27">
        <v>440299311.37900001</v>
      </c>
      <c r="CW52" s="7">
        <f t="shared" si="35"/>
        <v>435820662.57200003</v>
      </c>
      <c r="CY52" t="str">
        <f t="shared" si="17"/>
        <v/>
      </c>
      <c r="DE52" s="7" t="str">
        <f t="shared" si="18"/>
        <v/>
      </c>
      <c r="DG52" t="str">
        <f t="shared" si="19"/>
        <v/>
      </c>
      <c r="DM52" s="7" t="str">
        <f t="shared" si="32"/>
        <v/>
      </c>
      <c r="DO52" t="str">
        <f t="shared" si="20"/>
        <v/>
      </c>
      <c r="DU52" s="7" t="str">
        <f t="shared" si="21"/>
        <v/>
      </c>
      <c r="DW52" t="str">
        <f t="shared" si="22"/>
        <v/>
      </c>
      <c r="EC52" s="7" t="str">
        <f t="shared" si="33"/>
        <v/>
      </c>
      <c r="EE52">
        <f t="shared" si="23"/>
        <v>42</v>
      </c>
      <c r="EF52" s="33" t="s">
        <v>318</v>
      </c>
      <c r="EG52" s="27">
        <v>4951155.2380000008</v>
      </c>
      <c r="EH52" s="27">
        <v>260745705.14199996</v>
      </c>
      <c r="EI52" s="27">
        <v>5104914.9680000031</v>
      </c>
      <c r="EJ52" s="27">
        <v>301958808.014</v>
      </c>
      <c r="EK52" s="7">
        <f t="shared" si="34"/>
        <v>260745705.14199996</v>
      </c>
      <c r="EM52" t="str">
        <f t="shared" si="24"/>
        <v/>
      </c>
      <c r="ES52" s="27" t="str">
        <f t="shared" si="25"/>
        <v/>
      </c>
      <c r="EU52" s="27">
        <f t="shared" si="26"/>
        <v>43</v>
      </c>
      <c r="EV52" s="33" t="s">
        <v>202</v>
      </c>
      <c r="EW52" s="27">
        <v>4311014.9170000004</v>
      </c>
      <c r="EX52" s="27">
        <v>560222399.40199995</v>
      </c>
      <c r="EY52" s="27">
        <v>2544900.0869999994</v>
      </c>
      <c r="EZ52" s="27">
        <v>726394239.56700003</v>
      </c>
      <c r="FA52" s="7">
        <f t="shared" si="27"/>
        <v>560222399.40199995</v>
      </c>
    </row>
    <row r="53" spans="5:157" ht="15.75" x14ac:dyDescent="0.25">
      <c r="E53">
        <f t="shared" si="0"/>
        <v>43</v>
      </c>
      <c r="F53" s="33" t="s">
        <v>225</v>
      </c>
      <c r="G53" s="27">
        <v>579611.4</v>
      </c>
      <c r="H53" s="27">
        <v>3692283.66</v>
      </c>
      <c r="I53" s="27">
        <v>551976.50000000012</v>
      </c>
      <c r="J53" s="27">
        <v>5476882.5299999993</v>
      </c>
      <c r="K53" s="7">
        <f t="shared" si="28"/>
        <v>3692283.66</v>
      </c>
      <c r="M53">
        <f t="shared" si="29"/>
        <v>43</v>
      </c>
      <c r="N53" s="33" t="s">
        <v>167</v>
      </c>
      <c r="O53" s="27">
        <v>3233173.3389999997</v>
      </c>
      <c r="P53" s="27">
        <v>25882031.035999998</v>
      </c>
      <c r="Q53" s="27">
        <v>13893611.802000001</v>
      </c>
      <c r="R53" s="27">
        <v>97608054.748000011</v>
      </c>
      <c r="S53" s="7">
        <f t="shared" si="1"/>
        <v>25882031.035999998</v>
      </c>
      <c r="U53" t="str">
        <f t="shared" si="2"/>
        <v/>
      </c>
      <c r="AA53" s="27" t="str">
        <f t="shared" si="3"/>
        <v/>
      </c>
      <c r="AC53" t="str">
        <f t="shared" si="4"/>
        <v/>
      </c>
      <c r="AI53" s="7" t="str">
        <f t="shared" si="30"/>
        <v/>
      </c>
      <c r="AK53" t="str">
        <f t="shared" si="5"/>
        <v/>
      </c>
      <c r="AQ53" s="7" t="str">
        <f t="shared" si="6"/>
        <v/>
      </c>
      <c r="AS53" t="str">
        <f t="shared" si="7"/>
        <v/>
      </c>
      <c r="AY53" s="7" t="str">
        <f t="shared" si="8"/>
        <v/>
      </c>
      <c r="BA53">
        <f t="shared" si="9"/>
        <v>43</v>
      </c>
      <c r="BB53" s="33" t="s">
        <v>309</v>
      </c>
      <c r="BC53" s="27">
        <v>1530.7210000000002</v>
      </c>
      <c r="BD53" s="27">
        <v>12886369.929999998</v>
      </c>
      <c r="BE53" s="27">
        <v>6672.6239999999998</v>
      </c>
      <c r="BF53" s="27">
        <v>7439778.7800000012</v>
      </c>
      <c r="BG53" s="7">
        <f t="shared" si="10"/>
        <v>12886369.929999998</v>
      </c>
      <c r="BI53" t="str">
        <f t="shared" si="11"/>
        <v/>
      </c>
      <c r="BO53" s="27" t="str">
        <f t="shared" si="12"/>
        <v/>
      </c>
      <c r="BQ53" s="27" t="str">
        <f t="shared" si="13"/>
        <v/>
      </c>
      <c r="BR53" s="33" t="s">
        <v>113</v>
      </c>
      <c r="BS53" s="27">
        <v>99226.708999999973</v>
      </c>
      <c r="BT53" s="27">
        <v>23851068.070000004</v>
      </c>
      <c r="BU53" s="27">
        <v>75997.34</v>
      </c>
      <c r="BV53" s="27">
        <v>14445101.592</v>
      </c>
      <c r="BW53" s="27" t="str">
        <f t="shared" si="14"/>
        <v/>
      </c>
      <c r="CH53" s="27">
        <f t="shared" si="15"/>
        <v>43</v>
      </c>
      <c r="CI53" s="33" t="s">
        <v>20</v>
      </c>
      <c r="CJ53" s="27">
        <v>335749.06099999999</v>
      </c>
      <c r="CK53" s="27">
        <v>51167911.210000001</v>
      </c>
      <c r="CL53" s="27">
        <v>145141.80000000002</v>
      </c>
      <c r="CM53" s="27">
        <v>16223309</v>
      </c>
      <c r="CN53" s="7">
        <f t="shared" si="16"/>
        <v>51167911.210000001</v>
      </c>
      <c r="CQ53">
        <f t="shared" si="31"/>
        <v>43</v>
      </c>
      <c r="CR53" s="33" t="s">
        <v>249</v>
      </c>
      <c r="CS53" s="27">
        <v>57986284.120999977</v>
      </c>
      <c r="CT53" s="27">
        <v>427011872.80300003</v>
      </c>
      <c r="CU53" s="27">
        <v>57725929.421000019</v>
      </c>
      <c r="CV53" s="27">
        <v>418787599.63999999</v>
      </c>
      <c r="CW53" s="7">
        <f t="shared" si="35"/>
        <v>427011872.80300003</v>
      </c>
      <c r="CY53" t="str">
        <f t="shared" si="17"/>
        <v/>
      </c>
      <c r="DE53" s="7" t="str">
        <f t="shared" si="18"/>
        <v/>
      </c>
      <c r="DG53" t="str">
        <f t="shared" si="19"/>
        <v/>
      </c>
      <c r="DM53" s="7" t="str">
        <f t="shared" si="32"/>
        <v/>
      </c>
      <c r="DO53" t="str">
        <f t="shared" si="20"/>
        <v/>
      </c>
      <c r="DU53" s="7" t="str">
        <f t="shared" si="21"/>
        <v/>
      </c>
      <c r="DW53" t="str">
        <f t="shared" si="22"/>
        <v/>
      </c>
      <c r="EC53" s="7" t="str">
        <f t="shared" si="33"/>
        <v/>
      </c>
      <c r="EE53">
        <f t="shared" si="23"/>
        <v>43</v>
      </c>
      <c r="EF53" s="33" t="s">
        <v>293</v>
      </c>
      <c r="EG53" s="27">
        <v>3396101.0760000004</v>
      </c>
      <c r="EH53" s="27">
        <v>258163793.57999992</v>
      </c>
      <c r="EI53" s="27">
        <v>3840531.6669999999</v>
      </c>
      <c r="EJ53" s="27">
        <v>288073841.15100026</v>
      </c>
      <c r="EK53" s="7">
        <f t="shared" si="34"/>
        <v>258163793.57999992</v>
      </c>
      <c r="EM53" t="str">
        <f t="shared" si="24"/>
        <v/>
      </c>
      <c r="ES53" s="27" t="str">
        <f t="shared" si="25"/>
        <v/>
      </c>
      <c r="EU53" s="27">
        <f t="shared" si="26"/>
        <v>44</v>
      </c>
      <c r="EV53" s="33" t="s">
        <v>348</v>
      </c>
      <c r="EW53" s="27">
        <v>61075486.078000017</v>
      </c>
      <c r="EX53" s="27">
        <v>555643442.12</v>
      </c>
      <c r="EY53" s="27">
        <v>4787130.7769999998</v>
      </c>
      <c r="EZ53" s="27">
        <v>60669739</v>
      </c>
      <c r="FA53" s="7">
        <f t="shared" si="27"/>
        <v>555643442.12</v>
      </c>
    </row>
    <row r="54" spans="5:157" ht="15.75" x14ac:dyDescent="0.25">
      <c r="E54">
        <f t="shared" si="0"/>
        <v>44</v>
      </c>
      <c r="F54" s="33" t="s">
        <v>149</v>
      </c>
      <c r="G54" s="27">
        <v>746829</v>
      </c>
      <c r="H54" s="27">
        <v>2971760</v>
      </c>
      <c r="I54" s="27">
        <v>149843</v>
      </c>
      <c r="J54" s="27">
        <v>480776.81099999999</v>
      </c>
      <c r="K54" s="7">
        <f t="shared" si="28"/>
        <v>2971760</v>
      </c>
      <c r="M54">
        <f t="shared" si="29"/>
        <v>44</v>
      </c>
      <c r="N54" s="33" t="s">
        <v>169</v>
      </c>
      <c r="O54" s="27">
        <v>587778.4</v>
      </c>
      <c r="P54" s="27">
        <v>23723031.775999997</v>
      </c>
      <c r="Q54" s="27">
        <v>835853.96900000004</v>
      </c>
      <c r="R54" s="27">
        <v>30718677.605999999</v>
      </c>
      <c r="S54" s="7">
        <f t="shared" si="1"/>
        <v>23723031.775999997</v>
      </c>
      <c r="U54" t="str">
        <f t="shared" si="2"/>
        <v/>
      </c>
      <c r="AA54" s="27" t="str">
        <f t="shared" si="3"/>
        <v/>
      </c>
      <c r="AC54" t="str">
        <f t="shared" si="4"/>
        <v/>
      </c>
      <c r="AI54" s="7" t="str">
        <f t="shared" si="30"/>
        <v/>
      </c>
      <c r="AK54" t="str">
        <f t="shared" si="5"/>
        <v/>
      </c>
      <c r="AQ54" s="7" t="str">
        <f t="shared" si="6"/>
        <v/>
      </c>
      <c r="AS54" t="str">
        <f t="shared" si="7"/>
        <v/>
      </c>
      <c r="AY54" s="7" t="str">
        <f t="shared" si="8"/>
        <v/>
      </c>
      <c r="BA54">
        <f t="shared" si="9"/>
        <v>44</v>
      </c>
      <c r="BB54" s="33" t="s">
        <v>297</v>
      </c>
      <c r="BC54" s="27">
        <v>20260.032999999999</v>
      </c>
      <c r="BD54" s="27">
        <v>10988388.445</v>
      </c>
      <c r="BE54" s="27">
        <v>2.2800000000000002</v>
      </c>
      <c r="BF54" s="27">
        <v>8845</v>
      </c>
      <c r="BG54" s="7">
        <f t="shared" si="10"/>
        <v>10988388.445</v>
      </c>
      <c r="BI54" t="str">
        <f t="shared" si="11"/>
        <v/>
      </c>
      <c r="BO54" s="27" t="str">
        <f t="shared" si="12"/>
        <v/>
      </c>
      <c r="BQ54" s="27">
        <f t="shared" si="13"/>
        <v>44</v>
      </c>
      <c r="BR54" s="33" t="s">
        <v>182</v>
      </c>
      <c r="BS54" s="27">
        <v>546301.91999999993</v>
      </c>
      <c r="BT54" s="27">
        <v>22631230.859999999</v>
      </c>
      <c r="BU54" s="27">
        <v>931218</v>
      </c>
      <c r="BV54" s="27">
        <v>45221187.870000005</v>
      </c>
      <c r="BW54" s="27">
        <f t="shared" si="14"/>
        <v>22631230.859999999</v>
      </c>
      <c r="CH54" s="27">
        <f t="shared" si="15"/>
        <v>44</v>
      </c>
      <c r="CI54" s="33" t="s">
        <v>230</v>
      </c>
      <c r="CJ54" s="27">
        <v>816381.68500000006</v>
      </c>
      <c r="CK54" s="27">
        <v>35405401.136000007</v>
      </c>
      <c r="CL54" s="27">
        <v>675894.16599999985</v>
      </c>
      <c r="CM54" s="27">
        <v>33177315.010000002</v>
      </c>
      <c r="CN54" s="7">
        <f t="shared" si="16"/>
        <v>35405401.136000007</v>
      </c>
      <c r="CQ54">
        <f t="shared" si="31"/>
        <v>44</v>
      </c>
      <c r="CR54" s="33" t="s">
        <v>200</v>
      </c>
      <c r="CS54" s="27">
        <v>59992914.522999994</v>
      </c>
      <c r="CT54" s="27">
        <v>399106101.00199997</v>
      </c>
      <c r="CU54" s="27">
        <v>36212625.041000001</v>
      </c>
      <c r="CV54" s="27">
        <v>303051151.57000005</v>
      </c>
      <c r="CW54" s="7">
        <f t="shared" si="35"/>
        <v>399106101.00199997</v>
      </c>
      <c r="CY54" t="str">
        <f t="shared" si="17"/>
        <v/>
      </c>
      <c r="DE54" s="7" t="str">
        <f t="shared" si="18"/>
        <v/>
      </c>
      <c r="DG54" t="str">
        <f t="shared" si="19"/>
        <v/>
      </c>
      <c r="DM54" s="7" t="str">
        <f t="shared" si="32"/>
        <v/>
      </c>
      <c r="DO54" t="str">
        <f t="shared" si="20"/>
        <v/>
      </c>
      <c r="DU54" s="7" t="str">
        <f t="shared" si="21"/>
        <v/>
      </c>
      <c r="DW54" t="str">
        <f t="shared" si="22"/>
        <v/>
      </c>
      <c r="EC54" s="7" t="str">
        <f t="shared" si="33"/>
        <v/>
      </c>
      <c r="EE54">
        <f t="shared" si="23"/>
        <v>44</v>
      </c>
      <c r="EF54" s="33" t="s">
        <v>313</v>
      </c>
      <c r="EG54" s="27">
        <v>1414470.0189999996</v>
      </c>
      <c r="EH54" s="27">
        <v>231853886.21099997</v>
      </c>
      <c r="EI54" s="27">
        <v>281646.3470000003</v>
      </c>
      <c r="EJ54" s="27">
        <v>95988073.283999935</v>
      </c>
      <c r="EK54" s="7">
        <f t="shared" si="34"/>
        <v>231853886.21099997</v>
      </c>
      <c r="EM54" t="str">
        <f t="shared" si="24"/>
        <v/>
      </c>
      <c r="ES54" s="27" t="str">
        <f t="shared" si="25"/>
        <v/>
      </c>
      <c r="EU54" s="27">
        <f t="shared" si="26"/>
        <v>45</v>
      </c>
      <c r="EV54" s="33" t="s">
        <v>340</v>
      </c>
      <c r="EW54" s="27">
        <v>10029197.853000002</v>
      </c>
      <c r="EX54" s="27">
        <v>543565930.22799993</v>
      </c>
      <c r="EY54" s="27">
        <v>4283057.165</v>
      </c>
      <c r="EZ54" s="27">
        <v>332451491.12699991</v>
      </c>
      <c r="FA54" s="7">
        <f t="shared" si="27"/>
        <v>543565930.22799993</v>
      </c>
    </row>
    <row r="55" spans="5:157" ht="15.75" x14ac:dyDescent="0.25">
      <c r="E55">
        <f t="shared" si="0"/>
        <v>45</v>
      </c>
      <c r="F55" s="33" t="s">
        <v>232</v>
      </c>
      <c r="G55" s="27">
        <v>25313.531999999996</v>
      </c>
      <c r="H55" s="27">
        <v>2782222.0029999996</v>
      </c>
      <c r="I55" s="27">
        <v>51620.001000000033</v>
      </c>
      <c r="J55" s="27">
        <v>2858745.8469999996</v>
      </c>
      <c r="K55" s="7">
        <f t="shared" si="28"/>
        <v>2782222.0029999996</v>
      </c>
      <c r="M55">
        <f t="shared" si="29"/>
        <v>45</v>
      </c>
      <c r="N55" s="33" t="s">
        <v>262</v>
      </c>
      <c r="O55" s="27">
        <v>873126.7</v>
      </c>
      <c r="P55" s="27">
        <v>20073022.140000001</v>
      </c>
      <c r="Q55" s="27">
        <v>1196728</v>
      </c>
      <c r="R55" s="27">
        <v>33583179.229000002</v>
      </c>
      <c r="S55" s="7">
        <f t="shared" si="1"/>
        <v>20073022.140000001</v>
      </c>
      <c r="U55" t="str">
        <f t="shared" si="2"/>
        <v/>
      </c>
      <c r="AA55" s="27" t="str">
        <f t="shared" si="3"/>
        <v/>
      </c>
      <c r="AC55" t="str">
        <f t="shared" si="4"/>
        <v/>
      </c>
      <c r="AI55" s="7" t="str">
        <f t="shared" si="30"/>
        <v/>
      </c>
      <c r="AK55" t="str">
        <f t="shared" si="5"/>
        <v/>
      </c>
      <c r="AQ55" s="7" t="str">
        <f t="shared" si="6"/>
        <v/>
      </c>
      <c r="AS55" t="str">
        <f t="shared" si="7"/>
        <v/>
      </c>
      <c r="AY55" s="7" t="str">
        <f t="shared" si="8"/>
        <v/>
      </c>
      <c r="BA55">
        <f t="shared" si="9"/>
        <v>45</v>
      </c>
      <c r="BB55" s="33" t="s">
        <v>294</v>
      </c>
      <c r="BC55" s="27">
        <v>15632.028</v>
      </c>
      <c r="BD55" s="27">
        <v>8738750.2980000023</v>
      </c>
      <c r="BE55" s="27">
        <v>37029.975999999981</v>
      </c>
      <c r="BF55" s="27">
        <v>5533085.4799999995</v>
      </c>
      <c r="BG55" s="7">
        <f t="shared" si="10"/>
        <v>8738750.2980000023</v>
      </c>
      <c r="BI55" t="str">
        <f t="shared" si="11"/>
        <v/>
      </c>
      <c r="BO55" s="27" t="str">
        <f t="shared" si="12"/>
        <v/>
      </c>
      <c r="BQ55" s="27">
        <f t="shared" si="13"/>
        <v>45</v>
      </c>
      <c r="BR55" s="33" t="s">
        <v>184</v>
      </c>
      <c r="BS55" s="27">
        <v>168154.34299999999</v>
      </c>
      <c r="BT55" s="27">
        <v>21363239.380000003</v>
      </c>
      <c r="BU55" s="27">
        <v>178337.30999999997</v>
      </c>
      <c r="BV55" s="27">
        <v>20674279.223999999</v>
      </c>
      <c r="BW55" s="27">
        <f t="shared" si="14"/>
        <v>21363239.380000003</v>
      </c>
      <c r="CH55" s="27">
        <f t="shared" si="15"/>
        <v>45</v>
      </c>
      <c r="CI55" s="33" t="s">
        <v>234</v>
      </c>
      <c r="CJ55" s="27">
        <v>82838.39</v>
      </c>
      <c r="CK55" s="27">
        <v>33661298</v>
      </c>
      <c r="CL55" s="27">
        <v>36188.880000000005</v>
      </c>
      <c r="CM55" s="27">
        <v>18349074</v>
      </c>
      <c r="CN55" s="7">
        <f t="shared" si="16"/>
        <v>33661298</v>
      </c>
      <c r="CQ55">
        <f t="shared" si="31"/>
        <v>45</v>
      </c>
      <c r="CR55" s="33" t="s">
        <v>239</v>
      </c>
      <c r="CS55" s="27">
        <v>1663307.429999999</v>
      </c>
      <c r="CT55" s="27">
        <v>386182665.4320001</v>
      </c>
      <c r="CU55" s="27">
        <v>1477888.7549999994</v>
      </c>
      <c r="CV55" s="27">
        <v>359634319.7670002</v>
      </c>
      <c r="CW55" s="7">
        <f t="shared" si="35"/>
        <v>386182665.4320001</v>
      </c>
      <c r="CY55" t="str">
        <f t="shared" si="17"/>
        <v/>
      </c>
      <c r="DE55" s="7" t="str">
        <f t="shared" si="18"/>
        <v/>
      </c>
      <c r="DG55" t="str">
        <f t="shared" si="19"/>
        <v/>
      </c>
      <c r="DM55" s="7" t="str">
        <f t="shared" si="32"/>
        <v/>
      </c>
      <c r="DO55" t="str">
        <f t="shared" si="20"/>
        <v/>
      </c>
      <c r="DU55" s="7" t="str">
        <f t="shared" si="21"/>
        <v/>
      </c>
      <c r="DW55" t="str">
        <f t="shared" si="22"/>
        <v/>
      </c>
      <c r="EC55" s="7" t="str">
        <f t="shared" si="33"/>
        <v/>
      </c>
      <c r="EE55">
        <f t="shared" si="23"/>
        <v>45</v>
      </c>
      <c r="EF55" s="33" t="s">
        <v>312</v>
      </c>
      <c r="EG55" s="27">
        <v>12813064.182000009</v>
      </c>
      <c r="EH55" s="27">
        <v>223579775.1789999</v>
      </c>
      <c r="EI55" s="27">
        <v>8836145.5440000035</v>
      </c>
      <c r="EJ55" s="27">
        <v>150891989.95199996</v>
      </c>
      <c r="EK55" s="7">
        <f t="shared" si="34"/>
        <v>223579775.1789999</v>
      </c>
      <c r="EM55" t="str">
        <f t="shared" si="24"/>
        <v/>
      </c>
      <c r="ES55" s="27" t="str">
        <f t="shared" si="25"/>
        <v/>
      </c>
      <c r="EU55" s="27">
        <f t="shared" si="26"/>
        <v>46</v>
      </c>
      <c r="EV55" s="33" t="s">
        <v>180</v>
      </c>
      <c r="EW55" s="27">
        <v>6072568.7580000013</v>
      </c>
      <c r="EX55" s="27">
        <v>464007450.95300001</v>
      </c>
      <c r="EY55" s="27">
        <v>4011625.8520000004</v>
      </c>
      <c r="EZ55" s="27">
        <v>245890938.676</v>
      </c>
      <c r="FA55" s="7">
        <f t="shared" si="27"/>
        <v>464007450.95300001</v>
      </c>
    </row>
    <row r="56" spans="5:157" ht="15.75" x14ac:dyDescent="0.25">
      <c r="E56">
        <f t="shared" si="0"/>
        <v>46</v>
      </c>
      <c r="F56" s="33" t="s">
        <v>227</v>
      </c>
      <c r="G56" s="27">
        <v>177040.96999999997</v>
      </c>
      <c r="H56" s="27">
        <v>2126635.8020000001</v>
      </c>
      <c r="I56" s="27">
        <v>190240.99000000008</v>
      </c>
      <c r="J56" s="27">
        <v>2623031.9519999996</v>
      </c>
      <c r="K56" s="7">
        <f t="shared" si="28"/>
        <v>2126635.8020000001</v>
      </c>
      <c r="M56">
        <f t="shared" si="29"/>
        <v>46</v>
      </c>
      <c r="N56" s="33" t="s">
        <v>164</v>
      </c>
      <c r="O56" s="27">
        <v>192329.51200000002</v>
      </c>
      <c r="P56" s="27">
        <v>20027872.729000002</v>
      </c>
      <c r="Q56" s="27">
        <v>206163.62599999999</v>
      </c>
      <c r="R56" s="27">
        <v>14554461.698999999</v>
      </c>
      <c r="S56" s="7">
        <f t="shared" si="1"/>
        <v>20027872.729000002</v>
      </c>
      <c r="U56" t="str">
        <f t="shared" si="2"/>
        <v/>
      </c>
      <c r="AA56" s="27" t="str">
        <f t="shared" si="3"/>
        <v/>
      </c>
      <c r="AC56" t="str">
        <f t="shared" si="4"/>
        <v/>
      </c>
      <c r="AI56" s="7" t="str">
        <f t="shared" si="30"/>
        <v/>
      </c>
      <c r="AK56" t="str">
        <f t="shared" si="5"/>
        <v/>
      </c>
      <c r="AQ56" s="7" t="str">
        <f t="shared" si="6"/>
        <v/>
      </c>
      <c r="AS56" t="str">
        <f t="shared" si="7"/>
        <v/>
      </c>
      <c r="AY56" s="7" t="str">
        <f t="shared" si="8"/>
        <v/>
      </c>
      <c r="BA56">
        <f t="shared" si="9"/>
        <v>46</v>
      </c>
      <c r="BB56" s="33" t="s">
        <v>205</v>
      </c>
      <c r="BC56" s="27">
        <v>119827.00400000002</v>
      </c>
      <c r="BD56" s="27">
        <v>6915521.245000001</v>
      </c>
      <c r="BE56" s="27">
        <v>109178.81300000004</v>
      </c>
      <c r="BF56" s="27">
        <v>7390636.6680000005</v>
      </c>
      <c r="BG56" s="7">
        <f t="shared" si="10"/>
        <v>6915521.245000001</v>
      </c>
      <c r="BI56" t="str">
        <f t="shared" si="11"/>
        <v/>
      </c>
      <c r="BO56" s="27" t="str">
        <f t="shared" si="12"/>
        <v/>
      </c>
      <c r="BQ56" s="27">
        <f t="shared" si="13"/>
        <v>46</v>
      </c>
      <c r="BR56" s="33" t="s">
        <v>177</v>
      </c>
      <c r="BS56" s="27">
        <v>230833.57700000002</v>
      </c>
      <c r="BT56" s="27">
        <v>19220885.281000003</v>
      </c>
      <c r="BU56" s="27">
        <v>130932.14099999996</v>
      </c>
      <c r="BV56" s="27">
        <v>18477634.631000001</v>
      </c>
      <c r="BW56" s="27">
        <f t="shared" si="14"/>
        <v>19220885.281000003</v>
      </c>
      <c r="CH56" s="27">
        <f t="shared" si="15"/>
        <v>46</v>
      </c>
      <c r="CI56" s="33" t="s">
        <v>228</v>
      </c>
      <c r="CJ56" s="27">
        <v>568215.93099999998</v>
      </c>
      <c r="CK56" s="27">
        <v>33284336.110000003</v>
      </c>
      <c r="CL56" s="27">
        <v>680199.8139999999</v>
      </c>
      <c r="CM56" s="27">
        <v>31136550.458999999</v>
      </c>
      <c r="CN56" s="7">
        <f t="shared" si="16"/>
        <v>33284336.110000003</v>
      </c>
      <c r="CQ56">
        <f t="shared" si="31"/>
        <v>46</v>
      </c>
      <c r="CR56" s="33" t="s">
        <v>278</v>
      </c>
      <c r="CS56" s="27">
        <v>11613428.418999996</v>
      </c>
      <c r="CT56" s="27">
        <v>375731920.54899997</v>
      </c>
      <c r="CU56" s="27">
        <v>11584405.751999997</v>
      </c>
      <c r="CV56" s="27">
        <v>362158429.69399995</v>
      </c>
      <c r="CW56" s="7">
        <f t="shared" si="35"/>
        <v>375731920.54899997</v>
      </c>
      <c r="CY56" t="str">
        <f t="shared" si="17"/>
        <v/>
      </c>
      <c r="DE56" s="7" t="str">
        <f t="shared" si="18"/>
        <v/>
      </c>
      <c r="DG56" t="str">
        <f t="shared" si="19"/>
        <v/>
      </c>
      <c r="DM56" s="7" t="str">
        <f t="shared" si="32"/>
        <v/>
      </c>
      <c r="DO56" t="str">
        <f t="shared" si="20"/>
        <v/>
      </c>
      <c r="DU56" s="7" t="str">
        <f t="shared" si="21"/>
        <v/>
      </c>
      <c r="DW56" t="str">
        <f t="shared" si="22"/>
        <v/>
      </c>
      <c r="EC56" s="7" t="str">
        <f t="shared" si="33"/>
        <v/>
      </c>
      <c r="EE56">
        <f t="shared" si="23"/>
        <v>46</v>
      </c>
      <c r="EF56" s="33" t="s">
        <v>301</v>
      </c>
      <c r="EG56" s="27">
        <v>2695532.5180000011</v>
      </c>
      <c r="EH56" s="27">
        <v>219973549.85799998</v>
      </c>
      <c r="EI56" s="27">
        <v>2819350.8279999993</v>
      </c>
      <c r="EJ56" s="27">
        <v>226394135.75999999</v>
      </c>
      <c r="EK56" s="7">
        <f t="shared" si="34"/>
        <v>219973549.85799998</v>
      </c>
      <c r="EM56" t="str">
        <f t="shared" si="24"/>
        <v/>
      </c>
      <c r="ES56" s="27" t="str">
        <f t="shared" si="25"/>
        <v/>
      </c>
      <c r="EU56" s="27">
        <f t="shared" si="26"/>
        <v>47</v>
      </c>
      <c r="EV56" s="33" t="s">
        <v>343</v>
      </c>
      <c r="EW56" s="27">
        <v>814741.46099999954</v>
      </c>
      <c r="EX56" s="27">
        <v>413676652.15999985</v>
      </c>
      <c r="EY56" s="27">
        <v>649063.28799999901</v>
      </c>
      <c r="EZ56" s="27">
        <v>483917063.70900011</v>
      </c>
      <c r="FA56" s="7">
        <f t="shared" si="27"/>
        <v>413676652.15999985</v>
      </c>
    </row>
    <row r="57" spans="5:157" ht="15.75" x14ac:dyDescent="0.25">
      <c r="E57">
        <f t="shared" si="0"/>
        <v>47</v>
      </c>
      <c r="F57" s="33" t="s">
        <v>229</v>
      </c>
      <c r="G57" s="27">
        <v>234088.9</v>
      </c>
      <c r="H57" s="27">
        <v>1303556.6100000001</v>
      </c>
      <c r="I57" s="27">
        <v>48972.24</v>
      </c>
      <c r="J57" s="27">
        <v>784626.2</v>
      </c>
      <c r="K57" s="7">
        <f t="shared" si="28"/>
        <v>1303556.6100000001</v>
      </c>
      <c r="M57">
        <f t="shared" si="29"/>
        <v>47</v>
      </c>
      <c r="N57" s="33" t="s">
        <v>246</v>
      </c>
      <c r="O57" s="27">
        <v>520320.728</v>
      </c>
      <c r="P57" s="27">
        <v>13631003.906999998</v>
      </c>
      <c r="Q57" s="27">
        <v>385263.54100000003</v>
      </c>
      <c r="R57" s="27">
        <v>9571932.4210000001</v>
      </c>
      <c r="S57" s="7">
        <f t="shared" si="1"/>
        <v>13631003.906999998</v>
      </c>
      <c r="U57" t="str">
        <f t="shared" si="2"/>
        <v/>
      </c>
      <c r="AA57" s="27" t="str">
        <f t="shared" si="3"/>
        <v/>
      </c>
      <c r="AC57" t="str">
        <f t="shared" si="4"/>
        <v/>
      </c>
      <c r="AI57" s="7" t="str">
        <f t="shared" si="30"/>
        <v/>
      </c>
      <c r="AK57" t="str">
        <f t="shared" si="5"/>
        <v/>
      </c>
      <c r="AQ57" s="7" t="str">
        <f t="shared" si="6"/>
        <v/>
      </c>
      <c r="AS57" t="str">
        <f t="shared" si="7"/>
        <v/>
      </c>
      <c r="AY57" s="7" t="str">
        <f t="shared" si="8"/>
        <v/>
      </c>
      <c r="BA57">
        <f t="shared" si="9"/>
        <v>47</v>
      </c>
      <c r="BB57" s="33" t="s">
        <v>319</v>
      </c>
      <c r="BC57" s="27">
        <v>35690</v>
      </c>
      <c r="BD57" s="27">
        <v>6146694</v>
      </c>
      <c r="BE57" s="27">
        <v>27469</v>
      </c>
      <c r="BF57" s="27">
        <v>4839442</v>
      </c>
      <c r="BG57" s="7">
        <f t="shared" si="10"/>
        <v>6146694</v>
      </c>
      <c r="BI57" t="str">
        <f t="shared" si="11"/>
        <v/>
      </c>
      <c r="BO57" s="27" t="str">
        <f t="shared" si="12"/>
        <v/>
      </c>
      <c r="BQ57" s="27">
        <f t="shared" si="13"/>
        <v>47</v>
      </c>
      <c r="BR57" s="33" t="s">
        <v>197</v>
      </c>
      <c r="BS57" s="27">
        <v>403015.13600000006</v>
      </c>
      <c r="BT57" s="27">
        <v>18532919.100000001</v>
      </c>
      <c r="BU57" s="27">
        <v>344896.64599999995</v>
      </c>
      <c r="BV57" s="27">
        <v>14534360.981999999</v>
      </c>
      <c r="BW57" s="27">
        <f t="shared" si="14"/>
        <v>18532919.100000001</v>
      </c>
      <c r="CH57" s="27">
        <f t="shared" si="15"/>
        <v>47</v>
      </c>
      <c r="CI57" s="33" t="s">
        <v>229</v>
      </c>
      <c r="CJ57" s="27">
        <v>4322494.4619999994</v>
      </c>
      <c r="CK57" s="27">
        <v>32475576.129000001</v>
      </c>
      <c r="CL57" s="27">
        <v>5767107.6200000001</v>
      </c>
      <c r="CM57" s="27">
        <v>45974950.200000003</v>
      </c>
      <c r="CN57" s="7">
        <f t="shared" si="16"/>
        <v>32475576.129000001</v>
      </c>
      <c r="CQ57">
        <f t="shared" si="31"/>
        <v>47</v>
      </c>
      <c r="CR57" s="33" t="s">
        <v>267</v>
      </c>
      <c r="CS57" s="27">
        <v>360255.46499999968</v>
      </c>
      <c r="CT57" s="27">
        <v>373074999.12399966</v>
      </c>
      <c r="CU57" s="27">
        <v>263950.6219999998</v>
      </c>
      <c r="CV57" s="27">
        <v>320708279.59399992</v>
      </c>
      <c r="CW57" s="7">
        <f t="shared" si="35"/>
        <v>373074999.12399966</v>
      </c>
      <c r="CY57" t="str">
        <f t="shared" si="17"/>
        <v/>
      </c>
      <c r="DE57" s="7" t="str">
        <f t="shared" si="18"/>
        <v/>
      </c>
      <c r="DG57" t="str">
        <f t="shared" si="19"/>
        <v/>
      </c>
      <c r="DM57" s="7" t="str">
        <f t="shared" si="32"/>
        <v/>
      </c>
      <c r="DO57" t="str">
        <f t="shared" si="20"/>
        <v/>
      </c>
      <c r="DU57" s="7" t="str">
        <f t="shared" si="21"/>
        <v/>
      </c>
      <c r="DW57" t="str">
        <f t="shared" si="22"/>
        <v/>
      </c>
      <c r="EC57" s="7" t="str">
        <f t="shared" si="33"/>
        <v/>
      </c>
      <c r="EE57">
        <f t="shared" si="23"/>
        <v>47</v>
      </c>
      <c r="EF57" s="33" t="s">
        <v>300</v>
      </c>
      <c r="EG57" s="27">
        <v>101780.12400000007</v>
      </c>
      <c r="EH57" s="27">
        <v>185119341.66100013</v>
      </c>
      <c r="EI57" s="27">
        <v>101939.09900000003</v>
      </c>
      <c r="EJ57" s="27">
        <v>171431558.94600007</v>
      </c>
      <c r="EK57" s="7">
        <f t="shared" si="34"/>
        <v>185119341.66100013</v>
      </c>
      <c r="EM57" t="str">
        <f t="shared" si="24"/>
        <v/>
      </c>
      <c r="ES57" s="27" t="str">
        <f t="shared" si="25"/>
        <v/>
      </c>
      <c r="EU57" s="27">
        <f t="shared" si="26"/>
        <v>48</v>
      </c>
      <c r="EV57" s="33" t="s">
        <v>346</v>
      </c>
      <c r="EW57" s="27">
        <v>2165905.2079999996</v>
      </c>
      <c r="EX57" s="27">
        <v>410808103.04599994</v>
      </c>
      <c r="EY57" s="27">
        <v>2028579.0100000005</v>
      </c>
      <c r="EZ57" s="27">
        <v>412718189.46399999</v>
      </c>
      <c r="FA57" s="7">
        <f t="shared" si="27"/>
        <v>410808103.04599994</v>
      </c>
    </row>
    <row r="58" spans="5:157" ht="15.75" x14ac:dyDescent="0.25">
      <c r="E58">
        <f t="shared" si="0"/>
        <v>48</v>
      </c>
      <c r="F58" s="33" t="s">
        <v>195</v>
      </c>
      <c r="G58" s="27">
        <v>21132.400000000001</v>
      </c>
      <c r="H58" s="27">
        <v>600465.07899999991</v>
      </c>
      <c r="I58" s="27">
        <v>1644076.7500000002</v>
      </c>
      <c r="J58" s="27">
        <v>15004501.752</v>
      </c>
      <c r="K58" s="7">
        <f t="shared" si="28"/>
        <v>600465.07899999991</v>
      </c>
      <c r="M58">
        <f t="shared" si="29"/>
        <v>48</v>
      </c>
      <c r="N58" s="33" t="s">
        <v>260</v>
      </c>
      <c r="O58" s="27">
        <v>180030.68</v>
      </c>
      <c r="P58" s="27">
        <v>11111050.539999999</v>
      </c>
      <c r="Q58" s="27">
        <v>552930.24</v>
      </c>
      <c r="R58" s="27">
        <v>13646838</v>
      </c>
      <c r="S58" s="7">
        <f t="shared" si="1"/>
        <v>11111050.539999999</v>
      </c>
      <c r="U58" t="str">
        <f t="shared" si="2"/>
        <v/>
      </c>
      <c r="AA58" s="27" t="str">
        <f t="shared" si="3"/>
        <v/>
      </c>
      <c r="AC58" t="str">
        <f t="shared" si="4"/>
        <v/>
      </c>
      <c r="AI58" s="7" t="str">
        <f t="shared" si="30"/>
        <v/>
      </c>
      <c r="AK58" t="str">
        <f t="shared" si="5"/>
        <v/>
      </c>
      <c r="AQ58" s="7" t="str">
        <f t="shared" si="6"/>
        <v/>
      </c>
      <c r="AS58" t="str">
        <f t="shared" si="7"/>
        <v/>
      </c>
      <c r="AY58" s="7" t="str">
        <f t="shared" si="8"/>
        <v/>
      </c>
      <c r="BA58">
        <f t="shared" si="9"/>
        <v>48</v>
      </c>
      <c r="BB58" s="33" t="s">
        <v>324</v>
      </c>
      <c r="BC58" s="27">
        <v>4311.29</v>
      </c>
      <c r="BD58" s="27">
        <v>2857579.49</v>
      </c>
      <c r="BE58" s="27">
        <v>619</v>
      </c>
      <c r="BF58" s="27">
        <v>273972.48800000001</v>
      </c>
      <c r="BG58" s="7">
        <f t="shared" si="10"/>
        <v>2857579.49</v>
      </c>
      <c r="BI58" t="str">
        <f t="shared" si="11"/>
        <v/>
      </c>
      <c r="BO58" s="27" t="str">
        <f t="shared" si="12"/>
        <v/>
      </c>
      <c r="BQ58" s="27">
        <f t="shared" si="13"/>
        <v>48</v>
      </c>
      <c r="BR58" s="33" t="s">
        <v>330</v>
      </c>
      <c r="BS58" s="27">
        <v>5844.380000000001</v>
      </c>
      <c r="BT58" s="27">
        <v>16994770.892999992</v>
      </c>
      <c r="BU58" s="27">
        <v>14255.906999999999</v>
      </c>
      <c r="BV58" s="27">
        <v>29552592.593000002</v>
      </c>
      <c r="BW58" s="27">
        <f t="shared" si="14"/>
        <v>16994770.892999992</v>
      </c>
      <c r="CH58" s="27">
        <f t="shared" si="15"/>
        <v>48</v>
      </c>
      <c r="CI58" s="33" t="s">
        <v>461</v>
      </c>
      <c r="CJ58" s="27">
        <v>819580.2</v>
      </c>
      <c r="CK58" s="27">
        <v>9366266</v>
      </c>
      <c r="CL58" s="27">
        <v>671846.5</v>
      </c>
      <c r="CM58" s="27">
        <v>9261572</v>
      </c>
      <c r="CN58" s="7">
        <f t="shared" si="16"/>
        <v>9366266</v>
      </c>
      <c r="CQ58">
        <f t="shared" si="31"/>
        <v>48</v>
      </c>
      <c r="CR58" s="33" t="s">
        <v>275</v>
      </c>
      <c r="CS58" s="27">
        <v>2772188.102</v>
      </c>
      <c r="CT58" s="27">
        <v>363177704.91899997</v>
      </c>
      <c r="CU58" s="27">
        <v>2446916.6799999997</v>
      </c>
      <c r="CV58" s="27">
        <v>333390441.53699994</v>
      </c>
      <c r="CW58" s="7">
        <f t="shared" si="35"/>
        <v>363177704.91899997</v>
      </c>
      <c r="CY58" t="str">
        <f t="shared" si="17"/>
        <v/>
      </c>
      <c r="DE58" s="7" t="str">
        <f t="shared" si="18"/>
        <v/>
      </c>
      <c r="DG58" t="str">
        <f t="shared" si="19"/>
        <v/>
      </c>
      <c r="DM58" s="7" t="str">
        <f t="shared" si="32"/>
        <v/>
      </c>
      <c r="DO58" t="str">
        <f t="shared" si="20"/>
        <v/>
      </c>
      <c r="DU58" s="7" t="str">
        <f t="shared" si="21"/>
        <v/>
      </c>
      <c r="DW58" t="str">
        <f t="shared" si="22"/>
        <v/>
      </c>
      <c r="EC58" s="7" t="str">
        <f t="shared" si="33"/>
        <v/>
      </c>
      <c r="EE58">
        <f t="shared" si="23"/>
        <v>48</v>
      </c>
      <c r="EF58" s="33" t="s">
        <v>298</v>
      </c>
      <c r="EG58" s="27">
        <v>1040984.9459999993</v>
      </c>
      <c r="EH58" s="27">
        <v>135228696.10000002</v>
      </c>
      <c r="EI58" s="27">
        <v>1193375.406</v>
      </c>
      <c r="EJ58" s="27">
        <v>148189451.48399997</v>
      </c>
      <c r="EK58" s="7">
        <f t="shared" si="34"/>
        <v>135228696.10000002</v>
      </c>
      <c r="EM58" t="str">
        <f t="shared" si="24"/>
        <v/>
      </c>
      <c r="ES58" s="27" t="str">
        <f t="shared" si="25"/>
        <v/>
      </c>
      <c r="EU58" s="27">
        <f t="shared" si="26"/>
        <v>49</v>
      </c>
      <c r="EV58" s="33" t="s">
        <v>354</v>
      </c>
      <c r="EW58" s="27">
        <v>2237960.1199999992</v>
      </c>
      <c r="EX58" s="27">
        <v>310361230.89899993</v>
      </c>
      <c r="EY58" s="27">
        <v>2073390.4780000011</v>
      </c>
      <c r="EZ58" s="27">
        <v>315797879.68600011</v>
      </c>
      <c r="FA58" s="7">
        <f t="shared" si="27"/>
        <v>310361230.89899993</v>
      </c>
    </row>
    <row r="59" spans="5:157" ht="15.75" x14ac:dyDescent="0.25">
      <c r="E59">
        <f t="shared" si="0"/>
        <v>49</v>
      </c>
      <c r="F59" s="33" t="s">
        <v>228</v>
      </c>
      <c r="G59" s="27">
        <v>55320.5</v>
      </c>
      <c r="H59" s="27">
        <v>544018.53999999992</v>
      </c>
      <c r="I59" s="27">
        <v>53603.159</v>
      </c>
      <c r="J59" s="27">
        <v>593599.40500000003</v>
      </c>
      <c r="K59" s="7">
        <f t="shared" si="28"/>
        <v>544018.53999999992</v>
      </c>
      <c r="M59">
        <f t="shared" si="29"/>
        <v>49</v>
      </c>
      <c r="N59" s="33" t="s">
        <v>250</v>
      </c>
      <c r="O59" s="27">
        <v>455865.52400000003</v>
      </c>
      <c r="P59" s="27">
        <v>10903795.605</v>
      </c>
      <c r="Q59" s="27">
        <v>449109.8</v>
      </c>
      <c r="R59" s="27">
        <v>9552615.5149999987</v>
      </c>
      <c r="S59" s="7">
        <f t="shared" si="1"/>
        <v>10903795.605</v>
      </c>
      <c r="U59" t="str">
        <f t="shared" si="2"/>
        <v/>
      </c>
      <c r="AA59" s="27" t="str">
        <f t="shared" si="3"/>
        <v/>
      </c>
      <c r="AC59" t="str">
        <f t="shared" si="4"/>
        <v/>
      </c>
      <c r="AI59" s="7" t="str">
        <f t="shared" si="30"/>
        <v/>
      </c>
      <c r="AK59" t="str">
        <f t="shared" si="5"/>
        <v/>
      </c>
      <c r="AQ59" s="7" t="str">
        <f t="shared" si="6"/>
        <v/>
      </c>
      <c r="AS59" t="str">
        <f t="shared" si="7"/>
        <v/>
      </c>
      <c r="AY59" s="7" t="str">
        <f t="shared" si="8"/>
        <v/>
      </c>
      <c r="BA59">
        <f t="shared" si="9"/>
        <v>49</v>
      </c>
      <c r="BB59" s="33" t="s">
        <v>327</v>
      </c>
      <c r="BC59" s="27">
        <v>160767.147</v>
      </c>
      <c r="BD59" s="27">
        <v>2700402</v>
      </c>
      <c r="BE59" s="27"/>
      <c r="BF59" s="27"/>
      <c r="BG59" s="7">
        <f t="shared" si="10"/>
        <v>2700402</v>
      </c>
      <c r="BI59" t="str">
        <f t="shared" si="11"/>
        <v/>
      </c>
      <c r="BO59" s="27" t="str">
        <f t="shared" si="12"/>
        <v/>
      </c>
      <c r="BQ59" s="27">
        <f t="shared" si="13"/>
        <v>49</v>
      </c>
      <c r="BR59" s="33" t="s">
        <v>336</v>
      </c>
      <c r="BS59" s="27">
        <v>223682.69399999999</v>
      </c>
      <c r="BT59" s="27">
        <v>16678722.688999999</v>
      </c>
      <c r="BU59" s="27">
        <v>146174.56100000005</v>
      </c>
      <c r="BV59" s="27">
        <v>16070173.233000001</v>
      </c>
      <c r="BW59" s="27">
        <f t="shared" si="14"/>
        <v>16678722.688999999</v>
      </c>
      <c r="CH59" s="27">
        <f t="shared" si="15"/>
        <v>49</v>
      </c>
      <c r="CI59" s="33" t="s">
        <v>145</v>
      </c>
      <c r="CJ59" s="27">
        <v>1134446.6809999999</v>
      </c>
      <c r="CK59" s="27">
        <v>9156434.0999999996</v>
      </c>
      <c r="CL59" s="27">
        <v>684007.39099999995</v>
      </c>
      <c r="CM59" s="27">
        <v>5583180.2010000004</v>
      </c>
      <c r="CN59" s="7">
        <f t="shared" si="16"/>
        <v>9156434.0999999996</v>
      </c>
      <c r="CQ59">
        <f t="shared" si="31"/>
        <v>49</v>
      </c>
      <c r="CR59" s="33" t="s">
        <v>254</v>
      </c>
      <c r="CS59" s="27">
        <v>2051510.9510000001</v>
      </c>
      <c r="CT59" s="27">
        <v>348169503.75999993</v>
      </c>
      <c r="CU59" s="27">
        <v>83316.056000000011</v>
      </c>
      <c r="CV59" s="27">
        <v>27531083.160999998</v>
      </c>
      <c r="CW59" s="7">
        <f t="shared" si="35"/>
        <v>348169503.75999993</v>
      </c>
      <c r="CY59" t="str">
        <f t="shared" si="17"/>
        <v/>
      </c>
      <c r="DE59" s="7" t="str">
        <f t="shared" si="18"/>
        <v/>
      </c>
      <c r="DG59" t="str">
        <f t="shared" si="19"/>
        <v/>
      </c>
      <c r="DM59" s="7" t="str">
        <f t="shared" si="32"/>
        <v/>
      </c>
      <c r="DO59" t="str">
        <f t="shared" si="20"/>
        <v/>
      </c>
      <c r="DU59" s="7" t="str">
        <f t="shared" si="21"/>
        <v/>
      </c>
      <c r="DW59" t="str">
        <f t="shared" si="22"/>
        <v/>
      </c>
      <c r="EC59" s="7" t="str">
        <f t="shared" si="33"/>
        <v/>
      </c>
      <c r="EE59">
        <f t="shared" si="23"/>
        <v>49</v>
      </c>
      <c r="EF59" s="33" t="s">
        <v>302</v>
      </c>
      <c r="EG59" s="27">
        <v>1215720.3480000009</v>
      </c>
      <c r="EH59" s="27">
        <v>94607240.094000027</v>
      </c>
      <c r="EI59" s="27">
        <v>1055295.932</v>
      </c>
      <c r="EJ59" s="27">
        <v>86896595.106000006</v>
      </c>
      <c r="EK59" s="7">
        <f t="shared" si="34"/>
        <v>94607240.094000027</v>
      </c>
      <c r="EM59" t="str">
        <f t="shared" si="24"/>
        <v/>
      </c>
      <c r="ES59" s="27" t="str">
        <f t="shared" si="25"/>
        <v/>
      </c>
      <c r="EU59" s="27">
        <f t="shared" si="26"/>
        <v>50</v>
      </c>
      <c r="EV59" s="33" t="s">
        <v>347</v>
      </c>
      <c r="EW59" s="27">
        <v>4596778.2360000005</v>
      </c>
      <c r="EX59" s="27">
        <v>305952677.32599998</v>
      </c>
      <c r="EY59" s="27">
        <v>4644159.3029999975</v>
      </c>
      <c r="EZ59" s="27">
        <v>347326079.90199983</v>
      </c>
      <c r="FA59" s="7">
        <f t="shared" si="27"/>
        <v>305952677.32599998</v>
      </c>
    </row>
    <row r="60" spans="5:157" ht="15.75" x14ac:dyDescent="0.25">
      <c r="E60">
        <f t="shared" si="0"/>
        <v>50</v>
      </c>
      <c r="F60" s="33" t="s">
        <v>226</v>
      </c>
      <c r="G60" s="27">
        <v>2456.6279999999997</v>
      </c>
      <c r="H60" s="27">
        <v>64427.21</v>
      </c>
      <c r="I60" s="27">
        <v>294807.5</v>
      </c>
      <c r="J60" s="27">
        <v>2396560</v>
      </c>
      <c r="K60" s="7">
        <f t="shared" si="28"/>
        <v>64427.21</v>
      </c>
      <c r="M60">
        <f t="shared" si="29"/>
        <v>50</v>
      </c>
      <c r="N60" s="33" t="s">
        <v>172</v>
      </c>
      <c r="O60" s="27">
        <v>130934.54800000002</v>
      </c>
      <c r="P60" s="27">
        <v>10294386.247</v>
      </c>
      <c r="Q60" s="27">
        <v>51014.922999999995</v>
      </c>
      <c r="R60" s="27">
        <v>5541235.1729999995</v>
      </c>
      <c r="S60" s="7">
        <f t="shared" si="1"/>
        <v>10294386.247</v>
      </c>
      <c r="U60" t="str">
        <f t="shared" si="2"/>
        <v/>
      </c>
      <c r="AA60" s="27" t="str">
        <f t="shared" si="3"/>
        <v/>
      </c>
      <c r="AC60" t="str">
        <f t="shared" si="4"/>
        <v/>
      </c>
      <c r="AI60" s="7" t="str">
        <f t="shared" si="30"/>
        <v/>
      </c>
      <c r="AK60" t="str">
        <f t="shared" si="5"/>
        <v/>
      </c>
      <c r="AQ60" s="7" t="str">
        <f t="shared" si="6"/>
        <v/>
      </c>
      <c r="AS60" t="str">
        <f t="shared" si="7"/>
        <v/>
      </c>
      <c r="AY60" s="7" t="str">
        <f t="shared" si="8"/>
        <v/>
      </c>
      <c r="BA60">
        <f t="shared" si="9"/>
        <v>50</v>
      </c>
      <c r="BB60" s="33" t="s">
        <v>315</v>
      </c>
      <c r="BC60" s="27">
        <v>38324.469999999994</v>
      </c>
      <c r="BD60" s="27">
        <v>2648452.8699999996</v>
      </c>
      <c r="BE60" s="27">
        <v>54201.030000000006</v>
      </c>
      <c r="BF60" s="27">
        <v>5497796.1200000001</v>
      </c>
      <c r="BG60" s="7">
        <f t="shared" si="10"/>
        <v>2648452.8699999996</v>
      </c>
      <c r="BI60" t="str">
        <f t="shared" si="11"/>
        <v/>
      </c>
      <c r="BO60" s="27" t="str">
        <f t="shared" si="12"/>
        <v/>
      </c>
      <c r="BQ60" s="27">
        <f t="shared" si="13"/>
        <v>50</v>
      </c>
      <c r="BR60" s="33" t="s">
        <v>341</v>
      </c>
      <c r="BS60" s="27">
        <v>205244</v>
      </c>
      <c r="BT60" s="27">
        <v>16326637</v>
      </c>
      <c r="BU60" s="27">
        <v>152559</v>
      </c>
      <c r="BV60" s="27">
        <v>9148114.3159999996</v>
      </c>
      <c r="BW60" s="27">
        <f t="shared" si="14"/>
        <v>16326637</v>
      </c>
      <c r="CH60" s="27">
        <f t="shared" si="15"/>
        <v>50</v>
      </c>
      <c r="CI60" s="33" t="s">
        <v>233</v>
      </c>
      <c r="CJ60" s="27">
        <v>319801.29999999987</v>
      </c>
      <c r="CK60" s="27">
        <v>2268764.2000000002</v>
      </c>
      <c r="CL60" s="27">
        <v>85422.15</v>
      </c>
      <c r="CM60" s="27">
        <v>610278.10499999998</v>
      </c>
      <c r="CN60" s="7">
        <f t="shared" si="16"/>
        <v>2268764.2000000002</v>
      </c>
      <c r="CQ60">
        <f t="shared" si="31"/>
        <v>50</v>
      </c>
      <c r="CR60" s="33" t="s">
        <v>245</v>
      </c>
      <c r="CS60" s="27">
        <v>2914571.8610000019</v>
      </c>
      <c r="CT60" s="27">
        <v>304184366.69800001</v>
      </c>
      <c r="CU60" s="27">
        <v>2944002.2289999984</v>
      </c>
      <c r="CV60" s="27">
        <v>306309547.75599998</v>
      </c>
      <c r="CW60" s="7">
        <f t="shared" si="35"/>
        <v>304184366.69800001</v>
      </c>
      <c r="CY60" t="str">
        <f t="shared" si="17"/>
        <v/>
      </c>
      <c r="DE60" s="7" t="str">
        <f t="shared" si="18"/>
        <v/>
      </c>
      <c r="DG60" t="str">
        <f t="shared" si="19"/>
        <v/>
      </c>
      <c r="DM60" s="7" t="str">
        <f t="shared" si="32"/>
        <v/>
      </c>
      <c r="DO60" t="str">
        <f t="shared" si="20"/>
        <v/>
      </c>
      <c r="DU60" s="7" t="str">
        <f t="shared" si="21"/>
        <v/>
      </c>
      <c r="DW60" t="str">
        <f t="shared" si="22"/>
        <v/>
      </c>
      <c r="EC60" s="7" t="str">
        <f t="shared" si="33"/>
        <v/>
      </c>
      <c r="EE60">
        <f t="shared" si="23"/>
        <v>50</v>
      </c>
      <c r="EF60" s="33" t="s">
        <v>324</v>
      </c>
      <c r="EG60" s="27">
        <v>326073.59000000008</v>
      </c>
      <c r="EH60" s="27">
        <v>86027368</v>
      </c>
      <c r="EI60" s="27">
        <v>237538.88999999996</v>
      </c>
      <c r="EJ60" s="27">
        <v>68343655</v>
      </c>
      <c r="EK60" s="7">
        <f t="shared" si="34"/>
        <v>86027368</v>
      </c>
      <c r="EM60" t="str">
        <f t="shared" si="24"/>
        <v/>
      </c>
      <c r="ES60" s="27" t="str">
        <f t="shared" si="25"/>
        <v/>
      </c>
      <c r="EU60" s="27">
        <f t="shared" si="26"/>
        <v>51</v>
      </c>
      <c r="EV60" s="33" t="s">
        <v>140</v>
      </c>
      <c r="EW60" s="27">
        <v>3864988.9289999995</v>
      </c>
      <c r="EX60" s="27">
        <v>244331878.61899996</v>
      </c>
      <c r="EY60" s="27">
        <v>9327552.8750000075</v>
      </c>
      <c r="EZ60" s="27">
        <v>407301838.69900018</v>
      </c>
      <c r="FA60" s="7">
        <f t="shared" si="27"/>
        <v>244331878.61899996</v>
      </c>
    </row>
    <row r="61" spans="5:157" ht="15.75" x14ac:dyDescent="0.25">
      <c r="E61">
        <f t="shared" si="0"/>
        <v>51</v>
      </c>
      <c r="F61" s="33" t="s">
        <v>190</v>
      </c>
      <c r="G61" s="27">
        <v>202.64</v>
      </c>
      <c r="H61" s="27">
        <v>1118</v>
      </c>
      <c r="I61" s="27">
        <v>58687.218000000001</v>
      </c>
      <c r="J61" s="27">
        <v>704961</v>
      </c>
      <c r="K61" s="7">
        <f t="shared" si="28"/>
        <v>1118</v>
      </c>
      <c r="M61">
        <f t="shared" si="29"/>
        <v>51</v>
      </c>
      <c r="N61" s="33" t="s">
        <v>269</v>
      </c>
      <c r="O61" s="27">
        <v>33999.682000000001</v>
      </c>
      <c r="P61" s="27">
        <v>9460478.3369999994</v>
      </c>
      <c r="Q61" s="27">
        <v>45067.743999999992</v>
      </c>
      <c r="R61" s="27">
        <v>8201232.4000000013</v>
      </c>
      <c r="S61" s="7">
        <f t="shared" si="1"/>
        <v>9460478.3369999994</v>
      </c>
      <c r="U61" t="str">
        <f t="shared" si="2"/>
        <v/>
      </c>
      <c r="AA61" s="27" t="str">
        <f t="shared" si="3"/>
        <v/>
      </c>
      <c r="AC61" t="str">
        <f t="shared" si="4"/>
        <v/>
      </c>
      <c r="AI61" s="7" t="str">
        <f t="shared" si="30"/>
        <v/>
      </c>
      <c r="AK61" t="str">
        <f t="shared" si="5"/>
        <v/>
      </c>
      <c r="AQ61" s="7" t="str">
        <f t="shared" si="6"/>
        <v/>
      </c>
      <c r="AS61" t="str">
        <f t="shared" si="7"/>
        <v/>
      </c>
      <c r="AY61" s="7" t="str">
        <f t="shared" si="8"/>
        <v/>
      </c>
      <c r="BA61">
        <f t="shared" si="9"/>
        <v>51</v>
      </c>
      <c r="BB61" s="33" t="s">
        <v>301</v>
      </c>
      <c r="BC61" s="27">
        <v>4162.5690000000004</v>
      </c>
      <c r="BD61" s="27">
        <v>2068803.3599999999</v>
      </c>
      <c r="BE61" s="27">
        <v>4175.1370000000006</v>
      </c>
      <c r="BF61" s="27">
        <v>1461699.7679999999</v>
      </c>
      <c r="BG61" s="7">
        <f t="shared" si="10"/>
        <v>2068803.3599999999</v>
      </c>
      <c r="BI61" t="str">
        <f t="shared" si="11"/>
        <v/>
      </c>
      <c r="BO61" s="27" t="str">
        <f t="shared" si="12"/>
        <v/>
      </c>
      <c r="BQ61" s="27">
        <f t="shared" si="13"/>
        <v>51</v>
      </c>
      <c r="BR61" s="33" t="s">
        <v>344</v>
      </c>
      <c r="BS61" s="27">
        <v>184005.33000000002</v>
      </c>
      <c r="BT61" s="27">
        <v>16041525</v>
      </c>
      <c r="BU61" s="27">
        <v>122663.645</v>
      </c>
      <c r="BV61" s="27">
        <v>8674311.3389999997</v>
      </c>
      <c r="BW61" s="27">
        <f t="shared" si="14"/>
        <v>16041525</v>
      </c>
      <c r="CH61" s="27">
        <f t="shared" si="15"/>
        <v>51</v>
      </c>
      <c r="CI61" s="33" t="s">
        <v>14</v>
      </c>
      <c r="CJ61" s="27">
        <v>114956</v>
      </c>
      <c r="CK61" s="27">
        <v>1387277</v>
      </c>
      <c r="CL61" s="27">
        <v>847401</v>
      </c>
      <c r="CM61" s="27">
        <v>13645198.5</v>
      </c>
      <c r="CN61" s="7">
        <f t="shared" si="16"/>
        <v>1387277</v>
      </c>
      <c r="CQ61">
        <f t="shared" si="31"/>
        <v>51</v>
      </c>
      <c r="CR61" s="33" t="s">
        <v>246</v>
      </c>
      <c r="CS61" s="27">
        <v>9921690.3209999986</v>
      </c>
      <c r="CT61" s="27">
        <v>303053202.07700014</v>
      </c>
      <c r="CU61" s="27">
        <v>7182533.7320000026</v>
      </c>
      <c r="CV61" s="27">
        <v>255500442.65599999</v>
      </c>
      <c r="CW61" s="7">
        <f t="shared" si="35"/>
        <v>303053202.07700014</v>
      </c>
      <c r="CY61" t="str">
        <f t="shared" si="17"/>
        <v/>
      </c>
      <c r="DE61" s="7" t="str">
        <f t="shared" si="18"/>
        <v/>
      </c>
      <c r="DG61" t="str">
        <f t="shared" si="19"/>
        <v/>
      </c>
      <c r="DM61" s="7" t="str">
        <f t="shared" si="32"/>
        <v/>
      </c>
      <c r="DO61" t="str">
        <f t="shared" si="20"/>
        <v/>
      </c>
      <c r="DU61" s="7" t="str">
        <f t="shared" si="21"/>
        <v/>
      </c>
      <c r="DW61" t="str">
        <f t="shared" si="22"/>
        <v/>
      </c>
      <c r="EC61" s="7" t="str">
        <f t="shared" si="33"/>
        <v/>
      </c>
      <c r="EE61">
        <f t="shared" si="23"/>
        <v>51</v>
      </c>
      <c r="EF61" s="33" t="s">
        <v>303</v>
      </c>
      <c r="EG61" s="27">
        <v>46529.332999999977</v>
      </c>
      <c r="EH61" s="27">
        <v>63713345.272999994</v>
      </c>
      <c r="EI61" s="27">
        <v>53547.249000000018</v>
      </c>
      <c r="EJ61" s="27">
        <v>66088768.316</v>
      </c>
      <c r="EK61" s="7">
        <f t="shared" si="34"/>
        <v>63713345.272999994</v>
      </c>
      <c r="EM61" t="str">
        <f t="shared" si="24"/>
        <v/>
      </c>
      <c r="ES61" s="27" t="str">
        <f t="shared" si="25"/>
        <v/>
      </c>
      <c r="EU61" s="27">
        <f t="shared" si="26"/>
        <v>52</v>
      </c>
      <c r="EV61" s="33" t="s">
        <v>342</v>
      </c>
      <c r="EW61" s="27">
        <v>2805210.1980000003</v>
      </c>
      <c r="EX61" s="27">
        <v>238211191.08699989</v>
      </c>
      <c r="EY61" s="27">
        <v>2418272.1870000008</v>
      </c>
      <c r="EZ61" s="27">
        <v>199033540.67499995</v>
      </c>
      <c r="FA61" s="7">
        <f t="shared" si="27"/>
        <v>238211191.08699989</v>
      </c>
    </row>
    <row r="62" spans="5:157" ht="15.75" x14ac:dyDescent="0.25">
      <c r="E62">
        <f t="shared" si="0"/>
        <v>52</v>
      </c>
      <c r="F62" s="33" t="s">
        <v>191</v>
      </c>
      <c r="G62" s="27">
        <v>13</v>
      </c>
      <c r="H62" s="27">
        <v>1006.34</v>
      </c>
      <c r="I62" s="27">
        <v>32</v>
      </c>
      <c r="J62" s="27">
        <v>3452.21</v>
      </c>
      <c r="K62" s="7">
        <f t="shared" si="28"/>
        <v>1006.34</v>
      </c>
      <c r="M62">
        <f t="shared" si="29"/>
        <v>52</v>
      </c>
      <c r="N62" s="33" t="s">
        <v>256</v>
      </c>
      <c r="O62" s="27">
        <v>375116.19999999995</v>
      </c>
      <c r="P62" s="27">
        <v>6879354.5</v>
      </c>
      <c r="Q62" s="27">
        <v>412964.60000000003</v>
      </c>
      <c r="R62" s="27">
        <v>7981348.8500000006</v>
      </c>
      <c r="S62" s="7">
        <f t="shared" si="1"/>
        <v>6879354.5</v>
      </c>
      <c r="U62" t="str">
        <f t="shared" si="2"/>
        <v/>
      </c>
      <c r="AA62" s="27" t="str">
        <f t="shared" si="3"/>
        <v/>
      </c>
      <c r="AC62" t="str">
        <f t="shared" si="4"/>
        <v/>
      </c>
      <c r="AI62" s="7" t="str">
        <f t="shared" si="30"/>
        <v/>
      </c>
      <c r="AK62" t="str">
        <f t="shared" si="5"/>
        <v/>
      </c>
      <c r="AQ62" s="7" t="str">
        <f t="shared" si="6"/>
        <v/>
      </c>
      <c r="AS62" t="str">
        <f t="shared" si="7"/>
        <v/>
      </c>
      <c r="AY62" s="7" t="str">
        <f t="shared" si="8"/>
        <v/>
      </c>
      <c r="BA62">
        <f t="shared" si="9"/>
        <v>52</v>
      </c>
      <c r="BB62" s="33" t="s">
        <v>304</v>
      </c>
      <c r="BC62" s="27">
        <v>525.33999999999992</v>
      </c>
      <c r="BD62" s="27">
        <v>1728394.2879999999</v>
      </c>
      <c r="BE62" s="27">
        <v>611.35</v>
      </c>
      <c r="BF62" s="27">
        <v>2210779</v>
      </c>
      <c r="BG62" s="7">
        <f t="shared" si="10"/>
        <v>1728394.2879999999</v>
      </c>
      <c r="BI62" t="str">
        <f t="shared" si="11"/>
        <v/>
      </c>
      <c r="BO62" s="27" t="str">
        <f t="shared" si="12"/>
        <v/>
      </c>
      <c r="BQ62" s="27">
        <f t="shared" si="13"/>
        <v>52</v>
      </c>
      <c r="BR62" s="33" t="s">
        <v>202</v>
      </c>
      <c r="BS62" s="27">
        <v>1209611.9099999999</v>
      </c>
      <c r="BT62" s="27">
        <v>15197759.982999999</v>
      </c>
      <c r="BU62" s="27">
        <v>1578062.8299999998</v>
      </c>
      <c r="BV62" s="27">
        <v>23900457.873999998</v>
      </c>
      <c r="BW62" s="27">
        <f t="shared" si="14"/>
        <v>15197759.982999999</v>
      </c>
      <c r="CH62" s="27">
        <f t="shared" si="15"/>
        <v>52</v>
      </c>
      <c r="CI62" s="33" t="s">
        <v>13</v>
      </c>
      <c r="CJ62" s="27">
        <v>86001</v>
      </c>
      <c r="CK62" s="27">
        <v>917780</v>
      </c>
      <c r="CL62" s="27">
        <v>27028.06</v>
      </c>
      <c r="CM62" s="27">
        <v>243920.49600000001</v>
      </c>
      <c r="CN62" s="7">
        <f t="shared" si="16"/>
        <v>917780</v>
      </c>
      <c r="CQ62">
        <f t="shared" si="31"/>
        <v>52</v>
      </c>
      <c r="CR62" s="33" t="s">
        <v>65</v>
      </c>
      <c r="CS62" s="27">
        <v>4556143.629999998</v>
      </c>
      <c r="CT62" s="27">
        <v>241905246.00499994</v>
      </c>
      <c r="CU62" s="27">
        <v>3122681.0169999991</v>
      </c>
      <c r="CV62" s="27">
        <v>226250771.29899999</v>
      </c>
      <c r="CW62" s="7">
        <f t="shared" si="35"/>
        <v>241905246.00499994</v>
      </c>
      <c r="CY62" t="str">
        <f t="shared" si="17"/>
        <v/>
      </c>
      <c r="DE62" s="7" t="str">
        <f t="shared" si="18"/>
        <v/>
      </c>
      <c r="DG62" t="str">
        <f t="shared" si="19"/>
        <v/>
      </c>
      <c r="DM62" s="7" t="str">
        <f t="shared" si="32"/>
        <v/>
      </c>
      <c r="DO62" t="str">
        <f t="shared" si="20"/>
        <v/>
      </c>
      <c r="DU62" s="7" t="str">
        <f t="shared" si="21"/>
        <v/>
      </c>
      <c r="DW62" t="str">
        <f t="shared" si="22"/>
        <v/>
      </c>
      <c r="EC62" s="7" t="str">
        <f t="shared" si="33"/>
        <v/>
      </c>
      <c r="EE62">
        <f t="shared" si="23"/>
        <v>52</v>
      </c>
      <c r="EF62" s="33" t="s">
        <v>304</v>
      </c>
      <c r="EG62" s="27">
        <v>1001547.7649999999</v>
      </c>
      <c r="EH62" s="27">
        <v>63510002.623000011</v>
      </c>
      <c r="EI62" s="27">
        <v>753791.3419999996</v>
      </c>
      <c r="EJ62" s="27">
        <v>50651246.694999993</v>
      </c>
      <c r="EK62" s="7">
        <f t="shared" si="34"/>
        <v>63510002.623000011</v>
      </c>
      <c r="EM62" t="str">
        <f t="shared" si="24"/>
        <v/>
      </c>
      <c r="ES62" s="27" t="str">
        <f t="shared" si="25"/>
        <v/>
      </c>
      <c r="EU62" s="27">
        <f t="shared" si="26"/>
        <v>53</v>
      </c>
      <c r="EV62" s="33" t="s">
        <v>344</v>
      </c>
      <c r="EW62" s="27">
        <v>1858095.3269999993</v>
      </c>
      <c r="EX62" s="27">
        <v>179541168.05899999</v>
      </c>
      <c r="EY62" s="27">
        <v>1333331.7379999992</v>
      </c>
      <c r="EZ62" s="27">
        <v>129243284.69600001</v>
      </c>
      <c r="FA62" s="7">
        <f t="shared" si="27"/>
        <v>179541168.05899999</v>
      </c>
    </row>
    <row r="63" spans="5:157" ht="15.75" x14ac:dyDescent="0.25">
      <c r="E63">
        <f t="shared" si="0"/>
        <v>53</v>
      </c>
      <c r="F63" s="33" t="s">
        <v>192</v>
      </c>
      <c r="G63" s="27">
        <v>1</v>
      </c>
      <c r="H63" s="27">
        <v>64</v>
      </c>
      <c r="I63" s="27">
        <v>99995</v>
      </c>
      <c r="J63" s="27">
        <v>804375</v>
      </c>
      <c r="K63" s="7">
        <f>IF(OR(F63="Indéfini",F63="Autres",F63="Autre",F63="Autres produits alimentaires",F63="Total général"),"",IF(F63&lt;&gt;"",H63,""))</f>
        <v>64</v>
      </c>
      <c r="M63">
        <f t="shared" si="29"/>
        <v>53</v>
      </c>
      <c r="N63" s="33" t="s">
        <v>278</v>
      </c>
      <c r="O63" s="27">
        <v>194240.09000000003</v>
      </c>
      <c r="P63" s="27">
        <v>6423015</v>
      </c>
      <c r="Q63" s="27">
        <v>241785.68999999997</v>
      </c>
      <c r="R63" s="27">
        <v>8631729</v>
      </c>
      <c r="S63" s="7">
        <f t="shared" si="1"/>
        <v>6423015</v>
      </c>
      <c r="U63" t="str">
        <f t="shared" si="2"/>
        <v/>
      </c>
      <c r="AA63" s="27" t="str">
        <f t="shared" si="3"/>
        <v/>
      </c>
      <c r="AC63" t="str">
        <f t="shared" si="4"/>
        <v/>
      </c>
      <c r="AI63" s="7" t="str">
        <f t="shared" si="30"/>
        <v/>
      </c>
      <c r="AK63" t="str">
        <f t="shared" si="5"/>
        <v/>
      </c>
      <c r="AQ63" s="7" t="str">
        <f t="shared" si="6"/>
        <v/>
      </c>
      <c r="AS63" t="str">
        <f t="shared" si="7"/>
        <v/>
      </c>
      <c r="AY63" s="7" t="str">
        <f t="shared" si="8"/>
        <v/>
      </c>
      <c r="BA63">
        <f t="shared" si="9"/>
        <v>53</v>
      </c>
      <c r="BB63" s="33" t="s">
        <v>317</v>
      </c>
      <c r="BC63" s="27">
        <v>2250.98</v>
      </c>
      <c r="BD63" s="27">
        <v>1275045.7</v>
      </c>
      <c r="BE63" s="27">
        <v>301.70999999999998</v>
      </c>
      <c r="BF63" s="27">
        <v>214927.5</v>
      </c>
      <c r="BG63" s="7">
        <f t="shared" si="10"/>
        <v>1275045.7</v>
      </c>
      <c r="BI63" t="str">
        <f t="shared" si="11"/>
        <v/>
      </c>
      <c r="BO63" s="27" t="str">
        <f t="shared" si="12"/>
        <v/>
      </c>
      <c r="BQ63" s="27">
        <f t="shared" si="13"/>
        <v>53</v>
      </c>
      <c r="BR63" s="33" t="s">
        <v>201</v>
      </c>
      <c r="BS63" s="27">
        <v>59353.079999999994</v>
      </c>
      <c r="BT63" s="27">
        <v>13563966.317</v>
      </c>
      <c r="BU63" s="27">
        <v>166272.13299999997</v>
      </c>
      <c r="BV63" s="27">
        <v>16209158.447999999</v>
      </c>
      <c r="BW63" s="27">
        <f t="shared" si="14"/>
        <v>13563966.317</v>
      </c>
      <c r="CH63" s="27">
        <f t="shared" si="15"/>
        <v>53</v>
      </c>
      <c r="CI63" s="33" t="s">
        <v>6</v>
      </c>
      <c r="CJ63" s="27">
        <v>54952.7</v>
      </c>
      <c r="CK63" s="27">
        <v>674809.37</v>
      </c>
      <c r="CL63" s="27">
        <v>37875.599999999999</v>
      </c>
      <c r="CM63" s="27">
        <v>737441.39999999991</v>
      </c>
      <c r="CN63" s="7">
        <f t="shared" si="16"/>
        <v>674809.37</v>
      </c>
      <c r="CQ63">
        <f t="shared" si="31"/>
        <v>53</v>
      </c>
      <c r="CR63" s="33" t="s">
        <v>273</v>
      </c>
      <c r="CS63" s="27">
        <v>2352917.5820000009</v>
      </c>
      <c r="CT63" s="27">
        <v>218032883.366</v>
      </c>
      <c r="CU63" s="27">
        <v>1912393.4820000019</v>
      </c>
      <c r="CV63" s="27">
        <v>184507993.36600003</v>
      </c>
      <c r="CW63" s="7">
        <f t="shared" si="35"/>
        <v>218032883.366</v>
      </c>
      <c r="CY63" t="str">
        <f t="shared" si="17"/>
        <v/>
      </c>
      <c r="DE63" s="7" t="str">
        <f t="shared" si="18"/>
        <v/>
      </c>
      <c r="DG63" t="str">
        <f t="shared" si="19"/>
        <v/>
      </c>
      <c r="DM63" s="7" t="str">
        <f t="shared" si="32"/>
        <v/>
      </c>
      <c r="DO63" t="str">
        <f t="shared" si="20"/>
        <v/>
      </c>
      <c r="DU63" s="7" t="str">
        <f t="shared" si="21"/>
        <v/>
      </c>
      <c r="DW63" t="str">
        <f t="shared" si="22"/>
        <v/>
      </c>
      <c r="EC63" s="7" t="str">
        <f t="shared" si="33"/>
        <v/>
      </c>
      <c r="EE63">
        <f t="shared" si="23"/>
        <v>53</v>
      </c>
      <c r="EF63" s="33" t="s">
        <v>296</v>
      </c>
      <c r="EG63" s="27">
        <v>923537.23199999984</v>
      </c>
      <c r="EH63" s="27">
        <v>57206844.061999992</v>
      </c>
      <c r="EI63" s="27">
        <v>823155.41500000074</v>
      </c>
      <c r="EJ63" s="27">
        <v>60654999.791000001</v>
      </c>
      <c r="EK63" s="7">
        <f t="shared" si="34"/>
        <v>57206844.061999992</v>
      </c>
      <c r="EM63" t="str">
        <f t="shared" si="24"/>
        <v/>
      </c>
      <c r="ES63" s="27" t="str">
        <f t="shared" si="25"/>
        <v/>
      </c>
      <c r="EU63" s="27">
        <f t="shared" si="26"/>
        <v>54</v>
      </c>
      <c r="EV63" s="33" t="s">
        <v>341</v>
      </c>
      <c r="EW63" s="27">
        <v>2684038.0839999998</v>
      </c>
      <c r="EX63" s="27">
        <v>176890560.96799999</v>
      </c>
      <c r="EY63" s="27">
        <v>2247088.1819999996</v>
      </c>
      <c r="EZ63" s="27">
        <v>159817171.36999997</v>
      </c>
      <c r="FA63" s="7">
        <f t="shared" si="27"/>
        <v>176890560.96799999</v>
      </c>
    </row>
    <row r="64" spans="5:157" ht="15.75" x14ac:dyDescent="0.25">
      <c r="E64" t="str">
        <f t="shared" si="0"/>
        <v/>
      </c>
      <c r="F64" s="26" t="s">
        <v>138</v>
      </c>
      <c r="G64" s="27">
        <v>3285143993.5929999</v>
      </c>
      <c r="H64" s="27">
        <v>61084038933.476006</v>
      </c>
      <c r="I64" s="27">
        <v>2941900806.0139999</v>
      </c>
      <c r="J64" s="27">
        <v>58222793719.026001</v>
      </c>
      <c r="K64" s="7" t="str">
        <f t="shared" si="28"/>
        <v/>
      </c>
      <c r="M64">
        <f t="shared" si="29"/>
        <v>54</v>
      </c>
      <c r="N64" s="33" t="s">
        <v>170</v>
      </c>
      <c r="O64" s="27">
        <v>38772.541000000005</v>
      </c>
      <c r="P64" s="27">
        <v>5106845.3710000012</v>
      </c>
      <c r="Q64" s="27">
        <v>50335.984999999993</v>
      </c>
      <c r="R64" s="27">
        <v>9361007.1079999991</v>
      </c>
      <c r="S64" s="7">
        <f t="shared" si="1"/>
        <v>5106845.3710000012</v>
      </c>
      <c r="U64" t="str">
        <f t="shared" si="2"/>
        <v/>
      </c>
      <c r="AA64" s="27" t="str">
        <f t="shared" si="3"/>
        <v/>
      </c>
      <c r="AC64" t="str">
        <f t="shared" si="4"/>
        <v/>
      </c>
      <c r="AI64" s="7" t="str">
        <f t="shared" si="30"/>
        <v/>
      </c>
      <c r="AK64" t="str">
        <f t="shared" si="5"/>
        <v/>
      </c>
      <c r="AQ64" s="7" t="str">
        <f t="shared" si="6"/>
        <v/>
      </c>
      <c r="AS64" t="str">
        <f t="shared" si="7"/>
        <v/>
      </c>
      <c r="AY64" s="7" t="str">
        <f t="shared" si="8"/>
        <v/>
      </c>
      <c r="BA64">
        <f t="shared" si="9"/>
        <v>54</v>
      </c>
      <c r="BB64" s="33" t="s">
        <v>308</v>
      </c>
      <c r="BC64" s="27">
        <v>18094.900000000001</v>
      </c>
      <c r="BD64" s="27">
        <v>948283.09</v>
      </c>
      <c r="BE64" s="27"/>
      <c r="BF64" s="27"/>
      <c r="BG64" s="7">
        <f t="shared" si="10"/>
        <v>948283.09</v>
      </c>
      <c r="BI64" t="str">
        <f t="shared" si="11"/>
        <v/>
      </c>
      <c r="BO64" s="27" t="str">
        <f t="shared" si="12"/>
        <v/>
      </c>
      <c r="BQ64" s="27">
        <f t="shared" si="13"/>
        <v>54</v>
      </c>
      <c r="BR64" s="33" t="s">
        <v>346</v>
      </c>
      <c r="BS64" s="27">
        <v>28102.144000000004</v>
      </c>
      <c r="BT64" s="27">
        <v>9730930.9699999988</v>
      </c>
      <c r="BU64" s="27">
        <v>87602.003999999986</v>
      </c>
      <c r="BV64" s="27">
        <v>18392254.524</v>
      </c>
      <c r="BW64" s="27">
        <f t="shared" si="14"/>
        <v>9730930.9699999988</v>
      </c>
      <c r="CH64" s="27" t="str">
        <f t="shared" si="15"/>
        <v/>
      </c>
      <c r="CI64" s="26" t="s">
        <v>138</v>
      </c>
      <c r="CJ64" s="27">
        <v>12743856383.215002</v>
      </c>
      <c r="CK64" s="27">
        <v>70417200562.901993</v>
      </c>
      <c r="CL64" s="27">
        <v>12338668959.165001</v>
      </c>
      <c r="CM64" s="27">
        <v>67721989592.902992</v>
      </c>
      <c r="CN64" s="7" t="str">
        <f>IF(OR(CI64="Indéfini",CI64="Autres",CI64="Autre",CI64="Autres produits alimentaires",CI64="Total général"),"",IF(CI64&lt;&gt;"",CK64,""))</f>
        <v/>
      </c>
      <c r="CQ64">
        <f t="shared" si="31"/>
        <v>54</v>
      </c>
      <c r="CR64" s="33" t="s">
        <v>274</v>
      </c>
      <c r="CS64" s="27">
        <v>1889745.1049999995</v>
      </c>
      <c r="CT64" s="27">
        <v>200759210.21699998</v>
      </c>
      <c r="CU64" s="27">
        <v>1855050.3489999995</v>
      </c>
      <c r="CV64" s="27">
        <v>199904055.20600003</v>
      </c>
      <c r="CW64" s="7">
        <f t="shared" si="35"/>
        <v>200759210.21699998</v>
      </c>
      <c r="CY64" t="str">
        <f t="shared" si="17"/>
        <v/>
      </c>
      <c r="DE64" s="7" t="str">
        <f t="shared" si="18"/>
        <v/>
      </c>
      <c r="DG64" t="str">
        <f t="shared" si="19"/>
        <v/>
      </c>
      <c r="DM64" s="7" t="str">
        <f t="shared" si="32"/>
        <v/>
      </c>
      <c r="DO64" t="str">
        <f t="shared" si="20"/>
        <v/>
      </c>
      <c r="DU64" s="7" t="str">
        <f t="shared" si="21"/>
        <v/>
      </c>
      <c r="DW64" t="str">
        <f t="shared" si="22"/>
        <v/>
      </c>
      <c r="EC64" s="7" t="str">
        <f t="shared" si="33"/>
        <v/>
      </c>
      <c r="EE64">
        <f t="shared" si="23"/>
        <v>54</v>
      </c>
      <c r="EF64" s="33" t="s">
        <v>316</v>
      </c>
      <c r="EG64" s="27">
        <v>967997.02700000012</v>
      </c>
      <c r="EH64" s="27">
        <v>44414381.95699995</v>
      </c>
      <c r="EI64" s="27">
        <v>653546.99899999995</v>
      </c>
      <c r="EJ64" s="27">
        <v>35190282.916999988</v>
      </c>
      <c r="EK64" s="7">
        <f t="shared" si="34"/>
        <v>44414381.95699995</v>
      </c>
      <c r="EM64" t="str">
        <f t="shared" si="24"/>
        <v/>
      </c>
      <c r="ES64" s="27" t="str">
        <f t="shared" si="25"/>
        <v/>
      </c>
      <c r="EU64" s="27">
        <f t="shared" si="26"/>
        <v>55</v>
      </c>
      <c r="EV64" s="33" t="s">
        <v>111</v>
      </c>
      <c r="EW64" s="27">
        <v>339068.69999999995</v>
      </c>
      <c r="EX64" s="27">
        <v>174290266.27999988</v>
      </c>
      <c r="EY64" s="27">
        <v>255791.07399999976</v>
      </c>
      <c r="EZ64" s="27">
        <v>141974066.55600002</v>
      </c>
      <c r="FA64" s="7">
        <f t="shared" si="27"/>
        <v>174290266.27999988</v>
      </c>
    </row>
    <row r="65" spans="5:157" ht="15.75" x14ac:dyDescent="0.25">
      <c r="E65" t="str">
        <f t="shared" si="0"/>
        <v/>
      </c>
      <c r="K65" s="7" t="str">
        <f t="shared" si="28"/>
        <v/>
      </c>
      <c r="M65">
        <f t="shared" si="29"/>
        <v>55</v>
      </c>
      <c r="N65" s="33" t="s">
        <v>273</v>
      </c>
      <c r="O65" s="27">
        <v>47390.699000000015</v>
      </c>
      <c r="P65" s="27">
        <v>4617514.8869999992</v>
      </c>
      <c r="Q65" s="27">
        <v>46837.147999999994</v>
      </c>
      <c r="R65" s="27">
        <v>8197496.9109999985</v>
      </c>
      <c r="S65" s="7">
        <f t="shared" si="1"/>
        <v>4617514.8869999992</v>
      </c>
      <c r="U65" t="str">
        <f t="shared" si="2"/>
        <v/>
      </c>
      <c r="AA65" s="27" t="str">
        <f t="shared" si="3"/>
        <v/>
      </c>
      <c r="AC65" t="str">
        <f t="shared" si="4"/>
        <v/>
      </c>
      <c r="AI65" s="7" t="str">
        <f t="shared" si="30"/>
        <v/>
      </c>
      <c r="AK65" t="str">
        <f t="shared" si="5"/>
        <v/>
      </c>
      <c r="AQ65" s="7" t="str">
        <f t="shared" si="6"/>
        <v/>
      </c>
      <c r="AS65" t="str">
        <f t="shared" si="7"/>
        <v/>
      </c>
      <c r="AY65" s="7" t="str">
        <f t="shared" si="8"/>
        <v/>
      </c>
      <c r="BA65">
        <f t="shared" si="9"/>
        <v>55</v>
      </c>
      <c r="BB65" s="33" t="s">
        <v>296</v>
      </c>
      <c r="BC65" s="27">
        <v>19325.004000000001</v>
      </c>
      <c r="BD65" s="27">
        <v>934001.64199999988</v>
      </c>
      <c r="BE65" s="27">
        <v>11340.951999999997</v>
      </c>
      <c r="BF65" s="27">
        <v>474884.17600000004</v>
      </c>
      <c r="BG65" s="7">
        <f t="shared" si="10"/>
        <v>934001.64199999988</v>
      </c>
      <c r="BI65" t="str">
        <f t="shared" si="11"/>
        <v/>
      </c>
      <c r="BO65" s="27" t="str">
        <f t="shared" si="12"/>
        <v/>
      </c>
      <c r="BQ65" s="27">
        <f t="shared" si="13"/>
        <v>55</v>
      </c>
      <c r="BR65" s="33" t="s">
        <v>340</v>
      </c>
      <c r="BS65" s="27">
        <v>78908.298999999999</v>
      </c>
      <c r="BT65" s="27">
        <v>5339052.1409999998</v>
      </c>
      <c r="BU65" s="27">
        <v>33376.711999999992</v>
      </c>
      <c r="BV65" s="27">
        <v>2965973.7570000002</v>
      </c>
      <c r="BW65" s="27">
        <f t="shared" si="14"/>
        <v>5339052.1409999998</v>
      </c>
      <c r="CH65" s="27" t="str">
        <f t="shared" si="15"/>
        <v/>
      </c>
      <c r="CN65" s="7" t="str">
        <f t="shared" si="16"/>
        <v/>
      </c>
      <c r="CQ65">
        <f t="shared" si="31"/>
        <v>55</v>
      </c>
      <c r="CR65" s="33" t="s">
        <v>250</v>
      </c>
      <c r="CS65" s="27">
        <v>5786248.871000004</v>
      </c>
      <c r="CT65" s="27">
        <v>186183238.62900001</v>
      </c>
      <c r="CU65" s="27">
        <v>5226098.9329999993</v>
      </c>
      <c r="CV65" s="27">
        <v>169126203.85999987</v>
      </c>
      <c r="CW65" s="7">
        <f t="shared" si="35"/>
        <v>186183238.62900001</v>
      </c>
      <c r="CY65" t="str">
        <f t="shared" si="17"/>
        <v/>
      </c>
      <c r="DE65" s="7" t="str">
        <f t="shared" si="18"/>
        <v/>
      </c>
      <c r="DG65" t="str">
        <f t="shared" si="19"/>
        <v/>
      </c>
      <c r="DM65" s="7" t="str">
        <f t="shared" si="32"/>
        <v/>
      </c>
      <c r="DO65" t="str">
        <f t="shared" si="20"/>
        <v/>
      </c>
      <c r="DU65" s="7" t="str">
        <f t="shared" si="21"/>
        <v/>
      </c>
      <c r="DW65" t="str">
        <f t="shared" si="22"/>
        <v/>
      </c>
      <c r="EC65" s="7" t="str">
        <f t="shared" si="33"/>
        <v/>
      </c>
      <c r="EE65">
        <f t="shared" si="23"/>
        <v>55</v>
      </c>
      <c r="EF65" s="33" t="s">
        <v>305</v>
      </c>
      <c r="EG65" s="27">
        <v>132784.24800000002</v>
      </c>
      <c r="EH65" s="27">
        <v>36805420.58200001</v>
      </c>
      <c r="EI65" s="27">
        <v>128894.47499999999</v>
      </c>
      <c r="EJ65" s="27">
        <v>36400764.784000002</v>
      </c>
      <c r="EK65" s="7">
        <f t="shared" si="34"/>
        <v>36805420.58200001</v>
      </c>
      <c r="EM65" t="str">
        <f t="shared" si="24"/>
        <v/>
      </c>
      <c r="ES65" s="27" t="str">
        <f t="shared" si="25"/>
        <v/>
      </c>
      <c r="EU65" s="27">
        <f t="shared" si="26"/>
        <v>56</v>
      </c>
      <c r="EV65" s="33" t="s">
        <v>336</v>
      </c>
      <c r="EW65" s="27">
        <v>3172289.4730000021</v>
      </c>
      <c r="EX65" s="27">
        <v>151847729.74099994</v>
      </c>
      <c r="EY65" s="27">
        <v>2870284.4820000017</v>
      </c>
      <c r="EZ65" s="27">
        <v>139571499.77799994</v>
      </c>
      <c r="FA65" s="7">
        <f t="shared" si="27"/>
        <v>151847729.74099994</v>
      </c>
    </row>
    <row r="66" spans="5:157" ht="15.75" x14ac:dyDescent="0.25">
      <c r="E66" t="str">
        <f t="shared" si="0"/>
        <v/>
      </c>
      <c r="K66" s="7" t="str">
        <f t="shared" si="28"/>
        <v/>
      </c>
      <c r="M66">
        <f t="shared" si="29"/>
        <v>56</v>
      </c>
      <c r="N66" s="33" t="s">
        <v>274</v>
      </c>
      <c r="O66" s="27">
        <v>26723.781999999999</v>
      </c>
      <c r="P66" s="27">
        <v>4512723.6410000008</v>
      </c>
      <c r="Q66" s="27">
        <v>7633.3410000000003</v>
      </c>
      <c r="R66" s="27">
        <v>3267234.1510000005</v>
      </c>
      <c r="S66" s="7">
        <f t="shared" si="1"/>
        <v>4512723.6410000008</v>
      </c>
      <c r="U66" t="str">
        <f t="shared" si="2"/>
        <v/>
      </c>
      <c r="AA66" s="27" t="str">
        <f t="shared" si="3"/>
        <v/>
      </c>
      <c r="AC66" t="str">
        <f t="shared" si="4"/>
        <v/>
      </c>
      <c r="AI66" s="7" t="str">
        <f t="shared" si="30"/>
        <v/>
      </c>
      <c r="AK66" t="str">
        <f t="shared" si="5"/>
        <v/>
      </c>
      <c r="AQ66" s="7" t="str">
        <f t="shared" si="6"/>
        <v/>
      </c>
      <c r="AS66" t="str">
        <f t="shared" si="7"/>
        <v/>
      </c>
      <c r="AY66" s="7" t="str">
        <f t="shared" si="8"/>
        <v/>
      </c>
      <c r="BA66">
        <f t="shared" si="9"/>
        <v>56</v>
      </c>
      <c r="BB66" s="33" t="s">
        <v>291</v>
      </c>
      <c r="BC66" s="27">
        <v>2288.6999999999998</v>
      </c>
      <c r="BD66" s="27">
        <v>884136.58299999998</v>
      </c>
      <c r="BE66" s="27">
        <v>2168.5549999999994</v>
      </c>
      <c r="BF66" s="27">
        <v>1067221.6540000001</v>
      </c>
      <c r="BG66" s="7">
        <f t="shared" si="10"/>
        <v>884136.58299999998</v>
      </c>
      <c r="BI66" t="str">
        <f t="shared" si="11"/>
        <v/>
      </c>
      <c r="BO66" s="27" t="str">
        <f t="shared" si="12"/>
        <v/>
      </c>
      <c r="BQ66" s="27">
        <f t="shared" si="13"/>
        <v>56</v>
      </c>
      <c r="BR66" s="33" t="s">
        <v>196</v>
      </c>
      <c r="BS66" s="27">
        <v>7485.8210000000008</v>
      </c>
      <c r="BT66" s="27">
        <v>5011998.841</v>
      </c>
      <c r="BU66" s="27">
        <v>14049.73</v>
      </c>
      <c r="BV66" s="27">
        <v>21361452.456</v>
      </c>
      <c r="BW66" s="27">
        <f t="shared" si="14"/>
        <v>5011998.841</v>
      </c>
      <c r="CH66" s="27" t="str">
        <f t="shared" si="15"/>
        <v/>
      </c>
      <c r="CN66" s="7" t="str">
        <f t="shared" si="16"/>
        <v/>
      </c>
      <c r="CQ66">
        <f t="shared" si="31"/>
        <v>56</v>
      </c>
      <c r="CR66" s="33" t="s">
        <v>270</v>
      </c>
      <c r="CS66" s="27">
        <v>1295597.7989999996</v>
      </c>
      <c r="CT66" s="27">
        <v>174131827.2980001</v>
      </c>
      <c r="CU66" s="27">
        <v>1007908.6650000005</v>
      </c>
      <c r="CV66" s="27">
        <v>129892252.92500006</v>
      </c>
      <c r="CW66" s="7">
        <f t="shared" si="35"/>
        <v>174131827.2980001</v>
      </c>
      <c r="CY66" t="str">
        <f t="shared" si="17"/>
        <v/>
      </c>
      <c r="DE66" s="7" t="str">
        <f t="shared" si="18"/>
        <v/>
      </c>
      <c r="DG66" t="str">
        <f t="shared" si="19"/>
        <v/>
      </c>
      <c r="DM66" s="7" t="str">
        <f t="shared" si="32"/>
        <v/>
      </c>
      <c r="DO66" t="str">
        <f t="shared" si="20"/>
        <v/>
      </c>
      <c r="DU66" s="7" t="str">
        <f t="shared" si="21"/>
        <v/>
      </c>
      <c r="DW66" t="str">
        <f t="shared" si="22"/>
        <v/>
      </c>
      <c r="EC66" s="7" t="str">
        <f t="shared" si="33"/>
        <v/>
      </c>
      <c r="EE66">
        <f t="shared" si="23"/>
        <v>56</v>
      </c>
      <c r="EF66" s="33" t="s">
        <v>317</v>
      </c>
      <c r="EG66" s="27">
        <v>1174869.6809999994</v>
      </c>
      <c r="EH66" s="27">
        <v>36087123.050999992</v>
      </c>
      <c r="EI66" s="27">
        <v>1053042.8899999997</v>
      </c>
      <c r="EJ66" s="27">
        <v>36162714.898999989</v>
      </c>
      <c r="EK66" s="7">
        <f t="shared" si="34"/>
        <v>36087123.050999992</v>
      </c>
      <c r="EM66" t="str">
        <f t="shared" si="24"/>
        <v/>
      </c>
      <c r="ES66" s="27" t="str">
        <f t="shared" si="25"/>
        <v/>
      </c>
      <c r="EU66" s="27" t="str">
        <f t="shared" si="26"/>
        <v/>
      </c>
      <c r="EV66" s="33" t="s">
        <v>113</v>
      </c>
      <c r="EW66" s="27">
        <v>2641563.1490000007</v>
      </c>
      <c r="EX66" s="27">
        <v>144319238.39300001</v>
      </c>
      <c r="EY66" s="27">
        <v>1844629.7220000003</v>
      </c>
      <c r="EZ66" s="27">
        <v>115139475.86099997</v>
      </c>
      <c r="FA66" s="7" t="str">
        <f t="shared" si="27"/>
        <v/>
      </c>
    </row>
    <row r="67" spans="5:157" ht="15.75" x14ac:dyDescent="0.25">
      <c r="E67" t="str">
        <f t="shared" si="0"/>
        <v/>
      </c>
      <c r="K67" s="7" t="str">
        <f t="shared" si="28"/>
        <v/>
      </c>
      <c r="M67">
        <f t="shared" si="29"/>
        <v>57</v>
      </c>
      <c r="N67" s="33" t="s">
        <v>168</v>
      </c>
      <c r="O67" s="27">
        <v>93480.540000000008</v>
      </c>
      <c r="P67" s="27">
        <v>4457951</v>
      </c>
      <c r="Q67" s="27">
        <v>6394.5</v>
      </c>
      <c r="R67" s="27">
        <v>222830.74</v>
      </c>
      <c r="S67" s="7">
        <f t="shared" si="1"/>
        <v>4457951</v>
      </c>
      <c r="U67" t="str">
        <f t="shared" si="2"/>
        <v/>
      </c>
      <c r="AA67" s="27" t="str">
        <f t="shared" si="3"/>
        <v/>
      </c>
      <c r="AC67" t="str">
        <f t="shared" si="4"/>
        <v/>
      </c>
      <c r="AI67" s="7" t="str">
        <f t="shared" si="30"/>
        <v/>
      </c>
      <c r="AK67" t="str">
        <f t="shared" si="5"/>
        <v/>
      </c>
      <c r="AQ67" s="7" t="str">
        <f t="shared" si="6"/>
        <v/>
      </c>
      <c r="AS67" t="str">
        <f t="shared" si="7"/>
        <v/>
      </c>
      <c r="AY67" s="7" t="str">
        <f t="shared" si="8"/>
        <v/>
      </c>
      <c r="BA67">
        <f t="shared" si="9"/>
        <v>57</v>
      </c>
      <c r="BB67" s="33" t="s">
        <v>187</v>
      </c>
      <c r="BC67" s="27">
        <v>10807.564</v>
      </c>
      <c r="BD67" s="27">
        <v>854249.24699999997</v>
      </c>
      <c r="BE67" s="27">
        <v>8171.9800000000005</v>
      </c>
      <c r="BF67" s="27">
        <v>804001.49100000004</v>
      </c>
      <c r="BG67" s="7">
        <f t="shared" si="10"/>
        <v>854249.24699999997</v>
      </c>
      <c r="BI67" t="str">
        <f t="shared" si="11"/>
        <v/>
      </c>
      <c r="BO67" s="27" t="str">
        <f t="shared" si="12"/>
        <v/>
      </c>
      <c r="BQ67" s="27">
        <f t="shared" si="13"/>
        <v>57</v>
      </c>
      <c r="BR67" s="33" t="s">
        <v>342</v>
      </c>
      <c r="BS67" s="27">
        <v>13244.538</v>
      </c>
      <c r="BT67" s="27">
        <v>4335956.9169999994</v>
      </c>
      <c r="BU67" s="27">
        <v>29716.04</v>
      </c>
      <c r="BV67" s="27">
        <v>2285750.7460000003</v>
      </c>
      <c r="BW67" s="27">
        <f t="shared" si="14"/>
        <v>4335956.9169999994</v>
      </c>
      <c r="CH67" s="27" t="str">
        <f t="shared" si="15"/>
        <v/>
      </c>
      <c r="CN67" s="7" t="str">
        <f t="shared" si="16"/>
        <v/>
      </c>
      <c r="CQ67">
        <f t="shared" si="31"/>
        <v>57</v>
      </c>
      <c r="CR67" s="33" t="s">
        <v>271</v>
      </c>
      <c r="CS67" s="27">
        <v>7313680.6500000004</v>
      </c>
      <c r="CT67" s="27">
        <v>166359300.45300004</v>
      </c>
      <c r="CU67" s="27">
        <v>6455695.3619999969</v>
      </c>
      <c r="CV67" s="27">
        <v>184813078.71499997</v>
      </c>
      <c r="CW67" s="7">
        <f t="shared" si="35"/>
        <v>166359300.45300004</v>
      </c>
      <c r="CY67" t="str">
        <f t="shared" si="17"/>
        <v/>
      </c>
      <c r="DE67" s="7" t="str">
        <f t="shared" si="18"/>
        <v/>
      </c>
      <c r="DG67" t="str">
        <f t="shared" si="19"/>
        <v/>
      </c>
      <c r="DM67" s="7" t="str">
        <f t="shared" si="32"/>
        <v/>
      </c>
      <c r="DO67" t="str">
        <f t="shared" si="20"/>
        <v/>
      </c>
      <c r="DU67" s="7" t="str">
        <f t="shared" si="21"/>
        <v/>
      </c>
      <c r="DW67" t="str">
        <f t="shared" si="22"/>
        <v/>
      </c>
      <c r="EC67" s="7" t="str">
        <f t="shared" si="33"/>
        <v/>
      </c>
      <c r="EE67">
        <f t="shared" si="23"/>
        <v>57</v>
      </c>
      <c r="EF67" s="33" t="s">
        <v>297</v>
      </c>
      <c r="EG67" s="27">
        <v>883496.26799999992</v>
      </c>
      <c r="EH67" s="27">
        <v>34581226.329000004</v>
      </c>
      <c r="EI67" s="27">
        <v>1274405.6490000004</v>
      </c>
      <c r="EJ67" s="27">
        <v>55982818.624999978</v>
      </c>
      <c r="EK67" s="7">
        <f t="shared" si="34"/>
        <v>34581226.329000004</v>
      </c>
      <c r="EM67" t="str">
        <f t="shared" si="24"/>
        <v/>
      </c>
      <c r="ES67" s="27" t="str">
        <f t="shared" si="25"/>
        <v/>
      </c>
      <c r="EU67" s="27">
        <f t="shared" si="26"/>
        <v>57</v>
      </c>
      <c r="EV67" s="33" t="s">
        <v>353</v>
      </c>
      <c r="EW67" s="27">
        <v>4216581.777999999</v>
      </c>
      <c r="EX67" s="27">
        <v>107392310.053</v>
      </c>
      <c r="EY67" s="27">
        <v>3757695.4430000004</v>
      </c>
      <c r="EZ67" s="27">
        <v>119187571.44500001</v>
      </c>
      <c r="FA67" s="7">
        <f t="shared" si="27"/>
        <v>107392310.053</v>
      </c>
    </row>
    <row r="68" spans="5:157" ht="15.75" x14ac:dyDescent="0.25">
      <c r="E68" t="str">
        <f t="shared" si="0"/>
        <v/>
      </c>
      <c r="K68" s="7" t="str">
        <f t="shared" si="28"/>
        <v/>
      </c>
      <c r="M68">
        <f t="shared" si="29"/>
        <v>58</v>
      </c>
      <c r="N68" s="33" t="s">
        <v>245</v>
      </c>
      <c r="O68" s="27">
        <v>73096.891000000003</v>
      </c>
      <c r="P68" s="27">
        <v>4330063.8609999996</v>
      </c>
      <c r="Q68" s="27">
        <v>66715.731</v>
      </c>
      <c r="R68" s="27">
        <v>5463446.7819999997</v>
      </c>
      <c r="S68" s="7">
        <f t="shared" si="1"/>
        <v>4330063.8609999996</v>
      </c>
      <c r="U68" t="str">
        <f t="shared" si="2"/>
        <v/>
      </c>
      <c r="AA68" s="27" t="str">
        <f t="shared" si="3"/>
        <v/>
      </c>
      <c r="AC68" t="str">
        <f t="shared" si="4"/>
        <v/>
      </c>
      <c r="AI68" s="7" t="str">
        <f t="shared" si="30"/>
        <v/>
      </c>
      <c r="AK68" t="str">
        <f t="shared" si="5"/>
        <v/>
      </c>
      <c r="AQ68" s="7" t="str">
        <f t="shared" si="6"/>
        <v/>
      </c>
      <c r="AS68" t="str">
        <f t="shared" si="7"/>
        <v/>
      </c>
      <c r="AY68" s="7" t="str">
        <f t="shared" si="8"/>
        <v/>
      </c>
      <c r="BA68">
        <f t="shared" si="9"/>
        <v>58</v>
      </c>
      <c r="BB68" s="33" t="s">
        <v>316</v>
      </c>
      <c r="BC68" s="27">
        <v>43748.113000000005</v>
      </c>
      <c r="BD68" s="27">
        <v>774205.10400000005</v>
      </c>
      <c r="BE68" s="27">
        <v>127071.95999999999</v>
      </c>
      <c r="BF68" s="27">
        <v>3380407.2770000002</v>
      </c>
      <c r="BG68" s="7">
        <f t="shared" si="10"/>
        <v>774205.10400000005</v>
      </c>
      <c r="BI68" t="str">
        <f t="shared" si="11"/>
        <v/>
      </c>
      <c r="BO68" s="27" t="str">
        <f t="shared" si="12"/>
        <v/>
      </c>
      <c r="BQ68" s="27">
        <f t="shared" si="13"/>
        <v>58</v>
      </c>
      <c r="BR68" s="33" t="s">
        <v>354</v>
      </c>
      <c r="BS68" s="27">
        <v>10235.216999999995</v>
      </c>
      <c r="BT68" s="27">
        <v>2142626.2400000002</v>
      </c>
      <c r="BU68" s="27">
        <v>16951.698</v>
      </c>
      <c r="BV68" s="27">
        <v>2888861.5529999998</v>
      </c>
      <c r="BW68" s="27">
        <f t="shared" si="14"/>
        <v>2142626.2400000002</v>
      </c>
      <c r="CH68" s="27" t="str">
        <f t="shared" si="15"/>
        <v/>
      </c>
      <c r="CN68" s="7" t="str">
        <f t="shared" si="16"/>
        <v/>
      </c>
      <c r="CQ68">
        <f t="shared" si="31"/>
        <v>58</v>
      </c>
      <c r="CR68" s="33" t="s">
        <v>259</v>
      </c>
      <c r="CS68" s="27">
        <v>1398872.6080000005</v>
      </c>
      <c r="CT68" s="27">
        <v>166070270.39699998</v>
      </c>
      <c r="CU68" s="27">
        <v>1366207.8539999991</v>
      </c>
      <c r="CV68" s="27">
        <v>176792122.25499997</v>
      </c>
      <c r="CW68" s="7">
        <f t="shared" si="35"/>
        <v>166070270.39699998</v>
      </c>
      <c r="CY68" t="str">
        <f t="shared" si="17"/>
        <v/>
      </c>
      <c r="DE68" s="7" t="str">
        <f t="shared" si="18"/>
        <v/>
      </c>
      <c r="DG68" t="str">
        <f t="shared" si="19"/>
        <v/>
      </c>
      <c r="DM68" s="7" t="str">
        <f t="shared" si="32"/>
        <v/>
      </c>
      <c r="DO68" t="str">
        <f t="shared" si="20"/>
        <v/>
      </c>
      <c r="DU68" s="7" t="str">
        <f t="shared" si="21"/>
        <v/>
      </c>
      <c r="DW68" t="str">
        <f t="shared" si="22"/>
        <v/>
      </c>
      <c r="EC68" s="7" t="str">
        <f t="shared" si="33"/>
        <v/>
      </c>
      <c r="EE68">
        <f t="shared" si="23"/>
        <v>58</v>
      </c>
      <c r="EF68" s="33" t="s">
        <v>327</v>
      </c>
      <c r="EG68" s="27">
        <v>1366729.966</v>
      </c>
      <c r="EH68" s="27">
        <v>34210492.850000001</v>
      </c>
      <c r="EI68" s="27">
        <v>8096.0900000000029</v>
      </c>
      <c r="EJ68" s="27">
        <v>2406797</v>
      </c>
      <c r="EK68" s="7">
        <f t="shared" si="34"/>
        <v>34210492.850000001</v>
      </c>
      <c r="EM68" t="str">
        <f t="shared" si="24"/>
        <v/>
      </c>
      <c r="ES68" s="27" t="str">
        <f t="shared" si="25"/>
        <v/>
      </c>
      <c r="EU68" s="27">
        <f t="shared" si="26"/>
        <v>58</v>
      </c>
      <c r="EV68" s="33" t="s">
        <v>338</v>
      </c>
      <c r="EW68" s="27">
        <v>1058815.0260000001</v>
      </c>
      <c r="EX68" s="27">
        <v>91319872.385000005</v>
      </c>
      <c r="EY68" s="27">
        <v>1404074.0219999999</v>
      </c>
      <c r="EZ68" s="27">
        <v>151482049.76300001</v>
      </c>
      <c r="FA68" s="7">
        <f t="shared" si="27"/>
        <v>91319872.385000005</v>
      </c>
    </row>
    <row r="69" spans="5:157" ht="15.75" x14ac:dyDescent="0.25">
      <c r="E69" t="str">
        <f t="shared" si="0"/>
        <v/>
      </c>
      <c r="K69" s="7" t="str">
        <f t="shared" si="28"/>
        <v/>
      </c>
      <c r="M69">
        <f t="shared" si="29"/>
        <v>59</v>
      </c>
      <c r="N69" s="33" t="s">
        <v>271</v>
      </c>
      <c r="O69" s="27">
        <v>37799.885999999999</v>
      </c>
      <c r="P69" s="27">
        <v>3954063.5900000012</v>
      </c>
      <c r="Q69" s="27">
        <v>19288.311999999998</v>
      </c>
      <c r="R69" s="27">
        <v>2080314.098</v>
      </c>
      <c r="S69" s="7">
        <f t="shared" si="1"/>
        <v>3954063.5900000012</v>
      </c>
      <c r="U69" t="str">
        <f t="shared" si="2"/>
        <v/>
      </c>
      <c r="AA69" s="27" t="str">
        <f t="shared" si="3"/>
        <v/>
      </c>
      <c r="AC69" t="str">
        <f t="shared" si="4"/>
        <v/>
      </c>
      <c r="AI69" s="7" t="str">
        <f t="shared" si="30"/>
        <v/>
      </c>
      <c r="AK69" t="str">
        <f t="shared" si="5"/>
        <v/>
      </c>
      <c r="AQ69" s="7" t="str">
        <f t="shared" si="6"/>
        <v/>
      </c>
      <c r="AS69" t="str">
        <f t="shared" si="7"/>
        <v/>
      </c>
      <c r="AY69" s="7" t="str">
        <f t="shared" si="8"/>
        <v/>
      </c>
      <c r="BA69">
        <f t="shared" si="9"/>
        <v>59</v>
      </c>
      <c r="BB69" s="33" t="s">
        <v>303</v>
      </c>
      <c r="BC69" s="27">
        <v>192.8</v>
      </c>
      <c r="BD69" s="27">
        <v>638308.61100000003</v>
      </c>
      <c r="BE69" s="27">
        <v>1973.22</v>
      </c>
      <c r="BF69" s="27">
        <v>6115073.125</v>
      </c>
      <c r="BG69" s="7">
        <f t="shared" si="10"/>
        <v>638308.61100000003</v>
      </c>
      <c r="BI69" t="str">
        <f t="shared" si="11"/>
        <v/>
      </c>
      <c r="BO69" s="27" t="str">
        <f t="shared" si="12"/>
        <v/>
      </c>
      <c r="BQ69" s="27">
        <f t="shared" si="13"/>
        <v>59</v>
      </c>
      <c r="BR69" s="33" t="s">
        <v>339</v>
      </c>
      <c r="BS69" s="27">
        <v>28978.638999999999</v>
      </c>
      <c r="BT69" s="27">
        <v>2062384.3319999999</v>
      </c>
      <c r="BU69" s="27">
        <v>83639.229999999981</v>
      </c>
      <c r="BV69" s="27">
        <v>4001014</v>
      </c>
      <c r="BW69" s="27">
        <f t="shared" si="14"/>
        <v>2062384.3319999999</v>
      </c>
      <c r="CH69" s="27" t="str">
        <f t="shared" si="15"/>
        <v/>
      </c>
      <c r="CN69" s="7" t="str">
        <f t="shared" si="16"/>
        <v/>
      </c>
      <c r="CQ69">
        <f t="shared" si="31"/>
        <v>59</v>
      </c>
      <c r="CR69" s="33" t="s">
        <v>255</v>
      </c>
      <c r="CS69" s="27">
        <v>4311371.0589999985</v>
      </c>
      <c r="CT69" s="27">
        <v>164484103.45399994</v>
      </c>
      <c r="CU69" s="27">
        <v>3898244.8389999992</v>
      </c>
      <c r="CV69" s="27">
        <v>140169581.71000007</v>
      </c>
      <c r="CW69" s="7">
        <f t="shared" si="35"/>
        <v>164484103.45399994</v>
      </c>
      <c r="CY69" t="str">
        <f t="shared" si="17"/>
        <v/>
      </c>
      <c r="DE69" s="7" t="str">
        <f t="shared" si="18"/>
        <v/>
      </c>
      <c r="DG69" t="str">
        <f t="shared" si="19"/>
        <v/>
      </c>
      <c r="DM69" s="7" t="str">
        <f t="shared" si="32"/>
        <v/>
      </c>
      <c r="DO69" t="str">
        <f t="shared" si="20"/>
        <v/>
      </c>
      <c r="DU69" s="7" t="str">
        <f t="shared" si="21"/>
        <v/>
      </c>
      <c r="DW69" t="str">
        <f t="shared" si="22"/>
        <v/>
      </c>
      <c r="EC69" s="7" t="str">
        <f t="shared" si="33"/>
        <v/>
      </c>
      <c r="EE69">
        <f t="shared" si="23"/>
        <v>59</v>
      </c>
      <c r="EF69" s="33" t="s">
        <v>310</v>
      </c>
      <c r="EG69" s="27">
        <v>622394.91599999974</v>
      </c>
      <c r="EH69" s="27">
        <v>27370357.541999996</v>
      </c>
      <c r="EI69" s="27">
        <v>514316.75400000013</v>
      </c>
      <c r="EJ69" s="27">
        <v>24928927.149999999</v>
      </c>
      <c r="EK69" s="7">
        <f t="shared" si="34"/>
        <v>27370357.541999996</v>
      </c>
      <c r="EM69" t="str">
        <f t="shared" si="24"/>
        <v/>
      </c>
      <c r="ES69" s="27" t="str">
        <f t="shared" si="25"/>
        <v/>
      </c>
      <c r="EU69" s="27">
        <f t="shared" si="26"/>
        <v>59</v>
      </c>
      <c r="EV69" s="33" t="s">
        <v>196</v>
      </c>
      <c r="EW69" s="27">
        <v>286543.19999999984</v>
      </c>
      <c r="EX69" s="27">
        <v>83556250.466000006</v>
      </c>
      <c r="EY69" s="27">
        <v>258895.06499999994</v>
      </c>
      <c r="EZ69" s="27">
        <v>47799616.832000032</v>
      </c>
      <c r="FA69" s="7">
        <f t="shared" si="27"/>
        <v>83556250.466000006</v>
      </c>
    </row>
    <row r="70" spans="5:157" ht="15.75" x14ac:dyDescent="0.25">
      <c r="E70" t="str">
        <f t="shared" si="0"/>
        <v/>
      </c>
      <c r="K70" s="7" t="str">
        <f t="shared" si="28"/>
        <v/>
      </c>
      <c r="M70">
        <f t="shared" si="29"/>
        <v>60</v>
      </c>
      <c r="N70" s="33" t="s">
        <v>275</v>
      </c>
      <c r="O70" s="27">
        <v>19879.423999999995</v>
      </c>
      <c r="P70" s="27">
        <v>2208692.1609999998</v>
      </c>
      <c r="Q70" s="27">
        <v>12872.647000000001</v>
      </c>
      <c r="R70" s="27">
        <v>2724001.1</v>
      </c>
      <c r="S70" s="7">
        <f t="shared" si="1"/>
        <v>2208692.1609999998</v>
      </c>
      <c r="U70" t="str">
        <f t="shared" si="2"/>
        <v/>
      </c>
      <c r="AA70" s="27" t="str">
        <f t="shared" si="3"/>
        <v/>
      </c>
      <c r="AC70" t="str">
        <f t="shared" si="4"/>
        <v/>
      </c>
      <c r="AI70" s="7" t="str">
        <f t="shared" si="30"/>
        <v/>
      </c>
      <c r="AK70" t="str">
        <f t="shared" si="5"/>
        <v/>
      </c>
      <c r="AQ70" s="7" t="str">
        <f t="shared" si="6"/>
        <v/>
      </c>
      <c r="AS70" t="str">
        <f t="shared" si="7"/>
        <v/>
      </c>
      <c r="AY70" s="7" t="str">
        <f t="shared" si="8"/>
        <v/>
      </c>
      <c r="BA70">
        <f t="shared" si="9"/>
        <v>60</v>
      </c>
      <c r="BB70" s="33" t="s">
        <v>293</v>
      </c>
      <c r="BC70" s="27">
        <v>5575.472999999999</v>
      </c>
      <c r="BD70" s="27">
        <v>631365.48</v>
      </c>
      <c r="BE70" s="27">
        <v>11159.384999999998</v>
      </c>
      <c r="BF70" s="27">
        <v>2674847.1929999995</v>
      </c>
      <c r="BG70" s="7">
        <f t="shared" si="10"/>
        <v>631365.48</v>
      </c>
      <c r="BI70" t="str">
        <f t="shared" si="11"/>
        <v/>
      </c>
      <c r="BO70" s="27" t="str">
        <f t="shared" si="12"/>
        <v/>
      </c>
      <c r="BQ70" s="27">
        <f t="shared" si="13"/>
        <v>60</v>
      </c>
      <c r="BR70" s="33" t="s">
        <v>351</v>
      </c>
      <c r="BS70" s="27">
        <v>13318.490000000002</v>
      </c>
      <c r="BT70" s="27">
        <v>1721754</v>
      </c>
      <c r="BU70" s="27">
        <v>21110.12</v>
      </c>
      <c r="BV70" s="27">
        <v>1470074</v>
      </c>
      <c r="BW70" s="27">
        <f t="shared" si="14"/>
        <v>1721754</v>
      </c>
      <c r="CH70" s="27" t="str">
        <f t="shared" si="15"/>
        <v/>
      </c>
      <c r="CN70" s="7" t="str">
        <f t="shared" si="16"/>
        <v/>
      </c>
      <c r="CQ70">
        <f t="shared" si="31"/>
        <v>60</v>
      </c>
      <c r="CR70" s="33" t="s">
        <v>70</v>
      </c>
      <c r="CS70" s="27">
        <v>110734858.852</v>
      </c>
      <c r="CT70" s="27">
        <v>160828971.85100001</v>
      </c>
      <c r="CU70" s="27">
        <v>100922424.54300001</v>
      </c>
      <c r="CV70" s="27">
        <v>149988241.12900001</v>
      </c>
      <c r="CW70" s="7">
        <f t="shared" si="35"/>
        <v>160828971.85100001</v>
      </c>
      <c r="CY70" t="str">
        <f t="shared" si="17"/>
        <v/>
      </c>
      <c r="DE70" s="7" t="str">
        <f t="shared" si="18"/>
        <v/>
      </c>
      <c r="DG70" t="str">
        <f t="shared" si="19"/>
        <v/>
      </c>
      <c r="DM70" s="7" t="str">
        <f t="shared" si="32"/>
        <v/>
      </c>
      <c r="DO70" t="str">
        <f t="shared" si="20"/>
        <v/>
      </c>
      <c r="DU70" s="7" t="str">
        <f t="shared" si="21"/>
        <v/>
      </c>
      <c r="DW70" t="str">
        <f t="shared" si="22"/>
        <v/>
      </c>
      <c r="EC70" s="7" t="str">
        <f t="shared" si="33"/>
        <v/>
      </c>
      <c r="EE70">
        <f t="shared" si="23"/>
        <v>60</v>
      </c>
      <c r="EF70" s="33" t="s">
        <v>319</v>
      </c>
      <c r="EG70" s="27">
        <v>490366.84399999998</v>
      </c>
      <c r="EH70" s="27">
        <v>15413217.881000001</v>
      </c>
      <c r="EI70" s="27">
        <v>364215.01000000007</v>
      </c>
      <c r="EJ70" s="27">
        <v>11723232.666000001</v>
      </c>
      <c r="EK70" s="7">
        <f t="shared" si="34"/>
        <v>15413217.881000001</v>
      </c>
      <c r="EM70" t="str">
        <f t="shared" si="24"/>
        <v/>
      </c>
      <c r="ES70" s="27" t="str">
        <f t="shared" si="25"/>
        <v/>
      </c>
      <c r="EU70" s="27">
        <f t="shared" si="26"/>
        <v>60</v>
      </c>
      <c r="EV70" s="33" t="s">
        <v>333</v>
      </c>
      <c r="EW70" s="27">
        <v>935894.77200000035</v>
      </c>
      <c r="EX70" s="27">
        <v>80141973.632999986</v>
      </c>
      <c r="EY70" s="27">
        <v>936429.32600000023</v>
      </c>
      <c r="EZ70" s="27">
        <v>93029945.091000006</v>
      </c>
      <c r="FA70" s="7">
        <f t="shared" si="27"/>
        <v>80141973.632999986</v>
      </c>
    </row>
    <row r="71" spans="5:157" ht="15.75" x14ac:dyDescent="0.25">
      <c r="E71" t="str">
        <f t="shared" si="0"/>
        <v/>
      </c>
      <c r="K71" s="7" t="str">
        <f t="shared" si="28"/>
        <v/>
      </c>
      <c r="M71">
        <f t="shared" si="29"/>
        <v>61</v>
      </c>
      <c r="N71" s="33" t="s">
        <v>257</v>
      </c>
      <c r="O71" s="27">
        <v>38526.868000000002</v>
      </c>
      <c r="P71" s="27">
        <v>1753216.3140000002</v>
      </c>
      <c r="Q71" s="27">
        <v>1801.9950000000001</v>
      </c>
      <c r="R71" s="27">
        <v>1612642.8</v>
      </c>
      <c r="S71" s="7">
        <f t="shared" si="1"/>
        <v>1753216.3140000002</v>
      </c>
      <c r="U71" t="str">
        <f t="shared" si="2"/>
        <v/>
      </c>
      <c r="AA71" s="27" t="str">
        <f t="shared" si="3"/>
        <v/>
      </c>
      <c r="AC71" t="str">
        <f t="shared" si="4"/>
        <v/>
      </c>
      <c r="AI71" s="7" t="str">
        <f t="shared" si="30"/>
        <v/>
      </c>
      <c r="AK71" t="str">
        <f t="shared" si="5"/>
        <v/>
      </c>
      <c r="AQ71" s="7" t="str">
        <f t="shared" si="6"/>
        <v/>
      </c>
      <c r="AS71" t="str">
        <f t="shared" si="7"/>
        <v/>
      </c>
      <c r="AY71" s="7" t="str">
        <f t="shared" si="8"/>
        <v/>
      </c>
      <c r="BA71">
        <f t="shared" si="9"/>
        <v>61</v>
      </c>
      <c r="BB71" s="33" t="s">
        <v>300</v>
      </c>
      <c r="BC71" s="27">
        <v>308.94199999999995</v>
      </c>
      <c r="BD71" s="27">
        <v>417289.821</v>
      </c>
      <c r="BE71" s="27">
        <v>1005.5219999999998</v>
      </c>
      <c r="BF71" s="27">
        <v>1134021</v>
      </c>
      <c r="BG71" s="7">
        <f t="shared" si="10"/>
        <v>417289.821</v>
      </c>
      <c r="BI71" t="str">
        <f t="shared" si="11"/>
        <v/>
      </c>
      <c r="BO71" s="27" t="str">
        <f t="shared" si="12"/>
        <v/>
      </c>
      <c r="BQ71" s="27">
        <f t="shared" si="13"/>
        <v>61</v>
      </c>
      <c r="BR71" s="33" t="s">
        <v>353</v>
      </c>
      <c r="BS71" s="27">
        <v>90728.109999999986</v>
      </c>
      <c r="BT71" s="27">
        <v>1066878.3799999999</v>
      </c>
      <c r="BU71" s="27">
        <v>8620.0710000000017</v>
      </c>
      <c r="BV71" s="27">
        <v>4951852.8670000006</v>
      </c>
      <c r="BW71" s="27">
        <f t="shared" si="14"/>
        <v>1066878.3799999999</v>
      </c>
      <c r="CH71" s="27" t="str">
        <f t="shared" si="15"/>
        <v/>
      </c>
      <c r="CN71" s="7" t="str">
        <f t="shared" si="16"/>
        <v/>
      </c>
      <c r="CQ71">
        <f t="shared" si="31"/>
        <v>61</v>
      </c>
      <c r="CR71" s="33" t="s">
        <v>272</v>
      </c>
      <c r="CS71" s="27">
        <v>508351.86399999994</v>
      </c>
      <c r="CT71" s="27">
        <v>130393648.20099999</v>
      </c>
      <c r="CU71" s="27">
        <v>486633.38000000024</v>
      </c>
      <c r="CV71" s="27">
        <v>127099249.63500001</v>
      </c>
      <c r="CW71" s="7">
        <f t="shared" si="35"/>
        <v>130393648.20099999</v>
      </c>
      <c r="CY71" t="str">
        <f t="shared" si="17"/>
        <v/>
      </c>
      <c r="DE71" s="7" t="str">
        <f t="shared" si="18"/>
        <v/>
      </c>
      <c r="DG71" t="str">
        <f t="shared" si="19"/>
        <v/>
      </c>
      <c r="DM71" s="7" t="str">
        <f t="shared" si="32"/>
        <v/>
      </c>
      <c r="DO71" t="str">
        <f t="shared" si="20"/>
        <v/>
      </c>
      <c r="DU71" s="7" t="str">
        <f t="shared" si="21"/>
        <v/>
      </c>
      <c r="DW71" t="str">
        <f t="shared" si="22"/>
        <v/>
      </c>
      <c r="EC71" s="7" t="str">
        <f t="shared" si="33"/>
        <v/>
      </c>
      <c r="EE71">
        <f t="shared" si="23"/>
        <v>61</v>
      </c>
      <c r="EF71" s="33" t="s">
        <v>308</v>
      </c>
      <c r="EG71" s="27">
        <v>49623.440999999999</v>
      </c>
      <c r="EH71" s="27">
        <v>13027607.230999999</v>
      </c>
      <c r="EI71" s="27">
        <v>45301</v>
      </c>
      <c r="EJ71" s="27">
        <v>12418470</v>
      </c>
      <c r="EK71" s="7">
        <f t="shared" si="34"/>
        <v>13027607.230999999</v>
      </c>
      <c r="EM71" t="str">
        <f t="shared" si="24"/>
        <v/>
      </c>
      <c r="ES71" s="27" t="str">
        <f t="shared" si="25"/>
        <v/>
      </c>
      <c r="EU71" s="27">
        <f t="shared" si="26"/>
        <v>61</v>
      </c>
      <c r="EV71" s="33" t="s">
        <v>100</v>
      </c>
      <c r="EW71" s="27">
        <v>2189997.534</v>
      </c>
      <c r="EX71" s="27">
        <v>78131164.773000047</v>
      </c>
      <c r="EY71" s="27">
        <v>1561622.0549999995</v>
      </c>
      <c r="EZ71" s="27">
        <v>59780808.049000032</v>
      </c>
      <c r="FA71" s="7">
        <f t="shared" si="27"/>
        <v>78131164.773000047</v>
      </c>
    </row>
    <row r="72" spans="5:157" ht="15.75" x14ac:dyDescent="0.25">
      <c r="E72" t="str">
        <f t="shared" si="0"/>
        <v/>
      </c>
      <c r="K72" s="7" t="str">
        <f t="shared" si="28"/>
        <v/>
      </c>
      <c r="M72">
        <f t="shared" si="29"/>
        <v>62</v>
      </c>
      <c r="N72" s="33" t="s">
        <v>252</v>
      </c>
      <c r="O72" s="27">
        <v>14204</v>
      </c>
      <c r="P72" s="27">
        <v>1393372</v>
      </c>
      <c r="Q72" s="27">
        <v>39859.4</v>
      </c>
      <c r="R72" s="27">
        <v>4344036.05</v>
      </c>
      <c r="S72" s="7">
        <f t="shared" si="1"/>
        <v>1393372</v>
      </c>
      <c r="U72" t="str">
        <f t="shared" si="2"/>
        <v/>
      </c>
      <c r="AA72" s="27" t="str">
        <f t="shared" si="3"/>
        <v/>
      </c>
      <c r="AC72" t="str">
        <f t="shared" si="4"/>
        <v/>
      </c>
      <c r="AI72" s="7" t="str">
        <f t="shared" si="30"/>
        <v/>
      </c>
      <c r="AK72" t="str">
        <f t="shared" si="5"/>
        <v/>
      </c>
      <c r="AQ72" s="7" t="str">
        <f t="shared" si="6"/>
        <v/>
      </c>
      <c r="AS72" t="str">
        <f t="shared" si="7"/>
        <v/>
      </c>
      <c r="AY72" s="7" t="str">
        <f t="shared" si="8"/>
        <v/>
      </c>
      <c r="BA72">
        <f t="shared" si="9"/>
        <v>62</v>
      </c>
      <c r="BB72" s="33" t="s">
        <v>310</v>
      </c>
      <c r="BC72" s="27">
        <v>1729.0350000000003</v>
      </c>
      <c r="BD72" s="27">
        <v>217910</v>
      </c>
      <c r="BE72" s="27">
        <v>5332.9250000000002</v>
      </c>
      <c r="BF72" s="27">
        <v>695356.6</v>
      </c>
      <c r="BG72" s="7">
        <f t="shared" si="10"/>
        <v>217910</v>
      </c>
      <c r="BI72" t="str">
        <f t="shared" si="11"/>
        <v/>
      </c>
      <c r="BO72" s="27" t="str">
        <f t="shared" si="12"/>
        <v/>
      </c>
      <c r="BQ72" s="27">
        <f t="shared" si="13"/>
        <v>62</v>
      </c>
      <c r="BR72" s="33" t="s">
        <v>328</v>
      </c>
      <c r="BS72" s="27">
        <v>888.6099999999999</v>
      </c>
      <c r="BT72" s="27">
        <v>846820</v>
      </c>
      <c r="BU72" s="27">
        <v>153.971</v>
      </c>
      <c r="BV72" s="27">
        <v>452124</v>
      </c>
      <c r="BW72" s="27">
        <f t="shared" si="14"/>
        <v>846820</v>
      </c>
      <c r="CH72" s="27" t="str">
        <f t="shared" si="15"/>
        <v/>
      </c>
      <c r="CN72" s="7" t="str">
        <f t="shared" si="16"/>
        <v/>
      </c>
      <c r="CQ72">
        <f t="shared" si="31"/>
        <v>62</v>
      </c>
      <c r="CR72" s="33" t="s">
        <v>244</v>
      </c>
      <c r="CS72" s="27">
        <v>2973436.3900000011</v>
      </c>
      <c r="CT72" s="27">
        <v>113800037.557</v>
      </c>
      <c r="CU72" s="27">
        <v>2851169.0780000021</v>
      </c>
      <c r="CV72" s="27">
        <v>111764510.639</v>
      </c>
      <c r="CW72" s="7">
        <f t="shared" si="35"/>
        <v>113800037.557</v>
      </c>
      <c r="CY72" t="str">
        <f t="shared" si="17"/>
        <v/>
      </c>
      <c r="DE72" s="7" t="str">
        <f t="shared" si="18"/>
        <v/>
      </c>
      <c r="DG72" t="str">
        <f t="shared" si="19"/>
        <v/>
      </c>
      <c r="DM72" s="7" t="str">
        <f t="shared" si="32"/>
        <v/>
      </c>
      <c r="DO72" t="str">
        <f t="shared" si="20"/>
        <v/>
      </c>
      <c r="DU72" s="7" t="str">
        <f t="shared" si="21"/>
        <v/>
      </c>
      <c r="DW72" t="str">
        <f t="shared" si="22"/>
        <v/>
      </c>
      <c r="EC72" s="7" t="str">
        <f t="shared" si="33"/>
        <v/>
      </c>
      <c r="EE72">
        <f t="shared" si="23"/>
        <v>62</v>
      </c>
      <c r="EF72" s="33" t="s">
        <v>315</v>
      </c>
      <c r="EG72" s="27">
        <v>236210.75</v>
      </c>
      <c r="EH72" s="27">
        <v>12666947.855000002</v>
      </c>
      <c r="EI72" s="27">
        <v>233513.91100000011</v>
      </c>
      <c r="EJ72" s="27">
        <v>10583445.163000003</v>
      </c>
      <c r="EK72" s="7">
        <f t="shared" si="34"/>
        <v>12666947.855000002</v>
      </c>
      <c r="EM72" t="str">
        <f t="shared" si="24"/>
        <v/>
      </c>
      <c r="ES72" s="27" t="str">
        <f t="shared" si="25"/>
        <v/>
      </c>
      <c r="EU72" s="27">
        <f t="shared" si="26"/>
        <v>62</v>
      </c>
      <c r="EV72" s="33" t="s">
        <v>329</v>
      </c>
      <c r="EW72" s="27">
        <v>149316.38100000002</v>
      </c>
      <c r="EX72" s="27">
        <v>72868242.909999996</v>
      </c>
      <c r="EY72" s="27">
        <v>121969.72700000012</v>
      </c>
      <c r="EZ72" s="27">
        <v>52325039.773000166</v>
      </c>
      <c r="FA72" s="7">
        <f t="shared" si="27"/>
        <v>72868242.909999996</v>
      </c>
    </row>
    <row r="73" spans="5:157" ht="15.75" x14ac:dyDescent="0.25">
      <c r="E73" t="str">
        <f t="shared" si="0"/>
        <v/>
      </c>
      <c r="K73" s="7" t="str">
        <f t="shared" si="28"/>
        <v/>
      </c>
      <c r="M73">
        <f t="shared" si="29"/>
        <v>63</v>
      </c>
      <c r="N73" s="33" t="s">
        <v>272</v>
      </c>
      <c r="O73" s="27">
        <v>5269.2000000000007</v>
      </c>
      <c r="P73" s="27">
        <v>1270739.5430000001</v>
      </c>
      <c r="Q73" s="27">
        <v>6194.1399999999985</v>
      </c>
      <c r="R73" s="27">
        <v>2314589.9380000001</v>
      </c>
      <c r="S73" s="7">
        <f t="shared" si="1"/>
        <v>1270739.5430000001</v>
      </c>
      <c r="U73" t="str">
        <f t="shared" si="2"/>
        <v/>
      </c>
      <c r="AA73" s="27" t="str">
        <f t="shared" si="3"/>
        <v/>
      </c>
      <c r="AC73" t="str">
        <f t="shared" si="4"/>
        <v/>
      </c>
      <c r="AI73" s="7" t="str">
        <f t="shared" si="30"/>
        <v/>
      </c>
      <c r="AK73" t="str">
        <f t="shared" si="5"/>
        <v/>
      </c>
      <c r="AQ73" s="7" t="str">
        <f t="shared" si="6"/>
        <v/>
      </c>
      <c r="AS73" t="str">
        <f t="shared" si="7"/>
        <v/>
      </c>
      <c r="AY73" s="7" t="str">
        <f t="shared" si="8"/>
        <v/>
      </c>
      <c r="BA73">
        <f t="shared" si="9"/>
        <v>63</v>
      </c>
      <c r="BB73" s="33" t="s">
        <v>367</v>
      </c>
      <c r="BC73" s="27">
        <v>1</v>
      </c>
      <c r="BD73" s="27">
        <v>13693</v>
      </c>
      <c r="BE73" s="27">
        <v>9</v>
      </c>
      <c r="BF73" s="27">
        <v>45743</v>
      </c>
      <c r="BG73" s="7">
        <f t="shared" si="10"/>
        <v>13693</v>
      </c>
      <c r="BI73" t="str">
        <f t="shared" si="11"/>
        <v/>
      </c>
      <c r="BO73" s="27" t="str">
        <f t="shared" si="12"/>
        <v/>
      </c>
      <c r="BQ73" s="27">
        <f t="shared" si="13"/>
        <v>63</v>
      </c>
      <c r="BR73" s="33" t="s">
        <v>204</v>
      </c>
      <c r="BS73" s="27">
        <v>9583.6369999999988</v>
      </c>
      <c r="BT73" s="27">
        <v>831180.26300000004</v>
      </c>
      <c r="BU73" s="27">
        <v>2191.8809999999999</v>
      </c>
      <c r="BV73" s="27">
        <v>637274.74</v>
      </c>
      <c r="BW73" s="27">
        <f t="shared" si="14"/>
        <v>831180.26300000004</v>
      </c>
      <c r="CH73" s="27" t="str">
        <f t="shared" si="15"/>
        <v/>
      </c>
      <c r="CN73" s="7" t="str">
        <f t="shared" si="16"/>
        <v/>
      </c>
      <c r="CQ73">
        <f t="shared" si="31"/>
        <v>63</v>
      </c>
      <c r="CR73" s="33" t="s">
        <v>247</v>
      </c>
      <c r="CS73" s="27">
        <v>2142664.7839999995</v>
      </c>
      <c r="CT73" s="27">
        <v>96265368.102000013</v>
      </c>
      <c r="CU73" s="27">
        <v>1715636.8610000005</v>
      </c>
      <c r="CV73" s="27">
        <v>97112383.05399999</v>
      </c>
      <c r="CW73" s="7">
        <f t="shared" si="35"/>
        <v>96265368.102000013</v>
      </c>
      <c r="CY73" t="str">
        <f t="shared" si="17"/>
        <v/>
      </c>
      <c r="DE73" s="7" t="str">
        <f t="shared" si="18"/>
        <v/>
      </c>
      <c r="DG73" t="str">
        <f t="shared" si="19"/>
        <v/>
      </c>
      <c r="DM73" s="7" t="str">
        <f t="shared" si="32"/>
        <v/>
      </c>
      <c r="DO73" t="str">
        <f t="shared" si="20"/>
        <v/>
      </c>
      <c r="DU73" s="7" t="str">
        <f t="shared" si="21"/>
        <v/>
      </c>
      <c r="DW73" t="str">
        <f t="shared" si="22"/>
        <v/>
      </c>
      <c r="EC73" s="7" t="str">
        <f t="shared" si="33"/>
        <v/>
      </c>
      <c r="EE73">
        <f t="shared" si="23"/>
        <v>63</v>
      </c>
      <c r="EF73" s="33" t="s">
        <v>367</v>
      </c>
      <c r="EG73" s="27">
        <v>82767.164000000004</v>
      </c>
      <c r="EH73" s="27">
        <v>6550324.1350000007</v>
      </c>
      <c r="EI73" s="27">
        <v>73463.755999999965</v>
      </c>
      <c r="EJ73" s="27">
        <v>6938698.6720000003</v>
      </c>
      <c r="EK73" s="7">
        <f t="shared" si="34"/>
        <v>6550324.1350000007</v>
      </c>
      <c r="EM73" t="str">
        <f t="shared" si="24"/>
        <v/>
      </c>
      <c r="ES73" s="27" t="str">
        <f t="shared" si="25"/>
        <v/>
      </c>
      <c r="EU73" s="27">
        <f t="shared" si="26"/>
        <v>63</v>
      </c>
      <c r="EV73" s="33" t="s">
        <v>339</v>
      </c>
      <c r="EW73" s="27">
        <v>2026427.9329999997</v>
      </c>
      <c r="EX73" s="27">
        <v>66383294.962000005</v>
      </c>
      <c r="EY73" s="27">
        <v>1563939.1429999999</v>
      </c>
      <c r="EZ73" s="27">
        <v>49313811.284999989</v>
      </c>
      <c r="FA73" s="7">
        <f t="shared" si="27"/>
        <v>66383294.962000005</v>
      </c>
    </row>
    <row r="74" spans="5:157" ht="15.75" x14ac:dyDescent="0.25">
      <c r="E74" t="str">
        <f t="shared" ref="E74:E100" si="36">IF(K74="","",RANK(K74,$K$9:$K$100,0))</f>
        <v/>
      </c>
      <c r="K74" s="7" t="str">
        <f t="shared" ref="K74:K100" si="37">IF(OR(F74="Indéfini",F74="Autres",F74="Autre",F74="Autres produits alimentaires",F74="Total général"),"",IF(F74&lt;&gt;"",H74,""))</f>
        <v/>
      </c>
      <c r="M74">
        <f t="shared" ref="M74:M100" si="38">IF(S74="","",RANK(S74,$S$9:$S$100,0))</f>
        <v>64</v>
      </c>
      <c r="N74" s="33" t="s">
        <v>255</v>
      </c>
      <c r="O74" s="27">
        <v>12532.647000000001</v>
      </c>
      <c r="P74" s="27">
        <v>1215677.4400000004</v>
      </c>
      <c r="Q74" s="27">
        <v>48767.93</v>
      </c>
      <c r="R74" s="27">
        <v>2158227.0130000003</v>
      </c>
      <c r="S74" s="7">
        <f t="shared" ref="S74:S87" si="39">IF(OR(N74="Indéfini",N74="Autres",N74="Autre",N74="Autres demi-produits",N74="Total général"),"",IF(N74&lt;&gt;"",P74,""))</f>
        <v>1215677.4400000004</v>
      </c>
      <c r="U74" t="str">
        <f t="shared" ref="U74:U100" si="40">IF(AA74="","",RANK(AA74,$AA$9:$AA$100,0))</f>
        <v/>
      </c>
      <c r="AA74" s="27" t="str">
        <f t="shared" ref="AA74:AA100" si="41">IF(OR(V74="Indéfini",V74="Autres",V74="Autre",V74="Autres demi-produits",V74="Total général"),"",IF(V74&lt;&gt;"",X74,""))</f>
        <v/>
      </c>
      <c r="AC74" t="str">
        <f t="shared" ref="AC74:AC100" si="42">IF(AI74="","",RANK(AI74,$AI$9:$AI$100,0))</f>
        <v/>
      </c>
      <c r="AI74" s="7" t="str">
        <f t="shared" si="30"/>
        <v/>
      </c>
      <c r="AK74" t="str">
        <f t="shared" ref="AK74:AK100" si="43">IF(AQ74="","",RANK(AQ74,$AQ$9:$AQ$100,0))</f>
        <v/>
      </c>
      <c r="AQ74" s="7" t="str">
        <f t="shared" ref="AQ74:AQ100" si="44">IF(OR(AL74="Indéfini",AL74="Autres",AL74="Autre",AL74="Autres produits bruts d'origine animale et végétale",AL74="Total général"),"",IF(AL74&lt;&gt;"",AN74,""))</f>
        <v/>
      </c>
      <c r="AS74" t="str">
        <f t="shared" ref="AS74:AS100" si="45">IF(AY74="","",RANK(AY74,$AY$9:$AY$100,0))</f>
        <v/>
      </c>
      <c r="AY74" s="7" t="str">
        <f t="shared" ref="AY74:AY100" si="46">IF(OR(AT74="Indéfini",AT74="Autres",AT74="Autre",AT74="Autres produits bruts d'origine minérale",AT74="Total général"),"",IF(AT74&lt;&gt;"",AV74,""))</f>
        <v/>
      </c>
      <c r="BA74">
        <f t="shared" ref="BA74:BA100" si="47">IF(BG74="","",RANK(BG74,$BG$9:$BG$100,0))</f>
        <v>64</v>
      </c>
      <c r="BB74" s="33" t="s">
        <v>320</v>
      </c>
      <c r="BC74" s="27">
        <v>273</v>
      </c>
      <c r="BD74" s="27">
        <v>8000</v>
      </c>
      <c r="BE74" s="27"/>
      <c r="BF74" s="27"/>
      <c r="BG74" s="7">
        <f>IF(OR(BB74="Indéfini",BB74="Autres",BB74="Autre",BB74="Autres produits finis de consommation",BB74="Total général"),"",IF(BB74&lt;&gt;"",BD74,""))</f>
        <v>8000</v>
      </c>
      <c r="BI74" t="str">
        <f t="shared" ref="BI74:BI100" si="48">IF(BO74="","",RANK(BO74,$BO$9:$BO$100,0))</f>
        <v/>
      </c>
      <c r="BO74" s="27" t="str">
        <f t="shared" ref="BO74:BO100" si="49">IF(OR(BJ74="Indéfini",BJ74="Autres",BJ74="Autre",BJ74="Autres produits finis d'équipement agricole",BJ74="Total général"),"",IF(BJ74&lt;&gt;"",BL74,""))</f>
        <v/>
      </c>
      <c r="BQ74" s="27">
        <f t="shared" ref="BQ74:BQ100" si="50">IF(BW74="","",RANK(BW74,$BW$9:$BW$100,0))</f>
        <v>64</v>
      </c>
      <c r="BR74" s="33" t="s">
        <v>358</v>
      </c>
      <c r="BS74" s="27">
        <v>25594.91</v>
      </c>
      <c r="BT74" s="27">
        <v>815132.804</v>
      </c>
      <c r="BU74" s="27">
        <v>15301.930999999999</v>
      </c>
      <c r="BV74" s="27">
        <v>850572.82000000007</v>
      </c>
      <c r="BW74" s="27">
        <f t="shared" ref="BW74:BW82" si="51">IF(OR(BR74="Indéfini",BR74="Autres",BR74="Autre",BR74="Autres produits finis d'équipement industriel",BR74="Total général"),"",IF(BR74&lt;&gt;"",BT74,""))</f>
        <v>815132.804</v>
      </c>
      <c r="CH74" s="27" t="str">
        <f t="shared" ref="CH74:CH100" si="52">IF(CN74="","",RANK(CN74,$CN$9:$CN$100,0))</f>
        <v/>
      </c>
      <c r="CN74" s="7" t="str">
        <f t="shared" ref="CN74:CN100" si="53">IF(OR(CI74="Indéfini",CI74="Autres",CI74="Autre",CI74="Autres produits alimentaires",CI74="Total général"),"",IF(CI74&lt;&gt;"",CK74,""))</f>
        <v/>
      </c>
      <c r="CQ74">
        <f t="shared" ref="CQ74:CQ100" si="54">IF(CW74="","",RANK(CW74,$CW$9:$CW$100,0))</f>
        <v>64</v>
      </c>
      <c r="CR74" s="33" t="s">
        <v>248</v>
      </c>
      <c r="CS74" s="27">
        <v>6386405.918999997</v>
      </c>
      <c r="CT74" s="27">
        <v>93518425.454999983</v>
      </c>
      <c r="CU74" s="27">
        <v>6219771.4340000004</v>
      </c>
      <c r="CV74" s="27">
        <v>98564606.055000007</v>
      </c>
      <c r="CW74" s="7">
        <f t="shared" ref="CW74:CW93" si="55">IF(OR(CR74="Indéfini",CR74="Autres",CR74="Autre",CR74="Autres demi-produits",CR74="Total général"),"",IF(CR74&lt;&gt;"",CT74,""))</f>
        <v>93518425.454999983</v>
      </c>
      <c r="CY74" t="str">
        <f t="shared" ref="CY74:CY100" si="56">IF(DE74="","",RANK(DE74,$DE$9:$DE$100,0))</f>
        <v/>
      </c>
      <c r="DE74" s="7" t="str">
        <f t="shared" ref="DE74:DE100" si="57">IF(OR(CZ74="Indéfini",CZ74="Autres",CZ74="Autre",CZ74="Autres demi-produits",CZ74="Total général"),"",IF(CZ74&lt;&gt;"",DB74,""))</f>
        <v/>
      </c>
      <c r="DG74" t="str">
        <f t="shared" ref="DG74:DG100" si="58">IF(DM74="","",RANK(DM74,$DM$9:$DM$100,0))</f>
        <v/>
      </c>
      <c r="DM74" s="7" t="str">
        <f t="shared" si="32"/>
        <v/>
      </c>
      <c r="DO74" t="str">
        <f t="shared" ref="DO74:DO100" si="59">IF(DU74="","",RANK(DU74,$DU$9:$DU$100,0))</f>
        <v/>
      </c>
      <c r="DU74" s="7" t="str">
        <f t="shared" ref="DU74:DU100" si="60">IF(OR(DP74="Indéfini",DP74="Autres",DP74="Autre",DP74="Autres produits bruts d'origine animale et végétale",DP74="Total général"),"",IF(DP74&lt;&gt;"",DR74,""))</f>
        <v/>
      </c>
      <c r="DW74" t="str">
        <f t="shared" ref="DW74:DW100" si="61">IF(EC74="","",RANK(EC74,$EC$9:$EC$100,0))</f>
        <v/>
      </c>
      <c r="EC74" s="7" t="str">
        <f t="shared" ref="EC74:EC100" si="62">IF(OR(DX74="Indéfini",DX74="Autres",DX74="Autre",DX74="Autres produits bruts d'origine minérale",DX74="Total général"),"",IF(DX74&lt;&gt;"",DZ74,""))</f>
        <v/>
      </c>
      <c r="EE74">
        <f t="shared" ref="EE74:EE100" si="63">IF(EK74="","",RANK(EK74,$EK$9:$EK$100,0))</f>
        <v>64</v>
      </c>
      <c r="EF74" s="33" t="s">
        <v>290</v>
      </c>
      <c r="EG74" s="27">
        <v>238071.34</v>
      </c>
      <c r="EH74" s="27">
        <v>4987956.5520000001</v>
      </c>
      <c r="EI74" s="27">
        <v>596790.53100000008</v>
      </c>
      <c r="EJ74" s="27">
        <v>14963878.638000004</v>
      </c>
      <c r="EK74" s="7">
        <f>IF(OR(EF74="Indéfini",EF74="Autres",EF74="Autre",EF74="Autres produits finis de consommation",EF74="Total général"),"",IF(EF74&lt;&gt;"",EH74,""))</f>
        <v>4987956.5520000001</v>
      </c>
      <c r="EM74" t="str">
        <f t="shared" ref="EM74:EM100" si="64">IF(ES74="","",RANK(ES74,$ES$9:$ES$100,0))</f>
        <v/>
      </c>
      <c r="ES74" s="27" t="str">
        <f t="shared" ref="ES74:ES100" si="65">IF(OR(EN74="Indéfini",EN74="Autres",EN74="Autre",EN74="Autres produits finis d'équipement agricole",EN74="Total général"),"",IF(EN74&lt;&gt;"",EP74,""))</f>
        <v/>
      </c>
      <c r="EU74" s="27">
        <f t="shared" ref="EU74:EU100" si="66">IF(FA74="","",RANK(FA74,$FA$9:$FA$100,0))</f>
        <v>64</v>
      </c>
      <c r="EV74" s="33" t="s">
        <v>358</v>
      </c>
      <c r="EW74" s="27">
        <v>1018628.953</v>
      </c>
      <c r="EX74" s="27">
        <v>52290513.708999984</v>
      </c>
      <c r="EY74" s="27">
        <v>971408.23900000018</v>
      </c>
      <c r="EZ74" s="27">
        <v>52418240.591999993</v>
      </c>
      <c r="FA74" s="7">
        <f t="shared" ref="FA74:FA86" si="67">IF(OR(EV74="Indéfini",EV74="Autres",EV74="Autre",EV74="Autres produits finis d'équipement industriel",EV74="Total général"),"",IF(EV74&lt;&gt;"",EX74,""))</f>
        <v>52290513.708999984</v>
      </c>
    </row>
    <row r="75" spans="5:157" ht="15.75" x14ac:dyDescent="0.25">
      <c r="E75" t="str">
        <f t="shared" si="36"/>
        <v/>
      </c>
      <c r="K75" s="7" t="str">
        <f t="shared" si="37"/>
        <v/>
      </c>
      <c r="M75">
        <f t="shared" si="38"/>
        <v>65</v>
      </c>
      <c r="N75" s="33" t="s">
        <v>259</v>
      </c>
      <c r="O75" s="27">
        <v>1704.5040000000001</v>
      </c>
      <c r="P75" s="27">
        <v>801263.98200000008</v>
      </c>
      <c r="Q75" s="27">
        <v>7880.6910000000007</v>
      </c>
      <c r="R75" s="27">
        <v>1624155.6</v>
      </c>
      <c r="S75" s="7">
        <f t="shared" si="39"/>
        <v>801263.98200000008</v>
      </c>
      <c r="U75" t="str">
        <f t="shared" si="40"/>
        <v/>
      </c>
      <c r="AA75" s="27" t="str">
        <f t="shared" si="41"/>
        <v/>
      </c>
      <c r="AC75" t="str">
        <f t="shared" si="42"/>
        <v/>
      </c>
      <c r="AI75" s="7" t="str">
        <f t="shared" ref="AI75:AI100" si="68">IF(OR(AD75="Indéfini",AD75="Autres",AD75="Autre",AD75="Autres demi-produits",AD75="Total général"),"",IF(AD75&lt;&gt;"",AF75,""))</f>
        <v/>
      </c>
      <c r="AK75" t="str">
        <f t="shared" si="43"/>
        <v/>
      </c>
      <c r="AQ75" s="7" t="str">
        <f t="shared" si="44"/>
        <v/>
      </c>
      <c r="AS75" t="str">
        <f t="shared" si="45"/>
        <v/>
      </c>
      <c r="AY75" s="7" t="str">
        <f t="shared" si="46"/>
        <v/>
      </c>
      <c r="BA75">
        <f t="shared" si="47"/>
        <v>65</v>
      </c>
      <c r="BB75" s="33" t="s">
        <v>290</v>
      </c>
      <c r="BC75" s="27">
        <v>21.4</v>
      </c>
      <c r="BD75" s="27">
        <v>4904.6000000000004</v>
      </c>
      <c r="BE75" s="27">
        <v>312.35000000000002</v>
      </c>
      <c r="BF75" s="27">
        <v>50598.62</v>
      </c>
      <c r="BG75" s="7">
        <f>IF(OR(BB75="Indéfini",BB75="Autres",BB75="Autre",BB75="Autres produits finis de consommation",BB75="Total général"),"",IF(BB75&lt;&gt;"",BD75,""))</f>
        <v>4904.6000000000004</v>
      </c>
      <c r="BI75" t="str">
        <f t="shared" si="48"/>
        <v/>
      </c>
      <c r="BO75" s="27" t="str">
        <f t="shared" si="49"/>
        <v/>
      </c>
      <c r="BQ75" s="27">
        <f t="shared" si="50"/>
        <v>65</v>
      </c>
      <c r="BR75" s="33" t="s">
        <v>337</v>
      </c>
      <c r="BS75" s="27">
        <v>39507</v>
      </c>
      <c r="BT75" s="27">
        <v>472210.82699999999</v>
      </c>
      <c r="BU75" s="27">
        <v>12320.2</v>
      </c>
      <c r="BV75" s="27">
        <v>603590.19299999997</v>
      </c>
      <c r="BW75" s="27">
        <f t="shared" si="51"/>
        <v>472210.82699999999</v>
      </c>
      <c r="CH75" s="27" t="str">
        <f t="shared" si="52"/>
        <v/>
      </c>
      <c r="CN75" s="7" t="str">
        <f t="shared" si="53"/>
        <v/>
      </c>
      <c r="CQ75">
        <f t="shared" si="54"/>
        <v>65</v>
      </c>
      <c r="CR75" s="33" t="s">
        <v>260</v>
      </c>
      <c r="CS75" s="27">
        <v>188422.8</v>
      </c>
      <c r="CT75" s="27">
        <v>52260893.798999995</v>
      </c>
      <c r="CU75" s="27">
        <v>122785.49999999999</v>
      </c>
      <c r="CV75" s="27">
        <v>54931930.894999996</v>
      </c>
      <c r="CW75" s="7">
        <f t="shared" si="55"/>
        <v>52260893.798999995</v>
      </c>
      <c r="CY75" t="str">
        <f t="shared" si="56"/>
        <v/>
      </c>
      <c r="DE75" s="7" t="str">
        <f t="shared" si="57"/>
        <v/>
      </c>
      <c r="DG75" t="str">
        <f t="shared" si="58"/>
        <v/>
      </c>
      <c r="DM75" s="7" t="str">
        <f t="shared" ref="DM75:DM100" si="69">IF(OR(DH75="Indéfini",DH75="Autres",DH75="Autre",DH75="Autres demi-produits",DH75="Total général"),"",IF(DH75&lt;&gt;"",DJ75,""))</f>
        <v/>
      </c>
      <c r="DO75" t="str">
        <f t="shared" si="59"/>
        <v/>
      </c>
      <c r="DU75" s="7" t="str">
        <f t="shared" si="60"/>
        <v/>
      </c>
      <c r="DW75" t="str">
        <f t="shared" si="61"/>
        <v/>
      </c>
      <c r="EC75" s="7" t="str">
        <f t="shared" si="62"/>
        <v/>
      </c>
      <c r="EE75">
        <f t="shared" si="63"/>
        <v>65</v>
      </c>
      <c r="EF75" s="33" t="s">
        <v>320</v>
      </c>
      <c r="EG75" s="27">
        <v>5487.9900000000007</v>
      </c>
      <c r="EH75" s="27">
        <v>2850129.7710000002</v>
      </c>
      <c r="EI75" s="27">
        <v>3739.0600000000004</v>
      </c>
      <c r="EJ75" s="27">
        <v>720428.02700000012</v>
      </c>
      <c r="EK75" s="7">
        <f>IF(OR(EF75="Indéfini",EF75="Autres",EF75="Autre",EF75="Autres produits finis de consommation",EF75="Total général"),"",IF(EF75&lt;&gt;"",EH75,""))</f>
        <v>2850129.7710000002</v>
      </c>
      <c r="EM75" t="str">
        <f t="shared" si="64"/>
        <v/>
      </c>
      <c r="ES75" s="27" t="str">
        <f t="shared" si="65"/>
        <v/>
      </c>
      <c r="EU75" s="27">
        <f t="shared" si="66"/>
        <v>65</v>
      </c>
      <c r="EV75" s="33" t="s">
        <v>337</v>
      </c>
      <c r="EW75" s="27">
        <v>192432.20699999999</v>
      </c>
      <c r="EX75" s="27">
        <v>29976618.446999997</v>
      </c>
      <c r="EY75" s="27">
        <v>102475</v>
      </c>
      <c r="EZ75" s="27">
        <v>13802719.866</v>
      </c>
      <c r="FA75" s="7">
        <f t="shared" si="67"/>
        <v>29976618.446999997</v>
      </c>
    </row>
    <row r="76" spans="5:157" ht="15.75" x14ac:dyDescent="0.25">
      <c r="E76" t="str">
        <f t="shared" si="36"/>
        <v/>
      </c>
      <c r="K76" s="7" t="str">
        <f t="shared" si="37"/>
        <v/>
      </c>
      <c r="M76">
        <f t="shared" si="38"/>
        <v>66</v>
      </c>
      <c r="N76" s="33" t="s">
        <v>249</v>
      </c>
      <c r="O76" s="27">
        <v>12556</v>
      </c>
      <c r="P76" s="27">
        <v>750392.41399999999</v>
      </c>
      <c r="Q76" s="27">
        <v>3650</v>
      </c>
      <c r="R76" s="27">
        <v>147174</v>
      </c>
      <c r="S76" s="7">
        <f t="shared" si="39"/>
        <v>750392.41399999999</v>
      </c>
      <c r="U76" t="str">
        <f t="shared" si="40"/>
        <v/>
      </c>
      <c r="AA76" s="27" t="str">
        <f t="shared" si="41"/>
        <v/>
      </c>
      <c r="AC76" t="str">
        <f t="shared" si="42"/>
        <v/>
      </c>
      <c r="AI76" s="7" t="str">
        <f t="shared" si="68"/>
        <v/>
      </c>
      <c r="AK76" t="str">
        <f t="shared" si="43"/>
        <v/>
      </c>
      <c r="AQ76" s="7" t="str">
        <f t="shared" si="44"/>
        <v/>
      </c>
      <c r="AS76" t="str">
        <f t="shared" si="45"/>
        <v/>
      </c>
      <c r="AY76" s="7" t="str">
        <f t="shared" si="46"/>
        <v/>
      </c>
      <c r="BA76">
        <f t="shared" si="47"/>
        <v>66</v>
      </c>
      <c r="BB76" s="33" t="s">
        <v>307</v>
      </c>
      <c r="BC76" s="27"/>
      <c r="BD76" s="27"/>
      <c r="BE76" s="27">
        <v>3</v>
      </c>
      <c r="BF76" s="27">
        <v>5972</v>
      </c>
      <c r="BG76" s="7">
        <f t="shared" ref="BG76:BG100" si="70">IF(OR(BB76="Indéfini",BB76="Autres",BB76="Autre",BB76="Autres produits finis de consommation",BB76="Total général"),"",IF(BB76&lt;&gt;"",BD76,""))</f>
        <v>0</v>
      </c>
      <c r="BI76" t="str">
        <f t="shared" si="48"/>
        <v/>
      </c>
      <c r="BO76" s="27" t="str">
        <f t="shared" si="49"/>
        <v/>
      </c>
      <c r="BQ76" s="27">
        <f t="shared" si="50"/>
        <v>66</v>
      </c>
      <c r="BR76" s="33" t="s">
        <v>329</v>
      </c>
      <c r="BS76" s="27">
        <v>1093.296</v>
      </c>
      <c r="BT76" s="27">
        <v>287179.86300000001</v>
      </c>
      <c r="BU76" s="27">
        <v>3723.9960000000001</v>
      </c>
      <c r="BV76" s="27">
        <v>1182565.8999999999</v>
      </c>
      <c r="BW76" s="27">
        <f t="shared" si="51"/>
        <v>287179.86300000001</v>
      </c>
      <c r="CH76" s="27" t="str">
        <f t="shared" si="52"/>
        <v/>
      </c>
      <c r="CN76" s="7" t="str">
        <f t="shared" si="53"/>
        <v/>
      </c>
      <c r="CQ76">
        <f t="shared" si="54"/>
        <v>66</v>
      </c>
      <c r="CR76" s="33" t="s">
        <v>360</v>
      </c>
      <c r="CS76" s="27">
        <v>2784289.398</v>
      </c>
      <c r="CT76" s="27">
        <v>49062233.630999997</v>
      </c>
      <c r="CU76" s="27">
        <v>2613500.2999999998</v>
      </c>
      <c r="CV76" s="27">
        <v>47789076.225999996</v>
      </c>
      <c r="CW76" s="7">
        <f t="shared" si="55"/>
        <v>49062233.630999997</v>
      </c>
      <c r="CY76" t="str">
        <f t="shared" si="56"/>
        <v/>
      </c>
      <c r="DE76" s="7" t="str">
        <f t="shared" si="57"/>
        <v/>
      </c>
      <c r="DG76" t="str">
        <f t="shared" si="58"/>
        <v/>
      </c>
      <c r="DM76" s="7" t="str">
        <f t="shared" si="69"/>
        <v/>
      </c>
      <c r="DO76" t="str">
        <f t="shared" si="59"/>
        <v/>
      </c>
      <c r="DU76" s="7" t="str">
        <f t="shared" si="60"/>
        <v/>
      </c>
      <c r="DW76" t="str">
        <f t="shared" si="61"/>
        <v/>
      </c>
      <c r="EC76" s="7" t="str">
        <f t="shared" si="62"/>
        <v/>
      </c>
      <c r="EE76">
        <f t="shared" si="63"/>
        <v>66</v>
      </c>
      <c r="EF76" s="33" t="s">
        <v>373</v>
      </c>
      <c r="EG76" s="27">
        <v>4101.4719999999998</v>
      </c>
      <c r="EH76" s="27">
        <v>397756.62</v>
      </c>
      <c r="EI76" s="27">
        <v>5</v>
      </c>
      <c r="EJ76" s="27">
        <v>450.55899999999997</v>
      </c>
      <c r="EK76" s="7">
        <f>IF(OR(EF76="Indéfini",EF76="Autres",EF76="Autre",EF76="Autres produits finis de consommation",EF76="Total général"),"",IF(EF76&lt;&gt;"",EH76,""))</f>
        <v>397756.62</v>
      </c>
      <c r="EM76" t="str">
        <f t="shared" si="64"/>
        <v/>
      </c>
      <c r="ES76" s="27" t="str">
        <f t="shared" si="65"/>
        <v/>
      </c>
      <c r="EU76" s="27">
        <f t="shared" si="66"/>
        <v>66</v>
      </c>
      <c r="EV76" s="33" t="s">
        <v>352</v>
      </c>
      <c r="EW76" s="27">
        <v>2017587.9220000003</v>
      </c>
      <c r="EX76" s="27">
        <v>28426884.039999999</v>
      </c>
      <c r="EY76" s="27">
        <v>2641432.5450000009</v>
      </c>
      <c r="EZ76" s="27">
        <v>34604701.546999998</v>
      </c>
      <c r="FA76" s="7">
        <f t="shared" si="67"/>
        <v>28426884.039999999</v>
      </c>
    </row>
    <row r="77" spans="5:157" ht="15.75" x14ac:dyDescent="0.25">
      <c r="E77" t="str">
        <f t="shared" si="36"/>
        <v/>
      </c>
      <c r="K77" s="7" t="str">
        <f t="shared" si="37"/>
        <v/>
      </c>
      <c r="M77">
        <f t="shared" si="38"/>
        <v>67</v>
      </c>
      <c r="N77" s="33" t="s">
        <v>261</v>
      </c>
      <c r="O77" s="27">
        <v>2405.9900000000002</v>
      </c>
      <c r="P77" s="27">
        <v>643248.70600000001</v>
      </c>
      <c r="Q77" s="27">
        <v>1126.1300000000001</v>
      </c>
      <c r="R77" s="27">
        <v>148263.00699999998</v>
      </c>
      <c r="S77" s="7">
        <f t="shared" si="39"/>
        <v>643248.70600000001</v>
      </c>
      <c r="U77" t="str">
        <f t="shared" si="40"/>
        <v/>
      </c>
      <c r="AA77" s="27" t="str">
        <f t="shared" si="41"/>
        <v/>
      </c>
      <c r="AC77" t="str">
        <f t="shared" si="42"/>
        <v/>
      </c>
      <c r="AI77" s="7" t="str">
        <f t="shared" si="68"/>
        <v/>
      </c>
      <c r="AK77" t="str">
        <f t="shared" si="43"/>
        <v/>
      </c>
      <c r="AQ77" s="7" t="str">
        <f t="shared" si="44"/>
        <v/>
      </c>
      <c r="AS77" t="str">
        <f t="shared" si="45"/>
        <v/>
      </c>
      <c r="AY77" s="7" t="str">
        <f t="shared" si="46"/>
        <v/>
      </c>
      <c r="BA77" t="str">
        <f t="shared" si="47"/>
        <v/>
      </c>
      <c r="BB77" s="26" t="s">
        <v>138</v>
      </c>
      <c r="BC77" s="27">
        <v>888579605.04500008</v>
      </c>
      <c r="BD77" s="27">
        <v>105708449300.95499</v>
      </c>
      <c r="BE77" s="27">
        <v>950356461.72900021</v>
      </c>
      <c r="BF77" s="27">
        <v>112297465241.43501</v>
      </c>
      <c r="BG77" s="7" t="str">
        <f t="shared" si="70"/>
        <v/>
      </c>
      <c r="BI77" t="str">
        <f t="shared" si="48"/>
        <v/>
      </c>
      <c r="BO77" s="27" t="str">
        <f t="shared" si="49"/>
        <v/>
      </c>
      <c r="BQ77" s="27">
        <f t="shared" si="50"/>
        <v>67</v>
      </c>
      <c r="BR77" s="33" t="s">
        <v>357</v>
      </c>
      <c r="BS77" s="27">
        <v>517</v>
      </c>
      <c r="BT77" s="27">
        <v>209168</v>
      </c>
      <c r="BU77" s="27">
        <v>143.30000000000001</v>
      </c>
      <c r="BV77" s="27">
        <v>1783496.3330000001</v>
      </c>
      <c r="BW77" s="27">
        <f t="shared" si="51"/>
        <v>209168</v>
      </c>
      <c r="CH77" s="27" t="str">
        <f t="shared" si="52"/>
        <v/>
      </c>
      <c r="CN77" s="7" t="str">
        <f t="shared" si="53"/>
        <v/>
      </c>
      <c r="CQ77">
        <f t="shared" si="54"/>
        <v>67</v>
      </c>
      <c r="CR77" s="33" t="s">
        <v>72</v>
      </c>
      <c r="CS77" s="27">
        <v>678477.86599999981</v>
      </c>
      <c r="CT77" s="27">
        <v>47853469.208999999</v>
      </c>
      <c r="CU77" s="27">
        <v>517269.4420000001</v>
      </c>
      <c r="CV77" s="27">
        <v>53296424.42399998</v>
      </c>
      <c r="CW77" s="7">
        <f t="shared" si="55"/>
        <v>47853469.208999999</v>
      </c>
      <c r="CY77" t="str">
        <f t="shared" si="56"/>
        <v/>
      </c>
      <c r="DE77" s="7" t="str">
        <f t="shared" si="57"/>
        <v/>
      </c>
      <c r="DG77" t="str">
        <f t="shared" si="58"/>
        <v/>
      </c>
      <c r="DM77" s="7" t="str">
        <f t="shared" si="69"/>
        <v/>
      </c>
      <c r="DO77" t="str">
        <f t="shared" si="59"/>
        <v/>
      </c>
      <c r="DU77" s="7" t="str">
        <f t="shared" si="60"/>
        <v/>
      </c>
      <c r="DW77" t="str">
        <f t="shared" si="61"/>
        <v/>
      </c>
      <c r="EC77" s="7" t="str">
        <f t="shared" si="62"/>
        <v/>
      </c>
      <c r="EE77">
        <f t="shared" si="63"/>
        <v>67</v>
      </c>
      <c r="EF77" s="33" t="s">
        <v>307</v>
      </c>
      <c r="EG77" s="27">
        <v>28.839999999999996</v>
      </c>
      <c r="EH77" s="27">
        <v>6053.7009999999991</v>
      </c>
      <c r="EI77" s="27">
        <v>103.2</v>
      </c>
      <c r="EJ77" s="27">
        <v>7862.3949999999968</v>
      </c>
      <c r="EK77" s="7">
        <f>IF(OR(EF77="Indéfini",EF77="Autres",EF77="Autre",EF77="Autres produits finis de consommation",EF77="Total général"),"",IF(EF77&lt;&gt;"",EH77,""))</f>
        <v>6053.7009999999991</v>
      </c>
      <c r="EM77" t="str">
        <f t="shared" si="64"/>
        <v/>
      </c>
      <c r="ES77" s="27" t="str">
        <f t="shared" si="65"/>
        <v/>
      </c>
      <c r="EU77" s="27">
        <f t="shared" si="66"/>
        <v>67</v>
      </c>
      <c r="EV77" s="33" t="s">
        <v>328</v>
      </c>
      <c r="EW77" s="27">
        <v>92217.667000000001</v>
      </c>
      <c r="EX77" s="27">
        <v>25694086.099999998</v>
      </c>
      <c r="EY77" s="27">
        <v>72206.300999999978</v>
      </c>
      <c r="EZ77" s="27">
        <v>25650428.487000003</v>
      </c>
      <c r="FA77" s="7">
        <f t="shared" si="67"/>
        <v>25694086.099999998</v>
      </c>
    </row>
    <row r="78" spans="5:157" ht="15.75" x14ac:dyDescent="0.25">
      <c r="E78" t="str">
        <f t="shared" si="36"/>
        <v/>
      </c>
      <c r="K78" s="7" t="str">
        <f t="shared" si="37"/>
        <v/>
      </c>
      <c r="M78">
        <f t="shared" si="38"/>
        <v>68</v>
      </c>
      <c r="N78" s="33" t="s">
        <v>248</v>
      </c>
      <c r="O78" s="27">
        <v>3500.232</v>
      </c>
      <c r="P78" s="27">
        <v>632042.04100000008</v>
      </c>
      <c r="Q78" s="27">
        <v>26331</v>
      </c>
      <c r="R78" s="27">
        <v>1023890.69</v>
      </c>
      <c r="S78" s="7">
        <f t="shared" si="39"/>
        <v>632042.04100000008</v>
      </c>
      <c r="U78" t="str">
        <f t="shared" si="40"/>
        <v/>
      </c>
      <c r="AA78" s="27" t="str">
        <f t="shared" si="41"/>
        <v/>
      </c>
      <c r="AC78" t="str">
        <f t="shared" si="42"/>
        <v/>
      </c>
      <c r="AI78" s="7" t="str">
        <f t="shared" si="68"/>
        <v/>
      </c>
      <c r="AK78" t="str">
        <f t="shared" si="43"/>
        <v/>
      </c>
      <c r="AQ78" s="7" t="str">
        <f t="shared" si="44"/>
        <v/>
      </c>
      <c r="AS78" t="str">
        <f t="shared" si="45"/>
        <v/>
      </c>
      <c r="AY78" s="7" t="str">
        <f t="shared" si="46"/>
        <v/>
      </c>
      <c r="BA78" t="str">
        <f t="shared" si="47"/>
        <v/>
      </c>
      <c r="BG78" s="7" t="str">
        <f t="shared" si="70"/>
        <v/>
      </c>
      <c r="BI78" t="str">
        <f t="shared" si="48"/>
        <v/>
      </c>
      <c r="BO78" s="27" t="str">
        <f t="shared" si="49"/>
        <v/>
      </c>
      <c r="BQ78" s="27">
        <f t="shared" si="50"/>
        <v>68</v>
      </c>
      <c r="BR78" s="33" t="s">
        <v>352</v>
      </c>
      <c r="BS78" s="27">
        <v>1509.5</v>
      </c>
      <c r="BT78" s="27">
        <v>195984</v>
      </c>
      <c r="BU78" s="27">
        <v>7783.8</v>
      </c>
      <c r="BV78" s="27">
        <v>88743.036999999997</v>
      </c>
      <c r="BW78" s="27">
        <f t="shared" si="51"/>
        <v>195984</v>
      </c>
      <c r="CH78" s="27" t="str">
        <f t="shared" si="52"/>
        <v/>
      </c>
      <c r="CN78" s="7" t="str">
        <f t="shared" si="53"/>
        <v/>
      </c>
      <c r="CQ78">
        <f t="shared" si="54"/>
        <v>68</v>
      </c>
      <c r="CR78" s="33" t="s">
        <v>257</v>
      </c>
      <c r="CS78" s="27">
        <v>173988.72000000003</v>
      </c>
      <c r="CT78" s="27">
        <v>36187159.716000006</v>
      </c>
      <c r="CU78" s="27">
        <v>113201.64600000004</v>
      </c>
      <c r="CV78" s="27">
        <v>34170558.260000005</v>
      </c>
      <c r="CW78" s="7">
        <f t="shared" si="55"/>
        <v>36187159.716000006</v>
      </c>
      <c r="CY78" t="str">
        <f t="shared" si="56"/>
        <v/>
      </c>
      <c r="DE78" s="7" t="str">
        <f t="shared" si="57"/>
        <v/>
      </c>
      <c r="DG78" t="str">
        <f t="shared" si="58"/>
        <v/>
      </c>
      <c r="DM78" s="7" t="str">
        <f t="shared" si="69"/>
        <v/>
      </c>
      <c r="DO78" t="str">
        <f t="shared" si="59"/>
        <v/>
      </c>
      <c r="DU78" s="7" t="str">
        <f t="shared" si="60"/>
        <v/>
      </c>
      <c r="DW78" t="str">
        <f t="shared" si="61"/>
        <v/>
      </c>
      <c r="EC78" s="7" t="str">
        <f t="shared" si="62"/>
        <v/>
      </c>
      <c r="EE78">
        <f t="shared" si="63"/>
        <v>68</v>
      </c>
      <c r="EF78" s="33" t="s">
        <v>374</v>
      </c>
      <c r="EG78" s="27">
        <v>2</v>
      </c>
      <c r="EH78" s="27">
        <v>68.539000000000016</v>
      </c>
      <c r="EI78" s="27">
        <v>1</v>
      </c>
      <c r="EJ78" s="27">
        <v>5.0590000000000002</v>
      </c>
      <c r="EK78" s="7">
        <f t="shared" ref="EK78:EK100" si="71">IF(OR(EF78="Indéfini",EF78="Autres",EF78="Autre",EF78="Autres produits finis de consommation",EF78="Total général"),"",IF(EF78&lt;&gt;"",EH78,""))</f>
        <v>68.539000000000016</v>
      </c>
      <c r="EM78" t="str">
        <f t="shared" si="64"/>
        <v/>
      </c>
      <c r="ES78" s="27" t="str">
        <f t="shared" si="65"/>
        <v/>
      </c>
      <c r="EU78" s="27">
        <f t="shared" si="66"/>
        <v>68</v>
      </c>
      <c r="EV78" s="33" t="s">
        <v>351</v>
      </c>
      <c r="EW78" s="27">
        <v>369252.03399999999</v>
      </c>
      <c r="EX78" s="27">
        <v>25513798.981999997</v>
      </c>
      <c r="EY78" s="27">
        <v>476655.02000000008</v>
      </c>
      <c r="EZ78" s="27">
        <v>28303814.050999995</v>
      </c>
      <c r="FA78" s="7">
        <f t="shared" si="67"/>
        <v>25513798.981999997</v>
      </c>
    </row>
    <row r="79" spans="5:157" ht="15.75" x14ac:dyDescent="0.25">
      <c r="E79" t="str">
        <f t="shared" si="36"/>
        <v/>
      </c>
      <c r="K79" s="7" t="str">
        <f t="shared" si="37"/>
        <v/>
      </c>
      <c r="M79">
        <f t="shared" si="38"/>
        <v>69</v>
      </c>
      <c r="N79" s="33" t="s">
        <v>360</v>
      </c>
      <c r="O79" s="27">
        <v>2076</v>
      </c>
      <c r="P79" s="27">
        <v>323112</v>
      </c>
      <c r="Q79" s="27"/>
      <c r="R79" s="27"/>
      <c r="S79" s="7">
        <f t="shared" si="39"/>
        <v>323112</v>
      </c>
      <c r="U79" t="str">
        <f t="shared" si="40"/>
        <v/>
      </c>
      <c r="AA79" s="27" t="str">
        <f t="shared" si="41"/>
        <v/>
      </c>
      <c r="AC79" t="str">
        <f t="shared" si="42"/>
        <v/>
      </c>
      <c r="AI79" s="7" t="str">
        <f t="shared" si="68"/>
        <v/>
      </c>
      <c r="AK79" t="str">
        <f t="shared" si="43"/>
        <v/>
      </c>
      <c r="AQ79" s="7" t="str">
        <f t="shared" si="44"/>
        <v/>
      </c>
      <c r="AS79" t="str">
        <f t="shared" si="45"/>
        <v/>
      </c>
      <c r="AY79" s="7" t="str">
        <f t="shared" si="46"/>
        <v/>
      </c>
      <c r="BA79" t="str">
        <f t="shared" si="47"/>
        <v/>
      </c>
      <c r="BG79" s="7" t="str">
        <f t="shared" si="70"/>
        <v/>
      </c>
      <c r="BI79" t="str">
        <f t="shared" si="48"/>
        <v/>
      </c>
      <c r="BO79" s="27" t="str">
        <f t="shared" si="49"/>
        <v/>
      </c>
      <c r="BQ79" s="27">
        <f t="shared" si="50"/>
        <v>69</v>
      </c>
      <c r="BR79" s="33" t="s">
        <v>185</v>
      </c>
      <c r="BS79" s="27">
        <v>16776</v>
      </c>
      <c r="BT79" s="27">
        <v>161800</v>
      </c>
      <c r="BU79" s="27">
        <v>10900</v>
      </c>
      <c r="BV79" s="27">
        <v>163796</v>
      </c>
      <c r="BW79" s="27">
        <f t="shared" si="51"/>
        <v>161800</v>
      </c>
      <c r="CH79" s="27" t="str">
        <f t="shared" si="52"/>
        <v/>
      </c>
      <c r="CN79" s="7" t="str">
        <f t="shared" si="53"/>
        <v/>
      </c>
      <c r="CQ79">
        <f t="shared" si="54"/>
        <v>69</v>
      </c>
      <c r="CR79" s="33" t="s">
        <v>268</v>
      </c>
      <c r="CS79" s="27">
        <v>664199.70000000007</v>
      </c>
      <c r="CT79" s="27">
        <v>34157331.035999998</v>
      </c>
      <c r="CU79" s="27">
        <v>709234.49399999983</v>
      </c>
      <c r="CV79" s="27">
        <v>29945323.867999997</v>
      </c>
      <c r="CW79" s="7">
        <f t="shared" si="55"/>
        <v>34157331.035999998</v>
      </c>
      <c r="CY79" t="str">
        <f t="shared" si="56"/>
        <v/>
      </c>
      <c r="DE79" s="7" t="str">
        <f t="shared" si="57"/>
        <v/>
      </c>
      <c r="DG79" t="str">
        <f t="shared" si="58"/>
        <v/>
      </c>
      <c r="DM79" s="7" t="str">
        <f t="shared" si="69"/>
        <v/>
      </c>
      <c r="DO79" t="str">
        <f t="shared" si="59"/>
        <v/>
      </c>
      <c r="DU79" s="7" t="str">
        <f t="shared" si="60"/>
        <v/>
      </c>
      <c r="DW79" t="str">
        <f t="shared" si="61"/>
        <v/>
      </c>
      <c r="EC79" s="7" t="str">
        <f t="shared" si="62"/>
        <v/>
      </c>
      <c r="EE79" t="str">
        <f t="shared" si="63"/>
        <v/>
      </c>
      <c r="EF79" s="26" t="s">
        <v>138</v>
      </c>
      <c r="EG79" s="27">
        <v>1754068040.4419997</v>
      </c>
      <c r="EH79" s="27">
        <v>149227647855.29794</v>
      </c>
      <c r="EI79" s="27">
        <v>1560928826.3789999</v>
      </c>
      <c r="EJ79" s="27">
        <v>131901076308.51405</v>
      </c>
      <c r="EK79" s="7" t="str">
        <f t="shared" si="71"/>
        <v/>
      </c>
      <c r="EM79" t="str">
        <f t="shared" si="64"/>
        <v/>
      </c>
      <c r="ES79" s="27" t="str">
        <f t="shared" si="65"/>
        <v/>
      </c>
      <c r="EU79" s="27">
        <f t="shared" si="66"/>
        <v>69</v>
      </c>
      <c r="EV79" s="33" t="s">
        <v>368</v>
      </c>
      <c r="EW79" s="27">
        <v>7198.8240000000005</v>
      </c>
      <c r="EX79" s="27">
        <v>21834064.215000004</v>
      </c>
      <c r="EY79" s="27">
        <v>7022.9200000000073</v>
      </c>
      <c r="EZ79" s="27">
        <v>15325768.898000048</v>
      </c>
      <c r="FA79" s="7">
        <f t="shared" si="67"/>
        <v>21834064.215000004</v>
      </c>
    </row>
    <row r="80" spans="5:157" ht="15.75" x14ac:dyDescent="0.25">
      <c r="E80" t="str">
        <f t="shared" si="36"/>
        <v/>
      </c>
      <c r="K80" s="7" t="str">
        <f t="shared" si="37"/>
        <v/>
      </c>
      <c r="M80">
        <f t="shared" si="38"/>
        <v>70</v>
      </c>
      <c r="N80" s="33" t="s">
        <v>247</v>
      </c>
      <c r="O80" s="27">
        <v>4590.16</v>
      </c>
      <c r="P80" s="27">
        <v>309315.15600000002</v>
      </c>
      <c r="Q80" s="27">
        <v>41563.549999999996</v>
      </c>
      <c r="R80" s="27">
        <v>1235160.7150000001</v>
      </c>
      <c r="S80" s="7">
        <f t="shared" si="39"/>
        <v>309315.15600000002</v>
      </c>
      <c r="U80" t="str">
        <f t="shared" si="40"/>
        <v/>
      </c>
      <c r="AA80" s="27" t="str">
        <f t="shared" si="41"/>
        <v/>
      </c>
      <c r="AC80" t="str">
        <f t="shared" si="42"/>
        <v/>
      </c>
      <c r="AI80" s="7" t="str">
        <f t="shared" si="68"/>
        <v/>
      </c>
      <c r="AK80" t="str">
        <f t="shared" si="43"/>
        <v/>
      </c>
      <c r="AQ80" s="7" t="str">
        <f t="shared" si="44"/>
        <v/>
      </c>
      <c r="AS80" t="str">
        <f t="shared" si="45"/>
        <v/>
      </c>
      <c r="AY80" s="7" t="str">
        <f t="shared" si="46"/>
        <v/>
      </c>
      <c r="BA80" t="str">
        <f t="shared" si="47"/>
        <v/>
      </c>
      <c r="BG80" s="7" t="str">
        <f t="shared" si="70"/>
        <v/>
      </c>
      <c r="BI80" t="str">
        <f t="shared" si="48"/>
        <v/>
      </c>
      <c r="BO80" s="27" t="str">
        <f t="shared" si="49"/>
        <v/>
      </c>
      <c r="BQ80" s="27">
        <f t="shared" si="50"/>
        <v>70</v>
      </c>
      <c r="BR80" s="33" t="s">
        <v>348</v>
      </c>
      <c r="BS80" s="27">
        <v>4326.5060000000003</v>
      </c>
      <c r="BT80" s="27">
        <v>145712.63099999999</v>
      </c>
      <c r="BU80" s="27">
        <v>4200.83</v>
      </c>
      <c r="BV80" s="27">
        <v>201797</v>
      </c>
      <c r="BW80" s="27">
        <f t="shared" si="51"/>
        <v>145712.63099999999</v>
      </c>
      <c r="CH80" s="27" t="str">
        <f t="shared" si="52"/>
        <v/>
      </c>
      <c r="CN80" s="7" t="str">
        <f t="shared" si="53"/>
        <v/>
      </c>
      <c r="CQ80">
        <f t="shared" si="54"/>
        <v>70</v>
      </c>
      <c r="CR80" s="33" t="s">
        <v>62</v>
      </c>
      <c r="CS80" s="27">
        <v>2173506.2510000002</v>
      </c>
      <c r="CT80" s="27">
        <v>32925058</v>
      </c>
      <c r="CU80" s="27">
        <v>1520281.7100000002</v>
      </c>
      <c r="CV80" s="27">
        <v>24417732</v>
      </c>
      <c r="CW80" s="7">
        <f t="shared" si="55"/>
        <v>32925058</v>
      </c>
      <c r="CY80" t="str">
        <f t="shared" si="56"/>
        <v/>
      </c>
      <c r="DE80" s="7" t="str">
        <f t="shared" si="57"/>
        <v/>
      </c>
      <c r="DG80" t="str">
        <f t="shared" si="58"/>
        <v/>
      </c>
      <c r="DM80" s="7" t="str">
        <f t="shared" si="69"/>
        <v/>
      </c>
      <c r="DO80" t="str">
        <f t="shared" si="59"/>
        <v/>
      </c>
      <c r="DU80" s="7" t="str">
        <f t="shared" si="60"/>
        <v/>
      </c>
      <c r="DW80" t="str">
        <f t="shared" si="61"/>
        <v/>
      </c>
      <c r="EC80" s="7" t="str">
        <f t="shared" si="62"/>
        <v/>
      </c>
      <c r="EE80" t="str">
        <f t="shared" si="63"/>
        <v/>
      </c>
      <c r="EK80" s="7" t="str">
        <f t="shared" si="71"/>
        <v/>
      </c>
      <c r="EM80" t="str">
        <f t="shared" si="64"/>
        <v/>
      </c>
      <c r="ES80" s="27" t="str">
        <f t="shared" si="65"/>
        <v/>
      </c>
      <c r="EU80" s="27">
        <f t="shared" si="66"/>
        <v>70</v>
      </c>
      <c r="EV80" s="33" t="s">
        <v>334</v>
      </c>
      <c r="EW80" s="27">
        <v>235155.15100000004</v>
      </c>
      <c r="EX80" s="27">
        <v>18173466.836999997</v>
      </c>
      <c r="EY80" s="27">
        <v>327785.65100000001</v>
      </c>
      <c r="EZ80" s="27">
        <v>23204333.784999996</v>
      </c>
      <c r="FA80" s="7">
        <f t="shared" si="67"/>
        <v>18173466.836999997</v>
      </c>
    </row>
    <row r="81" spans="5:157" ht="15.75" x14ac:dyDescent="0.25">
      <c r="E81" t="str">
        <f t="shared" si="36"/>
        <v/>
      </c>
      <c r="K81" s="7" t="str">
        <f t="shared" si="37"/>
        <v/>
      </c>
      <c r="M81">
        <f t="shared" si="38"/>
        <v>71</v>
      </c>
      <c r="N81" s="33" t="s">
        <v>162</v>
      </c>
      <c r="O81" s="27">
        <v>24069</v>
      </c>
      <c r="P81" s="27">
        <v>278294</v>
      </c>
      <c r="Q81" s="27">
        <v>4647</v>
      </c>
      <c r="R81" s="27">
        <v>78604</v>
      </c>
      <c r="S81" s="7">
        <f t="shared" si="39"/>
        <v>278294</v>
      </c>
      <c r="U81" t="str">
        <f t="shared" si="40"/>
        <v/>
      </c>
      <c r="AA81" s="27" t="str">
        <f t="shared" si="41"/>
        <v/>
      </c>
      <c r="AC81" t="str">
        <f t="shared" si="42"/>
        <v/>
      </c>
      <c r="AI81" s="7" t="str">
        <f t="shared" si="68"/>
        <v/>
      </c>
      <c r="AK81" t="str">
        <f t="shared" si="43"/>
        <v/>
      </c>
      <c r="AQ81" s="7" t="str">
        <f t="shared" si="44"/>
        <v/>
      </c>
      <c r="AS81" t="str">
        <f t="shared" si="45"/>
        <v/>
      </c>
      <c r="AY81" s="7" t="str">
        <f t="shared" si="46"/>
        <v/>
      </c>
      <c r="BA81" t="str">
        <f t="shared" si="47"/>
        <v/>
      </c>
      <c r="BG81" s="7" t="str">
        <f t="shared" si="70"/>
        <v/>
      </c>
      <c r="BI81" t="str">
        <f t="shared" si="48"/>
        <v/>
      </c>
      <c r="BO81" s="27" t="str">
        <f t="shared" si="49"/>
        <v/>
      </c>
      <c r="BQ81" s="27">
        <f t="shared" si="50"/>
        <v>71</v>
      </c>
      <c r="BR81" s="33" t="s">
        <v>334</v>
      </c>
      <c r="BS81" s="27">
        <v>18.73</v>
      </c>
      <c r="BT81" s="27">
        <v>2104</v>
      </c>
      <c r="BU81" s="27">
        <v>26</v>
      </c>
      <c r="BV81" s="27">
        <v>4557</v>
      </c>
      <c r="BW81" s="27">
        <f t="shared" si="51"/>
        <v>2104</v>
      </c>
      <c r="CH81" s="27" t="str">
        <f t="shared" si="52"/>
        <v/>
      </c>
      <c r="CN81" s="7" t="str">
        <f t="shared" si="53"/>
        <v/>
      </c>
      <c r="CQ81">
        <f t="shared" si="54"/>
        <v>71</v>
      </c>
      <c r="CR81" s="33" t="s">
        <v>68</v>
      </c>
      <c r="CS81" s="27">
        <v>25695.659000000003</v>
      </c>
      <c r="CT81" s="27">
        <v>26091300.792999998</v>
      </c>
      <c r="CU81" s="27">
        <v>22041.306</v>
      </c>
      <c r="CV81" s="27">
        <v>16402054.832999999</v>
      </c>
      <c r="CW81" s="7">
        <f t="shared" si="55"/>
        <v>26091300.792999998</v>
      </c>
      <c r="CY81" t="str">
        <f t="shared" si="56"/>
        <v/>
      </c>
      <c r="DE81" s="7" t="str">
        <f t="shared" si="57"/>
        <v/>
      </c>
      <c r="DG81" t="str">
        <f t="shared" si="58"/>
        <v/>
      </c>
      <c r="DM81" s="7" t="str">
        <f t="shared" si="69"/>
        <v/>
      </c>
      <c r="DO81" t="str">
        <f t="shared" si="59"/>
        <v/>
      </c>
      <c r="DU81" s="7" t="str">
        <f t="shared" si="60"/>
        <v/>
      </c>
      <c r="DW81" t="str">
        <f t="shared" si="61"/>
        <v/>
      </c>
      <c r="EC81" s="7" t="str">
        <f t="shared" si="62"/>
        <v/>
      </c>
      <c r="EE81" t="str">
        <f t="shared" si="63"/>
        <v/>
      </c>
      <c r="EK81" s="7" t="str">
        <f t="shared" si="71"/>
        <v/>
      </c>
      <c r="EM81" t="str">
        <f t="shared" si="64"/>
        <v/>
      </c>
      <c r="ES81" s="27" t="str">
        <f t="shared" si="65"/>
        <v/>
      </c>
      <c r="EU81" s="27">
        <f t="shared" si="66"/>
        <v>71</v>
      </c>
      <c r="EV81" s="33" t="s">
        <v>357</v>
      </c>
      <c r="EW81" s="27">
        <v>8094.579999999999</v>
      </c>
      <c r="EX81" s="27">
        <v>15207151</v>
      </c>
      <c r="EY81" s="27">
        <v>7747.6580000000013</v>
      </c>
      <c r="EZ81" s="27">
        <v>16111690.946999999</v>
      </c>
      <c r="FA81" s="7">
        <f t="shared" si="67"/>
        <v>15207151</v>
      </c>
    </row>
    <row r="82" spans="5:157" ht="15.75" x14ac:dyDescent="0.25">
      <c r="E82" t="str">
        <f t="shared" si="36"/>
        <v/>
      </c>
      <c r="K82" s="7" t="str">
        <f t="shared" si="37"/>
        <v/>
      </c>
      <c r="M82">
        <f t="shared" si="38"/>
        <v>72</v>
      </c>
      <c r="N82" s="33" t="s">
        <v>266</v>
      </c>
      <c r="O82" s="27">
        <v>10538</v>
      </c>
      <c r="P82" s="27">
        <v>205463</v>
      </c>
      <c r="Q82" s="27">
        <v>3000</v>
      </c>
      <c r="R82" s="27">
        <v>36000</v>
      </c>
      <c r="S82" s="7">
        <f t="shared" si="39"/>
        <v>205463</v>
      </c>
      <c r="U82" t="str">
        <f t="shared" si="40"/>
        <v/>
      </c>
      <c r="AA82" s="27" t="str">
        <f t="shared" si="41"/>
        <v/>
      </c>
      <c r="AC82" t="str">
        <f t="shared" si="42"/>
        <v/>
      </c>
      <c r="AI82" s="7" t="str">
        <f t="shared" si="68"/>
        <v/>
      </c>
      <c r="AK82" t="str">
        <f t="shared" si="43"/>
        <v/>
      </c>
      <c r="AQ82" s="7" t="str">
        <f t="shared" si="44"/>
        <v/>
      </c>
      <c r="AS82" t="str">
        <f t="shared" si="45"/>
        <v/>
      </c>
      <c r="AY82" s="7" t="str">
        <f t="shared" si="46"/>
        <v/>
      </c>
      <c r="BA82" t="str">
        <f t="shared" si="47"/>
        <v/>
      </c>
      <c r="BG82" s="7" t="str">
        <f t="shared" si="70"/>
        <v/>
      </c>
      <c r="BI82" t="str">
        <f t="shared" si="48"/>
        <v/>
      </c>
      <c r="BO82" s="27" t="str">
        <f t="shared" si="49"/>
        <v/>
      </c>
      <c r="BQ82" s="27">
        <f t="shared" si="50"/>
        <v>72</v>
      </c>
      <c r="BR82" s="33" t="s">
        <v>368</v>
      </c>
      <c r="BS82" s="27">
        <v>1</v>
      </c>
      <c r="BT82" s="27">
        <v>367</v>
      </c>
      <c r="BU82" s="27"/>
      <c r="BV82" s="27"/>
      <c r="BW82" s="27">
        <f t="shared" si="51"/>
        <v>367</v>
      </c>
      <c r="CH82" s="27" t="str">
        <f t="shared" si="52"/>
        <v/>
      </c>
      <c r="CN82" s="7" t="str">
        <f t="shared" si="53"/>
        <v/>
      </c>
      <c r="CQ82">
        <f t="shared" si="54"/>
        <v>72</v>
      </c>
      <c r="CR82" s="33" t="s">
        <v>263</v>
      </c>
      <c r="CS82" s="27">
        <v>1151982.45</v>
      </c>
      <c r="CT82" s="27">
        <v>19401421</v>
      </c>
      <c r="CU82" s="27">
        <v>767033.5</v>
      </c>
      <c r="CV82" s="27">
        <v>15699183.699999999</v>
      </c>
      <c r="CW82" s="7">
        <f t="shared" si="55"/>
        <v>19401421</v>
      </c>
      <c r="CY82" t="str">
        <f t="shared" si="56"/>
        <v/>
      </c>
      <c r="DE82" s="7" t="str">
        <f t="shared" si="57"/>
        <v/>
      </c>
      <c r="DG82" t="str">
        <f t="shared" si="58"/>
        <v/>
      </c>
      <c r="DM82" s="7" t="str">
        <f t="shared" si="69"/>
        <v/>
      </c>
      <c r="DO82" t="str">
        <f t="shared" si="59"/>
        <v/>
      </c>
      <c r="DU82" s="7" t="str">
        <f t="shared" si="60"/>
        <v/>
      </c>
      <c r="DW82" t="str">
        <f t="shared" si="61"/>
        <v/>
      </c>
      <c r="EC82" s="7" t="str">
        <f t="shared" si="62"/>
        <v/>
      </c>
      <c r="EE82" t="str">
        <f t="shared" si="63"/>
        <v/>
      </c>
      <c r="EK82" s="7" t="str">
        <f t="shared" si="71"/>
        <v/>
      </c>
      <c r="EM82" t="str">
        <f t="shared" si="64"/>
        <v/>
      </c>
      <c r="ES82" s="27" t="str">
        <f t="shared" si="65"/>
        <v/>
      </c>
      <c r="EU82" s="27">
        <f t="shared" si="66"/>
        <v>72</v>
      </c>
      <c r="EV82" s="33" t="s">
        <v>355</v>
      </c>
      <c r="EW82" s="27">
        <v>113116.75499999996</v>
      </c>
      <c r="EX82" s="27">
        <v>11315843.088000001</v>
      </c>
      <c r="EY82" s="27">
        <v>105259.63500000002</v>
      </c>
      <c r="EZ82" s="27">
        <v>12015291.962999996</v>
      </c>
      <c r="FA82" s="7">
        <f t="shared" si="67"/>
        <v>11315843.088000001</v>
      </c>
    </row>
    <row r="83" spans="5:157" ht="15.75" x14ac:dyDescent="0.25">
      <c r="E83" t="str">
        <f t="shared" si="36"/>
        <v/>
      </c>
      <c r="K83" s="7" t="str">
        <f t="shared" si="37"/>
        <v/>
      </c>
      <c r="M83">
        <f t="shared" si="38"/>
        <v>73</v>
      </c>
      <c r="N83" s="33" t="s">
        <v>244</v>
      </c>
      <c r="O83" s="27">
        <v>90.794999999999987</v>
      </c>
      <c r="P83" s="27">
        <v>122723.261</v>
      </c>
      <c r="Q83" s="27">
        <v>69774.102999999988</v>
      </c>
      <c r="R83" s="27">
        <v>930898.5</v>
      </c>
      <c r="S83" s="7">
        <f t="shared" si="39"/>
        <v>122723.261</v>
      </c>
      <c r="U83" t="str">
        <f t="shared" si="40"/>
        <v/>
      </c>
      <c r="AA83" s="27" t="str">
        <f t="shared" si="41"/>
        <v/>
      </c>
      <c r="AC83" t="str">
        <f t="shared" si="42"/>
        <v/>
      </c>
      <c r="AI83" s="7" t="str">
        <f t="shared" si="68"/>
        <v/>
      </c>
      <c r="AK83" t="str">
        <f t="shared" si="43"/>
        <v/>
      </c>
      <c r="AQ83" s="7" t="str">
        <f t="shared" si="44"/>
        <v/>
      </c>
      <c r="AS83" t="str">
        <f t="shared" si="45"/>
        <v/>
      </c>
      <c r="AY83" s="7" t="str">
        <f t="shared" si="46"/>
        <v/>
      </c>
      <c r="BA83" t="str">
        <f t="shared" si="47"/>
        <v/>
      </c>
      <c r="BG83" s="7" t="str">
        <f t="shared" si="70"/>
        <v/>
      </c>
      <c r="BI83" t="str">
        <f t="shared" si="48"/>
        <v/>
      </c>
      <c r="BO83" s="27" t="str">
        <f t="shared" si="49"/>
        <v/>
      </c>
      <c r="BQ83" s="27">
        <f t="shared" si="50"/>
        <v>73</v>
      </c>
      <c r="BR83" s="33" t="s">
        <v>345</v>
      </c>
      <c r="BS83" s="27">
        <v>6</v>
      </c>
      <c r="BT83" s="27">
        <v>337.72</v>
      </c>
      <c r="BU83" s="27">
        <v>1</v>
      </c>
      <c r="BV83" s="27">
        <v>78</v>
      </c>
      <c r="BW83" s="27">
        <f>IF(OR(BR83="Indéfini",BR83="Autres",BR83="Autre",BR83="Autres produits finis d'équipement industriel",BR83="Total général"),"",IF(BR83&lt;&gt;"",BT83,""))</f>
        <v>337.72</v>
      </c>
      <c r="CH83" s="27" t="str">
        <f t="shared" si="52"/>
        <v/>
      </c>
      <c r="CN83" s="7" t="str">
        <f t="shared" si="53"/>
        <v/>
      </c>
      <c r="CQ83">
        <f t="shared" si="54"/>
        <v>73</v>
      </c>
      <c r="CR83" s="33" t="s">
        <v>361</v>
      </c>
      <c r="CS83" s="27">
        <v>482983.32</v>
      </c>
      <c r="CT83" s="27">
        <v>10107476.568</v>
      </c>
      <c r="CU83" s="27">
        <v>245983.96</v>
      </c>
      <c r="CV83" s="27">
        <v>6672487.4539999999</v>
      </c>
      <c r="CW83" s="7">
        <f t="shared" si="55"/>
        <v>10107476.568</v>
      </c>
      <c r="CY83" t="str">
        <f t="shared" si="56"/>
        <v/>
      </c>
      <c r="DE83" s="7" t="str">
        <f t="shared" si="57"/>
        <v/>
      </c>
      <c r="DG83" t="str">
        <f t="shared" si="58"/>
        <v/>
      </c>
      <c r="DM83" s="7" t="str">
        <f t="shared" si="69"/>
        <v/>
      </c>
      <c r="DO83" t="str">
        <f t="shared" si="59"/>
        <v/>
      </c>
      <c r="DU83" s="7" t="str">
        <f t="shared" si="60"/>
        <v/>
      </c>
      <c r="DW83" t="str">
        <f t="shared" si="61"/>
        <v/>
      </c>
      <c r="EC83" s="7" t="str">
        <f t="shared" si="62"/>
        <v/>
      </c>
      <c r="EE83" t="str">
        <f t="shared" si="63"/>
        <v/>
      </c>
      <c r="EK83" s="7" t="str">
        <f t="shared" si="71"/>
        <v/>
      </c>
      <c r="EM83" t="str">
        <f t="shared" si="64"/>
        <v/>
      </c>
      <c r="ES83" s="27" t="str">
        <f t="shared" si="65"/>
        <v/>
      </c>
      <c r="EU83" s="27">
        <f t="shared" si="66"/>
        <v>73</v>
      </c>
      <c r="EV83" s="33" t="s">
        <v>356</v>
      </c>
      <c r="EW83" s="27">
        <v>1977.7190000000001</v>
      </c>
      <c r="EX83" s="27">
        <v>8491598</v>
      </c>
      <c r="EY83" s="27">
        <v>627.34699999999998</v>
      </c>
      <c r="EZ83" s="27">
        <v>3035917</v>
      </c>
      <c r="FA83" s="7">
        <f t="shared" si="67"/>
        <v>8491598</v>
      </c>
    </row>
    <row r="84" spans="5:157" ht="15.75" x14ac:dyDescent="0.25">
      <c r="E84" t="str">
        <f t="shared" si="36"/>
        <v/>
      </c>
      <c r="K84" s="7" t="str">
        <f t="shared" si="37"/>
        <v/>
      </c>
      <c r="M84">
        <f t="shared" si="38"/>
        <v>74</v>
      </c>
      <c r="N84" s="33" t="s">
        <v>200</v>
      </c>
      <c r="O84" s="27">
        <v>53</v>
      </c>
      <c r="P84" s="27">
        <v>99042</v>
      </c>
      <c r="Q84" s="27">
        <v>1497849</v>
      </c>
      <c r="R84" s="27">
        <v>1052294</v>
      </c>
      <c r="S84" s="7">
        <f t="shared" si="39"/>
        <v>99042</v>
      </c>
      <c r="U84" t="str">
        <f t="shared" si="40"/>
        <v/>
      </c>
      <c r="AA84" s="27" t="str">
        <f t="shared" si="41"/>
        <v/>
      </c>
      <c r="AC84" t="str">
        <f t="shared" si="42"/>
        <v/>
      </c>
      <c r="AI84" s="7" t="str">
        <f t="shared" si="68"/>
        <v/>
      </c>
      <c r="AK84" t="str">
        <f t="shared" si="43"/>
        <v/>
      </c>
      <c r="AQ84" s="7" t="str">
        <f t="shared" si="44"/>
        <v/>
      </c>
      <c r="AS84" t="str">
        <f t="shared" si="45"/>
        <v/>
      </c>
      <c r="AY84" s="7" t="str">
        <f t="shared" si="46"/>
        <v/>
      </c>
      <c r="BA84" t="str">
        <f t="shared" si="47"/>
        <v/>
      </c>
      <c r="BG84" s="7" t="str">
        <f t="shared" si="70"/>
        <v/>
      </c>
      <c r="BI84" t="str">
        <f t="shared" si="48"/>
        <v/>
      </c>
      <c r="BO84" s="27" t="str">
        <f t="shared" si="49"/>
        <v/>
      </c>
      <c r="BQ84" s="27">
        <f t="shared" si="50"/>
        <v>74</v>
      </c>
      <c r="BR84" s="33" t="s">
        <v>331</v>
      </c>
      <c r="BS84" s="27"/>
      <c r="BT84" s="27"/>
      <c r="BU84" s="27">
        <v>0.2</v>
      </c>
      <c r="BV84" s="27">
        <v>1775.83</v>
      </c>
      <c r="BW84" s="27">
        <f t="shared" ref="BW84:BW100" si="72">IF(OR(BR84="Indéfini",BR84="Autres",BR84="Autre",BR84="Autres produits finis d'équipement industriel",BR84="Total général"),"",IF(BR84&lt;&gt;"",BT84,""))</f>
        <v>0</v>
      </c>
      <c r="CH84" s="27" t="str">
        <f t="shared" si="52"/>
        <v/>
      </c>
      <c r="CN84" s="7" t="str">
        <f t="shared" si="53"/>
        <v/>
      </c>
      <c r="CQ84">
        <f t="shared" si="54"/>
        <v>74</v>
      </c>
      <c r="CR84" s="33" t="s">
        <v>253</v>
      </c>
      <c r="CS84" s="27">
        <v>1045.2379999999998</v>
      </c>
      <c r="CT84" s="27">
        <v>7258140.3729999997</v>
      </c>
      <c r="CU84" s="27">
        <v>1157.8190000000002</v>
      </c>
      <c r="CV84" s="27">
        <v>5030715.2449999982</v>
      </c>
      <c r="CW84" s="7">
        <f t="shared" si="55"/>
        <v>7258140.3729999997</v>
      </c>
      <c r="CY84" t="str">
        <f t="shared" si="56"/>
        <v/>
      </c>
      <c r="DE84" s="7" t="str">
        <f t="shared" si="57"/>
        <v/>
      </c>
      <c r="DG84" t="str">
        <f t="shared" si="58"/>
        <v/>
      </c>
      <c r="DM84" s="7" t="str">
        <f t="shared" si="69"/>
        <v/>
      </c>
      <c r="DO84" t="str">
        <f t="shared" si="59"/>
        <v/>
      </c>
      <c r="DU84" s="7" t="str">
        <f t="shared" si="60"/>
        <v/>
      </c>
      <c r="DW84" t="str">
        <f t="shared" si="61"/>
        <v/>
      </c>
      <c r="EC84" s="7" t="str">
        <f t="shared" si="62"/>
        <v/>
      </c>
      <c r="EE84" t="str">
        <f t="shared" si="63"/>
        <v/>
      </c>
      <c r="EK84" s="7" t="str">
        <f t="shared" si="71"/>
        <v/>
      </c>
      <c r="EM84" t="str">
        <f t="shared" si="64"/>
        <v/>
      </c>
      <c r="ES84" s="27" t="str">
        <f t="shared" si="65"/>
        <v/>
      </c>
      <c r="EU84" s="27">
        <f t="shared" si="66"/>
        <v>74</v>
      </c>
      <c r="EV84" s="33" t="s">
        <v>331</v>
      </c>
      <c r="EW84" s="27">
        <v>5407.1749999999993</v>
      </c>
      <c r="EX84" s="27">
        <v>4905640.1359999999</v>
      </c>
      <c r="EY84" s="27">
        <v>9187.8520000000026</v>
      </c>
      <c r="EZ84" s="27">
        <v>16825955.063999996</v>
      </c>
      <c r="FA84" s="7">
        <f t="shared" si="67"/>
        <v>4905640.1359999999</v>
      </c>
    </row>
    <row r="85" spans="5:157" ht="15.75" x14ac:dyDescent="0.25">
      <c r="E85" t="str">
        <f t="shared" si="36"/>
        <v/>
      </c>
      <c r="K85" s="7" t="str">
        <f t="shared" si="37"/>
        <v/>
      </c>
      <c r="M85">
        <f t="shared" si="38"/>
        <v>75</v>
      </c>
      <c r="N85" s="33" t="s">
        <v>264</v>
      </c>
      <c r="O85" s="27">
        <v>333.55399999999997</v>
      </c>
      <c r="P85" s="27">
        <v>88568.19200000001</v>
      </c>
      <c r="Q85" s="27">
        <v>1702.5</v>
      </c>
      <c r="R85" s="27">
        <v>163852.76</v>
      </c>
      <c r="S85" s="7">
        <f t="shared" si="39"/>
        <v>88568.19200000001</v>
      </c>
      <c r="U85" t="str">
        <f t="shared" si="40"/>
        <v/>
      </c>
      <c r="AA85" s="27" t="str">
        <f t="shared" si="41"/>
        <v/>
      </c>
      <c r="AC85" t="str">
        <f t="shared" si="42"/>
        <v/>
      </c>
      <c r="AI85" s="7" t="str">
        <f t="shared" si="68"/>
        <v/>
      </c>
      <c r="AK85" t="str">
        <f t="shared" si="43"/>
        <v/>
      </c>
      <c r="AQ85" s="7" t="str">
        <f t="shared" si="44"/>
        <v/>
      </c>
      <c r="AS85" t="str">
        <f t="shared" si="45"/>
        <v/>
      </c>
      <c r="AY85" s="7" t="str">
        <f t="shared" si="46"/>
        <v/>
      </c>
      <c r="BA85" t="str">
        <f t="shared" si="47"/>
        <v/>
      </c>
      <c r="BG85" s="7" t="str">
        <f t="shared" si="70"/>
        <v/>
      </c>
      <c r="BI85" t="str">
        <f t="shared" si="48"/>
        <v/>
      </c>
      <c r="BO85" s="27" t="str">
        <f t="shared" si="49"/>
        <v/>
      </c>
      <c r="BQ85" s="27" t="str">
        <f t="shared" si="50"/>
        <v/>
      </c>
      <c r="BR85" s="26" t="s">
        <v>138</v>
      </c>
      <c r="BS85" s="27">
        <v>298543518.93299997</v>
      </c>
      <c r="BT85" s="27">
        <v>72617025337.358932</v>
      </c>
      <c r="BU85" s="27">
        <v>245548707.273</v>
      </c>
      <c r="BV85" s="27">
        <v>65284171738.65699</v>
      </c>
      <c r="BW85" s="27" t="str">
        <f t="shared" si="72"/>
        <v/>
      </c>
      <c r="CH85" s="27" t="str">
        <f t="shared" si="52"/>
        <v/>
      </c>
      <c r="CN85" s="7" t="str">
        <f t="shared" si="53"/>
        <v/>
      </c>
      <c r="CQ85">
        <f t="shared" si="54"/>
        <v>75</v>
      </c>
      <c r="CR85" s="33" t="s">
        <v>266</v>
      </c>
      <c r="CS85" s="27">
        <v>1920640</v>
      </c>
      <c r="CT85" s="27">
        <v>6033497</v>
      </c>
      <c r="CU85" s="27">
        <v>1400818</v>
      </c>
      <c r="CV85" s="27">
        <v>2409008</v>
      </c>
      <c r="CW85" s="7">
        <f t="shared" si="55"/>
        <v>6033497</v>
      </c>
      <c r="CY85" t="str">
        <f t="shared" si="56"/>
        <v/>
      </c>
      <c r="DE85" s="7" t="str">
        <f t="shared" si="57"/>
        <v/>
      </c>
      <c r="DG85" t="str">
        <f t="shared" si="58"/>
        <v/>
      </c>
      <c r="DM85" s="7" t="str">
        <f t="shared" si="69"/>
        <v/>
      </c>
      <c r="DO85" t="str">
        <f t="shared" si="59"/>
        <v/>
      </c>
      <c r="DU85" s="7" t="str">
        <f t="shared" si="60"/>
        <v/>
      </c>
      <c r="DW85" t="str">
        <f t="shared" si="61"/>
        <v/>
      </c>
      <c r="EC85" s="7" t="str">
        <f t="shared" si="62"/>
        <v/>
      </c>
      <c r="EE85" t="str">
        <f t="shared" si="63"/>
        <v/>
      </c>
      <c r="EK85" s="7" t="str">
        <f t="shared" si="71"/>
        <v/>
      </c>
      <c r="EM85" t="str">
        <f t="shared" si="64"/>
        <v/>
      </c>
      <c r="ES85" s="27" t="str">
        <f t="shared" si="65"/>
        <v/>
      </c>
      <c r="EU85" s="27">
        <f t="shared" si="66"/>
        <v>75</v>
      </c>
      <c r="EV85" s="33" t="s">
        <v>345</v>
      </c>
      <c r="EW85" s="27">
        <v>1105.9620000000002</v>
      </c>
      <c r="EX85" s="27">
        <v>294022.96400000004</v>
      </c>
      <c r="EY85" s="27">
        <v>3735.2900000000004</v>
      </c>
      <c r="EZ85" s="27">
        <v>572363.74300000013</v>
      </c>
      <c r="FA85" s="7">
        <f t="shared" si="67"/>
        <v>294022.96400000004</v>
      </c>
    </row>
    <row r="86" spans="5:157" ht="15.75" x14ac:dyDescent="0.25">
      <c r="E86" t="str">
        <f t="shared" si="36"/>
        <v/>
      </c>
      <c r="K86" s="7" t="str">
        <f t="shared" si="37"/>
        <v/>
      </c>
      <c r="M86">
        <f t="shared" si="38"/>
        <v>76</v>
      </c>
      <c r="N86" s="33" t="s">
        <v>193</v>
      </c>
      <c r="O86" s="27">
        <v>3025</v>
      </c>
      <c r="P86" s="27">
        <v>26264</v>
      </c>
      <c r="Q86" s="27">
        <v>16283</v>
      </c>
      <c r="R86" s="27">
        <v>175850</v>
      </c>
      <c r="S86" s="7">
        <f t="shared" si="39"/>
        <v>26264</v>
      </c>
      <c r="U86" t="str">
        <f t="shared" si="40"/>
        <v/>
      </c>
      <c r="AA86" s="27" t="str">
        <f t="shared" si="41"/>
        <v/>
      </c>
      <c r="AC86" t="str">
        <f t="shared" si="42"/>
        <v/>
      </c>
      <c r="AI86" s="7" t="str">
        <f t="shared" si="68"/>
        <v/>
      </c>
      <c r="AK86" t="str">
        <f t="shared" si="43"/>
        <v/>
      </c>
      <c r="AQ86" s="7" t="str">
        <f t="shared" si="44"/>
        <v/>
      </c>
      <c r="AS86" t="str">
        <f t="shared" si="45"/>
        <v/>
      </c>
      <c r="AY86" s="7" t="str">
        <f t="shared" si="46"/>
        <v/>
      </c>
      <c r="BA86" t="str">
        <f t="shared" si="47"/>
        <v/>
      </c>
      <c r="BG86" s="7" t="str">
        <f t="shared" si="70"/>
        <v/>
      </c>
      <c r="BI86" t="str">
        <f t="shared" si="48"/>
        <v/>
      </c>
      <c r="BO86" s="27" t="str">
        <f t="shared" si="49"/>
        <v/>
      </c>
      <c r="BQ86" s="27" t="str">
        <f t="shared" si="50"/>
        <v/>
      </c>
      <c r="BW86" s="27" t="str">
        <f t="shared" si="72"/>
        <v/>
      </c>
      <c r="CH86" s="27" t="str">
        <f t="shared" si="52"/>
        <v/>
      </c>
      <c r="CN86" s="7" t="str">
        <f t="shared" si="53"/>
        <v/>
      </c>
      <c r="CQ86">
        <f t="shared" si="54"/>
        <v>76</v>
      </c>
      <c r="CR86" s="33" t="s">
        <v>243</v>
      </c>
      <c r="CS86" s="27">
        <v>37362.259999999995</v>
      </c>
      <c r="CT86" s="27">
        <v>3864885.4810000006</v>
      </c>
      <c r="CU86" s="27">
        <v>5165.2460000000001</v>
      </c>
      <c r="CV86" s="27">
        <v>2252710.1799999997</v>
      </c>
      <c r="CW86" s="7">
        <f t="shared" si="55"/>
        <v>3864885.4810000006</v>
      </c>
      <c r="CY86" t="str">
        <f t="shared" si="56"/>
        <v/>
      </c>
      <c r="DE86" s="7" t="str">
        <f t="shared" si="57"/>
        <v/>
      </c>
      <c r="DG86" t="str">
        <f t="shared" si="58"/>
        <v/>
      </c>
      <c r="DM86" s="7" t="str">
        <f t="shared" si="69"/>
        <v/>
      </c>
      <c r="DO86" t="str">
        <f t="shared" si="59"/>
        <v/>
      </c>
      <c r="DU86" s="7" t="str">
        <f t="shared" si="60"/>
        <v/>
      </c>
      <c r="DW86" t="str">
        <f t="shared" si="61"/>
        <v/>
      </c>
      <c r="EC86" s="7" t="str">
        <f t="shared" si="62"/>
        <v/>
      </c>
      <c r="EE86" t="str">
        <f t="shared" si="63"/>
        <v/>
      </c>
      <c r="EK86" s="7" t="str">
        <f t="shared" si="71"/>
        <v/>
      </c>
      <c r="EM86" t="str">
        <f t="shared" si="64"/>
        <v/>
      </c>
      <c r="ES86" s="27" t="str">
        <f t="shared" si="65"/>
        <v/>
      </c>
      <c r="EU86" s="27">
        <f t="shared" si="66"/>
        <v>76</v>
      </c>
      <c r="EV86" s="33" t="s">
        <v>369</v>
      </c>
      <c r="EW86" s="27">
        <v>1682.5540000000001</v>
      </c>
      <c r="EX86" s="27">
        <v>213892.01199999999</v>
      </c>
      <c r="EY86" s="27">
        <v>606.72900000000004</v>
      </c>
      <c r="EZ86" s="27">
        <v>135552.242</v>
      </c>
      <c r="FA86" s="7">
        <f t="shared" si="67"/>
        <v>213892.01199999999</v>
      </c>
    </row>
    <row r="87" spans="5:157" ht="15.75" x14ac:dyDescent="0.25">
      <c r="E87" t="str">
        <f t="shared" si="36"/>
        <v/>
      </c>
      <c r="K87" s="7" t="str">
        <f t="shared" si="37"/>
        <v/>
      </c>
      <c r="M87">
        <f t="shared" si="38"/>
        <v>77</v>
      </c>
      <c r="N87" s="33" t="s">
        <v>263</v>
      </c>
      <c r="O87" s="27">
        <v>207</v>
      </c>
      <c r="P87" s="27">
        <v>15982</v>
      </c>
      <c r="Q87" s="27">
        <v>574904.19999999995</v>
      </c>
      <c r="R87" s="27">
        <v>17307512.049999997</v>
      </c>
      <c r="S87" s="7">
        <f t="shared" si="39"/>
        <v>15982</v>
      </c>
      <c r="U87" t="str">
        <f t="shared" si="40"/>
        <v/>
      </c>
      <c r="AA87" s="27" t="str">
        <f t="shared" si="41"/>
        <v/>
      </c>
      <c r="AC87" t="str">
        <f t="shared" si="42"/>
        <v/>
      </c>
      <c r="AI87" s="7" t="str">
        <f t="shared" si="68"/>
        <v/>
      </c>
      <c r="AK87" t="str">
        <f t="shared" si="43"/>
        <v/>
      </c>
      <c r="AQ87" s="7" t="str">
        <f t="shared" si="44"/>
        <v/>
      </c>
      <c r="AS87" t="str">
        <f t="shared" si="45"/>
        <v/>
      </c>
      <c r="AY87" s="7" t="str">
        <f t="shared" si="46"/>
        <v/>
      </c>
      <c r="BA87" t="str">
        <f t="shared" si="47"/>
        <v/>
      </c>
      <c r="BG87" s="7" t="str">
        <f t="shared" si="70"/>
        <v/>
      </c>
      <c r="BI87" t="str">
        <f t="shared" si="48"/>
        <v/>
      </c>
      <c r="BO87" s="27" t="str">
        <f t="shared" si="49"/>
        <v/>
      </c>
      <c r="BQ87" s="27" t="str">
        <f t="shared" si="50"/>
        <v/>
      </c>
      <c r="BW87" s="27" t="str">
        <f t="shared" si="72"/>
        <v/>
      </c>
      <c r="CH87" s="27" t="str">
        <f t="shared" si="52"/>
        <v/>
      </c>
      <c r="CN87" s="7" t="str">
        <f t="shared" si="53"/>
        <v/>
      </c>
      <c r="CQ87">
        <f t="shared" si="54"/>
        <v>77</v>
      </c>
      <c r="CR87" s="33" t="s">
        <v>252</v>
      </c>
      <c r="CS87" s="27">
        <v>41628.430999999968</v>
      </c>
      <c r="CT87" s="27">
        <v>3763364.1019999995</v>
      </c>
      <c r="CU87" s="27">
        <v>54265.205000000024</v>
      </c>
      <c r="CV87" s="27">
        <v>3902673.7420000006</v>
      </c>
      <c r="CW87" s="7">
        <f t="shared" si="55"/>
        <v>3763364.1019999995</v>
      </c>
      <c r="CY87" t="str">
        <f t="shared" si="56"/>
        <v/>
      </c>
      <c r="DE87" s="7" t="str">
        <f t="shared" si="57"/>
        <v/>
      </c>
      <c r="DG87" t="str">
        <f t="shared" si="58"/>
        <v/>
      </c>
      <c r="DM87" s="7" t="str">
        <f t="shared" si="69"/>
        <v/>
      </c>
      <c r="DO87" t="str">
        <f t="shared" si="59"/>
        <v/>
      </c>
      <c r="DU87" s="7" t="str">
        <f t="shared" si="60"/>
        <v/>
      </c>
      <c r="DW87" t="str">
        <f t="shared" si="61"/>
        <v/>
      </c>
      <c r="EC87" s="7" t="str">
        <f t="shared" si="62"/>
        <v/>
      </c>
      <c r="EE87" t="str">
        <f t="shared" si="63"/>
        <v/>
      </c>
      <c r="EK87" s="7" t="str">
        <f t="shared" si="71"/>
        <v/>
      </c>
      <c r="EM87" t="str">
        <f t="shared" si="64"/>
        <v/>
      </c>
      <c r="ES87" s="27" t="str">
        <f t="shared" si="65"/>
        <v/>
      </c>
      <c r="EU87" s="27" t="str">
        <f t="shared" si="66"/>
        <v/>
      </c>
      <c r="EV87" s="26" t="s">
        <v>138</v>
      </c>
      <c r="EW87" s="27">
        <v>1149750328.2560008</v>
      </c>
      <c r="EX87" s="27">
        <v>140740620136.828</v>
      </c>
      <c r="EY87" s="27">
        <v>909776104.98399985</v>
      </c>
      <c r="EZ87" s="27">
        <v>123870336652.55304</v>
      </c>
      <c r="FA87" s="7" t="str">
        <f>IF(OR(EV87="Indéfini",EV87="Autres",EV87="Autre",EV87="Autres produits finis d'équipement industriel",EV87="Total général"),"",IF(EV87&lt;&gt;"",EX87,""))</f>
        <v/>
      </c>
    </row>
    <row r="88" spans="5:157" ht="15.75" x14ac:dyDescent="0.25">
      <c r="E88" t="str">
        <f t="shared" si="36"/>
        <v/>
      </c>
      <c r="K88" s="7" t="str">
        <f t="shared" si="37"/>
        <v/>
      </c>
      <c r="M88">
        <f t="shared" si="38"/>
        <v>78</v>
      </c>
      <c r="N88" s="33" t="s">
        <v>241</v>
      </c>
      <c r="O88" s="27">
        <v>0.5</v>
      </c>
      <c r="P88" s="27">
        <v>802</v>
      </c>
      <c r="Q88" s="27"/>
      <c r="R88" s="27"/>
      <c r="S88" s="7">
        <f>IF(OR(N88="Indéfini",N88="Autres",N88="Autre",N88="Autres demi-produits",N88="Total général"),"",IF(N88&lt;&gt;"",P88,""))</f>
        <v>802</v>
      </c>
      <c r="U88" t="str">
        <f t="shared" si="40"/>
        <v/>
      </c>
      <c r="AA88" s="27" t="str">
        <f t="shared" si="41"/>
        <v/>
      </c>
      <c r="AC88" t="str">
        <f t="shared" si="42"/>
        <v/>
      </c>
      <c r="AI88" s="7" t="str">
        <f t="shared" si="68"/>
        <v/>
      </c>
      <c r="AK88" t="str">
        <f t="shared" si="43"/>
        <v/>
      </c>
      <c r="AQ88" s="7" t="str">
        <f t="shared" si="44"/>
        <v/>
      </c>
      <c r="AS88" t="str">
        <f t="shared" si="45"/>
        <v/>
      </c>
      <c r="AY88" s="7" t="str">
        <f t="shared" si="46"/>
        <v/>
      </c>
      <c r="BA88" t="str">
        <f t="shared" si="47"/>
        <v/>
      </c>
      <c r="BG88" s="7" t="str">
        <f t="shared" si="70"/>
        <v/>
      </c>
      <c r="BI88" t="str">
        <f t="shared" si="48"/>
        <v/>
      </c>
      <c r="BO88" s="27" t="str">
        <f t="shared" si="49"/>
        <v/>
      </c>
      <c r="BQ88" s="27" t="str">
        <f t="shared" si="50"/>
        <v/>
      </c>
      <c r="BW88" s="27" t="str">
        <f t="shared" si="72"/>
        <v/>
      </c>
      <c r="CH88" s="27" t="str">
        <f t="shared" si="52"/>
        <v/>
      </c>
      <c r="CN88" s="7" t="str">
        <f t="shared" si="53"/>
        <v/>
      </c>
      <c r="CQ88">
        <f t="shared" si="54"/>
        <v>78</v>
      </c>
      <c r="CR88" s="33" t="s">
        <v>364</v>
      </c>
      <c r="CS88" s="27">
        <v>5546.6100000000006</v>
      </c>
      <c r="CT88" s="27">
        <v>2751270</v>
      </c>
      <c r="CU88" s="27">
        <v>488.79999999999995</v>
      </c>
      <c r="CV88" s="27">
        <v>67519.042000000001</v>
      </c>
      <c r="CW88" s="7">
        <f t="shared" si="55"/>
        <v>2751270</v>
      </c>
      <c r="CY88" t="str">
        <f t="shared" si="56"/>
        <v/>
      </c>
      <c r="DE88" s="7" t="str">
        <f t="shared" si="57"/>
        <v/>
      </c>
      <c r="DG88" t="str">
        <f t="shared" si="58"/>
        <v/>
      </c>
      <c r="DM88" s="7" t="str">
        <f t="shared" si="69"/>
        <v/>
      </c>
      <c r="DO88" t="str">
        <f t="shared" si="59"/>
        <v/>
      </c>
      <c r="DU88" s="7" t="str">
        <f t="shared" si="60"/>
        <v/>
      </c>
      <c r="DW88" t="str">
        <f t="shared" si="61"/>
        <v/>
      </c>
      <c r="EC88" s="7" t="str">
        <f t="shared" si="62"/>
        <v/>
      </c>
      <c r="EE88" t="str">
        <f t="shared" si="63"/>
        <v/>
      </c>
      <c r="EK88" s="7" t="str">
        <f t="shared" si="71"/>
        <v/>
      </c>
      <c r="EM88" t="str">
        <f t="shared" si="64"/>
        <v/>
      </c>
      <c r="ES88" s="27" t="str">
        <f t="shared" si="65"/>
        <v/>
      </c>
      <c r="EU88" s="27" t="str">
        <f t="shared" si="66"/>
        <v/>
      </c>
      <c r="FA88" s="7" t="str">
        <f t="shared" ref="FA88:FA100" si="73">IF(OR(EV88="Indéfini",EV88="Autres",EV88="Autre",EV88="Autres produits finis d'équipement industriel",EV88="Total général"),"",IF(EV88&lt;&gt;"",EX88,""))</f>
        <v/>
      </c>
    </row>
    <row r="89" spans="5:157" ht="15.75" x14ac:dyDescent="0.25">
      <c r="E89" t="str">
        <f t="shared" si="36"/>
        <v/>
      </c>
      <c r="K89" s="7" t="str">
        <f t="shared" si="37"/>
        <v/>
      </c>
      <c r="M89">
        <f t="shared" si="38"/>
        <v>79</v>
      </c>
      <c r="N89" s="33" t="s">
        <v>361</v>
      </c>
      <c r="O89" s="27">
        <v>0</v>
      </c>
      <c r="P89" s="27">
        <v>0</v>
      </c>
      <c r="Q89" s="27">
        <v>1223.2</v>
      </c>
      <c r="R89" s="27">
        <v>56473</v>
      </c>
      <c r="S89" s="7">
        <f t="shared" ref="S89:S100" si="74">IF(OR(N89="Indéfini",N89="Autres",N89="Autre",N89="Autres demi-produits",N89="Total général"),"",IF(N89&lt;&gt;"",P89,""))</f>
        <v>0</v>
      </c>
      <c r="U89" t="str">
        <f t="shared" si="40"/>
        <v/>
      </c>
      <c r="AA89" s="27" t="str">
        <f t="shared" si="41"/>
        <v/>
      </c>
      <c r="AC89" t="str">
        <f t="shared" si="42"/>
        <v/>
      </c>
      <c r="AI89" s="7" t="str">
        <f t="shared" si="68"/>
        <v/>
      </c>
      <c r="AK89" t="str">
        <f t="shared" si="43"/>
        <v/>
      </c>
      <c r="AQ89" s="7" t="str">
        <f t="shared" si="44"/>
        <v/>
      </c>
      <c r="AS89" t="str">
        <f t="shared" si="45"/>
        <v/>
      </c>
      <c r="AY89" s="7" t="str">
        <f t="shared" si="46"/>
        <v/>
      </c>
      <c r="BA89" t="str">
        <f t="shared" si="47"/>
        <v/>
      </c>
      <c r="BG89" s="7" t="str">
        <f t="shared" si="70"/>
        <v/>
      </c>
      <c r="BI89" t="str">
        <f t="shared" si="48"/>
        <v/>
      </c>
      <c r="BO89" s="27" t="str">
        <f t="shared" si="49"/>
        <v/>
      </c>
      <c r="BQ89" s="27" t="str">
        <f t="shared" si="50"/>
        <v/>
      </c>
      <c r="BW89" s="27" t="str">
        <f t="shared" si="72"/>
        <v/>
      </c>
      <c r="CH89" s="27" t="str">
        <f t="shared" si="52"/>
        <v/>
      </c>
      <c r="CN89" s="7" t="str">
        <f t="shared" si="53"/>
        <v/>
      </c>
      <c r="CQ89">
        <f t="shared" si="54"/>
        <v>79</v>
      </c>
      <c r="CR89" s="33" t="s">
        <v>362</v>
      </c>
      <c r="CS89" s="27">
        <v>121873.488</v>
      </c>
      <c r="CT89" s="27">
        <v>2552578</v>
      </c>
      <c r="CU89" s="27">
        <v>89880.233000000007</v>
      </c>
      <c r="CV89" s="27">
        <v>2276359</v>
      </c>
      <c r="CW89" s="7">
        <f t="shared" si="55"/>
        <v>2552578</v>
      </c>
      <c r="CY89" t="str">
        <f t="shared" si="56"/>
        <v/>
      </c>
      <c r="DE89" s="7" t="str">
        <f t="shared" si="57"/>
        <v/>
      </c>
      <c r="DG89" t="str">
        <f t="shared" si="58"/>
        <v/>
      </c>
      <c r="DM89" s="7" t="str">
        <f t="shared" si="69"/>
        <v/>
      </c>
      <c r="DO89" t="str">
        <f t="shared" si="59"/>
        <v/>
      </c>
      <c r="DU89" s="7" t="str">
        <f t="shared" si="60"/>
        <v/>
      </c>
      <c r="DW89" t="str">
        <f t="shared" si="61"/>
        <v/>
      </c>
      <c r="EC89" s="7" t="str">
        <f t="shared" si="62"/>
        <v/>
      </c>
      <c r="EE89" t="str">
        <f t="shared" si="63"/>
        <v/>
      </c>
      <c r="EK89" s="7" t="str">
        <f t="shared" si="71"/>
        <v/>
      </c>
      <c r="EM89" t="str">
        <f t="shared" si="64"/>
        <v/>
      </c>
      <c r="ES89" s="27" t="str">
        <f t="shared" si="65"/>
        <v/>
      </c>
      <c r="EU89" s="27" t="str">
        <f t="shared" si="66"/>
        <v/>
      </c>
      <c r="FA89" s="7" t="str">
        <f t="shared" si="73"/>
        <v/>
      </c>
    </row>
    <row r="90" spans="5:157" ht="15.75" x14ac:dyDescent="0.25">
      <c r="E90" t="str">
        <f t="shared" si="36"/>
        <v/>
      </c>
      <c r="K90" s="7" t="str">
        <f t="shared" si="37"/>
        <v/>
      </c>
      <c r="M90">
        <f t="shared" si="38"/>
        <v>79</v>
      </c>
      <c r="N90" s="33" t="s">
        <v>243</v>
      </c>
      <c r="O90" s="27"/>
      <c r="P90" s="27"/>
      <c r="Q90" s="27">
        <v>14592</v>
      </c>
      <c r="R90" s="27">
        <v>1298513</v>
      </c>
      <c r="S90" s="7">
        <f t="shared" si="74"/>
        <v>0</v>
      </c>
      <c r="U90" t="str">
        <f t="shared" si="40"/>
        <v/>
      </c>
      <c r="AA90" s="27" t="str">
        <f t="shared" si="41"/>
        <v/>
      </c>
      <c r="AC90" t="str">
        <f t="shared" si="42"/>
        <v/>
      </c>
      <c r="AI90" s="7" t="str">
        <f t="shared" si="68"/>
        <v/>
      </c>
      <c r="AK90" t="str">
        <f t="shared" si="43"/>
        <v/>
      </c>
      <c r="AQ90" s="7" t="str">
        <f t="shared" si="44"/>
        <v/>
      </c>
      <c r="AS90" t="str">
        <f t="shared" si="45"/>
        <v/>
      </c>
      <c r="AY90" s="7" t="str">
        <f t="shared" si="46"/>
        <v/>
      </c>
      <c r="BA90" t="str">
        <f t="shared" si="47"/>
        <v/>
      </c>
      <c r="BG90" s="7" t="str">
        <f t="shared" si="70"/>
        <v/>
      </c>
      <c r="BI90" t="str">
        <f t="shared" si="48"/>
        <v/>
      </c>
      <c r="BO90" s="27" t="str">
        <f t="shared" si="49"/>
        <v/>
      </c>
      <c r="BQ90" s="27" t="str">
        <f t="shared" si="50"/>
        <v/>
      </c>
      <c r="BW90" s="27" t="str">
        <f t="shared" si="72"/>
        <v/>
      </c>
      <c r="CH90" s="27" t="str">
        <f t="shared" si="52"/>
        <v/>
      </c>
      <c r="CN90" s="7" t="str">
        <f t="shared" si="53"/>
        <v/>
      </c>
      <c r="CQ90">
        <f t="shared" si="54"/>
        <v>80</v>
      </c>
      <c r="CR90" s="33" t="s">
        <v>264</v>
      </c>
      <c r="CS90" s="27">
        <v>3019.8599999999997</v>
      </c>
      <c r="CT90" s="27">
        <v>1608267.9759999998</v>
      </c>
      <c r="CU90" s="27">
        <v>2512.9379999999996</v>
      </c>
      <c r="CV90" s="27">
        <v>1436274.0340000002</v>
      </c>
      <c r="CW90" s="7">
        <f t="shared" si="55"/>
        <v>1608267.9759999998</v>
      </c>
      <c r="CY90" t="str">
        <f t="shared" si="56"/>
        <v/>
      </c>
      <c r="DE90" s="7" t="str">
        <f t="shared" si="57"/>
        <v/>
      </c>
      <c r="DG90" t="str">
        <f t="shared" si="58"/>
        <v/>
      </c>
      <c r="DM90" s="7" t="str">
        <f t="shared" si="69"/>
        <v/>
      </c>
      <c r="DO90" t="str">
        <f t="shared" si="59"/>
        <v/>
      </c>
      <c r="DU90" s="7" t="str">
        <f t="shared" si="60"/>
        <v/>
      </c>
      <c r="DW90" t="str">
        <f t="shared" si="61"/>
        <v/>
      </c>
      <c r="EC90" s="7" t="str">
        <f t="shared" si="62"/>
        <v/>
      </c>
      <c r="EE90" t="str">
        <f t="shared" si="63"/>
        <v/>
      </c>
      <c r="EK90" s="7" t="str">
        <f t="shared" si="71"/>
        <v/>
      </c>
      <c r="EM90" t="str">
        <f t="shared" si="64"/>
        <v/>
      </c>
      <c r="ES90" s="27" t="str">
        <f t="shared" si="65"/>
        <v/>
      </c>
      <c r="EU90" s="27" t="str">
        <f t="shared" si="66"/>
        <v/>
      </c>
      <c r="FA90" s="7" t="str">
        <f t="shared" si="73"/>
        <v/>
      </c>
    </row>
    <row r="91" spans="5:157" ht="15.75" x14ac:dyDescent="0.25">
      <c r="E91" t="str">
        <f t="shared" si="36"/>
        <v/>
      </c>
      <c r="K91" s="7" t="str">
        <f t="shared" si="37"/>
        <v/>
      </c>
      <c r="M91" t="str">
        <f t="shared" si="38"/>
        <v/>
      </c>
      <c r="N91" s="26" t="s">
        <v>138</v>
      </c>
      <c r="O91" s="27">
        <v>12511107538.275002</v>
      </c>
      <c r="P91" s="27">
        <v>85834052339.044983</v>
      </c>
      <c r="Q91" s="27">
        <v>11869767293.195</v>
      </c>
      <c r="R91" s="27">
        <v>79012819402.936005</v>
      </c>
      <c r="S91" s="7" t="str">
        <f t="shared" si="74"/>
        <v/>
      </c>
      <c r="U91" t="str">
        <f t="shared" si="40"/>
        <v/>
      </c>
      <c r="AA91" s="27" t="str">
        <f t="shared" si="41"/>
        <v/>
      </c>
      <c r="AC91" t="str">
        <f t="shared" si="42"/>
        <v/>
      </c>
      <c r="AI91" s="7" t="str">
        <f t="shared" si="68"/>
        <v/>
      </c>
      <c r="AK91" t="str">
        <f t="shared" si="43"/>
        <v/>
      </c>
      <c r="AQ91" s="7" t="str">
        <f t="shared" si="44"/>
        <v/>
      </c>
      <c r="AS91" t="str">
        <f t="shared" si="45"/>
        <v/>
      </c>
      <c r="AY91" s="7" t="str">
        <f t="shared" si="46"/>
        <v/>
      </c>
      <c r="BA91" t="str">
        <f t="shared" si="47"/>
        <v/>
      </c>
      <c r="BG91" s="7" t="str">
        <f t="shared" si="70"/>
        <v/>
      </c>
      <c r="BI91" t="str">
        <f t="shared" si="48"/>
        <v/>
      </c>
      <c r="BO91" s="27" t="str">
        <f t="shared" si="49"/>
        <v/>
      </c>
      <c r="BQ91" s="27" t="str">
        <f t="shared" si="50"/>
        <v/>
      </c>
      <c r="BW91" s="27" t="str">
        <f t="shared" si="72"/>
        <v/>
      </c>
      <c r="CH91" s="27" t="str">
        <f t="shared" si="52"/>
        <v/>
      </c>
      <c r="CN91" s="7" t="str">
        <f t="shared" si="53"/>
        <v/>
      </c>
      <c r="CQ91">
        <f t="shared" si="54"/>
        <v>81</v>
      </c>
      <c r="CR91" s="33" t="s">
        <v>241</v>
      </c>
      <c r="CS91" s="27">
        <v>802.5139999999999</v>
      </c>
      <c r="CT91" s="27">
        <v>954723.2649999999</v>
      </c>
      <c r="CU91" s="27">
        <v>557.91</v>
      </c>
      <c r="CV91" s="27">
        <v>557474.8820000001</v>
      </c>
      <c r="CW91" s="7">
        <f t="shared" si="55"/>
        <v>954723.2649999999</v>
      </c>
      <c r="CY91" t="str">
        <f t="shared" si="56"/>
        <v/>
      </c>
      <c r="DE91" s="7" t="str">
        <f t="shared" si="57"/>
        <v/>
      </c>
      <c r="DG91" t="str">
        <f t="shared" si="58"/>
        <v/>
      </c>
      <c r="DM91" s="7" t="str">
        <f t="shared" si="69"/>
        <v/>
      </c>
      <c r="DO91" t="str">
        <f t="shared" si="59"/>
        <v/>
      </c>
      <c r="DU91" s="7" t="str">
        <f t="shared" si="60"/>
        <v/>
      </c>
      <c r="DW91" t="str">
        <f t="shared" si="61"/>
        <v/>
      </c>
      <c r="EC91" s="7" t="str">
        <f t="shared" si="62"/>
        <v/>
      </c>
      <c r="EE91" t="str">
        <f t="shared" si="63"/>
        <v/>
      </c>
      <c r="EK91" s="7" t="str">
        <f t="shared" si="71"/>
        <v/>
      </c>
      <c r="EM91" t="str">
        <f t="shared" si="64"/>
        <v/>
      </c>
      <c r="ES91" s="27" t="str">
        <f t="shared" si="65"/>
        <v/>
      </c>
      <c r="EU91" s="27" t="str">
        <f t="shared" si="66"/>
        <v/>
      </c>
      <c r="FA91" s="7" t="str">
        <f t="shared" si="73"/>
        <v/>
      </c>
    </row>
    <row r="92" spans="5:157" ht="15.75" x14ac:dyDescent="0.25">
      <c r="E92" t="str">
        <f t="shared" si="36"/>
        <v/>
      </c>
      <c r="K92" s="7" t="str">
        <f t="shared" si="37"/>
        <v/>
      </c>
      <c r="M92" t="str">
        <f t="shared" si="38"/>
        <v/>
      </c>
      <c r="S92" s="7" t="str">
        <f t="shared" si="74"/>
        <v/>
      </c>
      <c r="U92" t="str">
        <f t="shared" si="40"/>
        <v/>
      </c>
      <c r="AA92" s="27" t="str">
        <f t="shared" si="41"/>
        <v/>
      </c>
      <c r="AC92" t="str">
        <f t="shared" si="42"/>
        <v/>
      </c>
      <c r="AI92" s="7" t="str">
        <f t="shared" si="68"/>
        <v/>
      </c>
      <c r="AK92" t="str">
        <f t="shared" si="43"/>
        <v/>
      </c>
      <c r="AQ92" s="7" t="str">
        <f t="shared" si="44"/>
        <v/>
      </c>
      <c r="AS92" t="str">
        <f t="shared" si="45"/>
        <v/>
      </c>
      <c r="AY92" s="7" t="str">
        <f t="shared" si="46"/>
        <v/>
      </c>
      <c r="BA92" t="str">
        <f t="shared" si="47"/>
        <v/>
      </c>
      <c r="BG92" s="7" t="str">
        <f t="shared" si="70"/>
        <v/>
      </c>
      <c r="BI92" t="str">
        <f t="shared" si="48"/>
        <v/>
      </c>
      <c r="BO92" s="27" t="str">
        <f t="shared" si="49"/>
        <v/>
      </c>
      <c r="BQ92" s="27" t="str">
        <f t="shared" si="50"/>
        <v/>
      </c>
      <c r="BW92" s="27" t="str">
        <f t="shared" si="72"/>
        <v/>
      </c>
      <c r="CH92" s="27" t="str">
        <f t="shared" si="52"/>
        <v/>
      </c>
      <c r="CN92" s="7" t="str">
        <f t="shared" si="53"/>
        <v/>
      </c>
      <c r="CQ92">
        <f t="shared" si="54"/>
        <v>82</v>
      </c>
      <c r="CR92" s="33" t="s">
        <v>256</v>
      </c>
      <c r="CS92" s="27">
        <v>2624.7740000000003</v>
      </c>
      <c r="CT92" s="27">
        <v>379773.39</v>
      </c>
      <c r="CU92" s="27">
        <v>5020.0599999999977</v>
      </c>
      <c r="CV92" s="27">
        <v>612161.36100000003</v>
      </c>
      <c r="CW92" s="7">
        <f t="shared" si="55"/>
        <v>379773.39</v>
      </c>
      <c r="CY92" t="str">
        <f t="shared" si="56"/>
        <v/>
      </c>
      <c r="DE92" s="7" t="str">
        <f t="shared" si="57"/>
        <v/>
      </c>
      <c r="DG92" t="str">
        <f t="shared" si="58"/>
        <v/>
      </c>
      <c r="DM92" s="7" t="str">
        <f t="shared" si="69"/>
        <v/>
      </c>
      <c r="DO92" t="str">
        <f t="shared" si="59"/>
        <v/>
      </c>
      <c r="DU92" s="7" t="str">
        <f t="shared" si="60"/>
        <v/>
      </c>
      <c r="DW92" t="str">
        <f t="shared" si="61"/>
        <v/>
      </c>
      <c r="EC92" s="7" t="str">
        <f t="shared" si="62"/>
        <v/>
      </c>
      <c r="EE92" t="str">
        <f t="shared" si="63"/>
        <v/>
      </c>
      <c r="EK92" s="7" t="str">
        <f t="shared" si="71"/>
        <v/>
      </c>
      <c r="EM92" t="str">
        <f t="shared" si="64"/>
        <v/>
      </c>
      <c r="ES92" s="27" t="str">
        <f t="shared" si="65"/>
        <v/>
      </c>
      <c r="EU92" s="27" t="str">
        <f t="shared" si="66"/>
        <v/>
      </c>
      <c r="FA92" s="7" t="str">
        <f t="shared" si="73"/>
        <v/>
      </c>
    </row>
    <row r="93" spans="5:157" ht="15.75" x14ac:dyDescent="0.25">
      <c r="E93" t="str">
        <f t="shared" si="36"/>
        <v/>
      </c>
      <c r="K93" s="7" t="str">
        <f t="shared" si="37"/>
        <v/>
      </c>
      <c r="M93" t="str">
        <f t="shared" si="38"/>
        <v/>
      </c>
      <c r="S93" s="7" t="str">
        <f t="shared" si="74"/>
        <v/>
      </c>
      <c r="U93" t="str">
        <f t="shared" si="40"/>
        <v/>
      </c>
      <c r="AA93" s="27" t="str">
        <f t="shared" si="41"/>
        <v/>
      </c>
      <c r="AC93" t="str">
        <f t="shared" si="42"/>
        <v/>
      </c>
      <c r="AI93" s="7" t="str">
        <f t="shared" si="68"/>
        <v/>
      </c>
      <c r="AK93" t="str">
        <f t="shared" si="43"/>
        <v/>
      </c>
      <c r="AQ93" s="7" t="str">
        <f t="shared" si="44"/>
        <v/>
      </c>
      <c r="AS93" t="str">
        <f t="shared" si="45"/>
        <v/>
      </c>
      <c r="AY93" s="7" t="str">
        <f t="shared" si="46"/>
        <v/>
      </c>
      <c r="BA93" t="str">
        <f t="shared" si="47"/>
        <v/>
      </c>
      <c r="BG93" s="7" t="str">
        <f t="shared" si="70"/>
        <v/>
      </c>
      <c r="BI93" t="str">
        <f t="shared" si="48"/>
        <v/>
      </c>
      <c r="BO93" s="27" t="str">
        <f t="shared" si="49"/>
        <v/>
      </c>
      <c r="BQ93" s="27" t="str">
        <f t="shared" si="50"/>
        <v/>
      </c>
      <c r="BW93" s="27" t="str">
        <f t="shared" si="72"/>
        <v/>
      </c>
      <c r="CH93" s="27" t="str">
        <f t="shared" si="52"/>
        <v/>
      </c>
      <c r="CN93" s="7" t="str">
        <f t="shared" si="53"/>
        <v/>
      </c>
      <c r="CQ93">
        <f t="shared" si="54"/>
        <v>83</v>
      </c>
      <c r="CR93" s="33" t="s">
        <v>363</v>
      </c>
      <c r="CS93" s="27">
        <v>259.12899999999996</v>
      </c>
      <c r="CT93" s="27">
        <v>359475.11300000001</v>
      </c>
      <c r="CU93" s="27">
        <v>116.0200000000019</v>
      </c>
      <c r="CV93" s="27">
        <v>240204.04599999284</v>
      </c>
      <c r="CW93" s="7">
        <f t="shared" si="55"/>
        <v>359475.11300000001</v>
      </c>
      <c r="CY93" t="str">
        <f t="shared" si="56"/>
        <v/>
      </c>
      <c r="DE93" s="7" t="str">
        <f t="shared" si="57"/>
        <v/>
      </c>
      <c r="DG93" t="str">
        <f t="shared" si="58"/>
        <v/>
      </c>
      <c r="DM93" s="7" t="str">
        <f t="shared" si="69"/>
        <v/>
      </c>
      <c r="DO93" t="str">
        <f t="shared" si="59"/>
        <v/>
      </c>
      <c r="DU93" s="7" t="str">
        <f t="shared" si="60"/>
        <v/>
      </c>
      <c r="DW93" t="str">
        <f t="shared" si="61"/>
        <v/>
      </c>
      <c r="EC93" s="7" t="str">
        <f t="shared" si="62"/>
        <v/>
      </c>
      <c r="EE93" t="str">
        <f t="shared" si="63"/>
        <v/>
      </c>
      <c r="EK93" s="7" t="str">
        <f t="shared" si="71"/>
        <v/>
      </c>
      <c r="EM93" t="str">
        <f t="shared" si="64"/>
        <v/>
      </c>
      <c r="ES93" s="27" t="str">
        <f t="shared" si="65"/>
        <v/>
      </c>
      <c r="EU93" s="27" t="str">
        <f t="shared" si="66"/>
        <v/>
      </c>
      <c r="FA93" s="7" t="str">
        <f t="shared" si="73"/>
        <v/>
      </c>
    </row>
    <row r="94" spans="5:157" ht="15.75" x14ac:dyDescent="0.25">
      <c r="E94" t="str">
        <f t="shared" si="36"/>
        <v/>
      </c>
      <c r="K94" s="7" t="str">
        <f t="shared" si="37"/>
        <v/>
      </c>
      <c r="M94" t="str">
        <f t="shared" si="38"/>
        <v/>
      </c>
      <c r="S94" s="7" t="str">
        <f t="shared" si="74"/>
        <v/>
      </c>
      <c r="U94" t="str">
        <f t="shared" si="40"/>
        <v/>
      </c>
      <c r="AA94" s="27" t="str">
        <f t="shared" si="41"/>
        <v/>
      </c>
      <c r="AC94" t="str">
        <f t="shared" si="42"/>
        <v/>
      </c>
      <c r="AI94" s="7" t="str">
        <f t="shared" si="68"/>
        <v/>
      </c>
      <c r="AK94" t="str">
        <f t="shared" si="43"/>
        <v/>
      </c>
      <c r="AQ94" s="7" t="str">
        <f t="shared" si="44"/>
        <v/>
      </c>
      <c r="AS94" t="str">
        <f t="shared" si="45"/>
        <v/>
      </c>
      <c r="AY94" s="7" t="str">
        <f t="shared" si="46"/>
        <v/>
      </c>
      <c r="BA94" t="str">
        <f t="shared" si="47"/>
        <v/>
      </c>
      <c r="BG94" s="7" t="str">
        <f t="shared" si="70"/>
        <v/>
      </c>
      <c r="BI94" t="str">
        <f t="shared" si="48"/>
        <v/>
      </c>
      <c r="BO94" s="27" t="str">
        <f t="shared" si="49"/>
        <v/>
      </c>
      <c r="BQ94" s="27" t="str">
        <f t="shared" si="50"/>
        <v/>
      </c>
      <c r="BW94" s="27" t="str">
        <f t="shared" si="72"/>
        <v/>
      </c>
      <c r="CH94" s="27" t="str">
        <f t="shared" si="52"/>
        <v/>
      </c>
      <c r="CN94" s="7" t="str">
        <f t="shared" si="53"/>
        <v/>
      </c>
      <c r="CQ94" t="str">
        <f t="shared" si="54"/>
        <v/>
      </c>
      <c r="CR94" s="26" t="s">
        <v>138</v>
      </c>
      <c r="CS94" s="27">
        <v>10434477134.4</v>
      </c>
      <c r="CT94" s="27">
        <v>128186244923.95702</v>
      </c>
      <c r="CU94" s="27">
        <v>9997059298.0629978</v>
      </c>
      <c r="CV94" s="27">
        <v>119651237996.18399</v>
      </c>
      <c r="CW94" s="7" t="str">
        <f>IF(OR(CR94="Indéfini",CR94="Autres",CR94="Autre",CR94="Autres demi-produits",CR94="Total général"),"",IF(CR94&lt;&gt;"",CT94,""))</f>
        <v/>
      </c>
      <c r="CY94" t="str">
        <f t="shared" si="56"/>
        <v/>
      </c>
      <c r="DE94" s="7" t="str">
        <f t="shared" si="57"/>
        <v/>
      </c>
      <c r="DG94" t="str">
        <f t="shared" si="58"/>
        <v/>
      </c>
      <c r="DM94" s="7" t="str">
        <f t="shared" si="69"/>
        <v/>
      </c>
      <c r="DO94" t="str">
        <f t="shared" si="59"/>
        <v/>
      </c>
      <c r="DU94" s="7" t="str">
        <f t="shared" si="60"/>
        <v/>
      </c>
      <c r="DW94" t="str">
        <f t="shared" si="61"/>
        <v/>
      </c>
      <c r="EC94" s="7" t="str">
        <f t="shared" si="62"/>
        <v/>
      </c>
      <c r="EE94" t="str">
        <f t="shared" si="63"/>
        <v/>
      </c>
      <c r="EK94" s="7" t="str">
        <f t="shared" si="71"/>
        <v/>
      </c>
      <c r="EM94" t="str">
        <f t="shared" si="64"/>
        <v/>
      </c>
      <c r="ES94" s="27" t="str">
        <f t="shared" si="65"/>
        <v/>
      </c>
      <c r="EU94" s="27" t="str">
        <f t="shared" si="66"/>
        <v/>
      </c>
      <c r="FA94" s="7" t="str">
        <f t="shared" si="73"/>
        <v/>
      </c>
    </row>
    <row r="95" spans="5:157" ht="15.75" x14ac:dyDescent="0.25">
      <c r="E95" t="str">
        <f t="shared" si="36"/>
        <v/>
      </c>
      <c r="K95" s="7" t="str">
        <f t="shared" si="37"/>
        <v/>
      </c>
      <c r="M95" t="str">
        <f t="shared" si="38"/>
        <v/>
      </c>
      <c r="S95" s="7" t="str">
        <f t="shared" si="74"/>
        <v/>
      </c>
      <c r="U95" t="str">
        <f t="shared" si="40"/>
        <v/>
      </c>
      <c r="AA95" s="27" t="str">
        <f t="shared" si="41"/>
        <v/>
      </c>
      <c r="AC95" t="str">
        <f t="shared" si="42"/>
        <v/>
      </c>
      <c r="AI95" s="7" t="str">
        <f t="shared" si="68"/>
        <v/>
      </c>
      <c r="AK95" t="str">
        <f t="shared" si="43"/>
        <v/>
      </c>
      <c r="AQ95" s="7" t="str">
        <f t="shared" si="44"/>
        <v/>
      </c>
      <c r="AS95" t="str">
        <f t="shared" si="45"/>
        <v/>
      </c>
      <c r="AY95" s="7" t="str">
        <f t="shared" si="46"/>
        <v/>
      </c>
      <c r="BA95" t="str">
        <f t="shared" si="47"/>
        <v/>
      </c>
      <c r="BG95" s="7" t="str">
        <f t="shared" si="70"/>
        <v/>
      </c>
      <c r="BI95" t="str">
        <f t="shared" si="48"/>
        <v/>
      </c>
      <c r="BO95" s="27" t="str">
        <f t="shared" si="49"/>
        <v/>
      </c>
      <c r="BQ95" s="27" t="str">
        <f t="shared" si="50"/>
        <v/>
      </c>
      <c r="BW95" s="27" t="str">
        <f t="shared" si="72"/>
        <v/>
      </c>
      <c r="CH95" s="27" t="str">
        <f t="shared" si="52"/>
        <v/>
      </c>
      <c r="CN95" s="7" t="str">
        <f t="shared" si="53"/>
        <v/>
      </c>
      <c r="CQ95" t="str">
        <f t="shared" si="54"/>
        <v/>
      </c>
      <c r="CW95" s="7" t="str">
        <f t="shared" ref="CW95:CW100" si="75">IF(OR(CR95="Indéfini",CR95="Autres",CR95="Autre",CR95="Autres demi-produits",CR95="Total général"),"",IF(CR95&lt;&gt;"",CT95,""))</f>
        <v/>
      </c>
      <c r="CY95" t="str">
        <f t="shared" si="56"/>
        <v/>
      </c>
      <c r="DE95" s="7" t="str">
        <f t="shared" si="57"/>
        <v/>
      </c>
      <c r="DG95" t="str">
        <f t="shared" si="58"/>
        <v/>
      </c>
      <c r="DM95" s="7" t="str">
        <f t="shared" si="69"/>
        <v/>
      </c>
      <c r="DO95" t="str">
        <f t="shared" si="59"/>
        <v/>
      </c>
      <c r="DU95" s="7" t="str">
        <f t="shared" si="60"/>
        <v/>
      </c>
      <c r="DW95" t="str">
        <f t="shared" si="61"/>
        <v/>
      </c>
      <c r="EC95" s="7" t="str">
        <f t="shared" si="62"/>
        <v/>
      </c>
      <c r="EE95" t="str">
        <f t="shared" si="63"/>
        <v/>
      </c>
      <c r="EK95" s="7" t="str">
        <f t="shared" si="71"/>
        <v/>
      </c>
      <c r="EM95" t="str">
        <f t="shared" si="64"/>
        <v/>
      </c>
      <c r="ES95" s="27" t="str">
        <f t="shared" si="65"/>
        <v/>
      </c>
      <c r="EU95" s="27" t="str">
        <f t="shared" si="66"/>
        <v/>
      </c>
      <c r="FA95" s="7" t="str">
        <f t="shared" si="73"/>
        <v/>
      </c>
    </row>
    <row r="96" spans="5:157" ht="15.75" x14ac:dyDescent="0.25">
      <c r="E96" t="str">
        <f t="shared" si="36"/>
        <v/>
      </c>
      <c r="K96" s="7" t="str">
        <f t="shared" si="37"/>
        <v/>
      </c>
      <c r="M96" t="str">
        <f t="shared" si="38"/>
        <v/>
      </c>
      <c r="S96" s="7" t="str">
        <f t="shared" si="74"/>
        <v/>
      </c>
      <c r="U96" t="str">
        <f t="shared" si="40"/>
        <v/>
      </c>
      <c r="AA96" s="27" t="str">
        <f t="shared" si="41"/>
        <v/>
      </c>
      <c r="AC96" t="str">
        <f t="shared" si="42"/>
        <v/>
      </c>
      <c r="AI96" s="7" t="str">
        <f t="shared" si="68"/>
        <v/>
      </c>
      <c r="AK96" t="str">
        <f t="shared" si="43"/>
        <v/>
      </c>
      <c r="AQ96" s="7" t="str">
        <f t="shared" si="44"/>
        <v/>
      </c>
      <c r="AS96" t="str">
        <f t="shared" si="45"/>
        <v/>
      </c>
      <c r="AY96" s="7" t="str">
        <f t="shared" si="46"/>
        <v/>
      </c>
      <c r="BA96" t="str">
        <f t="shared" si="47"/>
        <v/>
      </c>
      <c r="BG96" s="7" t="str">
        <f t="shared" si="70"/>
        <v/>
      </c>
      <c r="BI96" t="str">
        <f t="shared" si="48"/>
        <v/>
      </c>
      <c r="BO96" s="27" t="str">
        <f t="shared" si="49"/>
        <v/>
      </c>
      <c r="BQ96" s="27" t="str">
        <f t="shared" si="50"/>
        <v/>
      </c>
      <c r="BW96" s="27" t="str">
        <f t="shared" si="72"/>
        <v/>
      </c>
      <c r="CH96" s="27" t="str">
        <f t="shared" si="52"/>
        <v/>
      </c>
      <c r="CN96" s="7" t="str">
        <f t="shared" si="53"/>
        <v/>
      </c>
      <c r="CQ96" t="str">
        <f t="shared" si="54"/>
        <v/>
      </c>
      <c r="CW96" s="7" t="str">
        <f t="shared" si="75"/>
        <v/>
      </c>
      <c r="CY96" t="str">
        <f t="shared" si="56"/>
        <v/>
      </c>
      <c r="DE96" s="7" t="str">
        <f t="shared" si="57"/>
        <v/>
      </c>
      <c r="DG96" t="str">
        <f t="shared" si="58"/>
        <v/>
      </c>
      <c r="DM96" s="7" t="str">
        <f t="shared" si="69"/>
        <v/>
      </c>
      <c r="DO96" t="str">
        <f t="shared" si="59"/>
        <v/>
      </c>
      <c r="DU96" s="7" t="str">
        <f t="shared" si="60"/>
        <v/>
      </c>
      <c r="DW96" t="str">
        <f t="shared" si="61"/>
        <v/>
      </c>
      <c r="EC96" s="7" t="str">
        <f t="shared" si="62"/>
        <v/>
      </c>
      <c r="EE96" t="str">
        <f t="shared" si="63"/>
        <v/>
      </c>
      <c r="EK96" s="7" t="str">
        <f t="shared" si="71"/>
        <v/>
      </c>
      <c r="EM96" t="str">
        <f t="shared" si="64"/>
        <v/>
      </c>
      <c r="ES96" s="27" t="str">
        <f t="shared" si="65"/>
        <v/>
      </c>
      <c r="EU96" s="27" t="str">
        <f t="shared" si="66"/>
        <v/>
      </c>
      <c r="FA96" s="7" t="str">
        <f t="shared" si="73"/>
        <v/>
      </c>
    </row>
    <row r="97" spans="5:157" ht="15.75" x14ac:dyDescent="0.25">
      <c r="E97" t="str">
        <f t="shared" si="36"/>
        <v/>
      </c>
      <c r="K97" s="7" t="str">
        <f t="shared" si="37"/>
        <v/>
      </c>
      <c r="M97" t="str">
        <f t="shared" si="38"/>
        <v/>
      </c>
      <c r="S97" s="7" t="str">
        <f t="shared" si="74"/>
        <v/>
      </c>
      <c r="U97" t="str">
        <f t="shared" si="40"/>
        <v/>
      </c>
      <c r="AA97" s="27" t="str">
        <f t="shared" si="41"/>
        <v/>
      </c>
      <c r="AC97" t="str">
        <f t="shared" si="42"/>
        <v/>
      </c>
      <c r="AI97" s="7" t="str">
        <f t="shared" si="68"/>
        <v/>
      </c>
      <c r="AK97" t="str">
        <f t="shared" si="43"/>
        <v/>
      </c>
      <c r="AQ97" s="7" t="str">
        <f t="shared" si="44"/>
        <v/>
      </c>
      <c r="AS97" t="str">
        <f t="shared" si="45"/>
        <v/>
      </c>
      <c r="AY97" s="7" t="str">
        <f t="shared" si="46"/>
        <v/>
      </c>
      <c r="BA97" t="str">
        <f t="shared" si="47"/>
        <v/>
      </c>
      <c r="BG97" s="7" t="str">
        <f t="shared" si="70"/>
        <v/>
      </c>
      <c r="BI97" t="str">
        <f t="shared" si="48"/>
        <v/>
      </c>
      <c r="BO97" s="27" t="str">
        <f t="shared" si="49"/>
        <v/>
      </c>
      <c r="BQ97" s="27" t="str">
        <f t="shared" si="50"/>
        <v/>
      </c>
      <c r="BW97" s="27" t="str">
        <f t="shared" si="72"/>
        <v/>
      </c>
      <c r="CH97" s="27" t="str">
        <f t="shared" si="52"/>
        <v/>
      </c>
      <c r="CN97" s="7" t="str">
        <f t="shared" si="53"/>
        <v/>
      </c>
      <c r="CQ97" t="str">
        <f t="shared" si="54"/>
        <v/>
      </c>
      <c r="CW97" s="7" t="str">
        <f t="shared" si="75"/>
        <v/>
      </c>
      <c r="CY97" t="str">
        <f t="shared" si="56"/>
        <v/>
      </c>
      <c r="DE97" s="7" t="str">
        <f t="shared" si="57"/>
        <v/>
      </c>
      <c r="DG97" t="str">
        <f t="shared" si="58"/>
        <v/>
      </c>
      <c r="DM97" s="7" t="str">
        <f t="shared" si="69"/>
        <v/>
      </c>
      <c r="DO97" t="str">
        <f t="shared" si="59"/>
        <v/>
      </c>
      <c r="DU97" s="7" t="str">
        <f t="shared" si="60"/>
        <v/>
      </c>
      <c r="DW97" t="str">
        <f t="shared" si="61"/>
        <v/>
      </c>
      <c r="EC97" s="7" t="str">
        <f t="shared" si="62"/>
        <v/>
      </c>
      <c r="EE97" t="str">
        <f t="shared" si="63"/>
        <v/>
      </c>
      <c r="EK97" s="7" t="str">
        <f t="shared" si="71"/>
        <v/>
      </c>
      <c r="EM97" t="str">
        <f t="shared" si="64"/>
        <v/>
      </c>
      <c r="ES97" s="27" t="str">
        <f t="shared" si="65"/>
        <v/>
      </c>
      <c r="EU97" s="27" t="str">
        <f t="shared" si="66"/>
        <v/>
      </c>
      <c r="FA97" s="7" t="str">
        <f t="shared" si="73"/>
        <v/>
      </c>
    </row>
    <row r="98" spans="5:157" ht="15.75" x14ac:dyDescent="0.25">
      <c r="E98" t="str">
        <f t="shared" si="36"/>
        <v/>
      </c>
      <c r="K98" s="7" t="str">
        <f t="shared" si="37"/>
        <v/>
      </c>
      <c r="M98" t="str">
        <f t="shared" si="38"/>
        <v/>
      </c>
      <c r="S98" s="7" t="str">
        <f t="shared" si="74"/>
        <v/>
      </c>
      <c r="U98" t="str">
        <f t="shared" si="40"/>
        <v/>
      </c>
      <c r="AA98" s="27" t="str">
        <f t="shared" si="41"/>
        <v/>
      </c>
      <c r="AC98" t="str">
        <f t="shared" si="42"/>
        <v/>
      </c>
      <c r="AI98" s="7" t="str">
        <f t="shared" si="68"/>
        <v/>
      </c>
      <c r="AK98" t="str">
        <f t="shared" si="43"/>
        <v/>
      </c>
      <c r="AQ98" s="7" t="str">
        <f t="shared" si="44"/>
        <v/>
      </c>
      <c r="AS98" t="str">
        <f t="shared" si="45"/>
        <v/>
      </c>
      <c r="AY98" s="7" t="str">
        <f t="shared" si="46"/>
        <v/>
      </c>
      <c r="BA98" t="str">
        <f t="shared" si="47"/>
        <v/>
      </c>
      <c r="BG98" s="7" t="str">
        <f t="shared" si="70"/>
        <v/>
      </c>
      <c r="BI98" t="str">
        <f t="shared" si="48"/>
        <v/>
      </c>
      <c r="BO98" s="27" t="str">
        <f t="shared" si="49"/>
        <v/>
      </c>
      <c r="BQ98" s="27" t="str">
        <f t="shared" si="50"/>
        <v/>
      </c>
      <c r="BW98" s="27" t="str">
        <f t="shared" si="72"/>
        <v/>
      </c>
      <c r="CH98" s="27" t="str">
        <f t="shared" si="52"/>
        <v/>
      </c>
      <c r="CN98" s="7" t="str">
        <f t="shared" si="53"/>
        <v/>
      </c>
      <c r="CQ98" t="str">
        <f t="shared" si="54"/>
        <v/>
      </c>
      <c r="CW98" s="7" t="str">
        <f t="shared" si="75"/>
        <v/>
      </c>
      <c r="CY98" t="str">
        <f t="shared" si="56"/>
        <v/>
      </c>
      <c r="DE98" s="7" t="str">
        <f t="shared" si="57"/>
        <v/>
      </c>
      <c r="DG98" t="str">
        <f t="shared" si="58"/>
        <v/>
      </c>
      <c r="DM98" s="7" t="str">
        <f t="shared" si="69"/>
        <v/>
      </c>
      <c r="DO98" t="str">
        <f t="shared" si="59"/>
        <v/>
      </c>
      <c r="DU98" s="7" t="str">
        <f t="shared" si="60"/>
        <v/>
      </c>
      <c r="DW98" t="str">
        <f t="shared" si="61"/>
        <v/>
      </c>
      <c r="EC98" s="7" t="str">
        <f t="shared" si="62"/>
        <v/>
      </c>
      <c r="EE98" t="str">
        <f t="shared" si="63"/>
        <v/>
      </c>
      <c r="EK98" s="7" t="str">
        <f t="shared" si="71"/>
        <v/>
      </c>
      <c r="EM98" t="str">
        <f t="shared" si="64"/>
        <v/>
      </c>
      <c r="ES98" s="27" t="str">
        <f t="shared" si="65"/>
        <v/>
      </c>
      <c r="EU98" s="27" t="str">
        <f t="shared" si="66"/>
        <v/>
      </c>
      <c r="FA98" s="7" t="str">
        <f t="shared" si="73"/>
        <v/>
      </c>
    </row>
    <row r="99" spans="5:157" ht="15.75" x14ac:dyDescent="0.25">
      <c r="E99" t="str">
        <f t="shared" si="36"/>
        <v/>
      </c>
      <c r="K99" s="7" t="str">
        <f t="shared" si="37"/>
        <v/>
      </c>
      <c r="M99" t="str">
        <f t="shared" si="38"/>
        <v/>
      </c>
      <c r="S99" s="7" t="str">
        <f t="shared" si="74"/>
        <v/>
      </c>
      <c r="U99" t="str">
        <f t="shared" si="40"/>
        <v/>
      </c>
      <c r="AA99" s="27" t="str">
        <f t="shared" si="41"/>
        <v/>
      </c>
      <c r="AC99" t="str">
        <f t="shared" si="42"/>
        <v/>
      </c>
      <c r="AI99" s="7" t="str">
        <f t="shared" si="68"/>
        <v/>
      </c>
      <c r="AK99" t="str">
        <f t="shared" si="43"/>
        <v/>
      </c>
      <c r="AQ99" s="7" t="str">
        <f t="shared" si="44"/>
        <v/>
      </c>
      <c r="AS99" t="str">
        <f t="shared" si="45"/>
        <v/>
      </c>
      <c r="AY99" s="7" t="str">
        <f t="shared" si="46"/>
        <v/>
      </c>
      <c r="BA99" t="str">
        <f t="shared" si="47"/>
        <v/>
      </c>
      <c r="BG99" s="7" t="str">
        <f t="shared" si="70"/>
        <v/>
      </c>
      <c r="BI99" t="str">
        <f t="shared" si="48"/>
        <v/>
      </c>
      <c r="BO99" s="27" t="str">
        <f t="shared" si="49"/>
        <v/>
      </c>
      <c r="BQ99" s="27" t="str">
        <f t="shared" si="50"/>
        <v/>
      </c>
      <c r="BW99" s="27" t="str">
        <f t="shared" si="72"/>
        <v/>
      </c>
      <c r="CH99" s="27" t="str">
        <f t="shared" si="52"/>
        <v/>
      </c>
      <c r="CN99" s="7" t="str">
        <f t="shared" si="53"/>
        <v/>
      </c>
      <c r="CQ99" t="str">
        <f t="shared" si="54"/>
        <v/>
      </c>
      <c r="CW99" s="7" t="str">
        <f t="shared" si="75"/>
        <v/>
      </c>
      <c r="CY99" t="str">
        <f t="shared" si="56"/>
        <v/>
      </c>
      <c r="DE99" s="7" t="str">
        <f t="shared" si="57"/>
        <v/>
      </c>
      <c r="DG99" t="str">
        <f t="shared" si="58"/>
        <v/>
      </c>
      <c r="DM99" s="7" t="str">
        <f t="shared" si="69"/>
        <v/>
      </c>
      <c r="DO99" t="str">
        <f t="shared" si="59"/>
        <v/>
      </c>
      <c r="DU99" s="7" t="str">
        <f t="shared" si="60"/>
        <v/>
      </c>
      <c r="DW99" t="str">
        <f t="shared" si="61"/>
        <v/>
      </c>
      <c r="EC99" s="7" t="str">
        <f t="shared" si="62"/>
        <v/>
      </c>
      <c r="EE99" t="str">
        <f t="shared" si="63"/>
        <v/>
      </c>
      <c r="EK99" s="7" t="str">
        <f t="shared" si="71"/>
        <v/>
      </c>
      <c r="EM99" t="str">
        <f t="shared" si="64"/>
        <v/>
      </c>
      <c r="ES99" s="27" t="str">
        <f t="shared" si="65"/>
        <v/>
      </c>
      <c r="EU99" s="27" t="str">
        <f t="shared" si="66"/>
        <v/>
      </c>
      <c r="FA99" s="7" t="str">
        <f t="shared" si="73"/>
        <v/>
      </c>
    </row>
    <row r="100" spans="5:157" ht="15.75" x14ac:dyDescent="0.25">
      <c r="E100" t="str">
        <f t="shared" si="36"/>
        <v/>
      </c>
      <c r="K100" s="7" t="str">
        <f t="shared" si="37"/>
        <v/>
      </c>
      <c r="M100" t="str">
        <f t="shared" si="38"/>
        <v/>
      </c>
      <c r="S100" s="7" t="str">
        <f t="shared" si="74"/>
        <v/>
      </c>
      <c r="U100" t="str">
        <f t="shared" si="40"/>
        <v/>
      </c>
      <c r="AA100" s="27" t="str">
        <f t="shared" si="41"/>
        <v/>
      </c>
      <c r="AC100" t="str">
        <f t="shared" si="42"/>
        <v/>
      </c>
      <c r="AI100" s="7" t="str">
        <f t="shared" si="68"/>
        <v/>
      </c>
      <c r="AK100" t="str">
        <f t="shared" si="43"/>
        <v/>
      </c>
      <c r="AQ100" s="7" t="str">
        <f t="shared" si="44"/>
        <v/>
      </c>
      <c r="AS100" t="str">
        <f t="shared" si="45"/>
        <v/>
      </c>
      <c r="AY100" s="7" t="str">
        <f t="shared" si="46"/>
        <v/>
      </c>
      <c r="BA100" t="str">
        <f t="shared" si="47"/>
        <v/>
      </c>
      <c r="BG100" s="7" t="str">
        <f t="shared" si="70"/>
        <v/>
      </c>
      <c r="BI100" t="str">
        <f t="shared" si="48"/>
        <v/>
      </c>
      <c r="BO100" s="27" t="str">
        <f t="shared" si="49"/>
        <v/>
      </c>
      <c r="BQ100" s="27" t="str">
        <f t="shared" si="50"/>
        <v/>
      </c>
      <c r="BW100" s="27" t="str">
        <f t="shared" si="72"/>
        <v/>
      </c>
      <c r="CH100" s="27" t="str">
        <f t="shared" si="52"/>
        <v/>
      </c>
      <c r="CN100" s="7" t="str">
        <f t="shared" si="53"/>
        <v/>
      </c>
      <c r="CQ100" t="str">
        <f t="shared" si="54"/>
        <v/>
      </c>
      <c r="CW100" s="7" t="str">
        <f t="shared" si="75"/>
        <v/>
      </c>
      <c r="CY100" t="str">
        <f t="shared" si="56"/>
        <v/>
      </c>
      <c r="DE100" s="7" t="str">
        <f t="shared" si="57"/>
        <v/>
      </c>
      <c r="DG100" t="str">
        <f t="shared" si="58"/>
        <v/>
      </c>
      <c r="DM100" s="7" t="str">
        <f t="shared" si="69"/>
        <v/>
      </c>
      <c r="DO100" t="str">
        <f t="shared" si="59"/>
        <v/>
      </c>
      <c r="DU100" s="7" t="str">
        <f t="shared" si="60"/>
        <v/>
      </c>
      <c r="DW100" t="str">
        <f t="shared" si="61"/>
        <v/>
      </c>
      <c r="EC100" s="7" t="str">
        <f t="shared" si="62"/>
        <v/>
      </c>
      <c r="EE100" t="str">
        <f t="shared" si="63"/>
        <v/>
      </c>
      <c r="EK100" s="7" t="str">
        <f t="shared" si="71"/>
        <v/>
      </c>
      <c r="EM100" t="str">
        <f t="shared" si="64"/>
        <v/>
      </c>
      <c r="ES100" s="27" t="str">
        <f t="shared" si="65"/>
        <v/>
      </c>
      <c r="EU100" s="27" t="str">
        <f t="shared" si="66"/>
        <v/>
      </c>
      <c r="FA100" s="7" t="str">
        <f t="shared" si="73"/>
        <v/>
      </c>
    </row>
    <row r="101" spans="5:157" ht="15.75" x14ac:dyDescent="0.25">
      <c r="ES101" s="27"/>
    </row>
    <row r="102" spans="5:157" ht="15.75" x14ac:dyDescent="0.25">
      <c r="ES102" s="27"/>
    </row>
    <row r="103" spans="5:157" ht="15.75" x14ac:dyDescent="0.25">
      <c r="ES103" s="27"/>
    </row>
  </sheetData>
  <mergeCells count="2">
    <mergeCell ref="A1:B1"/>
    <mergeCell ref="C1:D1"/>
  </mergeCells>
  <pageMargins left="0.7" right="0.7" top="0.75" bottom="0.75" header="0.3" footer="0.3"/>
  <drawing r:id="rId22"/>
  <extLst>
    <ext xmlns:x14="http://schemas.microsoft.com/office/spreadsheetml/2009/9/main" uri="{A8765BA9-456A-4dab-B4F3-ACF838C121DE}">
      <x14:slicerList>
        <x14:slicer r:id="rId2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activeCell="I31" sqref="I31"/>
    </sheetView>
  </sheetViews>
  <sheetFormatPr baseColWidth="10" defaultRowHeight="15" x14ac:dyDescent="0.25"/>
  <sheetData>
    <row r="1" spans="1:4" x14ac:dyDescent="0.25">
      <c r="A1" s="42" t="str">
        <f>VLOOKUP(OUTIL!$A$4,REF!$E$3:$H$15,4,FALSE)&amp;" 2025*"</f>
        <v>Janvier - Septembre 2025*</v>
      </c>
      <c r="B1" s="42"/>
      <c r="C1" s="42" t="str">
        <f>VLOOKUP(OUTIL!$A$4,REF!$E$3:$H$15,4,FALSE)&amp;" 2024"</f>
        <v>Janvier - Septembre 2024</v>
      </c>
      <c r="D1" s="42"/>
    </row>
  </sheetData>
  <mergeCells count="2">
    <mergeCell ref="A1:B1"/>
    <mergeCell ref="C1:D1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0"/>
  <sheetViews>
    <sheetView showGridLines="0" tabSelected="1" zoomScale="85" zoomScaleNormal="85" workbookViewId="0">
      <selection activeCell="J9" sqref="J9"/>
    </sheetView>
  </sheetViews>
  <sheetFormatPr baseColWidth="10" defaultRowHeight="15" x14ac:dyDescent="0.25"/>
  <cols>
    <col min="1" max="1" width="82" bestFit="1" customWidth="1"/>
    <col min="2" max="2" width="17.85546875" bestFit="1" customWidth="1"/>
    <col min="3" max="3" width="19.28515625" bestFit="1" customWidth="1"/>
    <col min="4" max="4" width="18.28515625" bestFit="1" customWidth="1"/>
    <col min="5" max="5" width="19.28515625" bestFit="1" customWidth="1"/>
    <col min="6" max="6" width="15" bestFit="1" customWidth="1"/>
  </cols>
  <sheetData>
    <row r="1" spans="1:8" ht="15.75" x14ac:dyDescent="0.25">
      <c r="A1" s="13"/>
      <c r="B1" s="14"/>
      <c r="C1" s="14"/>
      <c r="D1" s="14"/>
      <c r="E1" s="14"/>
    </row>
    <row r="2" spans="1:8" x14ac:dyDescent="0.25">
      <c r="A2" s="43" t="s">
        <v>0</v>
      </c>
      <c r="B2" s="44"/>
      <c r="C2" s="44"/>
      <c r="D2" s="44"/>
      <c r="E2" s="45"/>
    </row>
    <row r="3" spans="1:8" ht="55.5" customHeight="1" x14ac:dyDescent="0.25">
      <c r="A3" s="46"/>
      <c r="B3" s="47"/>
      <c r="C3" s="47"/>
      <c r="D3" s="47"/>
      <c r="E3" s="48"/>
    </row>
    <row r="4" spans="1:8" ht="15.75" x14ac:dyDescent="0.25">
      <c r="A4" s="15"/>
      <c r="B4" s="16"/>
      <c r="C4" s="16"/>
      <c r="D4" s="16"/>
      <c r="E4" s="17"/>
    </row>
    <row r="5" spans="1:8" x14ac:dyDescent="0.25">
      <c r="A5" s="49"/>
      <c r="B5" s="51" t="str">
        <f>OUTIL!$A$1</f>
        <v>Janvier - Septembre 2025*</v>
      </c>
      <c r="C5" s="52"/>
      <c r="D5" s="53" t="str">
        <f>FILTRES!$C$1</f>
        <v>Janvier - Septembre 2024</v>
      </c>
      <c r="E5" s="52"/>
    </row>
    <row r="6" spans="1:8" ht="15.75" x14ac:dyDescent="0.3">
      <c r="A6" s="50"/>
      <c r="B6" s="1" t="s">
        <v>1</v>
      </c>
      <c r="C6" s="1" t="s">
        <v>2</v>
      </c>
      <c r="D6" s="1" t="s">
        <v>1</v>
      </c>
      <c r="E6" s="1" t="s">
        <v>2</v>
      </c>
    </row>
    <row r="7" spans="1:8" ht="15.75" x14ac:dyDescent="0.3">
      <c r="A7" s="50"/>
      <c r="B7" s="1" t="s">
        <v>3</v>
      </c>
      <c r="C7" s="1" t="s">
        <v>4</v>
      </c>
      <c r="D7" s="1" t="s">
        <v>3</v>
      </c>
      <c r="E7" s="1" t="s">
        <v>4</v>
      </c>
    </row>
    <row r="8" spans="1:8" x14ac:dyDescent="0.25">
      <c r="A8" s="2" t="str">
        <f>UPPER('Exportations  (adap)'!B9)</f>
        <v>ALIMENTATION, BOISSONS ET TABACS</v>
      </c>
      <c r="B8" s="3">
        <f>'Exportations  (adap)'!C9</f>
        <v>3285144</v>
      </c>
      <c r="C8" s="3">
        <f>'Exportations  (adap)'!D9</f>
        <v>61084039</v>
      </c>
      <c r="D8" s="3">
        <f>'Exportations  (adap)'!E9</f>
        <v>2941901</v>
      </c>
      <c r="E8" s="3">
        <f>'Exportations  (adap)'!F9</f>
        <v>58222794</v>
      </c>
    </row>
    <row r="9" spans="1:8" ht="16.5" x14ac:dyDescent="0.3">
      <c r="A9" s="5" t="str">
        <f>'Exportations  (adap)'!B10</f>
        <v>Fruits rouges (fraises, framboises, myrtilles....)</v>
      </c>
      <c r="B9" s="6">
        <f>'Exportations  (adap)'!C10</f>
        <v>195470</v>
      </c>
      <c r="C9" s="6">
        <f>'Exportations  (adap)'!D10</f>
        <v>9722790</v>
      </c>
      <c r="D9" s="6">
        <f>'Exportations  (adap)'!E10</f>
        <v>181334</v>
      </c>
      <c r="E9" s="6">
        <f>'Exportations  (adap)'!F10</f>
        <v>8944529</v>
      </c>
    </row>
    <row r="10" spans="1:8" ht="16.5" x14ac:dyDescent="0.3">
      <c r="A10" s="5" t="str">
        <f>'Exportations  (adap)'!B11</f>
        <v>Crustacés, mollusques et coquillages</v>
      </c>
      <c r="B10" s="6">
        <f>'Exportations  (adap)'!C11</f>
        <v>93810</v>
      </c>
      <c r="C10" s="6">
        <f>'Exportations  (adap)'!D11</f>
        <v>9364582</v>
      </c>
      <c r="D10" s="6">
        <f>'Exportations  (adap)'!E11</f>
        <v>104313</v>
      </c>
      <c r="E10" s="6">
        <f>'Exportations  (adap)'!F11</f>
        <v>9555400</v>
      </c>
      <c r="H10" s="8"/>
    </row>
    <row r="11" spans="1:8" ht="16.5" x14ac:dyDescent="0.3">
      <c r="A11" s="5" t="str">
        <f>'Exportations  (adap)'!B12</f>
        <v>Tomates fraîches</v>
      </c>
      <c r="B11" s="6">
        <f>'Exportations  (adap)'!C12</f>
        <v>475683</v>
      </c>
      <c r="C11" s="6">
        <f>'Exportations  (adap)'!D12</f>
        <v>7981387</v>
      </c>
      <c r="D11" s="6">
        <f>'Exportations  (adap)'!E12</f>
        <v>488569</v>
      </c>
      <c r="E11" s="6">
        <f>'Exportations  (adap)'!F12</f>
        <v>7623029</v>
      </c>
      <c r="H11" s="8"/>
    </row>
    <row r="12" spans="1:8" ht="16.5" x14ac:dyDescent="0.3">
      <c r="A12" s="5" t="str">
        <f>'Exportations  (adap)'!B13</f>
        <v>Légumes frais, congelés ou en saumure</v>
      </c>
      <c r="B12" s="6">
        <f>'Exportations  (adap)'!C13</f>
        <v>433065</v>
      </c>
      <c r="C12" s="6">
        <f>'Exportations  (adap)'!D13</f>
        <v>5178361</v>
      </c>
      <c r="D12" s="6">
        <f>'Exportations  (adap)'!E13</f>
        <v>459536</v>
      </c>
      <c r="E12" s="6">
        <f>'Exportations  (adap)'!F13</f>
        <v>5838800</v>
      </c>
      <c r="H12" s="8"/>
    </row>
    <row r="13" spans="1:8" ht="16.5" x14ac:dyDescent="0.3">
      <c r="A13" s="5" t="str">
        <f>'Exportations  (adap)'!B14</f>
        <v>Préparations et conserves de poissons et crustacés</v>
      </c>
      <c r="B13" s="6">
        <f>'Exportations  (adap)'!C14</f>
        <v>88163</v>
      </c>
      <c r="C13" s="6">
        <f>'Exportations  (adap)'!D14</f>
        <v>4999846</v>
      </c>
      <c r="D13" s="6">
        <f>'Exportations  (adap)'!E14</f>
        <v>102417</v>
      </c>
      <c r="E13" s="6">
        <f>'Exportations  (adap)'!F14</f>
        <v>5566536</v>
      </c>
      <c r="H13" s="8"/>
    </row>
    <row r="14" spans="1:8" ht="16.5" x14ac:dyDescent="0.3">
      <c r="A14" s="5" t="str">
        <f>'Exportations  (adap)'!B15</f>
        <v>Poissons frais, salés, séchés ou fumés</v>
      </c>
      <c r="B14" s="6">
        <f>'Exportations  (adap)'!C15</f>
        <v>252421</v>
      </c>
      <c r="C14" s="6">
        <f>'Exportations  (adap)'!D15</f>
        <v>3768181</v>
      </c>
      <c r="D14" s="6">
        <f>'Exportations  (adap)'!E15</f>
        <v>203519</v>
      </c>
      <c r="E14" s="6">
        <f>'Exportations  (adap)'!F15</f>
        <v>3260194</v>
      </c>
    </row>
    <row r="15" spans="1:8" ht="16.5" x14ac:dyDescent="0.3">
      <c r="A15" s="5" t="str">
        <f>'Exportations  (adap)'!B16</f>
        <v>Agrumes</v>
      </c>
      <c r="B15" s="6">
        <f>'Exportations  (adap)'!C16</f>
        <v>402624</v>
      </c>
      <c r="C15" s="6">
        <f>'Exportations  (adap)'!D16</f>
        <v>3531337</v>
      </c>
      <c r="D15" s="6">
        <f>'Exportations  (adap)'!E16</f>
        <v>285017</v>
      </c>
      <c r="E15" s="6">
        <f>'Exportations  (adap)'!F16</f>
        <v>2588231</v>
      </c>
    </row>
    <row r="16" spans="1:8" ht="16.5" x14ac:dyDescent="0.3">
      <c r="A16" s="5" t="str">
        <f>'Exportations  (adap)'!B17</f>
        <v>Sucre brut ou rafiné</v>
      </c>
      <c r="B16" s="6">
        <f>'Exportations  (adap)'!C17</f>
        <v>619131</v>
      </c>
      <c r="C16" s="6">
        <f>'Exportations  (adap)'!D17</f>
        <v>3450722</v>
      </c>
      <c r="D16" s="6">
        <f>'Exportations  (adap)'!E17</f>
        <v>477977</v>
      </c>
      <c r="E16" s="6">
        <f>'Exportations  (adap)'!F17</f>
        <v>3305908</v>
      </c>
    </row>
    <row r="17" spans="1:5" ht="16.5" x14ac:dyDescent="0.3">
      <c r="A17" s="5" t="str">
        <f>'Exportations  (adap)'!B18</f>
        <v>Fruits frais ou secs, congelés ou en saumure</v>
      </c>
      <c r="B17" s="6">
        <f>'Exportations  (adap)'!C18</f>
        <v>100167</v>
      </c>
      <c r="C17" s="6">
        <f>'Exportations  (adap)'!D18</f>
        <v>2520592</v>
      </c>
      <c r="D17" s="6">
        <f>'Exportations  (adap)'!E18</f>
        <v>57419</v>
      </c>
      <c r="E17" s="6">
        <f>'Exportations  (adap)'!F18</f>
        <v>1569462</v>
      </c>
    </row>
    <row r="18" spans="1:5" ht="16.5" x14ac:dyDescent="0.3">
      <c r="A18" s="5" t="str">
        <f>'Exportations  (adap)'!B19</f>
        <v>Pastèques et melons</v>
      </c>
      <c r="B18" s="6">
        <f>'Exportations  (adap)'!C19</f>
        <v>221821</v>
      </c>
      <c r="C18" s="6">
        <f>'Exportations  (adap)'!D19</f>
        <v>2347363</v>
      </c>
      <c r="D18" s="6">
        <f>'Exportations  (adap)'!E19</f>
        <v>155979</v>
      </c>
      <c r="E18" s="6">
        <f>'Exportations  (adap)'!F19</f>
        <v>1526372</v>
      </c>
    </row>
    <row r="19" spans="1:5" ht="16.5" x14ac:dyDescent="0.3">
      <c r="A19" s="5" t="str">
        <f>'Exportations  (adap)'!B20</f>
        <v>Conserves de légumes</v>
      </c>
      <c r="B19" s="6">
        <f>'Exportations  (adap)'!C20</f>
        <v>72280</v>
      </c>
      <c r="C19" s="6">
        <f>'Exportations  (adap)'!D20</f>
        <v>1599698</v>
      </c>
      <c r="D19" s="6">
        <f>'Exportations  (adap)'!E20</f>
        <v>76644</v>
      </c>
      <c r="E19" s="6">
        <f>'Exportations  (adap)'!F20</f>
        <v>1706296</v>
      </c>
    </row>
    <row r="20" spans="1:5" ht="16.5" x14ac:dyDescent="0.3">
      <c r="A20" s="5" t="str">
        <f>'Exportations  (adap)'!B21</f>
        <v>Préparations alimentaires diverses</v>
      </c>
      <c r="B20" s="6">
        <f>'Exportations  (adap)'!C21</f>
        <v>9548</v>
      </c>
      <c r="C20" s="6">
        <f>'Exportations  (adap)'!D21</f>
        <v>1009069</v>
      </c>
      <c r="D20" s="6">
        <f>'Exportations  (adap)'!E21</f>
        <v>9890</v>
      </c>
      <c r="E20" s="6">
        <f>'Exportations  (adap)'!F21</f>
        <v>749629</v>
      </c>
    </row>
    <row r="21" spans="1:5" ht="16.5" x14ac:dyDescent="0.3">
      <c r="A21" s="5" t="str">
        <f>'Exportations  (adap)'!B22</f>
        <v>Tabacs</v>
      </c>
      <c r="B21" s="6">
        <f>'Exportations  (adap)'!C22</f>
        <v>1243</v>
      </c>
      <c r="C21" s="6">
        <f>'Exportations  (adap)'!D22</f>
        <v>968982</v>
      </c>
      <c r="D21" s="6">
        <f>'Exportations  (adap)'!E22</f>
        <v>3534</v>
      </c>
      <c r="E21" s="6">
        <f>'Exportations  (adap)'!F22</f>
        <v>1039509</v>
      </c>
    </row>
    <row r="22" spans="1:5" ht="16.5" x14ac:dyDescent="0.3">
      <c r="A22" s="5" t="str">
        <f>'Exportations  (adap)'!B23</f>
        <v>Patisseries et préparations à base de céréales</v>
      </c>
      <c r="B22" s="6">
        <f>'Exportations  (adap)'!C23</f>
        <v>81309</v>
      </c>
      <c r="C22" s="6">
        <f>'Exportations  (adap)'!D23</f>
        <v>932157</v>
      </c>
      <c r="D22" s="6">
        <f>'Exportations  (adap)'!E23</f>
        <v>74066</v>
      </c>
      <c r="E22" s="6">
        <f>'Exportations  (adap)'!F23</f>
        <v>898567</v>
      </c>
    </row>
    <row r="23" spans="1:5" ht="16.5" x14ac:dyDescent="0.3">
      <c r="A23" s="5" t="str">
        <f>'Exportations  (adap)'!B24</f>
        <v>Farine et poudre de poissons</v>
      </c>
      <c r="B23" s="6">
        <f>'Exportations  (adap)'!C24</f>
        <v>65287</v>
      </c>
      <c r="C23" s="6">
        <f>'Exportations  (adap)'!D24</f>
        <v>817280</v>
      </c>
      <c r="D23" s="6">
        <f>'Exportations  (adap)'!E24</f>
        <v>98371</v>
      </c>
      <c r="E23" s="6">
        <f>'Exportations  (adap)'!F24</f>
        <v>1426154</v>
      </c>
    </row>
    <row r="24" spans="1:5" ht="16.5" x14ac:dyDescent="0.3">
      <c r="A24" s="5" t="str">
        <f>'Exportations  (adap)'!B25</f>
        <v>Extraits et essences de café ou de thé</v>
      </c>
      <c r="B24" s="6">
        <f>'Exportations  (adap)'!C25</f>
        <v>2265</v>
      </c>
      <c r="C24" s="6">
        <f>'Exportations  (adap)'!D25</f>
        <v>380442</v>
      </c>
      <c r="D24" s="6">
        <f>'Exportations  (adap)'!E25</f>
        <v>1759</v>
      </c>
      <c r="E24" s="6">
        <f>'Exportations  (adap)'!F25</f>
        <v>255368</v>
      </c>
    </row>
    <row r="25" spans="1:5" ht="16.5" x14ac:dyDescent="0.3">
      <c r="A25" s="5" t="str">
        <f>'Exportations  (adap)'!B26</f>
        <v>Fromage</v>
      </c>
      <c r="B25" s="6">
        <f>'Exportations  (adap)'!C26</f>
        <v>5050</v>
      </c>
      <c r="C25" s="6">
        <f>'Exportations  (adap)'!D26</f>
        <v>240425</v>
      </c>
      <c r="D25" s="6">
        <f>'Exportations  (adap)'!E26</f>
        <v>1139</v>
      </c>
      <c r="E25" s="6">
        <f>'Exportations  (adap)'!F26</f>
        <v>74147</v>
      </c>
    </row>
    <row r="26" spans="1:5" ht="16.5" x14ac:dyDescent="0.3">
      <c r="A26" s="5" t="str">
        <f>'Exportations  (adap)'!B27</f>
        <v>Eaux minérales et boissons non alcooliques</v>
      </c>
      <c r="B26" s="6">
        <f>'Exportations  (adap)'!C27</f>
        <v>31263</v>
      </c>
      <c r="C26" s="6">
        <f>'Exportations  (adap)'!D27</f>
        <v>228510</v>
      </c>
      <c r="D26" s="6">
        <f>'Exportations  (adap)'!E27</f>
        <v>33770</v>
      </c>
      <c r="E26" s="6">
        <f>'Exportations  (adap)'!F27</f>
        <v>233452</v>
      </c>
    </row>
    <row r="27" spans="1:5" ht="16.5" x14ac:dyDescent="0.3">
      <c r="A27" s="5" t="str">
        <f>'Exportations  (adap)'!B28</f>
        <v>Jus de fruits et de légumes</v>
      </c>
      <c r="B27" s="6">
        <f>'Exportations  (adap)'!C28</f>
        <v>13295</v>
      </c>
      <c r="C27" s="6">
        <f>'Exportations  (adap)'!D28</f>
        <v>210326</v>
      </c>
      <c r="D27" s="6">
        <f>'Exportations  (adap)'!E28</f>
        <v>12714</v>
      </c>
      <c r="E27" s="6">
        <f>'Exportations  (adap)'!F28</f>
        <v>200733</v>
      </c>
    </row>
    <row r="28" spans="1:5" ht="16.5" x14ac:dyDescent="0.3">
      <c r="A28" s="5" t="str">
        <f>'Exportations  (adap)'!B29</f>
        <v>Oeufs</v>
      </c>
      <c r="B28" s="6">
        <f>'Exportations  (adap)'!C29</f>
        <v>4508</v>
      </c>
      <c r="C28" s="6">
        <f>'Exportations  (adap)'!D29</f>
        <v>209841</v>
      </c>
      <c r="D28" s="6">
        <f>'Exportations  (adap)'!E29</f>
        <v>3897</v>
      </c>
      <c r="E28" s="6">
        <f>'Exportations  (adap)'!F29</f>
        <v>215094</v>
      </c>
    </row>
    <row r="29" spans="1:5" ht="16.5" x14ac:dyDescent="0.3">
      <c r="A29" s="5" t="str">
        <f>'Exportations  (adap)'!B30</f>
        <v>Conserves de fruits et confitures</v>
      </c>
      <c r="B29" s="6">
        <f>'Exportations  (adap)'!C30</f>
        <v>9928</v>
      </c>
      <c r="C29" s="6">
        <f>'Exportations  (adap)'!D30</f>
        <v>194198</v>
      </c>
      <c r="D29" s="6">
        <f>'Exportations  (adap)'!E30</f>
        <v>7691</v>
      </c>
      <c r="E29" s="6">
        <f>'Exportations  (adap)'!F30</f>
        <v>170950</v>
      </c>
    </row>
    <row r="30" spans="1:5" ht="16.5" x14ac:dyDescent="0.3">
      <c r="A30" s="5" t="str">
        <f>'Exportations  (adap)'!B31</f>
        <v>Thé</v>
      </c>
      <c r="B30" s="6">
        <f>'Exportations  (adap)'!C31</f>
        <v>724</v>
      </c>
      <c r="C30" s="6">
        <f>'Exportations  (adap)'!D31</f>
        <v>193639</v>
      </c>
      <c r="D30" s="6">
        <f>'Exportations  (adap)'!E31</f>
        <v>941</v>
      </c>
      <c r="E30" s="6">
        <f>'Exportations  (adap)'!F31</f>
        <v>264443</v>
      </c>
    </row>
    <row r="31" spans="1:5" ht="16.5" x14ac:dyDescent="0.3">
      <c r="A31" s="5" t="str">
        <f>'Exportations  (adap)'!B32</f>
        <v>Préparations à base de sucre</v>
      </c>
      <c r="B31" s="6">
        <f>'Exportations  (adap)'!C32</f>
        <v>24543</v>
      </c>
      <c r="C31" s="6">
        <f>'Exportations  (adap)'!D32</f>
        <v>188552</v>
      </c>
      <c r="D31" s="6">
        <f>'Exportations  (adap)'!E32</f>
        <v>14350</v>
      </c>
      <c r="E31" s="6">
        <f>'Exportations  (adap)'!F32</f>
        <v>204341</v>
      </c>
    </row>
    <row r="32" spans="1:5" ht="16.5" x14ac:dyDescent="0.3">
      <c r="A32" s="5" t="str">
        <f>'Exportations  (adap)'!B33</f>
        <v>Epices</v>
      </c>
      <c r="B32" s="6">
        <f>'Exportations  (adap)'!C33</f>
        <v>5771</v>
      </c>
      <c r="C32" s="6">
        <f>'Exportations  (adap)'!D33</f>
        <v>137869</v>
      </c>
      <c r="D32" s="6">
        <f>'Exportations  (adap)'!E33</f>
        <v>6706</v>
      </c>
      <c r="E32" s="6">
        <f>'Exportations  (adap)'!F33</f>
        <v>176178</v>
      </c>
    </row>
    <row r="33" spans="1:5" ht="16.5" x14ac:dyDescent="0.3">
      <c r="A33" s="5" t="str">
        <f>'Exportations  (adap)'!B34</f>
        <v>Cacao et preparations à base de cacao</v>
      </c>
      <c r="B33" s="6">
        <f>'Exportations  (adap)'!C34</f>
        <v>1989</v>
      </c>
      <c r="C33" s="6">
        <f>'Exportations  (adap)'!D34</f>
        <v>117839</v>
      </c>
      <c r="D33" s="6">
        <f>'Exportations  (adap)'!E34</f>
        <v>1924</v>
      </c>
      <c r="E33" s="6">
        <f>'Exportations  (adap)'!F34</f>
        <v>102488</v>
      </c>
    </row>
    <row r="34" spans="1:5" ht="16.5" x14ac:dyDescent="0.3">
      <c r="A34" s="5" t="str">
        <f>'Exportations  (adap)'!B35</f>
        <v>Bières; vins; vermouths; et autres boissons spiritueuses</v>
      </c>
      <c r="B34" s="6">
        <f>'Exportations  (adap)'!C35</f>
        <v>2631</v>
      </c>
      <c r="C34" s="6">
        <f>'Exportations  (adap)'!D35</f>
        <v>112548</v>
      </c>
      <c r="D34" s="6">
        <f>'Exportations  (adap)'!E35</f>
        <v>2878</v>
      </c>
      <c r="E34" s="6">
        <f>'Exportations  (adap)'!F35</f>
        <v>90265</v>
      </c>
    </row>
    <row r="35" spans="1:5" ht="16.5" x14ac:dyDescent="0.3">
      <c r="A35" s="5" t="str">
        <f>'Exportations  (adap)'!B36</f>
        <v>Pommes de terre</v>
      </c>
      <c r="B35" s="6">
        <f>'Exportations  (adap)'!C36</f>
        <v>25754</v>
      </c>
      <c r="C35" s="6">
        <f>'Exportations  (adap)'!D36</f>
        <v>95527</v>
      </c>
      <c r="D35" s="6">
        <f>'Exportations  (adap)'!E36</f>
        <v>29918</v>
      </c>
      <c r="E35" s="6">
        <f>'Exportations  (adap)'!F36</f>
        <v>105614</v>
      </c>
    </row>
    <row r="36" spans="1:5" ht="16.5" x14ac:dyDescent="0.3">
      <c r="A36" s="5" t="str">
        <f>'Exportations  (adap)'!B37</f>
        <v>Raisins frais ou secs</v>
      </c>
      <c r="B36" s="6">
        <f>'Exportations  (adap)'!C37</f>
        <v>7744</v>
      </c>
      <c r="C36" s="6">
        <f>'Exportations  (adap)'!D37</f>
        <v>78013</v>
      </c>
      <c r="D36" s="6">
        <f>'Exportations  (adap)'!E37</f>
        <v>7663</v>
      </c>
      <c r="E36" s="6">
        <f>'Exportations  (adap)'!F37</f>
        <v>85095</v>
      </c>
    </row>
    <row r="37" spans="1:5" ht="16.5" x14ac:dyDescent="0.3">
      <c r="A37" s="5" t="str">
        <f>'Exportations  (adap)'!B38</f>
        <v>Dattes</v>
      </c>
      <c r="B37" s="6">
        <f>'Exportations  (adap)'!C38</f>
        <v>1423</v>
      </c>
      <c r="C37" s="6">
        <f>'Exportations  (adap)'!D38</f>
        <v>72403</v>
      </c>
      <c r="D37" s="6">
        <f>'Exportations  (adap)'!E38</f>
        <v>1787</v>
      </c>
      <c r="E37" s="6">
        <f>'Exportations  (adap)'!F38</f>
        <v>74775</v>
      </c>
    </row>
    <row r="38" spans="1:5" ht="16.5" x14ac:dyDescent="0.3">
      <c r="A38" s="5" t="str">
        <f>'Exportations  (adap)'!B39</f>
        <v>Autres produits alimentaires</v>
      </c>
      <c r="B38" s="6">
        <f>'Exportations  (adap)'!C39</f>
        <v>36234</v>
      </c>
      <c r="C38" s="6">
        <f>'Exportations  (adap)'!D39</f>
        <v>431560</v>
      </c>
      <c r="D38" s="6">
        <f>'Exportations  (adap)'!E39</f>
        <v>36179</v>
      </c>
      <c r="E38" s="6">
        <f>'Exportations  (adap)'!F39</f>
        <v>371235</v>
      </c>
    </row>
    <row r="39" spans="1:5" x14ac:dyDescent="0.25">
      <c r="A39" s="2" t="str">
        <f>UPPER('Exportations  (adap)'!B40)</f>
        <v>ENERGIE ET LUBRIFIANTS</v>
      </c>
      <c r="B39" s="3">
        <f>'Exportations  (adap)'!C40</f>
        <v>413733</v>
      </c>
      <c r="C39" s="3">
        <f>'Exportations  (adap)'!D40</f>
        <v>3896420</v>
      </c>
      <c r="D39" s="3">
        <f>'Exportations  (adap)'!E40</f>
        <v>346282</v>
      </c>
      <c r="E39" s="3">
        <f>'Exportations  (adap)'!F40</f>
        <v>3847057</v>
      </c>
    </row>
    <row r="40" spans="1:5" ht="16.5" x14ac:dyDescent="0.3">
      <c r="A40" s="5" t="str">
        <f>'Exportations  (adap)'!B41</f>
        <v>Huiles de pétrole et lubrifiants</v>
      </c>
      <c r="B40" s="6">
        <f>'Exportations  (adap)'!C41</f>
        <v>384532</v>
      </c>
      <c r="C40" s="6">
        <f>'Exportations  (adap)'!D41</f>
        <v>3588590</v>
      </c>
      <c r="D40" s="6">
        <f>'Exportations  (adap)'!E41</f>
        <v>344859</v>
      </c>
      <c r="E40" s="6">
        <f>'Exportations  (adap)'!F41</f>
        <v>3663071</v>
      </c>
    </row>
    <row r="41" spans="1:5" ht="16.5" x14ac:dyDescent="0.3">
      <c r="A41" s="5" t="str">
        <f>'Exportations  (adap)'!B42</f>
        <v>Energie électrique</v>
      </c>
      <c r="B41" s="6">
        <f>'Exportations  (adap)'!C42</f>
        <v>0</v>
      </c>
      <c r="C41" s="6">
        <f>'Exportations  (adap)'!D42</f>
        <v>206773</v>
      </c>
      <c r="D41" s="6">
        <f>'Exportations  (adap)'!E42</f>
        <v>0</v>
      </c>
      <c r="E41" s="6">
        <f>'Exportations  (adap)'!F42</f>
        <v>166007</v>
      </c>
    </row>
    <row r="42" spans="1:5" ht="16.5" x14ac:dyDescent="0.3">
      <c r="A42" s="5" t="str">
        <f>'Exportations  (adap)'!B43</f>
        <v>Autres produits énergétiques</v>
      </c>
      <c r="B42" s="6">
        <f>'Exportations  (adap)'!C43</f>
        <v>29201</v>
      </c>
      <c r="C42" s="6">
        <f>'Exportations  (adap)'!D43</f>
        <v>101057</v>
      </c>
      <c r="D42" s="6">
        <f>'Exportations  (adap)'!E43</f>
        <v>1423</v>
      </c>
      <c r="E42" s="6">
        <f>'Exportations  (adap)'!F43</f>
        <v>17979</v>
      </c>
    </row>
    <row r="43" spans="1:5" x14ac:dyDescent="0.25">
      <c r="A43" s="2" t="str">
        <f>UPPER('Exportations  (adap)'!B44)</f>
        <v>PRODUITS BRUTS D'ORIGINE ANIMALE ET VEGETALE</v>
      </c>
      <c r="B43" s="3">
        <f>'Exportations  (adap)'!C44</f>
        <v>198489</v>
      </c>
      <c r="C43" s="3">
        <f>'Exportations  (adap)'!D44</f>
        <v>4094394</v>
      </c>
      <c r="D43" s="3">
        <f>'Exportations  (adap)'!E44</f>
        <v>154946</v>
      </c>
      <c r="E43" s="3">
        <f>'Exportations  (adap)'!F44</f>
        <v>4816561</v>
      </c>
    </row>
    <row r="44" spans="1:5" ht="16.5" x14ac:dyDescent="0.3">
      <c r="A44" s="5" t="str">
        <f>'Exportations  (adap)'!B45</f>
        <v>Sous-produits animaux non comestibles</v>
      </c>
      <c r="B44" s="6">
        <f>'Exportations  (adap)'!C45</f>
        <v>40816</v>
      </c>
      <c r="C44" s="6">
        <f>'Exportations  (adap)'!D45</f>
        <v>917115</v>
      </c>
      <c r="D44" s="6">
        <f>'Exportations  (adap)'!E45</f>
        <v>35410</v>
      </c>
      <c r="E44" s="6">
        <f>'Exportations  (adap)'!F45</f>
        <v>956441</v>
      </c>
    </row>
    <row r="45" spans="1:5" ht="16.5" x14ac:dyDescent="0.3">
      <c r="A45" s="5" t="str">
        <f>'Exportations  (adap)'!B46</f>
        <v>Plantes et parties de plantes</v>
      </c>
      <c r="B45" s="6">
        <f>'Exportations  (adap)'!C46</f>
        <v>24995</v>
      </c>
      <c r="C45" s="6">
        <f>'Exportations  (adap)'!D46</f>
        <v>573863</v>
      </c>
      <c r="D45" s="6">
        <f>'Exportations  (adap)'!E46</f>
        <v>19708</v>
      </c>
      <c r="E45" s="6">
        <f>'Exportations  (adap)'!F46</f>
        <v>547453</v>
      </c>
    </row>
    <row r="46" spans="1:5" ht="16.5" x14ac:dyDescent="0.3">
      <c r="A46" s="5" t="str">
        <f>'Exportations  (adap)'!B47</f>
        <v>Graisses et huiles de poissons</v>
      </c>
      <c r="B46" s="6">
        <f>'Exportations  (adap)'!C47</f>
        <v>18100</v>
      </c>
      <c r="C46" s="6">
        <f>'Exportations  (adap)'!D47</f>
        <v>467231</v>
      </c>
      <c r="D46" s="6">
        <f>'Exportations  (adap)'!E47</f>
        <v>13652</v>
      </c>
      <c r="E46" s="6">
        <f>'Exportations  (adap)'!F47</f>
        <v>1022942</v>
      </c>
    </row>
    <row r="47" spans="1:5" ht="16.5" x14ac:dyDescent="0.3">
      <c r="A47" s="5" t="str">
        <f>'Exportations  (adap)'!B48</f>
        <v>Huile d'olive brute ou raffinée</v>
      </c>
      <c r="B47" s="6">
        <f>'Exportations  (adap)'!C48</f>
        <v>10472</v>
      </c>
      <c r="C47" s="6">
        <f>'Exportations  (adap)'!D48</f>
        <v>384932</v>
      </c>
      <c r="D47" s="6">
        <f>'Exportations  (adap)'!E48</f>
        <v>10860</v>
      </c>
      <c r="E47" s="6">
        <f>'Exportations  (adap)'!F48</f>
        <v>759541</v>
      </c>
    </row>
    <row r="48" spans="1:5" ht="16.5" x14ac:dyDescent="0.3">
      <c r="A48" s="5" t="str">
        <f>'Exportations  (adap)'!B49</f>
        <v>Plantes vivantes et produits de la floriculture</v>
      </c>
      <c r="B48" s="6">
        <f>'Exportations  (adap)'!C49</f>
        <v>8992</v>
      </c>
      <c r="C48" s="6">
        <f>'Exportations  (adap)'!D49</f>
        <v>271031</v>
      </c>
      <c r="D48" s="6">
        <f>'Exportations  (adap)'!E49</f>
        <v>8802</v>
      </c>
      <c r="E48" s="6">
        <f>'Exportations  (adap)'!F49</f>
        <v>255600</v>
      </c>
    </row>
    <row r="49" spans="1:6" ht="16.5" x14ac:dyDescent="0.3">
      <c r="A49" s="5" t="str">
        <f>'Exportations  (adap)'!B50</f>
        <v>Autres huiles végétales brutes ou raffinées</v>
      </c>
      <c r="B49" s="6">
        <f>'Exportations  (adap)'!C50</f>
        <v>2157</v>
      </c>
      <c r="C49" s="6">
        <f>'Exportations  (adap)'!D50</f>
        <v>265733</v>
      </c>
      <c r="D49" s="6">
        <f>'Exportations  (adap)'!E50</f>
        <v>944</v>
      </c>
      <c r="E49" s="6">
        <f>'Exportations  (adap)'!F50</f>
        <v>229822</v>
      </c>
    </row>
    <row r="50" spans="1:6" ht="16.5" x14ac:dyDescent="0.3">
      <c r="A50" s="5" t="str">
        <f>'Exportations  (adap)'!B51</f>
        <v>Gommes; résines et autres sucs et extraits végétaux</v>
      </c>
      <c r="B50" s="6">
        <f>'Exportations  (adap)'!C51</f>
        <v>1245</v>
      </c>
      <c r="C50" s="6">
        <f>'Exportations  (adap)'!D51</f>
        <v>252973</v>
      </c>
      <c r="D50" s="6">
        <f>'Exportations  (adap)'!E51</f>
        <v>725</v>
      </c>
      <c r="E50" s="6">
        <f>'Exportations  (adap)'!F51</f>
        <v>196309</v>
      </c>
    </row>
    <row r="51" spans="1:6" ht="16.5" x14ac:dyDescent="0.3">
      <c r="A51" s="5" t="str">
        <f>'Exportations  (adap)'!B52</f>
        <v>Agar-agar</v>
      </c>
      <c r="B51" s="6">
        <f>'Exportations  (adap)'!C52</f>
        <v>660</v>
      </c>
      <c r="C51" s="6">
        <f>'Exportations  (adap)'!D52</f>
        <v>202536</v>
      </c>
      <c r="D51" s="6">
        <f>'Exportations  (adap)'!E52</f>
        <v>644</v>
      </c>
      <c r="E51" s="6">
        <f>'Exportations  (adap)'!F52</f>
        <v>192439</v>
      </c>
    </row>
    <row r="52" spans="1:6" ht="16.5" x14ac:dyDescent="0.3">
      <c r="A52" s="5" t="str">
        <f>'Exportations  (adap)'!B53</f>
        <v>Animaux vivants</v>
      </c>
      <c r="B52" s="6">
        <f>'Exportations  (adap)'!C53</f>
        <v>123</v>
      </c>
      <c r="C52" s="6">
        <f>'Exportations  (adap)'!D53</f>
        <v>138017</v>
      </c>
      <c r="D52" s="6">
        <f>'Exportations  (adap)'!E53</f>
        <v>111</v>
      </c>
      <c r="E52" s="6">
        <f>'Exportations  (adap)'!F53</f>
        <v>138252</v>
      </c>
    </row>
    <row r="53" spans="1:6" ht="16.5" x14ac:dyDescent="0.3">
      <c r="A53" s="5" t="str">
        <f>'Exportations  (adap)'!B54</f>
        <v>Huile de soja brute ou raffinée</v>
      </c>
      <c r="B53" s="6">
        <f>'Exportations  (adap)'!C54</f>
        <v>8496</v>
      </c>
      <c r="C53" s="6">
        <f>'Exportations  (adap)'!D54</f>
        <v>120749</v>
      </c>
      <c r="D53" s="6">
        <f>'Exportations  (adap)'!E54</f>
        <v>4832</v>
      </c>
      <c r="E53" s="6">
        <f>'Exportations  (adap)'!F54</f>
        <v>68023</v>
      </c>
    </row>
    <row r="54" spans="1:6" ht="16.5" x14ac:dyDescent="0.3">
      <c r="A54" s="5" t="str">
        <f>'Exportations  (adap)'!B55</f>
        <v>Huile de tournesol brute ou raffinée</v>
      </c>
      <c r="B54" s="6">
        <f>'Exportations  (adap)'!C55</f>
        <v>6001</v>
      </c>
      <c r="C54" s="6">
        <f>'Exportations  (adap)'!D55</f>
        <v>94621</v>
      </c>
      <c r="D54" s="6">
        <f>'Exportations  (adap)'!E55</f>
        <v>4430</v>
      </c>
      <c r="E54" s="6">
        <f>'Exportations  (adap)'!F55</f>
        <v>58991</v>
      </c>
    </row>
    <row r="55" spans="1:6" ht="16.5" x14ac:dyDescent="0.3">
      <c r="A55" s="5" t="str">
        <f>'Exportations  (adap)'!B56</f>
        <v>Liège brut, élaboré et mi-ouvré</v>
      </c>
      <c r="B55" s="6">
        <f>'Exportations  (adap)'!C56</f>
        <v>3001</v>
      </c>
      <c r="C55" s="6">
        <f>'Exportations  (adap)'!D56</f>
        <v>72733</v>
      </c>
      <c r="D55" s="6">
        <f>'Exportations  (adap)'!E56</f>
        <v>2974</v>
      </c>
      <c r="E55" s="6">
        <f>'Exportations  (adap)'!F56</f>
        <v>94250</v>
      </c>
    </row>
    <row r="56" spans="1:6" ht="16.5" x14ac:dyDescent="0.3">
      <c r="A56" s="5" t="str">
        <f>'Exportations  (adap)'!B57</f>
        <v>Graisses et huiles animales sauf de poissons</v>
      </c>
      <c r="B56" s="6">
        <f>'Exportations  (adap)'!C57</f>
        <v>6532</v>
      </c>
      <c r="C56" s="6">
        <f>'Exportations  (adap)'!D57</f>
        <v>72719</v>
      </c>
      <c r="D56" s="6">
        <f>'Exportations  (adap)'!E57</f>
        <v>4793</v>
      </c>
      <c r="E56" s="6">
        <f>'Exportations  (adap)'!F57</f>
        <v>51958</v>
      </c>
    </row>
    <row r="57" spans="1:6" ht="16.5" x14ac:dyDescent="0.3">
      <c r="A57" s="5" t="str">
        <f>'Exportations  (adap)'!B58</f>
        <v>Vieux papiers</v>
      </c>
      <c r="B57" s="6">
        <f>'Exportations  (adap)'!C58</f>
        <v>41478</v>
      </c>
      <c r="C57" s="6">
        <f>'Exportations  (adap)'!D58</f>
        <v>62263</v>
      </c>
      <c r="D57" s="6">
        <f>'Exportations  (adap)'!E58</f>
        <v>30220</v>
      </c>
      <c r="E57" s="6">
        <f>'Exportations  (adap)'!F58</f>
        <v>43904</v>
      </c>
    </row>
    <row r="58" spans="1:6" ht="16.5" x14ac:dyDescent="0.3">
      <c r="A58" s="5" t="str">
        <f>'Exportations  (adap)'!B59</f>
        <v>Algues</v>
      </c>
      <c r="B58" s="6">
        <f>'Exportations  (adap)'!C59</f>
        <v>2317</v>
      </c>
      <c r="C58" s="6">
        <f>'Exportations  (adap)'!D59</f>
        <v>60804</v>
      </c>
      <c r="D58" s="6">
        <f>'Exportations  (adap)'!E59</f>
        <v>1927</v>
      </c>
      <c r="E58" s="6">
        <f>'Exportations  (adap)'!F59</f>
        <v>51442</v>
      </c>
    </row>
    <row r="59" spans="1:6" ht="16.5" x14ac:dyDescent="0.3">
      <c r="A59" s="5" t="str">
        <f>'Exportations  (adap)'!B60</f>
        <v>Déchets de matieres textiles</v>
      </c>
      <c r="B59" s="6">
        <f>'Exportations  (adap)'!C60</f>
        <v>10609</v>
      </c>
      <c r="C59" s="6">
        <f>'Exportations  (adap)'!D60</f>
        <v>22962</v>
      </c>
      <c r="D59" s="6">
        <f>'Exportations  (adap)'!E60</f>
        <v>5117</v>
      </c>
      <c r="E59" s="6">
        <f>'Exportations  (adap)'!F60</f>
        <v>21207</v>
      </c>
    </row>
    <row r="60" spans="1:6" ht="16.5" x14ac:dyDescent="0.3">
      <c r="A60" s="5" t="str">
        <f>'Exportations  (adap)'!B61</f>
        <v>Autres produits bruts d'origine animale et végétale</v>
      </c>
      <c r="B60" s="6">
        <f>'Exportations  (adap)'!C61</f>
        <v>12495</v>
      </c>
      <c r="C60" s="6">
        <f>'Exportations  (adap)'!D61</f>
        <v>114112</v>
      </c>
      <c r="D60" s="6">
        <f>'Exportations  (adap)'!E61</f>
        <v>9797</v>
      </c>
      <c r="E60" s="6">
        <f>'Exportations  (adap)'!F61</f>
        <v>127987</v>
      </c>
    </row>
    <row r="61" spans="1:6" x14ac:dyDescent="0.25">
      <c r="A61" s="2" t="str">
        <f>UPPER('Exportations  (adap)'!B62)</f>
        <v>PRODUITS BRUTS D'ORIGINE MINERALE</v>
      </c>
      <c r="B61" s="3">
        <f>'Exportations  (adap)'!C62</f>
        <v>9383429</v>
      </c>
      <c r="C61" s="3">
        <f>'Exportations  (adap)'!D62</f>
        <v>12572003</v>
      </c>
      <c r="D61" s="3">
        <f>'Exportations  (adap)'!E62</f>
        <v>8777555</v>
      </c>
      <c r="E61" s="3">
        <f>'Exportations  (adap)'!F62</f>
        <v>10562129</v>
      </c>
    </row>
    <row r="62" spans="1:6" ht="16.5" x14ac:dyDescent="0.3">
      <c r="A62" s="5" t="str">
        <f>'Exportations  (adap)'!B63</f>
        <v>Phosphates</v>
      </c>
      <c r="B62" s="6">
        <f>'Exportations  (adap)'!C63</f>
        <v>5227155</v>
      </c>
      <c r="C62" s="6">
        <f>'Exportations  (adap)'!D63</f>
        <v>7675032</v>
      </c>
      <c r="D62" s="6">
        <f>'Exportations  (adap)'!E63</f>
        <v>4567970</v>
      </c>
      <c r="E62" s="6">
        <f>'Exportations  (adap)'!F63</f>
        <v>5151501</v>
      </c>
      <c r="F62" s="4"/>
    </row>
    <row r="63" spans="1:6" ht="16.5" x14ac:dyDescent="0.3">
      <c r="A63" s="5" t="str">
        <f>'Exportations  (adap)'!B64</f>
        <v>Minerai de cuivre</v>
      </c>
      <c r="B63" s="6">
        <f>'Exportations  (adap)'!C64</f>
        <v>70288</v>
      </c>
      <c r="C63" s="6">
        <f>'Exportations  (adap)'!D64</f>
        <v>1062707</v>
      </c>
      <c r="D63" s="6">
        <f>'Exportations  (adap)'!E64</f>
        <v>88543</v>
      </c>
      <c r="E63" s="6">
        <f>'Exportations  (adap)'!F64</f>
        <v>1230508</v>
      </c>
    </row>
    <row r="64" spans="1:6" ht="16.5" x14ac:dyDescent="0.3">
      <c r="A64" s="5" t="str">
        <f>'Exportations  (adap)'!B65</f>
        <v>Sulfate de baryum</v>
      </c>
      <c r="B64" s="6">
        <f>'Exportations  (adap)'!C65</f>
        <v>795772</v>
      </c>
      <c r="C64" s="6">
        <f>'Exportations  (adap)'!D65</f>
        <v>896149</v>
      </c>
      <c r="D64" s="6">
        <f>'Exportations  (adap)'!E65</f>
        <v>824778</v>
      </c>
      <c r="E64" s="6">
        <f>'Exportations  (adap)'!F65</f>
        <v>924726</v>
      </c>
      <c r="F64" s="4"/>
    </row>
    <row r="65" spans="1:13" ht="16.5" x14ac:dyDescent="0.3">
      <c r="A65" s="5" t="str">
        <f>'Exportations  (adap)'!B66</f>
        <v>Ferraille, déchets, débris de cuivre,fonte, fer, acier et autres mierais</v>
      </c>
      <c r="B65" s="6">
        <f>'Exportations  (adap)'!C66</f>
        <v>38970</v>
      </c>
      <c r="C65" s="6">
        <f>'Exportations  (adap)'!D66</f>
        <v>792658</v>
      </c>
      <c r="D65" s="6">
        <f>'Exportations  (adap)'!E66</f>
        <v>41777</v>
      </c>
      <c r="E65" s="6">
        <f>'Exportations  (adap)'!F66</f>
        <v>861447</v>
      </c>
      <c r="F65" s="4"/>
    </row>
    <row r="66" spans="1:13" ht="16.5" x14ac:dyDescent="0.3">
      <c r="A66" s="5" t="str">
        <f>'Exportations  (adap)'!B67</f>
        <v>Minerai de plomb</v>
      </c>
      <c r="B66" s="6">
        <f>'Exportations  (adap)'!C67</f>
        <v>40721</v>
      </c>
      <c r="C66" s="6">
        <f>'Exportations  (adap)'!D67</f>
        <v>665553</v>
      </c>
      <c r="D66" s="6">
        <f>'Exportations  (adap)'!E67</f>
        <v>45079</v>
      </c>
      <c r="E66" s="6">
        <f>'Exportations  (adap)'!F67</f>
        <v>622564</v>
      </c>
    </row>
    <row r="67" spans="1:13" ht="16.5" x14ac:dyDescent="0.3">
      <c r="A67" s="5" t="str">
        <f>'Exportations  (adap)'!B68</f>
        <v>Marbres; granit; gypse et autres pierres</v>
      </c>
      <c r="B67" s="6">
        <f>'Exportations  (adap)'!C68</f>
        <v>1667823</v>
      </c>
      <c r="C67" s="6">
        <f>'Exportations  (adap)'!D68</f>
        <v>333085</v>
      </c>
      <c r="D67" s="6">
        <f>'Exportations  (adap)'!E68</f>
        <v>1643844</v>
      </c>
      <c r="E67" s="6">
        <f>'Exportations  (adap)'!F68</f>
        <v>399485</v>
      </c>
    </row>
    <row r="68" spans="1:13" ht="16.5" x14ac:dyDescent="0.3">
      <c r="A68" s="5" t="str">
        <f>'Exportations  (adap)'!B69</f>
        <v>Fluorine spath fluor</v>
      </c>
      <c r="B68" s="6">
        <f>'Exportations  (adap)'!C69</f>
        <v>881800</v>
      </c>
      <c r="C68" s="6">
        <f>'Exportations  (adap)'!D69</f>
        <v>261849</v>
      </c>
      <c r="D68" s="6">
        <f>'Exportations  (adap)'!E69</f>
        <v>786433</v>
      </c>
      <c r="E68" s="6">
        <f>'Exportations  (adap)'!F69</f>
        <v>277966</v>
      </c>
    </row>
    <row r="69" spans="1:13" ht="16.5" x14ac:dyDescent="0.3">
      <c r="A69" s="5" t="str">
        <f>'Exportations  (adap)'!B70</f>
        <v>Autres minerais métallifères et déchets métalliques</v>
      </c>
      <c r="B69" s="6">
        <f>'Exportations  (adap)'!C70</f>
        <v>59901</v>
      </c>
      <c r="C69" s="6">
        <f>'Exportations  (adap)'!D70</f>
        <v>239932</v>
      </c>
      <c r="D69" s="6">
        <f>'Exportations  (adap)'!E70</f>
        <v>54630</v>
      </c>
      <c r="E69" s="6">
        <f>'Exportations  (adap)'!F70</f>
        <v>259013</v>
      </c>
    </row>
    <row r="70" spans="1:13" ht="16.5" x14ac:dyDescent="0.3">
      <c r="A70" s="5" t="str">
        <f>'Exportations  (adap)'!B71</f>
        <v>Minerai de zinc</v>
      </c>
      <c r="B70" s="6">
        <f>'Exportations  (adap)'!C71</f>
        <v>38240</v>
      </c>
      <c r="C70" s="6">
        <f>'Exportations  (adap)'!D71</f>
        <v>215671</v>
      </c>
      <c r="D70" s="6">
        <f>'Exportations  (adap)'!E71</f>
        <v>67384</v>
      </c>
      <c r="E70" s="6">
        <f>'Exportations  (adap)'!F71</f>
        <v>321349</v>
      </c>
    </row>
    <row r="71" spans="1:13" ht="16.5" x14ac:dyDescent="0.3">
      <c r="A71" s="5" t="str">
        <f>'Exportations  (adap)'!B72</f>
        <v>Minerai de manganèse</v>
      </c>
      <c r="B71" s="6">
        <f>'Exportations  (adap)'!C72</f>
        <v>62819</v>
      </c>
      <c r="C71" s="6">
        <f>'Exportations  (adap)'!D72</f>
        <v>161827</v>
      </c>
      <c r="D71" s="6">
        <f>'Exportations  (adap)'!E72</f>
        <v>72261</v>
      </c>
      <c r="E71" s="6">
        <f>'Exportations  (adap)'!F72</f>
        <v>159991</v>
      </c>
    </row>
    <row r="72" spans="1:13" ht="16.5" x14ac:dyDescent="0.3">
      <c r="A72" s="5" t="str">
        <f>'Exportations  (adap)'!B73</f>
        <v>Fibres textiles synthétiques</v>
      </c>
      <c r="B72" s="6">
        <f>'Exportations  (adap)'!C73</f>
        <v>8658</v>
      </c>
      <c r="C72" s="6">
        <f>'Exportations  (adap)'!D73</f>
        <v>111805</v>
      </c>
      <c r="D72" s="6">
        <f>'Exportations  (adap)'!E73</f>
        <v>13863</v>
      </c>
      <c r="E72" s="6">
        <f>'Exportations  (adap)'!F73</f>
        <v>168101</v>
      </c>
    </row>
    <row r="73" spans="1:13" ht="16.5" x14ac:dyDescent="0.3">
      <c r="A73" s="5" t="str">
        <f>'Exportations  (adap)'!B74</f>
        <v>Autres produits bruts d'origine minérale</v>
      </c>
      <c r="B73" s="6">
        <f>'Exportations  (adap)'!C74</f>
        <v>491282</v>
      </c>
      <c r="C73" s="6">
        <f>'Exportations  (adap)'!D74</f>
        <v>155735</v>
      </c>
      <c r="D73" s="6">
        <f>'Exportations  (adap)'!E74</f>
        <v>570993</v>
      </c>
      <c r="E73" s="6">
        <f>'Exportations  (adap)'!F74</f>
        <v>185478</v>
      </c>
    </row>
    <row r="74" spans="1:13" x14ac:dyDescent="0.25">
      <c r="A74" s="2" t="str">
        <f>UPPER('Exportations  (adap)'!B75)</f>
        <v>DEMI PRODUITS</v>
      </c>
      <c r="B74" s="3">
        <f>'Exportations  (adap)'!C75</f>
        <v>12511108</v>
      </c>
      <c r="C74" s="3">
        <f>'Exportations  (adap)'!D75</f>
        <v>85834052</v>
      </c>
      <c r="D74" s="3">
        <f>'Exportations  (adap)'!E75</f>
        <v>11869767</v>
      </c>
      <c r="E74" s="3">
        <f>'Exportations  (adap)'!F75</f>
        <v>79012819</v>
      </c>
      <c r="J74" s="4"/>
      <c r="K74" s="4"/>
      <c r="L74" s="4"/>
      <c r="M74" s="4"/>
    </row>
    <row r="75" spans="1:13" ht="16.5" x14ac:dyDescent="0.3">
      <c r="A75" s="5" t="str">
        <f>'Exportations  (adap)'!B76</f>
        <v>Engrais naturels et chimiques</v>
      </c>
      <c r="B75" s="6">
        <f>'Exportations  (adap)'!C76</f>
        <v>9610909</v>
      </c>
      <c r="C75" s="6">
        <f>'Exportations  (adap)'!D76</f>
        <v>54725121</v>
      </c>
      <c r="D75" s="6">
        <f>'Exportations  (adap)'!E76</f>
        <v>8999653</v>
      </c>
      <c r="E75" s="6">
        <f>'Exportations  (adap)'!F76</f>
        <v>47068008</v>
      </c>
      <c r="F75" s="4"/>
      <c r="J75" s="4"/>
      <c r="K75" s="4"/>
      <c r="L75" s="4"/>
      <c r="M75" s="4"/>
    </row>
    <row r="76" spans="1:13" ht="16.5" x14ac:dyDescent="0.3">
      <c r="A76" s="5" t="str">
        <f>'Exportations  (adap)'!B77</f>
        <v>Acide phosphorique</v>
      </c>
      <c r="B76" s="6">
        <f>'Exportations  (adap)'!C77</f>
        <v>1702829</v>
      </c>
      <c r="C76" s="6">
        <f>'Exportations  (adap)'!D77</f>
        <v>12249577</v>
      </c>
      <c r="D76" s="6">
        <f>'Exportations  (adap)'!E77</f>
        <v>1644447</v>
      </c>
      <c r="E76" s="6">
        <f>'Exportations  (adap)'!F77</f>
        <v>10388675</v>
      </c>
      <c r="J76" s="4"/>
      <c r="K76" s="4"/>
      <c r="L76" s="4"/>
      <c r="M76" s="4"/>
    </row>
    <row r="77" spans="1:13" ht="16.5" x14ac:dyDescent="0.3">
      <c r="A77" s="5" t="str">
        <f>'Exportations  (adap)'!B78</f>
        <v>Composants électroniques</v>
      </c>
      <c r="B77" s="6">
        <f>'Exportations  (adap)'!C78</f>
        <v>1009</v>
      </c>
      <c r="C77" s="6">
        <f>'Exportations  (adap)'!D78</f>
        <v>3608667</v>
      </c>
      <c r="D77" s="6">
        <f>'Exportations  (adap)'!E78</f>
        <v>1212</v>
      </c>
      <c r="E77" s="6">
        <f>'Exportations  (adap)'!F78</f>
        <v>5888800</v>
      </c>
      <c r="G77" s="4"/>
      <c r="H77" s="4"/>
      <c r="I77" s="4"/>
      <c r="J77" s="4"/>
      <c r="K77" s="4"/>
      <c r="L77" s="4"/>
      <c r="M77" s="4"/>
    </row>
    <row r="78" spans="1:13" ht="16.5" x14ac:dyDescent="0.3">
      <c r="A78" s="5" t="str">
        <f>'Exportations  (adap)'!B79</f>
        <v>Fils et câbles électriques</v>
      </c>
      <c r="B78" s="6">
        <f>'Exportations  (adap)'!C79</f>
        <v>16397</v>
      </c>
      <c r="C78" s="6">
        <f>'Exportations  (adap)'!D79</f>
        <v>2019452</v>
      </c>
      <c r="D78" s="6">
        <f>'Exportations  (adap)'!E79</f>
        <v>29165</v>
      </c>
      <c r="E78" s="6">
        <f>'Exportations  (adap)'!F79</f>
        <v>3904736</v>
      </c>
      <c r="J78" s="4"/>
      <c r="K78" s="4"/>
      <c r="L78" s="4"/>
      <c r="M78" s="4"/>
    </row>
    <row r="79" spans="1:13" ht="16.5" x14ac:dyDescent="0.3">
      <c r="A79" s="5" t="str">
        <f>'Exportations  (adap)'!B80</f>
        <v>Argent brut et ouvrages mi-ouvrés en argent</v>
      </c>
      <c r="B79" s="6">
        <f>'Exportations  (adap)'!C80</f>
        <v>205</v>
      </c>
      <c r="C79" s="6">
        <f>'Exportations  (adap)'!D80</f>
        <v>1895519</v>
      </c>
      <c r="D79" s="6">
        <f>'Exportations  (adap)'!E80</f>
        <v>120</v>
      </c>
      <c r="E79" s="6">
        <f>'Exportations  (adap)'!F80</f>
        <v>887556</v>
      </c>
      <c r="G79" s="4"/>
      <c r="H79" s="4"/>
      <c r="I79" s="4"/>
      <c r="J79" s="4"/>
      <c r="K79" s="4"/>
      <c r="L79" s="4"/>
      <c r="M79" s="4"/>
    </row>
    <row r="80" spans="1:13" ht="16.5" x14ac:dyDescent="0.3">
      <c r="A80" s="5" t="str">
        <f>'Exportations  (adap)'!B81</f>
        <v>Cuivre et alliages de cuivre</v>
      </c>
      <c r="B80" s="6">
        <f>'Exportations  (adap)'!C81</f>
        <v>12937</v>
      </c>
      <c r="C80" s="6">
        <f>'Exportations  (adap)'!D81</f>
        <v>1005984</v>
      </c>
      <c r="D80" s="6">
        <f>'Exportations  (adap)'!E81</f>
        <v>11221</v>
      </c>
      <c r="E80" s="6">
        <f>'Exportations  (adap)'!F81</f>
        <v>886115</v>
      </c>
      <c r="J80" s="4"/>
      <c r="K80" s="4"/>
      <c r="L80" s="4"/>
      <c r="M80" s="4"/>
    </row>
    <row r="81" spans="1:13" ht="16.5" x14ac:dyDescent="0.3">
      <c r="A81" s="5" t="str">
        <f>'Exportations  (adap)'!B82</f>
        <v>Autres métaux communs et ouvrages en ces matières</v>
      </c>
      <c r="B81" s="6">
        <f>'Exportations  (adap)'!C82</f>
        <v>1364</v>
      </c>
      <c r="C81" s="6">
        <f>'Exportations  (adap)'!D82</f>
        <v>941284</v>
      </c>
      <c r="D81" s="6">
        <f>'Exportations  (adap)'!E82</f>
        <v>1785</v>
      </c>
      <c r="E81" s="6">
        <f>'Exportations  (adap)'!F82</f>
        <v>930685</v>
      </c>
      <c r="J81" s="4"/>
      <c r="K81" s="4"/>
      <c r="L81" s="4"/>
      <c r="M81" s="4"/>
    </row>
    <row r="82" spans="1:13" ht="16.5" x14ac:dyDescent="0.3">
      <c r="A82" s="5" t="str">
        <f>'Exportations  (adap)'!B83</f>
        <v>Tubes; tuyaux et leurs accessoires, en matière plastique</v>
      </c>
      <c r="B82" s="6">
        <f>'Exportations  (adap)'!C83</f>
        <v>4736</v>
      </c>
      <c r="C82" s="6">
        <f>'Exportations  (adap)'!D83</f>
        <v>805955</v>
      </c>
      <c r="D82" s="6">
        <f>'Exportations  (adap)'!E83</f>
        <v>5415</v>
      </c>
      <c r="E82" s="6">
        <f>'Exportations  (adap)'!F83</f>
        <v>633385</v>
      </c>
      <c r="G82" s="4"/>
      <c r="H82" s="4"/>
      <c r="I82" s="4"/>
      <c r="J82" s="4"/>
      <c r="K82" s="4"/>
      <c r="L82" s="4"/>
      <c r="M82" s="4"/>
    </row>
    <row r="83" spans="1:13" ht="16.5" x14ac:dyDescent="0.3">
      <c r="A83" s="5" t="str">
        <f>'Exportations  (adap)'!B84</f>
        <v>Papiers et cartons; ouvrages divers en papiers et cartons</v>
      </c>
      <c r="B83" s="6">
        <f>'Exportations  (adap)'!C84</f>
        <v>50486</v>
      </c>
      <c r="C83" s="6">
        <f>'Exportations  (adap)'!D84</f>
        <v>773578</v>
      </c>
      <c r="D83" s="6">
        <f>'Exportations  (adap)'!E84</f>
        <v>48319</v>
      </c>
      <c r="E83" s="6">
        <f>'Exportations  (adap)'!F84</f>
        <v>782885</v>
      </c>
      <c r="G83" s="4"/>
      <c r="H83" s="4"/>
      <c r="I83" s="4"/>
      <c r="J83" s="4"/>
      <c r="K83" s="4"/>
      <c r="L83" s="4"/>
      <c r="M83" s="4"/>
    </row>
    <row r="84" spans="1:13" ht="16.5" x14ac:dyDescent="0.3">
      <c r="A84" s="5" t="str">
        <f>'Exportations  (adap)'!B85</f>
        <v>Isolateurs et pièces isolantes</v>
      </c>
      <c r="B84" s="6">
        <f>'Exportations  (adap)'!C85</f>
        <v>4612</v>
      </c>
      <c r="C84" s="6">
        <f>'Exportations  (adap)'!D85</f>
        <v>736608</v>
      </c>
      <c r="D84" s="6">
        <f>'Exportations  (adap)'!E85</f>
        <v>4906</v>
      </c>
      <c r="E84" s="6">
        <f>'Exportations  (adap)'!F85</f>
        <v>842144</v>
      </c>
      <c r="J84" s="4"/>
      <c r="K84" s="4"/>
      <c r="L84" s="4"/>
      <c r="M84" s="4"/>
    </row>
    <row r="85" spans="1:13" ht="16.5" x14ac:dyDescent="0.3">
      <c r="A85" s="5" t="str">
        <f>'Exportations  (adap)'!B86</f>
        <v>Produits chimiques</v>
      </c>
      <c r="B85" s="6">
        <f>'Exportations  (adap)'!C86</f>
        <v>24467</v>
      </c>
      <c r="C85" s="6">
        <f>'Exportations  (adap)'!D86</f>
        <v>639505</v>
      </c>
      <c r="D85" s="6">
        <f>'Exportations  (adap)'!E86</f>
        <v>22977</v>
      </c>
      <c r="E85" s="6">
        <f>'Exportations  (adap)'!F86</f>
        <v>403680</v>
      </c>
      <c r="J85" s="4"/>
      <c r="K85" s="4"/>
      <c r="L85" s="4"/>
      <c r="M85" s="4"/>
    </row>
    <row r="86" spans="1:13" ht="16.5" x14ac:dyDescent="0.3">
      <c r="A86" s="5" t="str">
        <f>'Exportations  (adap)'!B87</f>
        <v>Parties de chaussures</v>
      </c>
      <c r="B86" s="6">
        <f>'Exportations  (adap)'!C87</f>
        <v>2426</v>
      </c>
      <c r="C86" s="6">
        <f>'Exportations  (adap)'!D87</f>
        <v>530957</v>
      </c>
      <c r="D86" s="6">
        <f>'Exportations  (adap)'!E87</f>
        <v>2303</v>
      </c>
      <c r="E86" s="6">
        <f>'Exportations  (adap)'!F87</f>
        <v>503414</v>
      </c>
      <c r="J86" s="4"/>
      <c r="K86" s="4"/>
      <c r="L86" s="4"/>
      <c r="M86" s="4"/>
    </row>
    <row r="87" spans="1:13" ht="16.5" x14ac:dyDescent="0.3">
      <c r="A87" s="5" t="str">
        <f>'Exportations  (adap)'!B88</f>
        <v>Matières plastiques et ouvrages divers en plastique</v>
      </c>
      <c r="B87" s="6">
        <f>'Exportations  (adap)'!C88</f>
        <v>23393</v>
      </c>
      <c r="C87" s="6">
        <f>'Exportations  (adap)'!D88</f>
        <v>469768</v>
      </c>
      <c r="D87" s="6">
        <f>'Exportations  (adap)'!E88</f>
        <v>23816</v>
      </c>
      <c r="E87" s="6">
        <f>'Exportations  (adap)'!F88</f>
        <v>526804</v>
      </c>
      <c r="J87" s="4"/>
      <c r="K87" s="4"/>
      <c r="L87" s="4"/>
      <c r="M87" s="4"/>
    </row>
    <row r="88" spans="1:13" ht="16.5" x14ac:dyDescent="0.3">
      <c r="A88" s="5" t="str">
        <f>'Exportations  (adap)'!B89</f>
        <v>Ouvrages en pierres, platre, ciment, ou en matières similaires</v>
      </c>
      <c r="B88" s="6">
        <f>'Exportations  (adap)'!C89</f>
        <v>35103</v>
      </c>
      <c r="C88" s="6">
        <f>'Exportations  (adap)'!D89</f>
        <v>467746</v>
      </c>
      <c r="D88" s="6">
        <f>'Exportations  (adap)'!E89</f>
        <v>34412</v>
      </c>
      <c r="E88" s="6">
        <f>'Exportations  (adap)'!F89</f>
        <v>380426</v>
      </c>
      <c r="G88" s="4"/>
      <c r="H88" s="4"/>
      <c r="I88" s="4"/>
      <c r="J88" s="4"/>
      <c r="K88" s="4"/>
      <c r="L88" s="4"/>
      <c r="M88" s="4"/>
    </row>
    <row r="89" spans="1:13" ht="16.5" x14ac:dyDescent="0.3">
      <c r="A89" s="5" t="str">
        <f>'Exportations  (adap)'!B90</f>
        <v>Caoutchouc et ouvrages en caoutchouc</v>
      </c>
      <c r="B89" s="6">
        <f>'Exportations  (adap)'!C90</f>
        <v>4265</v>
      </c>
      <c r="C89" s="6">
        <f>'Exportations  (adap)'!D90</f>
        <v>449782</v>
      </c>
      <c r="D89" s="6">
        <f>'Exportations  (adap)'!E90</f>
        <v>4009</v>
      </c>
      <c r="E89" s="6">
        <f>'Exportations  (adap)'!F90</f>
        <v>434890</v>
      </c>
      <c r="J89" s="4"/>
      <c r="K89" s="4"/>
      <c r="L89" s="4"/>
      <c r="M89" s="4"/>
    </row>
    <row r="90" spans="1:13" ht="16.5" x14ac:dyDescent="0.3">
      <c r="A90" s="5" t="str">
        <f>'Exportations  (adap)'!B91</f>
        <v>Aluminium brut, déchets et poudres d'aluminium</v>
      </c>
      <c r="B90" s="6">
        <f>'Exportations  (adap)'!C91</f>
        <v>17739</v>
      </c>
      <c r="C90" s="6">
        <f>'Exportations  (adap)'!D91</f>
        <v>367770</v>
      </c>
      <c r="D90" s="6">
        <f>'Exportations  (adap)'!E91</f>
        <v>11635</v>
      </c>
      <c r="E90" s="6">
        <f>'Exportations  (adap)'!F91</f>
        <v>233033</v>
      </c>
      <c r="J90" s="4"/>
      <c r="K90" s="4"/>
      <c r="L90" s="4"/>
      <c r="M90" s="4"/>
    </row>
    <row r="91" spans="1:13" ht="16.5" x14ac:dyDescent="0.3">
      <c r="A91" s="5" t="str">
        <f>'Exportations  (adap)'!B92</f>
        <v>Ciments, chaux et plâtre</v>
      </c>
      <c r="B91" s="6">
        <f>'Exportations  (adap)'!C92</f>
        <v>839735</v>
      </c>
      <c r="C91" s="6">
        <f>'Exportations  (adap)'!D92</f>
        <v>332589</v>
      </c>
      <c r="D91" s="6">
        <f>'Exportations  (adap)'!E92</f>
        <v>848303</v>
      </c>
      <c r="E91" s="6">
        <f>'Exportations  (adap)'!F92</f>
        <v>347108</v>
      </c>
      <c r="J91" s="4"/>
      <c r="K91" s="4"/>
      <c r="L91" s="4"/>
      <c r="M91" s="4"/>
    </row>
    <row r="92" spans="1:13" ht="16.5" x14ac:dyDescent="0.3">
      <c r="A92" s="5" t="str">
        <f>'Exportations  (adap)'!B93</f>
        <v>Huiles essentielles, parfums et aromatisants</v>
      </c>
      <c r="B92" s="6">
        <f>'Exportations  (adap)'!C93</f>
        <v>1043</v>
      </c>
      <c r="C92" s="6">
        <f>'Exportations  (adap)'!D93</f>
        <v>332511</v>
      </c>
      <c r="D92" s="6">
        <f>'Exportations  (adap)'!E93</f>
        <v>818</v>
      </c>
      <c r="E92" s="6">
        <f>'Exportations  (adap)'!F93</f>
        <v>283833</v>
      </c>
      <c r="G92" s="4"/>
      <c r="H92" s="4"/>
      <c r="I92" s="4"/>
      <c r="J92" s="4"/>
      <c r="K92" s="4"/>
      <c r="L92" s="4"/>
      <c r="M92" s="4"/>
    </row>
    <row r="93" spans="1:13" ht="16.5" x14ac:dyDescent="0.3">
      <c r="A93" s="5" t="str">
        <f>'Exportations  (adap)'!B94</f>
        <v>Accessoires de tuyauterie et construction métallique</v>
      </c>
      <c r="B93" s="6">
        <f>'Exportations  (adap)'!C94</f>
        <v>11659</v>
      </c>
      <c r="C93" s="6">
        <f>'Exportations  (adap)'!D94</f>
        <v>327563</v>
      </c>
      <c r="D93" s="6">
        <f>'Exportations  (adap)'!E94</f>
        <v>10178</v>
      </c>
      <c r="E93" s="6">
        <f>'Exportations  (adap)'!F94</f>
        <v>337419</v>
      </c>
      <c r="J93" s="4"/>
      <c r="K93" s="4"/>
      <c r="L93" s="4"/>
      <c r="M93" s="4"/>
    </row>
    <row r="94" spans="1:13" ht="16.5" x14ac:dyDescent="0.3">
      <c r="A94" s="5" t="str">
        <f>'Exportations  (adap)'!B95</f>
        <v>Produits céramiques</v>
      </c>
      <c r="B94" s="6">
        <f>'Exportations  (adap)'!C95</f>
        <v>15590</v>
      </c>
      <c r="C94" s="6">
        <f>'Exportations  (adap)'!D95</f>
        <v>319360</v>
      </c>
      <c r="D94" s="6">
        <f>'Exportations  (adap)'!E95</f>
        <v>13428</v>
      </c>
      <c r="E94" s="6">
        <f>'Exportations  (adap)'!F95</f>
        <v>275859</v>
      </c>
      <c r="G94" s="4"/>
      <c r="H94" s="4"/>
      <c r="I94" s="4"/>
      <c r="J94" s="4"/>
      <c r="K94" s="4"/>
      <c r="L94" s="4"/>
      <c r="M94" s="4"/>
    </row>
    <row r="95" spans="1:13" ht="16.5" x14ac:dyDescent="0.3">
      <c r="A95" s="5" t="str">
        <f>'Exportations  (adap)'!B96</f>
        <v>Verre et ouvrages en verre</v>
      </c>
      <c r="B95" s="6">
        <f>'Exportations  (adap)'!C96</f>
        <v>45619</v>
      </c>
      <c r="C95" s="6">
        <f>'Exportations  (adap)'!D96</f>
        <v>299504</v>
      </c>
      <c r="D95" s="6">
        <f>'Exportations  (adap)'!E96</f>
        <v>39599</v>
      </c>
      <c r="E95" s="6">
        <f>'Exportations  (adap)'!F96</f>
        <v>344704</v>
      </c>
      <c r="G95" s="4"/>
      <c r="H95" s="4"/>
      <c r="I95" s="4"/>
      <c r="J95" s="4"/>
      <c r="K95" s="4"/>
      <c r="L95" s="4"/>
      <c r="M95" s="4"/>
    </row>
    <row r="96" spans="1:13" ht="16.5" x14ac:dyDescent="0.3">
      <c r="A96" s="5" t="str">
        <f>'Exportations  (adap)'!B97</f>
        <v>Fils, barres et profilés en aluminium</v>
      </c>
      <c r="B96" s="6">
        <f>'Exportations  (adap)'!C97</f>
        <v>5675</v>
      </c>
      <c r="C96" s="6">
        <f>'Exportations  (adap)'!D97</f>
        <v>273745</v>
      </c>
      <c r="D96" s="6">
        <f>'Exportations  (adap)'!E97</f>
        <v>5613</v>
      </c>
      <c r="E96" s="6">
        <f>'Exportations  (adap)'!F97</f>
        <v>255156</v>
      </c>
      <c r="J96" s="4"/>
      <c r="K96" s="4"/>
      <c r="L96" s="4"/>
      <c r="M96" s="4"/>
    </row>
    <row r="97" spans="1:13" ht="16.5" x14ac:dyDescent="0.3">
      <c r="A97" s="5" t="str">
        <f>'Exportations  (adap)'!B98</f>
        <v>Quincaillerie sauf de ménage</v>
      </c>
      <c r="B97" s="6">
        <f>'Exportations  (adap)'!C98</f>
        <v>911</v>
      </c>
      <c r="C97" s="6">
        <f>'Exportations  (adap)'!D98</f>
        <v>264632</v>
      </c>
      <c r="D97" s="6">
        <f>'Exportations  (adap)'!E98</f>
        <v>1100</v>
      </c>
      <c r="E97" s="6">
        <f>'Exportations  (adap)'!F98</f>
        <v>257615</v>
      </c>
      <c r="G97" s="4"/>
      <c r="H97" s="4"/>
      <c r="I97" s="4"/>
      <c r="J97" s="4"/>
      <c r="K97" s="4"/>
      <c r="L97" s="4"/>
      <c r="M97" s="4"/>
    </row>
    <row r="98" spans="1:13" ht="16.5" x14ac:dyDescent="0.3">
      <c r="A98" s="5" t="str">
        <f>'Exportations  (adap)'!B99</f>
        <v>Bois préparés et ouvrages en bois</v>
      </c>
      <c r="B98" s="6">
        <f>'Exportations  (adap)'!C99</f>
        <v>16338</v>
      </c>
      <c r="C98" s="6">
        <f>'Exportations  (adap)'!D99</f>
        <v>227294</v>
      </c>
      <c r="D98" s="6">
        <f>'Exportations  (adap)'!E99</f>
        <v>18600</v>
      </c>
      <c r="E98" s="6">
        <f>'Exportations  (adap)'!F99</f>
        <v>269014</v>
      </c>
      <c r="J98" s="4"/>
      <c r="K98" s="4"/>
      <c r="L98" s="4"/>
      <c r="M98" s="4"/>
    </row>
    <row r="99" spans="1:13" ht="16.5" x14ac:dyDescent="0.3">
      <c r="A99" s="5" t="str">
        <f>'Exportations  (adap)'!B100</f>
        <v>Produits laminés plats, en fer ou en aciers non alliés</v>
      </c>
      <c r="B99" s="6">
        <f>'Exportations  (adap)'!C100</f>
        <v>24055</v>
      </c>
      <c r="C99" s="6">
        <f>'Exportations  (adap)'!D100</f>
        <v>174709</v>
      </c>
      <c r="D99" s="6">
        <f>'Exportations  (adap)'!E100</f>
        <v>40261</v>
      </c>
      <c r="E99" s="6">
        <f>'Exportations  (adap)'!F100</f>
        <v>332690</v>
      </c>
      <c r="J99" s="4"/>
      <c r="K99" s="4"/>
      <c r="L99" s="4"/>
      <c r="M99" s="4"/>
    </row>
    <row r="100" spans="1:13" ht="16.5" x14ac:dyDescent="0.3">
      <c r="A100" s="5" t="str">
        <f>'Exportations  (adap)'!B101</f>
        <v>Tubes, tuyaux et autres ouvrages en aluminium</v>
      </c>
      <c r="B100" s="6">
        <f>'Exportations  (adap)'!C101</f>
        <v>1634</v>
      </c>
      <c r="C100" s="6">
        <f>'Exportations  (adap)'!D101</f>
        <v>134814</v>
      </c>
      <c r="D100" s="6">
        <f>'Exportations  (adap)'!E101</f>
        <v>1271</v>
      </c>
      <c r="E100" s="6">
        <f>'Exportations  (adap)'!F101</f>
        <v>84094</v>
      </c>
      <c r="J100" s="4"/>
      <c r="K100" s="4"/>
      <c r="L100" s="4"/>
      <c r="M100" s="4"/>
    </row>
    <row r="101" spans="1:13" ht="16.5" x14ac:dyDescent="0.3">
      <c r="A101" s="5" t="str">
        <f>'Exportations  (adap)'!B102</f>
        <v>Cuirs et peaux ayant subi une opération de tannage</v>
      </c>
      <c r="B101" s="6">
        <f>'Exportations  (adap)'!C102</f>
        <v>974</v>
      </c>
      <c r="C101" s="6">
        <f>'Exportations  (adap)'!D102</f>
        <v>123511</v>
      </c>
      <c r="D101" s="6">
        <f>'Exportations  (adap)'!E102</f>
        <v>1264</v>
      </c>
      <c r="E101" s="6">
        <f>'Exportations  (adap)'!F102</f>
        <v>172888</v>
      </c>
      <c r="J101" s="4"/>
      <c r="K101" s="4"/>
      <c r="L101" s="4"/>
      <c r="M101" s="4"/>
    </row>
    <row r="102" spans="1:13" ht="16.5" x14ac:dyDescent="0.3">
      <c r="A102" s="5" t="str">
        <f>'Exportations  (adap)'!B103</f>
        <v>Tissus imprégnés ou enduits de matières diverse</v>
      </c>
      <c r="B102" s="6">
        <f>'Exportations  (adap)'!C103</f>
        <v>1860</v>
      </c>
      <c r="C102" s="6">
        <f>'Exportations  (adap)'!D103</f>
        <v>120249</v>
      </c>
      <c r="D102" s="6">
        <f>'Exportations  (adap)'!E103</f>
        <v>1924</v>
      </c>
      <c r="E102" s="6">
        <f>'Exportations  (adap)'!F103</f>
        <v>124951</v>
      </c>
      <c r="G102" s="4"/>
      <c r="H102" s="4"/>
      <c r="I102" s="4"/>
      <c r="J102" s="4"/>
      <c r="K102" s="4"/>
      <c r="L102" s="4"/>
      <c r="M102" s="4"/>
    </row>
    <row r="103" spans="1:13" ht="16.5" x14ac:dyDescent="0.3">
      <c r="A103" s="5" t="str">
        <f>'Exportations  (adap)'!B104</f>
        <v>Fils de fibres synthétiques et artificielles pour tissage</v>
      </c>
      <c r="B103" s="6">
        <f>'Exportations  (adap)'!C104</f>
        <v>2336</v>
      </c>
      <c r="C103" s="6">
        <f>'Exportations  (adap)'!D104</f>
        <v>117345</v>
      </c>
      <c r="D103" s="6">
        <f>'Exportations  (adap)'!E104</f>
        <v>2969</v>
      </c>
      <c r="E103" s="6">
        <f>'Exportations  (adap)'!F104</f>
        <v>141637</v>
      </c>
      <c r="J103" s="4"/>
      <c r="K103" s="4"/>
      <c r="L103" s="4"/>
      <c r="M103" s="4"/>
    </row>
    <row r="104" spans="1:13" ht="16.5" x14ac:dyDescent="0.3">
      <c r="A104" s="5" t="str">
        <f>'Exportations  (adap)'!B105</f>
        <v>Autres demi-produits</v>
      </c>
      <c r="B104" s="6">
        <f>'Exportations  (adap)'!C105</f>
        <v>30802</v>
      </c>
      <c r="C104" s="6">
        <f>'Exportations  (adap)'!D105</f>
        <v>1098953</v>
      </c>
      <c r="D104" s="6">
        <f>'Exportations  (adap)'!E105</f>
        <v>39044</v>
      </c>
      <c r="E104" s="6">
        <f>'Exportations  (adap)'!F105</f>
        <v>1090615</v>
      </c>
      <c r="J104" s="4"/>
      <c r="K104" s="4"/>
      <c r="L104" s="4"/>
      <c r="M104" s="4"/>
    </row>
    <row r="105" spans="1:13" x14ac:dyDescent="0.25">
      <c r="A105" s="2" t="str">
        <f>UPPER('Exportations  (adap)'!B106)</f>
        <v>PRODUITS FINIS D'EQUIPEMENT AGRICOLE</v>
      </c>
      <c r="B105" s="3">
        <f>'Exportations  (adap)'!C106</f>
        <v>1226</v>
      </c>
      <c r="C105" s="3">
        <f>'Exportations  (adap)'!D106</f>
        <v>152492</v>
      </c>
      <c r="D105" s="3">
        <f>'Exportations  (adap)'!E106</f>
        <v>1022</v>
      </c>
      <c r="E105" s="3">
        <f>'Exportations  (adap)'!F106</f>
        <v>138666</v>
      </c>
      <c r="G105" s="4"/>
      <c r="H105" s="4"/>
      <c r="I105" s="4"/>
      <c r="J105" s="4"/>
      <c r="K105" s="4"/>
      <c r="L105" s="4"/>
      <c r="M105" s="4"/>
    </row>
    <row r="106" spans="1:13" ht="16.5" x14ac:dyDescent="0.3">
      <c r="A106" s="5" t="str">
        <f>'Exportations  (adap)'!B107</f>
        <v>Machines et outils agricoles</v>
      </c>
      <c r="B106" s="6">
        <f>'Exportations  (adap)'!C107</f>
        <v>952</v>
      </c>
      <c r="C106" s="6">
        <f>'Exportations  (adap)'!D107</f>
        <v>40740</v>
      </c>
      <c r="D106" s="6">
        <f>'Exportations  (adap)'!E107</f>
        <v>776</v>
      </c>
      <c r="E106" s="6">
        <f>'Exportations  (adap)'!F107</f>
        <v>36493</v>
      </c>
      <c r="J106" s="4"/>
      <c r="K106" s="4"/>
      <c r="L106" s="4"/>
      <c r="M106" s="4"/>
    </row>
    <row r="107" spans="1:13" ht="16.5" x14ac:dyDescent="0.3">
      <c r="A107" s="5" t="str">
        <f>'Exportations  (adap)'!B108</f>
        <v>Autres produits finis d'équipement agricole</v>
      </c>
      <c r="B107" s="6">
        <f>'Exportations  (adap)'!C108</f>
        <v>274</v>
      </c>
      <c r="C107" s="6">
        <f>'Exportations  (adap)'!D108</f>
        <v>111752</v>
      </c>
      <c r="D107" s="6">
        <f>'Exportations  (adap)'!E108</f>
        <v>246</v>
      </c>
      <c r="E107" s="6">
        <f>'Exportations  (adap)'!F108</f>
        <v>102173</v>
      </c>
      <c r="G107" s="4"/>
      <c r="H107" s="4"/>
      <c r="I107" s="4"/>
      <c r="J107" s="4"/>
      <c r="K107" s="4"/>
      <c r="L107" s="4"/>
      <c r="M107" s="4"/>
    </row>
    <row r="108" spans="1:13" x14ac:dyDescent="0.25">
      <c r="A108" s="2" t="str">
        <f>UPPER('Exportations  (adap)'!B109)</f>
        <v>PRODUITS FINIS D'EQUIPEMENT INDUSTRIEL</v>
      </c>
      <c r="B108" s="3">
        <f>'Exportations  (adap)'!C109</f>
        <v>298544</v>
      </c>
      <c r="C108" s="3">
        <f>'Exportations  (adap)'!D109</f>
        <v>72617025</v>
      </c>
      <c r="D108" s="3">
        <f>'Exportations  (adap)'!E109</f>
        <v>245549</v>
      </c>
      <c r="E108" s="3">
        <f>'Exportations  (adap)'!F109</f>
        <v>65284172</v>
      </c>
      <c r="J108" s="4"/>
      <c r="K108" s="4"/>
      <c r="L108" s="4"/>
      <c r="M108" s="4"/>
    </row>
    <row r="109" spans="1:13" ht="16.5" x14ac:dyDescent="0.3">
      <c r="A109" s="5" t="str">
        <f>'Exportations  (adap)'!B110</f>
        <v>Fils, câbles et autres conducteurs isolés pour l'électricité</v>
      </c>
      <c r="B109" s="6">
        <f>'Exportations  (adap)'!C110</f>
        <v>195806</v>
      </c>
      <c r="C109" s="6">
        <f>'Exportations  (adap)'!D110</f>
        <v>40891571</v>
      </c>
      <c r="D109" s="6">
        <f>'Exportations  (adap)'!E110</f>
        <v>167849</v>
      </c>
      <c r="E109" s="6">
        <f>'Exportations  (adap)'!F110</f>
        <v>35618190</v>
      </c>
      <c r="J109" s="4"/>
      <c r="K109" s="4"/>
      <c r="L109" s="4"/>
      <c r="M109" s="4"/>
    </row>
    <row r="110" spans="1:13" ht="16.5" x14ac:dyDescent="0.3">
      <c r="A110" s="5" t="str">
        <f>'Exportations  (adap)'!B111</f>
        <v>Parties d'avions et d'autres véhicules aériens ou spatiaux</v>
      </c>
      <c r="B110" s="6">
        <f>'Exportations  (adap)'!C111</f>
        <v>2767</v>
      </c>
      <c r="C110" s="6">
        <f>'Exportations  (adap)'!D111</f>
        <v>12635054</v>
      </c>
      <c r="D110" s="6">
        <f>'Exportations  (adap)'!E111</f>
        <v>2517</v>
      </c>
      <c r="E110" s="6">
        <f>'Exportations  (adap)'!F111</f>
        <v>12070850</v>
      </c>
      <c r="J110" s="4"/>
      <c r="K110" s="4"/>
      <c r="L110" s="4"/>
      <c r="M110" s="4"/>
    </row>
    <row r="111" spans="1:13" ht="16.5" x14ac:dyDescent="0.3">
      <c r="A111" s="5" t="str">
        <f>'Exportations  (adap)'!B112</f>
        <v>Appareils pour la coupure ou la connexion des circuits électriques et résistances</v>
      </c>
      <c r="B111" s="6">
        <f>'Exportations  (adap)'!C112</f>
        <v>15954</v>
      </c>
      <c r="C111" s="6">
        <f>'Exportations  (adap)'!D112</f>
        <v>8637296</v>
      </c>
      <c r="D111" s="6">
        <f>'Exportations  (adap)'!E112</f>
        <v>14514</v>
      </c>
      <c r="E111" s="6">
        <f>'Exportations  (adap)'!F112</f>
        <v>7913466</v>
      </c>
      <c r="J111" s="4"/>
      <c r="K111" s="4"/>
      <c r="L111" s="4"/>
      <c r="M111" s="4"/>
    </row>
    <row r="112" spans="1:13" ht="16.5" x14ac:dyDescent="0.3">
      <c r="A112" s="5" t="str">
        <f>'Exportations  (adap)'!B113</f>
        <v>Appareils électriques pour la téléphonie ou la télégraphie par fil</v>
      </c>
      <c r="B112" s="6">
        <f>'Exportations  (adap)'!C113</f>
        <v>357</v>
      </c>
      <c r="C112" s="6">
        <f>'Exportations  (adap)'!D113</f>
        <v>1466260</v>
      </c>
      <c r="D112" s="6">
        <f>'Exportations  (adap)'!E113</f>
        <v>335</v>
      </c>
      <c r="E112" s="6">
        <f>'Exportations  (adap)'!F113</f>
        <v>1526382</v>
      </c>
      <c r="J112" s="4"/>
      <c r="K112" s="4"/>
      <c r="L112" s="4"/>
      <c r="M112" s="4"/>
    </row>
    <row r="113" spans="1:13" ht="16.5" x14ac:dyDescent="0.3">
      <c r="A113" s="5" t="str">
        <f>'Exportations  (adap)'!B114</f>
        <v>Circuits intégrés et micro-assemblages électroniques</v>
      </c>
      <c r="B113" s="6">
        <f>'Exportations  (adap)'!C114</f>
        <v>1176</v>
      </c>
      <c r="C113" s="6">
        <f>'Exportations  (adap)'!D114</f>
        <v>1320048</v>
      </c>
      <c r="D113" s="6">
        <f>'Exportations  (adap)'!E114</f>
        <v>1421</v>
      </c>
      <c r="E113" s="6">
        <f>'Exportations  (adap)'!F114</f>
        <v>1436305</v>
      </c>
      <c r="J113" s="4"/>
      <c r="K113" s="4"/>
      <c r="L113" s="4"/>
      <c r="M113" s="4"/>
    </row>
    <row r="114" spans="1:13" ht="16.5" x14ac:dyDescent="0.3">
      <c r="A114" s="5" t="str">
        <f>'Exportations  (adap)'!B115</f>
        <v>Moteurs à pistons; autres moteurs et leurs parties</v>
      </c>
      <c r="B114" s="6">
        <f>'Exportations  (adap)'!C115</f>
        <v>3260</v>
      </c>
      <c r="C114" s="6">
        <f>'Exportations  (adap)'!D115</f>
        <v>857212</v>
      </c>
      <c r="D114" s="6">
        <f>'Exportations  (adap)'!E115</f>
        <v>3218</v>
      </c>
      <c r="E114" s="6">
        <f>'Exportations  (adap)'!F115</f>
        <v>967635</v>
      </c>
      <c r="G114" s="4"/>
      <c r="H114" s="4"/>
      <c r="I114" s="4"/>
      <c r="J114" s="4"/>
      <c r="K114" s="4"/>
      <c r="L114" s="4"/>
      <c r="M114" s="4"/>
    </row>
    <row r="115" spans="1:13" ht="16.5" x14ac:dyDescent="0.3">
      <c r="A115" s="5" t="str">
        <f>'Exportations  (adap)'!B116</f>
        <v>Voitures utilitaires</v>
      </c>
      <c r="B115" s="6">
        <f>'Exportations  (adap)'!C116</f>
        <v>4793</v>
      </c>
      <c r="C115" s="6">
        <f>'Exportations  (adap)'!D116</f>
        <v>779349</v>
      </c>
      <c r="D115" s="6">
        <f>'Exportations  (adap)'!E116</f>
        <v>3457</v>
      </c>
      <c r="E115" s="6">
        <f>'Exportations  (adap)'!F116</f>
        <v>505265</v>
      </c>
      <c r="J115" s="4"/>
      <c r="K115" s="4"/>
      <c r="L115" s="4"/>
      <c r="M115" s="4"/>
    </row>
    <row r="116" spans="1:13" ht="16.5" x14ac:dyDescent="0.3">
      <c r="A116" s="5" t="str">
        <f>'Exportations  (adap)'!B117</f>
        <v>Groupes pour le conditionnement de l'air</v>
      </c>
      <c r="B116" s="6">
        <f>'Exportations  (adap)'!C117</f>
        <v>5452</v>
      </c>
      <c r="C116" s="6">
        <f>'Exportations  (adap)'!D117</f>
        <v>645512</v>
      </c>
      <c r="D116" s="6">
        <f>'Exportations  (adap)'!E117</f>
        <v>4135</v>
      </c>
      <c r="E116" s="6">
        <f>'Exportations  (adap)'!F117</f>
        <v>474621</v>
      </c>
      <c r="G116" s="4"/>
      <c r="H116" s="4"/>
      <c r="I116" s="4"/>
      <c r="J116" s="4"/>
      <c r="K116" s="4"/>
      <c r="L116" s="4"/>
      <c r="M116" s="4"/>
    </row>
    <row r="117" spans="1:13" ht="16.5" x14ac:dyDescent="0.3">
      <c r="A117" s="5" t="str">
        <f>'Exportations  (adap)'!B118</f>
        <v>Réservoirs, bouteilles et fûts métalliques</v>
      </c>
      <c r="B117" s="6">
        <f>'Exportations  (adap)'!C118</f>
        <v>8099</v>
      </c>
      <c r="C117" s="6">
        <f>'Exportations  (adap)'!D118</f>
        <v>557929</v>
      </c>
      <c r="D117" s="6">
        <f>'Exportations  (adap)'!E118</f>
        <v>8748</v>
      </c>
      <c r="E117" s="6">
        <f>'Exportations  (adap)'!F118</f>
        <v>614320</v>
      </c>
      <c r="J117" s="4"/>
      <c r="K117" s="4"/>
      <c r="L117" s="4"/>
      <c r="M117" s="4"/>
    </row>
    <row r="118" spans="1:13" ht="16.5" x14ac:dyDescent="0.3">
      <c r="A118" s="5" t="str">
        <f>'Exportations  (adap)'!B119</f>
        <v>Transformatreurs et convertisseurs électriques</v>
      </c>
      <c r="B118" s="6">
        <f>'Exportations  (adap)'!C119</f>
        <v>3431</v>
      </c>
      <c r="C118" s="6">
        <f>'Exportations  (adap)'!D119</f>
        <v>439979</v>
      </c>
      <c r="D118" s="6">
        <f>'Exportations  (adap)'!E119</f>
        <v>3281</v>
      </c>
      <c r="E118" s="6">
        <f>'Exportations  (adap)'!F119</f>
        <v>419689</v>
      </c>
      <c r="J118" s="4"/>
      <c r="K118" s="4"/>
      <c r="L118" s="4"/>
      <c r="M118" s="4"/>
    </row>
    <row r="119" spans="1:13" ht="16.5" x14ac:dyDescent="0.3">
      <c r="A119" s="5" t="str">
        <f>'Exportations  (adap)'!B120</f>
        <v>Centrifugeuses et appareils pour filtration des liquides ou des gaz</v>
      </c>
      <c r="B119" s="6">
        <f>'Exportations  (adap)'!C120</f>
        <v>2579</v>
      </c>
      <c r="C119" s="6">
        <f>'Exportations  (adap)'!D120</f>
        <v>437121</v>
      </c>
      <c r="D119" s="6">
        <f>'Exportations  (adap)'!E120</f>
        <v>2430</v>
      </c>
      <c r="E119" s="6">
        <f>'Exportations  (adap)'!F120</f>
        <v>397247</v>
      </c>
      <c r="J119" s="4"/>
      <c r="K119" s="4"/>
      <c r="L119" s="4"/>
      <c r="M119" s="4"/>
    </row>
    <row r="120" spans="1:13" ht="16.5" x14ac:dyDescent="0.3">
      <c r="A120" s="5" t="str">
        <f>'Exportations  (adap)'!B121</f>
        <v>Bandages et pneumatiques</v>
      </c>
      <c r="B120" s="6">
        <f>'Exportations  (adap)'!C121</f>
        <v>15857</v>
      </c>
      <c r="C120" s="6">
        <f>'Exportations  (adap)'!D121</f>
        <v>413517</v>
      </c>
      <c r="D120" s="6">
        <f>'Exportations  (adap)'!E121</f>
        <v>99</v>
      </c>
      <c r="E120" s="6">
        <f>'Exportations  (adap)'!F121</f>
        <v>6436</v>
      </c>
      <c r="J120" s="4"/>
      <c r="K120" s="4"/>
      <c r="L120" s="4"/>
      <c r="M120" s="4"/>
    </row>
    <row r="121" spans="1:13" ht="16.5" x14ac:dyDescent="0.3">
      <c r="A121" s="5" t="str">
        <f>'Exportations  (adap)'!B122</f>
        <v>Turboréacteurs et turbopropulseurs et leurs parties</v>
      </c>
      <c r="B121" s="6">
        <f>'Exportations  (adap)'!C122</f>
        <v>80</v>
      </c>
      <c r="C121" s="6">
        <f>'Exportations  (adap)'!D122</f>
        <v>349873</v>
      </c>
      <c r="D121" s="6">
        <f>'Exportations  (adap)'!E122</f>
        <v>83</v>
      </c>
      <c r="E121" s="6">
        <f>'Exportations  (adap)'!F122</f>
        <v>381609</v>
      </c>
      <c r="J121" s="4"/>
      <c r="K121" s="4"/>
      <c r="L121" s="4"/>
      <c r="M121" s="4"/>
    </row>
    <row r="122" spans="1:13" ht="16.5" x14ac:dyDescent="0.3">
      <c r="A122" s="5" t="str">
        <f>'Exportations  (adap)'!B123</f>
        <v>Bateaux de mer et autres engins flottants</v>
      </c>
      <c r="B122" s="6">
        <f>'Exportations  (adap)'!C123</f>
        <v>9858</v>
      </c>
      <c r="C122" s="6">
        <f>'Exportations  (adap)'!D123</f>
        <v>329301</v>
      </c>
      <c r="D122" s="6">
        <f>'Exportations  (adap)'!E123</f>
        <v>8750</v>
      </c>
      <c r="E122" s="6">
        <f>'Exportations  (adap)'!F123</f>
        <v>29716</v>
      </c>
      <c r="G122" s="4"/>
      <c r="H122" s="4"/>
      <c r="I122" s="4"/>
      <c r="J122" s="4"/>
      <c r="K122" s="4"/>
      <c r="L122" s="4"/>
      <c r="M122" s="4"/>
    </row>
    <row r="123" spans="1:13" ht="16.5" x14ac:dyDescent="0.3">
      <c r="A123" s="5" t="str">
        <f>'Exportations  (adap)'!B124</f>
        <v>Machines et appareils divers</v>
      </c>
      <c r="B123" s="6">
        <f>'Exportations  (adap)'!C124</f>
        <v>2688</v>
      </c>
      <c r="C123" s="6">
        <f>'Exportations  (adap)'!D124</f>
        <v>325477</v>
      </c>
      <c r="D123" s="6">
        <f>'Exportations  (adap)'!E124</f>
        <v>1935</v>
      </c>
      <c r="E123" s="6">
        <f>'Exportations  (adap)'!F124</f>
        <v>508453</v>
      </c>
      <c r="J123" s="4"/>
      <c r="K123" s="4"/>
      <c r="L123" s="4"/>
      <c r="M123" s="4"/>
    </row>
    <row r="124" spans="1:13" ht="16.5" x14ac:dyDescent="0.3">
      <c r="A124" s="5" t="str">
        <f>'Exportations  (adap)'!B125</f>
        <v>Moteurs et machines génératrices, électriques,</v>
      </c>
      <c r="B124" s="6">
        <f>'Exportations  (adap)'!C125</f>
        <v>1538</v>
      </c>
      <c r="C124" s="6">
        <f>'Exportations  (adap)'!D125</f>
        <v>271013</v>
      </c>
      <c r="D124" s="6">
        <f>'Exportations  (adap)'!E125</f>
        <v>369</v>
      </c>
      <c r="E124" s="6">
        <f>'Exportations  (adap)'!F125</f>
        <v>85021</v>
      </c>
      <c r="J124" s="4"/>
      <c r="K124" s="4"/>
      <c r="L124" s="4"/>
      <c r="M124" s="4"/>
    </row>
    <row r="125" spans="1:13" ht="16.5" x14ac:dyDescent="0.3">
      <c r="A125" s="5" t="str">
        <f>'Exportations  (adap)'!B126</f>
        <v>Instruments de mesure, de controle ou de précisions</v>
      </c>
      <c r="B125" s="6">
        <f>'Exportations  (adap)'!C126</f>
        <v>491</v>
      </c>
      <c r="C125" s="6">
        <f>'Exportations  (adap)'!D126</f>
        <v>199044</v>
      </c>
      <c r="D125" s="6">
        <f>'Exportations  (adap)'!E126</f>
        <v>318</v>
      </c>
      <c r="E125" s="6">
        <f>'Exportations  (adap)'!F126</f>
        <v>157646</v>
      </c>
      <c r="G125" s="4"/>
      <c r="H125" s="4"/>
      <c r="I125" s="4"/>
      <c r="J125" s="4"/>
      <c r="K125" s="4"/>
      <c r="L125" s="4"/>
      <c r="M125" s="4"/>
    </row>
    <row r="126" spans="1:13" ht="16.5" x14ac:dyDescent="0.3">
      <c r="A126" s="5" t="str">
        <f>'Exportations  (adap)'!B127</f>
        <v>Machines et appareils servant à l'impression</v>
      </c>
      <c r="B126" s="6">
        <f>'Exportations  (adap)'!C127</f>
        <v>1015</v>
      </c>
      <c r="C126" s="6">
        <f>'Exportations  (adap)'!D127</f>
        <v>187520</v>
      </c>
      <c r="D126" s="6">
        <f>'Exportations  (adap)'!E127</f>
        <v>1134</v>
      </c>
      <c r="E126" s="6">
        <f>'Exportations  (adap)'!F127</f>
        <v>209168</v>
      </c>
      <c r="G126" s="4"/>
      <c r="H126" s="4"/>
      <c r="I126" s="4"/>
      <c r="J126" s="4"/>
      <c r="K126" s="4"/>
      <c r="L126" s="4"/>
      <c r="M126" s="4"/>
    </row>
    <row r="127" spans="1:13" ht="16.5" x14ac:dyDescent="0.3">
      <c r="A127" s="5" t="str">
        <f>'Exportations  (adap)'!B128</f>
        <v>Articles textiles d'emballage</v>
      </c>
      <c r="B127" s="6">
        <f>'Exportations  (adap)'!C128</f>
        <v>6251</v>
      </c>
      <c r="C127" s="6">
        <f>'Exportations  (adap)'!D128</f>
        <v>166330</v>
      </c>
      <c r="D127" s="6">
        <f>'Exportations  (adap)'!E128</f>
        <v>3229</v>
      </c>
      <c r="E127" s="6">
        <f>'Exportations  (adap)'!F128</f>
        <v>114516</v>
      </c>
      <c r="J127" s="4"/>
      <c r="K127" s="4"/>
      <c r="L127" s="4"/>
      <c r="M127" s="4"/>
    </row>
    <row r="128" spans="1:13" ht="16.5" x14ac:dyDescent="0.3">
      <c r="A128" s="5" t="str">
        <f>'Exportations  (adap)'!B129</f>
        <v>Instruments et appareils médico-chirurgicaux</v>
      </c>
      <c r="B128" s="6">
        <f>'Exportations  (adap)'!C129</f>
        <v>419</v>
      </c>
      <c r="C128" s="6">
        <f>'Exportations  (adap)'!D129</f>
        <v>128419</v>
      </c>
      <c r="D128" s="6">
        <f>'Exportations  (adap)'!E129</f>
        <v>559</v>
      </c>
      <c r="E128" s="6">
        <f>'Exportations  (adap)'!F129</f>
        <v>155927</v>
      </c>
      <c r="J128" s="4"/>
      <c r="K128" s="4"/>
      <c r="L128" s="4"/>
      <c r="M128" s="4"/>
    </row>
    <row r="129" spans="1:13" ht="16.5" x14ac:dyDescent="0.3">
      <c r="A129" s="5" t="str">
        <f>'Exportations  (adap)'!B130</f>
        <v>Chaudières, turbines et leurs parties</v>
      </c>
      <c r="B129" s="6">
        <f>'Exportations  (adap)'!C130</f>
        <v>928</v>
      </c>
      <c r="C129" s="6">
        <f>'Exportations  (adap)'!D130</f>
        <v>127509</v>
      </c>
      <c r="D129" s="6">
        <f>'Exportations  (adap)'!E130</f>
        <v>1019</v>
      </c>
      <c r="E129" s="6">
        <f>'Exportations  (adap)'!F130</f>
        <v>81824</v>
      </c>
      <c r="J129" s="4"/>
      <c r="K129" s="4"/>
      <c r="L129" s="4"/>
      <c r="M129" s="4"/>
    </row>
    <row r="130" spans="1:13" ht="16.5" x14ac:dyDescent="0.3">
      <c r="A130" s="5" t="str">
        <f>'Exportations  (adap)'!B131</f>
        <v>Parties de machines ou d'appareils ne comportant pas de connexions électriques</v>
      </c>
      <c r="B130" s="6">
        <f>'Exportations  (adap)'!C131</f>
        <v>508</v>
      </c>
      <c r="C130" s="6">
        <f>'Exportations  (adap)'!D131</f>
        <v>100447</v>
      </c>
      <c r="D130" s="6">
        <f>'Exportations  (adap)'!E131</f>
        <v>531</v>
      </c>
      <c r="E130" s="6">
        <f>'Exportations  (adap)'!F131</f>
        <v>111303</v>
      </c>
      <c r="J130" s="4"/>
      <c r="K130" s="4"/>
      <c r="L130" s="4"/>
      <c r="M130" s="4"/>
    </row>
    <row r="131" spans="1:13" ht="16.5" x14ac:dyDescent="0.3">
      <c r="A131" s="5" t="str">
        <f>'Exportations  (adap)'!B132</f>
        <v>Piles, batteries de piles et acumulateurs électriques</v>
      </c>
      <c r="B131" s="6">
        <f>'Exportations  (adap)'!C132</f>
        <v>3326</v>
      </c>
      <c r="C131" s="6">
        <f>'Exportations  (adap)'!D132</f>
        <v>86869</v>
      </c>
      <c r="D131" s="6">
        <f>'Exportations  (adap)'!E132</f>
        <v>4053</v>
      </c>
      <c r="E131" s="6">
        <f>'Exportations  (adap)'!F132</f>
        <v>120340</v>
      </c>
      <c r="J131" s="4"/>
      <c r="K131" s="4"/>
      <c r="L131" s="4"/>
      <c r="M131" s="4"/>
    </row>
    <row r="132" spans="1:13" ht="16.5" x14ac:dyDescent="0.3">
      <c r="A132" s="5" t="str">
        <f>'Exportations  (adap)'!B133</f>
        <v>Sous systèmes électroniques</v>
      </c>
      <c r="B132" s="6">
        <f>'Exportations  (adap)'!C133</f>
        <v>44</v>
      </c>
      <c r="C132" s="6">
        <f>'Exportations  (adap)'!D133</f>
        <v>80904</v>
      </c>
      <c r="D132" s="6">
        <f>'Exportations  (adap)'!E133</f>
        <v>37</v>
      </c>
      <c r="E132" s="6">
        <f>'Exportations  (adap)'!F133</f>
        <v>73670</v>
      </c>
      <c r="G132" s="4"/>
      <c r="H132" s="4"/>
      <c r="I132" s="4"/>
      <c r="J132" s="4"/>
      <c r="K132" s="4"/>
      <c r="L132" s="4"/>
      <c r="M132" s="4"/>
    </row>
    <row r="133" spans="1:13" ht="16.5" x14ac:dyDescent="0.3">
      <c r="A133" s="5" t="str">
        <f>'Exportations  (adap)'!B134</f>
        <v>Articles divers en caoutchouc</v>
      </c>
      <c r="B133" s="6">
        <f>'Exportations  (adap)'!C134</f>
        <v>680</v>
      </c>
      <c r="C133" s="6">
        <f>'Exportations  (adap)'!D134</f>
        <v>76224</v>
      </c>
      <c r="D133" s="6">
        <f>'Exportations  (adap)'!E134</f>
        <v>962</v>
      </c>
      <c r="E133" s="6">
        <f>'Exportations  (adap)'!F134</f>
        <v>113263</v>
      </c>
      <c r="J133" s="4"/>
      <c r="K133" s="4"/>
      <c r="L133" s="4"/>
      <c r="M133" s="4"/>
    </row>
    <row r="134" spans="1:13" ht="16.5" x14ac:dyDescent="0.3">
      <c r="A134" s="5" t="str">
        <f>'Exportations  (adap)'!B135</f>
        <v>Groupes électrogènes et convertisseurs rotatifs électriques</v>
      </c>
      <c r="B134" s="6">
        <f>'Exportations  (adap)'!C135</f>
        <v>584</v>
      </c>
      <c r="C134" s="6">
        <f>'Exportations  (adap)'!D135</f>
        <v>70013</v>
      </c>
      <c r="D134" s="6">
        <f>'Exportations  (adap)'!E135</f>
        <v>716</v>
      </c>
      <c r="E134" s="6">
        <f>'Exportations  (adap)'!F135</f>
        <v>91393</v>
      </c>
      <c r="J134" s="4"/>
      <c r="K134" s="4"/>
      <c r="L134" s="4"/>
      <c r="M134" s="4"/>
    </row>
    <row r="135" spans="1:13" ht="16.5" x14ac:dyDescent="0.3">
      <c r="A135" s="5" t="str">
        <f>'Exportations  (adap)'!B136</f>
        <v>Pompes et compresseurs</v>
      </c>
      <c r="B135" s="6">
        <f>'Exportations  (adap)'!C136</f>
        <v>471</v>
      </c>
      <c r="C135" s="6">
        <f>'Exportations  (adap)'!D136</f>
        <v>67387</v>
      </c>
      <c r="D135" s="6">
        <f>'Exportations  (adap)'!E136</f>
        <v>479</v>
      </c>
      <c r="E135" s="6">
        <f>'Exportations  (adap)'!F136</f>
        <v>71149</v>
      </c>
      <c r="J135" s="4"/>
      <c r="K135" s="4"/>
      <c r="L135" s="4"/>
      <c r="M135" s="4"/>
    </row>
    <row r="136" spans="1:13" ht="16.5" x14ac:dyDescent="0.3">
      <c r="A136" s="5" t="str">
        <f>'Exportations  (adap)'!B137</f>
        <v>Meubles; mobilier medico-chirurgical; articles de literie et appareils d'eclairage</v>
      </c>
      <c r="B136" s="6">
        <f>'Exportations  (adap)'!C137</f>
        <v>536</v>
      </c>
      <c r="C136" s="6">
        <f>'Exportations  (adap)'!D137</f>
        <v>65811</v>
      </c>
      <c r="D136" s="6">
        <f>'Exportations  (adap)'!E137</f>
        <v>554</v>
      </c>
      <c r="E136" s="6">
        <f>'Exportations  (adap)'!F137</f>
        <v>74988</v>
      </c>
      <c r="G136" s="4"/>
      <c r="H136" s="4"/>
      <c r="I136" s="4"/>
      <c r="J136" s="4"/>
      <c r="K136" s="4"/>
      <c r="L136" s="4"/>
      <c r="M136" s="4"/>
    </row>
    <row r="137" spans="1:13" ht="16.5" x14ac:dyDescent="0.3">
      <c r="A137" s="5" t="str">
        <f>'Exportations  (adap)'!B138</f>
        <v>Avions et autres véhicules aériens ou spatiaux</v>
      </c>
      <c r="B137" s="6">
        <f>'Exportations  (adap)'!C138</f>
        <v>14</v>
      </c>
      <c r="C137" s="6">
        <f>'Exportations  (adap)'!D138</f>
        <v>63036</v>
      </c>
      <c r="D137" s="6">
        <f>'Exportations  (adap)'!E138</f>
        <v>18</v>
      </c>
      <c r="E137" s="6">
        <f>'Exportations  (adap)'!F138</f>
        <v>43286</v>
      </c>
      <c r="J137" s="4"/>
      <c r="K137" s="4"/>
      <c r="L137" s="4"/>
      <c r="M137" s="4"/>
    </row>
    <row r="138" spans="1:13" ht="16.5" x14ac:dyDescent="0.3">
      <c r="A138" s="5" t="str">
        <f>'Exportations  (adap)'!B139</f>
        <v>Appareils de réception, enregistrement ou reproduction du son et de l'image</v>
      </c>
      <c r="B138" s="6">
        <f>'Exportations  (adap)'!C139</f>
        <v>21</v>
      </c>
      <c r="C138" s="6">
        <f>'Exportations  (adap)'!D139</f>
        <v>62471</v>
      </c>
      <c r="D138" s="6">
        <f>'Exportations  (adap)'!E139</f>
        <v>23</v>
      </c>
      <c r="E138" s="6">
        <f>'Exportations  (adap)'!F139</f>
        <v>69020</v>
      </c>
      <c r="J138" s="4"/>
      <c r="K138" s="4"/>
      <c r="L138" s="4"/>
      <c r="M138" s="4"/>
    </row>
    <row r="139" spans="1:13" ht="16.5" x14ac:dyDescent="0.3">
      <c r="A139" s="5" t="str">
        <f>'Exportations  (adap)'!B140</f>
        <v>Autres produits finis d'équipement industriel</v>
      </c>
      <c r="B139" s="6">
        <f>'Exportations  (adap)'!C140</f>
        <v>9561</v>
      </c>
      <c r="C139" s="6">
        <f>'Exportations  (adap)'!D140</f>
        <v>778529</v>
      </c>
      <c r="D139" s="6">
        <f>'Exportations  (adap)'!E140</f>
        <v>8776</v>
      </c>
      <c r="E139" s="6">
        <f>'Exportations  (adap)'!F140</f>
        <v>841474</v>
      </c>
      <c r="J139" s="4"/>
      <c r="K139" s="4"/>
      <c r="L139" s="4"/>
      <c r="M139" s="4"/>
    </row>
    <row r="140" spans="1:13" x14ac:dyDescent="0.25">
      <c r="A140" s="2" t="str">
        <f>UPPER('Exportations  (adap)'!B141)</f>
        <v>PRODUITS FINIS DE CONSOMMATION</v>
      </c>
      <c r="B140" s="3">
        <f>'Exportations  (adap)'!C141</f>
        <v>888580</v>
      </c>
      <c r="C140" s="3">
        <f>'Exportations  (adap)'!D141</f>
        <v>105708449</v>
      </c>
      <c r="D140" s="3">
        <f>'Exportations  (adap)'!E141</f>
        <v>950356</v>
      </c>
      <c r="E140" s="3">
        <f>'Exportations  (adap)'!F141</f>
        <v>112297465</v>
      </c>
      <c r="J140" s="4"/>
      <c r="K140" s="4"/>
      <c r="L140" s="4"/>
      <c r="M140" s="4"/>
    </row>
    <row r="141" spans="1:13" ht="16.5" x14ac:dyDescent="0.3">
      <c r="A141" s="5" t="str">
        <f>'Exportations  (adap)'!B142</f>
        <v>Voitures de tourisme</v>
      </c>
      <c r="B141" s="6">
        <f>'Exportations  (adap)'!C142</f>
        <v>357552</v>
      </c>
      <c r="C141" s="6">
        <f>'Exportations  (adap)'!D142</f>
        <v>41222989</v>
      </c>
      <c r="D141" s="6">
        <f>'Exportations  (adap)'!E142</f>
        <v>428005</v>
      </c>
      <c r="E141" s="6">
        <f>'Exportations  (adap)'!F142</f>
        <v>48305880</v>
      </c>
      <c r="J141" s="4"/>
      <c r="K141" s="4"/>
      <c r="L141" s="4"/>
      <c r="M141" s="4"/>
    </row>
    <row r="142" spans="1:13" ht="16.5" x14ac:dyDescent="0.3">
      <c r="A142" s="5" t="str">
        <f>'Exportations  (adap)'!B143</f>
        <v>Vêtements confectionnes</v>
      </c>
      <c r="B142" s="6">
        <f>'Exportations  (adap)'!C143</f>
        <v>64215</v>
      </c>
      <c r="C142" s="6">
        <f>'Exportations  (adap)'!D143</f>
        <v>22413735</v>
      </c>
      <c r="D142" s="6">
        <f>'Exportations  (adap)'!E143</f>
        <v>65732</v>
      </c>
      <c r="E142" s="6">
        <f>'Exportations  (adap)'!F143</f>
        <v>23287401</v>
      </c>
      <c r="J142" s="4"/>
      <c r="K142" s="4"/>
      <c r="L142" s="4"/>
      <c r="M142" s="4"/>
    </row>
    <row r="143" spans="1:13" ht="16.5" x14ac:dyDescent="0.3">
      <c r="A143" s="5" t="str">
        <f>'Exportations  (adap)'!B144</f>
        <v>Parties et pièces pour voitures et véhicules de tourisme</v>
      </c>
      <c r="B143" s="6">
        <f>'Exportations  (adap)'!C144</f>
        <v>183671</v>
      </c>
      <c r="C143" s="6">
        <f>'Exportations  (adap)'!D144</f>
        <v>13661499</v>
      </c>
      <c r="D143" s="6">
        <f>'Exportations  (adap)'!E144</f>
        <v>176056</v>
      </c>
      <c r="E143" s="6">
        <f>'Exportations  (adap)'!F144</f>
        <v>12651529</v>
      </c>
      <c r="G143" s="4"/>
      <c r="H143" s="4"/>
      <c r="I143" s="4"/>
      <c r="J143" s="4"/>
      <c r="K143" s="4"/>
      <c r="L143" s="4"/>
      <c r="M143" s="4"/>
    </row>
    <row r="144" spans="1:13" ht="16.5" x14ac:dyDescent="0.3">
      <c r="A144" s="5" t="str">
        <f>'Exportations  (adap)'!B145</f>
        <v>Articles de bonneterie</v>
      </c>
      <c r="B144" s="6">
        <f>'Exportations  (adap)'!C145</f>
        <v>31126</v>
      </c>
      <c r="C144" s="6">
        <f>'Exportations  (adap)'!D145</f>
        <v>6283548</v>
      </c>
      <c r="D144" s="6">
        <f>'Exportations  (adap)'!E145</f>
        <v>34304</v>
      </c>
      <c r="E144" s="6">
        <f>'Exportations  (adap)'!F145</f>
        <v>6720904</v>
      </c>
      <c r="J144" s="4"/>
      <c r="K144" s="4"/>
      <c r="L144" s="4"/>
      <c r="M144" s="4"/>
    </row>
    <row r="145" spans="1:13" ht="16.5" x14ac:dyDescent="0.3">
      <c r="A145" s="5" t="str">
        <f>'Exportations  (adap)'!B146</f>
        <v>Sièges, meubles,matelas et articles d'éclairage</v>
      </c>
      <c r="B145" s="6">
        <f>'Exportations  (adap)'!C146</f>
        <v>37396</v>
      </c>
      <c r="C145" s="6">
        <f>'Exportations  (adap)'!D146</f>
        <v>6006284</v>
      </c>
      <c r="D145" s="6">
        <f>'Exportations  (adap)'!E146</f>
        <v>26286</v>
      </c>
      <c r="E145" s="6">
        <f>'Exportations  (adap)'!F146</f>
        <v>3943448</v>
      </c>
      <c r="G145" s="4"/>
      <c r="H145" s="4"/>
      <c r="I145" s="4"/>
      <c r="J145" s="4"/>
      <c r="K145" s="4"/>
      <c r="L145" s="4"/>
      <c r="M145" s="4"/>
    </row>
    <row r="146" spans="1:13" ht="16.5" x14ac:dyDescent="0.3">
      <c r="A146" s="5" t="str">
        <f>'Exportations  (adap)'!B147</f>
        <v>Equipements électriques divers</v>
      </c>
      <c r="B146" s="6">
        <f>'Exportations  (adap)'!C147</f>
        <v>13217</v>
      </c>
      <c r="C146" s="6">
        <f>'Exportations  (adap)'!D147</f>
        <v>2919539</v>
      </c>
      <c r="D146" s="6">
        <f>'Exportations  (adap)'!E147</f>
        <v>12156</v>
      </c>
      <c r="E146" s="6">
        <f>'Exportations  (adap)'!F147</f>
        <v>2620256</v>
      </c>
      <c r="G146" s="4"/>
      <c r="H146" s="4"/>
      <c r="I146" s="4"/>
      <c r="J146" s="4"/>
      <c r="K146" s="4"/>
      <c r="L146" s="4"/>
      <c r="M146" s="4"/>
    </row>
    <row r="147" spans="1:13" ht="16.5" x14ac:dyDescent="0.3">
      <c r="A147" s="5" t="str">
        <f>'Exportations  (adap)'!B148</f>
        <v>Chaussures</v>
      </c>
      <c r="B147" s="6">
        <f>'Exportations  (adap)'!C148</f>
        <v>7689</v>
      </c>
      <c r="C147" s="6">
        <f>'Exportations  (adap)'!D148</f>
        <v>1828607</v>
      </c>
      <c r="D147" s="6">
        <f>'Exportations  (adap)'!E148</f>
        <v>7473</v>
      </c>
      <c r="E147" s="6">
        <f>'Exportations  (adap)'!F148</f>
        <v>1791608</v>
      </c>
      <c r="G147" s="4"/>
      <c r="H147" s="4"/>
      <c r="I147" s="4"/>
      <c r="J147" s="4"/>
      <c r="K147" s="4"/>
      <c r="L147" s="4"/>
      <c r="M147" s="4"/>
    </row>
    <row r="148" spans="1:13" ht="16.5" x14ac:dyDescent="0.3">
      <c r="A148" s="5" t="str">
        <f>'Exportations  (adap)'!B149</f>
        <v>Ouvrages divers en matières plastiques</v>
      </c>
      <c r="B148" s="6">
        <f>'Exportations  (adap)'!C149</f>
        <v>33509</v>
      </c>
      <c r="C148" s="6">
        <f>'Exportations  (adap)'!D149</f>
        <v>1711507</v>
      </c>
      <c r="D148" s="6">
        <f>'Exportations  (adap)'!E149</f>
        <v>32569</v>
      </c>
      <c r="E148" s="6">
        <f>'Exportations  (adap)'!F149</f>
        <v>1648455</v>
      </c>
      <c r="J148" s="4"/>
      <c r="K148" s="4"/>
      <c r="L148" s="4"/>
      <c r="M148" s="4"/>
    </row>
    <row r="149" spans="1:13" ht="16.5" x14ac:dyDescent="0.3">
      <c r="A149" s="5" t="str">
        <f>'Exportations  (adap)'!B150</f>
        <v>Médicaments et autres produits pharmaceutiques</v>
      </c>
      <c r="B149" s="6">
        <f>'Exportations  (adap)'!C150</f>
        <v>6257</v>
      </c>
      <c r="C149" s="6">
        <f>'Exportations  (adap)'!D150</f>
        <v>1130258</v>
      </c>
      <c r="D149" s="6">
        <f>'Exportations  (adap)'!E150</f>
        <v>6370</v>
      </c>
      <c r="E149" s="6">
        <f>'Exportations  (adap)'!F150</f>
        <v>1168985</v>
      </c>
      <c r="J149" s="4"/>
      <c r="K149" s="4"/>
      <c r="L149" s="4"/>
      <c r="M149" s="4"/>
    </row>
    <row r="150" spans="1:13" ht="16.5" x14ac:dyDescent="0.3">
      <c r="A150" s="5" t="str">
        <f>'Exportations  (adap)'!B151</f>
        <v>Couvertures, linge  et autres articles textiles confectionnés</v>
      </c>
      <c r="B150" s="6">
        <f>'Exportations  (adap)'!C151</f>
        <v>5531</v>
      </c>
      <c r="C150" s="6">
        <f>'Exportations  (adap)'!D151</f>
        <v>1129519</v>
      </c>
      <c r="D150" s="6">
        <f>'Exportations  (adap)'!E151</f>
        <v>9010</v>
      </c>
      <c r="E150" s="6">
        <f>'Exportations  (adap)'!F151</f>
        <v>2580226</v>
      </c>
      <c r="J150" s="4"/>
      <c r="K150" s="4"/>
      <c r="L150" s="4"/>
      <c r="M150" s="4"/>
    </row>
    <row r="151" spans="1:13" ht="16.5" x14ac:dyDescent="0.3">
      <c r="A151" s="5" t="str">
        <f>'Exportations  (adap)'!B152</f>
        <v>Ouvrages divers en fer ou en acier</v>
      </c>
      <c r="B151" s="6">
        <f>'Exportations  (adap)'!C152</f>
        <v>57542</v>
      </c>
      <c r="C151" s="6">
        <f>'Exportations  (adap)'!D152</f>
        <v>1109184</v>
      </c>
      <c r="D151" s="6">
        <f>'Exportations  (adap)'!E152</f>
        <v>56692</v>
      </c>
      <c r="E151" s="6">
        <f>'Exportations  (adap)'!F152</f>
        <v>1213938</v>
      </c>
      <c r="J151" s="4"/>
      <c r="K151" s="4"/>
      <c r="L151" s="4"/>
      <c r="M151" s="4"/>
    </row>
    <row r="152" spans="1:13" ht="16.5" x14ac:dyDescent="0.3">
      <c r="A152" s="5" t="str">
        <f>'Exportations  (adap)'!B153</f>
        <v>Articles divers en caoutchouc</v>
      </c>
      <c r="B152" s="6">
        <f>'Exportations  (adap)'!C153</f>
        <v>7250</v>
      </c>
      <c r="C152" s="6">
        <f>'Exportations  (adap)'!D153</f>
        <v>899244</v>
      </c>
      <c r="D152" s="6">
        <f>'Exportations  (adap)'!E153</f>
        <v>6816</v>
      </c>
      <c r="E152" s="6">
        <f>'Exportations  (adap)'!F153</f>
        <v>931428</v>
      </c>
      <c r="J152" s="4"/>
      <c r="K152" s="4"/>
      <c r="L152" s="4"/>
      <c r="M152" s="4"/>
    </row>
    <row r="153" spans="1:13" ht="16.5" x14ac:dyDescent="0.3">
      <c r="A153" s="5" t="str">
        <f>'Exportations  (adap)'!B154</f>
        <v>Produits de parfumerie ou de toilette et preparations cosmetiques</v>
      </c>
      <c r="B153" s="6">
        <f>'Exportations  (adap)'!C154</f>
        <v>3767</v>
      </c>
      <c r="C153" s="6">
        <f>'Exportations  (adap)'!D154</f>
        <v>683878</v>
      </c>
      <c r="D153" s="6">
        <f>'Exportations  (adap)'!E154</f>
        <v>4233</v>
      </c>
      <c r="E153" s="6">
        <f>'Exportations  (adap)'!F154</f>
        <v>684428</v>
      </c>
      <c r="J153" s="4"/>
      <c r="K153" s="4"/>
      <c r="L153" s="4"/>
      <c r="M153" s="4"/>
    </row>
    <row r="154" spans="1:13" ht="16.5" x14ac:dyDescent="0.3">
      <c r="A154" s="5" t="str">
        <f>'Exportations  (adap)'!B155</f>
        <v>Quincaillerie de ménage et articles d'économie domestique</v>
      </c>
      <c r="B154" s="6">
        <f>'Exportations  (adap)'!C155</f>
        <v>4999</v>
      </c>
      <c r="C154" s="6">
        <f>'Exportations  (adap)'!D155</f>
        <v>588655</v>
      </c>
      <c r="D154" s="6">
        <f>'Exportations  (adap)'!E155</f>
        <v>5769</v>
      </c>
      <c r="E154" s="6">
        <f>'Exportations  (adap)'!F155</f>
        <v>553022</v>
      </c>
      <c r="J154" s="4"/>
      <c r="K154" s="4"/>
      <c r="L154" s="4"/>
      <c r="M154" s="4"/>
    </row>
    <row r="155" spans="1:13" ht="16.5" x14ac:dyDescent="0.3">
      <c r="A155" s="5" t="str">
        <f>'Exportations  (adap)'!B156</f>
        <v>Vaisselle et objets céramiques divers</v>
      </c>
      <c r="B155" s="6">
        <f>'Exportations  (adap)'!C156</f>
        <v>24254</v>
      </c>
      <c r="C155" s="6">
        <f>'Exportations  (adap)'!D156</f>
        <v>457777</v>
      </c>
      <c r="D155" s="6">
        <f>'Exportations  (adap)'!E156</f>
        <v>22800</v>
      </c>
      <c r="E155" s="6">
        <f>'Exportations  (adap)'!F156</f>
        <v>453549</v>
      </c>
      <c r="J155" s="4"/>
      <c r="K155" s="4"/>
      <c r="L155" s="4"/>
      <c r="M155" s="4"/>
    </row>
    <row r="156" spans="1:13" ht="16.5" x14ac:dyDescent="0.3">
      <c r="A156" s="5" t="str">
        <f>'Exportations  (adap)'!B157</f>
        <v>Sacs, malles et ouvrages divers en cuir</v>
      </c>
      <c r="B156" s="6">
        <f>'Exportations  (adap)'!C157</f>
        <v>1719</v>
      </c>
      <c r="C156" s="6">
        <f>'Exportations  (adap)'!D157</f>
        <v>438570</v>
      </c>
      <c r="D156" s="6">
        <f>'Exportations  (adap)'!E157</f>
        <v>1841</v>
      </c>
      <c r="E156" s="6">
        <f>'Exportations  (adap)'!F157</f>
        <v>484403</v>
      </c>
    </row>
    <row r="157" spans="1:13" ht="16.5" x14ac:dyDescent="0.3">
      <c r="A157" s="5" t="str">
        <f>'Exportations  (adap)'!B158</f>
        <v>Ouvrages divers en verre</v>
      </c>
      <c r="B157" s="6">
        <f>'Exportations  (adap)'!C158</f>
        <v>1509</v>
      </c>
      <c r="C157" s="6">
        <f>'Exportations  (adap)'!D158</f>
        <v>360710</v>
      </c>
      <c r="D157" s="6">
        <f>'Exportations  (adap)'!E158</f>
        <v>2148</v>
      </c>
      <c r="E157" s="6">
        <f>'Exportations  (adap)'!F158</f>
        <v>307861</v>
      </c>
    </row>
    <row r="158" spans="1:13" ht="16.5" x14ac:dyDescent="0.3">
      <c r="A158" s="5" t="str">
        <f>'Exportations  (adap)'!B159</f>
        <v>Livres et imprimés divers</v>
      </c>
      <c r="B158" s="6">
        <f>'Exportations  (adap)'!C159</f>
        <v>1039</v>
      </c>
      <c r="C158" s="6">
        <f>'Exportations  (adap)'!D159</f>
        <v>358116</v>
      </c>
      <c r="D158" s="6">
        <f>'Exportations  (adap)'!E159</f>
        <v>874</v>
      </c>
      <c r="E158" s="6">
        <f>'Exportations  (adap)'!F159</f>
        <v>358839</v>
      </c>
    </row>
    <row r="159" spans="1:13" ht="16.5" x14ac:dyDescent="0.3">
      <c r="A159" s="5" t="str">
        <f>'Exportations  (adap)'!B160</f>
        <v>Tissus et fils de fibres synthétiques et artificielles</v>
      </c>
      <c r="B159" s="6">
        <f>'Exportations  (adap)'!C160</f>
        <v>2161</v>
      </c>
      <c r="C159" s="6">
        <f>'Exportations  (adap)'!D160</f>
        <v>282526</v>
      </c>
      <c r="D159" s="6">
        <f>'Exportations  (adap)'!E160</f>
        <v>2106</v>
      </c>
      <c r="E159" s="6">
        <f>'Exportations  (adap)'!F160</f>
        <v>304538</v>
      </c>
    </row>
    <row r="160" spans="1:13" ht="16.5" x14ac:dyDescent="0.3">
      <c r="A160" s="5" t="str">
        <f>'Exportations  (adap)'!B161</f>
        <v>Papiers finis et ouvrages en papier</v>
      </c>
      <c r="B160" s="6">
        <f>'Exportations  (adap)'!C161</f>
        <v>20166</v>
      </c>
      <c r="C160" s="6">
        <f>'Exportations  (adap)'!D161</f>
        <v>202895</v>
      </c>
      <c r="D160" s="6">
        <f>'Exportations  (adap)'!E161</f>
        <v>21754</v>
      </c>
      <c r="E160" s="6">
        <f>'Exportations  (adap)'!F161</f>
        <v>236998</v>
      </c>
    </row>
    <row r="161" spans="1:5" ht="16.5" x14ac:dyDescent="0.3">
      <c r="A161" s="5" t="str">
        <f>'Exportations  (adap)'!B162</f>
        <v>Tissus spéciaux, velours, dentelles et broderies</v>
      </c>
      <c r="B161" s="6">
        <f>'Exportations  (adap)'!C162</f>
        <v>479</v>
      </c>
      <c r="C161" s="6">
        <f>'Exportations  (adap)'!D162</f>
        <v>175193</v>
      </c>
      <c r="D161" s="6">
        <f>'Exportations  (adap)'!E162</f>
        <v>510</v>
      </c>
      <c r="E161" s="6">
        <f>'Exportations  (adap)'!F162</f>
        <v>217340</v>
      </c>
    </row>
    <row r="162" spans="1:5" ht="16.5" x14ac:dyDescent="0.3">
      <c r="A162" s="5" t="str">
        <f>'Exportations  (adap)'!B163</f>
        <v>Ouvrages divers en bois en sparterie ou en vannerie</v>
      </c>
      <c r="B162" s="6">
        <f>'Exportations  (adap)'!C163</f>
        <v>3201</v>
      </c>
      <c r="C162" s="6">
        <f>'Exportations  (adap)'!D163</f>
        <v>148686</v>
      </c>
      <c r="D162" s="6">
        <f>'Exportations  (adap)'!E163</f>
        <v>4205</v>
      </c>
      <c r="E162" s="6">
        <f>'Exportations  (adap)'!F163</f>
        <v>202129</v>
      </c>
    </row>
    <row r="163" spans="1:5" ht="16.5" x14ac:dyDescent="0.3">
      <c r="A163" s="5" t="str">
        <f>'Exportations  (adap)'!B164</f>
        <v>Tapis et revêtements de sol</v>
      </c>
      <c r="B163" s="6">
        <f>'Exportations  (adap)'!C164</f>
        <v>1245</v>
      </c>
      <c r="C163" s="6">
        <f>'Exportations  (adap)'!D164</f>
        <v>126050</v>
      </c>
      <c r="D163" s="6">
        <f>'Exportations  (adap)'!E164</f>
        <v>689</v>
      </c>
      <c r="E163" s="6">
        <f>'Exportations  (adap)'!F164</f>
        <v>94235</v>
      </c>
    </row>
    <row r="164" spans="1:5" ht="16.5" x14ac:dyDescent="0.3">
      <c r="A164" s="5" t="str">
        <f>'Exportations  (adap)'!B165</f>
        <v>Peintures, vernis et mastics</v>
      </c>
      <c r="B164" s="6">
        <f>'Exportations  (adap)'!C165</f>
        <v>3891</v>
      </c>
      <c r="C164" s="6">
        <f>'Exportations  (adap)'!D165</f>
        <v>124934</v>
      </c>
      <c r="D164" s="6">
        <f>'Exportations  (adap)'!E165</f>
        <v>3186</v>
      </c>
      <c r="E164" s="6">
        <f>'Exportations  (adap)'!F165</f>
        <v>104026</v>
      </c>
    </row>
    <row r="165" spans="1:5" ht="16.5" x14ac:dyDescent="0.3">
      <c r="A165" s="5" t="str">
        <f>'Exportations  (adap)'!B166</f>
        <v>Etoffes de bonneterie</v>
      </c>
      <c r="B165" s="6">
        <f>'Exportations  (adap)'!C166</f>
        <v>593</v>
      </c>
      <c r="C165" s="6">
        <f>'Exportations  (adap)'!D166</f>
        <v>116346</v>
      </c>
      <c r="D165" s="6">
        <f>'Exportations  (adap)'!E166</f>
        <v>614</v>
      </c>
      <c r="E165" s="6">
        <f>'Exportations  (adap)'!F166</f>
        <v>118220</v>
      </c>
    </row>
    <row r="166" spans="1:5" ht="16.5" x14ac:dyDescent="0.3">
      <c r="A166" s="5" t="str">
        <f>'Exportations  (adap)'!B167</f>
        <v>Réfrigérateurs, lave-vaisselle et autres articles domestiques</v>
      </c>
      <c r="B166" s="6">
        <f>'Exportations  (adap)'!C167</f>
        <v>804</v>
      </c>
      <c r="C166" s="6">
        <f>'Exportations  (adap)'!D167</f>
        <v>114500</v>
      </c>
      <c r="D166" s="6">
        <f>'Exportations  (adap)'!E167</f>
        <v>685</v>
      </c>
      <c r="E166" s="6">
        <f>'Exportations  (adap)'!F167</f>
        <v>80023</v>
      </c>
    </row>
    <row r="167" spans="1:5" ht="16.5" x14ac:dyDescent="0.3">
      <c r="A167" s="5" t="str">
        <f>'Exportations  (adap)'!B168</f>
        <v>Tissus et fils de coton</v>
      </c>
      <c r="B167" s="6">
        <f>'Exportations  (adap)'!C168</f>
        <v>749</v>
      </c>
      <c r="C167" s="6">
        <f>'Exportations  (adap)'!D168</f>
        <v>100630</v>
      </c>
      <c r="D167" s="6">
        <f>'Exportations  (adap)'!E168</f>
        <v>1958</v>
      </c>
      <c r="E167" s="6">
        <f>'Exportations  (adap)'!F168</f>
        <v>219128</v>
      </c>
    </row>
    <row r="168" spans="1:5" ht="16.5" x14ac:dyDescent="0.3">
      <c r="A168" s="5" t="str">
        <f>'Exportations  (adap)'!B169</f>
        <v>Perles et bijouteries de fantaisie</v>
      </c>
      <c r="B168" s="6">
        <f>'Exportations  (adap)'!C169</f>
        <v>14</v>
      </c>
      <c r="C168" s="6">
        <f>'Exportations  (adap)'!D169</f>
        <v>100218</v>
      </c>
      <c r="D168" s="6">
        <f>'Exportations  (adap)'!E169</f>
        <v>16</v>
      </c>
      <c r="E168" s="6">
        <f>'Exportations  (adap)'!F169</f>
        <v>93136</v>
      </c>
    </row>
    <row r="169" spans="1:5" ht="16.5" x14ac:dyDescent="0.3">
      <c r="A169" s="5" t="str">
        <f>'Exportations  (adap)'!B170</f>
        <v>Ouvrages divers en cuivre</v>
      </c>
      <c r="B169" s="6">
        <f>'Exportations  (adap)'!C170</f>
        <v>273</v>
      </c>
      <c r="C169" s="6">
        <f>'Exportations  (adap)'!D170</f>
        <v>92813</v>
      </c>
      <c r="D169" s="6">
        <f>'Exportations  (adap)'!E170</f>
        <v>294</v>
      </c>
      <c r="E169" s="6">
        <f>'Exportations  (adap)'!F170</f>
        <v>83756</v>
      </c>
    </row>
    <row r="170" spans="1:5" ht="16.5" x14ac:dyDescent="0.3">
      <c r="A170" s="5" t="str">
        <f>'Exportations  (adap)'!B171</f>
        <v>Autres produits finis de consommation</v>
      </c>
      <c r="B170" s="6">
        <f>'Exportations  (adap)'!C171</f>
        <v>12762</v>
      </c>
      <c r="C170" s="6">
        <f>'Exportations  (adap)'!D171</f>
        <v>920039</v>
      </c>
      <c r="D170" s="6">
        <f>'Exportations  (adap)'!E171</f>
        <v>15205</v>
      </c>
      <c r="E170" s="6">
        <f>'Exportations  (adap)'!F171</f>
        <v>837776</v>
      </c>
    </row>
    <row r="171" spans="1:5" x14ac:dyDescent="0.25">
      <c r="A171" s="2" t="str">
        <f>UPPER('Exportations  (adap)'!B172)</f>
        <v>OR INDUSTRIEL</v>
      </c>
      <c r="B171" s="23">
        <f>'Exportations  (adap)'!C172</f>
        <v>0</v>
      </c>
      <c r="C171" s="3">
        <f>'Exportations  (adap)'!D172</f>
        <v>330197</v>
      </c>
      <c r="D171" s="23">
        <f>'Exportations  (adap)'!E172</f>
        <v>0</v>
      </c>
      <c r="E171" s="3">
        <f>'Exportations  (adap)'!F172</f>
        <v>182881</v>
      </c>
    </row>
    <row r="172" spans="1:5" ht="16.5" x14ac:dyDescent="0.25">
      <c r="A172" s="9" t="str">
        <f>'Exportations  (adap)'!B173</f>
        <v>Total général</v>
      </c>
      <c r="B172" s="10">
        <f>'Exportations  (adap)'!C173</f>
        <v>26980259</v>
      </c>
      <c r="C172" s="10">
        <f>'Exportations  (adap)'!D173</f>
        <v>346289134</v>
      </c>
      <c r="D172" s="10">
        <f>'Exportations  (adap)'!E173</f>
        <v>25287379</v>
      </c>
      <c r="E172" s="10">
        <f>'Exportations  (adap)'!F173</f>
        <v>334364544</v>
      </c>
    </row>
    <row r="173" spans="1:5" ht="15.75" x14ac:dyDescent="0.25">
      <c r="A173" s="11" t="s">
        <v>139</v>
      </c>
      <c r="B173" s="12"/>
      <c r="C173" s="12"/>
      <c r="D173" s="12"/>
      <c r="E173" s="12"/>
    </row>
    <row r="174" spans="1:5" x14ac:dyDescent="0.25">
      <c r="B174" s="4"/>
      <c r="C174" s="4"/>
      <c r="D174" s="4"/>
      <c r="E174" s="4"/>
    </row>
    <row r="175" spans="1:5" x14ac:dyDescent="0.25">
      <c r="B175" s="4"/>
      <c r="C175" s="4"/>
      <c r="D175" s="4"/>
      <c r="E175" s="4"/>
    </row>
    <row r="176" spans="1:5" x14ac:dyDescent="0.25">
      <c r="B176" s="7"/>
      <c r="C176" s="7"/>
      <c r="D176" s="7"/>
      <c r="E176" s="7"/>
    </row>
    <row r="177" spans="2:5" x14ac:dyDescent="0.25">
      <c r="B177" s="7"/>
      <c r="C177" s="7"/>
      <c r="D177" s="7"/>
      <c r="E177" s="7"/>
    </row>
    <row r="178" spans="2:5" x14ac:dyDescent="0.25">
      <c r="B178" s="7"/>
    </row>
    <row r="179" spans="2:5" x14ac:dyDescent="0.25">
      <c r="B179" s="4"/>
      <c r="C179" s="4"/>
      <c r="D179" s="4"/>
      <c r="E179" s="4"/>
    </row>
    <row r="180" spans="2:5" x14ac:dyDescent="0.25">
      <c r="B180" s="4"/>
      <c r="C180" s="4"/>
      <c r="D180" s="4"/>
      <c r="E180" s="4"/>
    </row>
  </sheetData>
  <sortState xmlns:xlrd2="http://schemas.microsoft.com/office/spreadsheetml/2017/richdata2" ref="G76:I156">
    <sortCondition descending="1" ref="G76:G156"/>
  </sortState>
  <mergeCells count="4">
    <mergeCell ref="A2:E3"/>
    <mergeCell ref="A5:A7"/>
    <mergeCell ref="B5:C5"/>
    <mergeCell ref="D5:E5"/>
  </mergeCells>
  <pageMargins left="0.7" right="0.7" top="0.75" bottom="0.75" header="0.3" footer="0.3"/>
  <pageSetup paperSize="9" orientation="portrait" r:id="rId1"/>
  <ignoredErrors>
    <ignoredError sqref="C7:E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8"/>
  <sheetViews>
    <sheetView showGridLines="0" zoomScale="85" zoomScaleNormal="85" workbookViewId="0">
      <selection activeCell="H13" sqref="H13"/>
    </sheetView>
  </sheetViews>
  <sheetFormatPr baseColWidth="10" defaultRowHeight="15" x14ac:dyDescent="0.25"/>
  <cols>
    <col min="1" max="1" width="80.42578125" customWidth="1"/>
    <col min="2" max="2" width="17.85546875" customWidth="1"/>
    <col min="3" max="3" width="18.140625" customWidth="1"/>
    <col min="4" max="4" width="16.5703125" customWidth="1"/>
    <col min="5" max="5" width="19.5703125" customWidth="1"/>
    <col min="6" max="6" width="5.85546875" customWidth="1"/>
  </cols>
  <sheetData>
    <row r="1" spans="1:5" ht="15.75" x14ac:dyDescent="0.25">
      <c r="A1" s="13"/>
      <c r="B1" s="14"/>
      <c r="C1" s="14"/>
      <c r="D1" s="14"/>
      <c r="E1" s="14"/>
    </row>
    <row r="2" spans="1:5" x14ac:dyDescent="0.25">
      <c r="A2" s="43" t="s">
        <v>189</v>
      </c>
      <c r="B2" s="44"/>
      <c r="C2" s="44"/>
      <c r="D2" s="44"/>
      <c r="E2" s="45"/>
    </row>
    <row r="3" spans="1:5" ht="55.5" customHeight="1" x14ac:dyDescent="0.25">
      <c r="A3" s="46"/>
      <c r="B3" s="47"/>
      <c r="C3" s="47"/>
      <c r="D3" s="47"/>
      <c r="E3" s="48"/>
    </row>
    <row r="4" spans="1:5" ht="15.75" x14ac:dyDescent="0.25">
      <c r="A4" s="15"/>
      <c r="B4" s="16"/>
      <c r="C4" s="16"/>
      <c r="D4" s="16"/>
      <c r="E4" s="17"/>
    </row>
    <row r="5" spans="1:5" x14ac:dyDescent="0.25">
      <c r="A5" s="49"/>
      <c r="B5" s="51" t="str">
        <f>OUTIL!$A$1</f>
        <v>Janvier - Septembre 2025*</v>
      </c>
      <c r="C5" s="52"/>
      <c r="D5" s="53" t="str">
        <f>FILTRES!$C$1</f>
        <v>Janvier - Septembre 2024</v>
      </c>
      <c r="E5" s="52"/>
    </row>
    <row r="6" spans="1:5" ht="15.75" x14ac:dyDescent="0.3">
      <c r="A6" s="50"/>
      <c r="B6" s="1" t="s">
        <v>1</v>
      </c>
      <c r="C6" s="1" t="s">
        <v>2</v>
      </c>
      <c r="D6" s="1" t="s">
        <v>1</v>
      </c>
      <c r="E6" s="1" t="s">
        <v>2</v>
      </c>
    </row>
    <row r="7" spans="1:5" ht="15.75" x14ac:dyDescent="0.3">
      <c r="A7" s="50"/>
      <c r="B7" s="18" t="s">
        <v>3</v>
      </c>
      <c r="C7" s="18" t="s">
        <v>4</v>
      </c>
      <c r="D7" s="18" t="s">
        <v>3</v>
      </c>
      <c r="E7" s="18" t="s">
        <v>4</v>
      </c>
    </row>
    <row r="8" spans="1:5" x14ac:dyDescent="0.25">
      <c r="A8" s="2" t="str">
        <f>UPPER('Importations (adap)'!B9)</f>
        <v>ALIMENTATION, BOISSONS ET TABACS</v>
      </c>
      <c r="B8" s="2">
        <f>'Importations (adap)'!C9</f>
        <v>12743856</v>
      </c>
      <c r="C8" s="2">
        <f>'Importations (adap)'!D9</f>
        <v>70417201</v>
      </c>
      <c r="D8" s="2">
        <f>'Importations (adap)'!E9</f>
        <v>12338669</v>
      </c>
      <c r="E8" s="2">
        <f>'Importations (adap)'!F9</f>
        <v>67721990</v>
      </c>
    </row>
    <row r="9" spans="1:5" ht="16.5" x14ac:dyDescent="0.3">
      <c r="A9" s="5" t="str">
        <f>'Importations (adap)'!B10</f>
        <v>Blé</v>
      </c>
      <c r="B9" s="5">
        <f>'Importations (adap)'!C10</f>
        <v>4948125</v>
      </c>
      <c r="C9" s="5">
        <f>'Importations (adap)'!D10</f>
        <v>13028020</v>
      </c>
      <c r="D9" s="5">
        <f>'Importations (adap)'!E10</f>
        <v>4851608</v>
      </c>
      <c r="E9" s="5">
        <f>'Importations (adap)'!F10</f>
        <v>13852302</v>
      </c>
    </row>
    <row r="10" spans="1:5" ht="16.5" x14ac:dyDescent="0.3">
      <c r="A10" s="5" t="str">
        <f>'Importations (adap)'!B11</f>
        <v>Sucre brut ou rafiné</v>
      </c>
      <c r="B10" s="5">
        <f>'Importations (adap)'!C11</f>
        <v>1363756</v>
      </c>
      <c r="C10" s="5">
        <f>'Importations (adap)'!D11</f>
        <v>6292189</v>
      </c>
      <c r="D10" s="5">
        <f>'Importations (adap)'!E11</f>
        <v>1213878</v>
      </c>
      <c r="E10" s="5">
        <f>'Importations (adap)'!F11</f>
        <v>6923096</v>
      </c>
    </row>
    <row r="11" spans="1:5" ht="16.5" x14ac:dyDescent="0.3">
      <c r="A11" s="5" t="str">
        <f>'Importations (adap)'!B12</f>
        <v>Mais</v>
      </c>
      <c r="B11" s="5">
        <f>'Importations (adap)'!C12</f>
        <v>2368366</v>
      </c>
      <c r="C11" s="5">
        <f>'Importations (adap)'!D12</f>
        <v>5647253</v>
      </c>
      <c r="D11" s="5">
        <f>'Importations (adap)'!E12</f>
        <v>2083194</v>
      </c>
      <c r="E11" s="5">
        <f>'Importations (adap)'!F12</f>
        <v>4958799</v>
      </c>
    </row>
    <row r="12" spans="1:5" ht="16.5" x14ac:dyDescent="0.3">
      <c r="A12" s="5" t="str">
        <f>'Importations (adap)'!B13</f>
        <v>Animaux vivants</v>
      </c>
      <c r="B12" s="5">
        <f>'Importations (adap)'!C13</f>
        <v>115109</v>
      </c>
      <c r="C12" s="5">
        <f>'Importations (adap)'!D13</f>
        <v>5185263</v>
      </c>
      <c r="D12" s="5">
        <f>'Importations (adap)'!E13</f>
        <v>71958</v>
      </c>
      <c r="E12" s="5">
        <f>'Importations (adap)'!F13</f>
        <v>3479531</v>
      </c>
    </row>
    <row r="13" spans="1:5" ht="16.5" x14ac:dyDescent="0.3">
      <c r="A13" s="5" t="str">
        <f>'Importations (adap)'!B14</f>
        <v>Tourteaux et autres résidus des industries alimentaires</v>
      </c>
      <c r="B13" s="5">
        <f>'Importations (adap)'!C14</f>
        <v>1835857</v>
      </c>
      <c r="C13" s="5">
        <f>'Importations (adap)'!D14</f>
        <v>4872165</v>
      </c>
      <c r="D13" s="5">
        <f>'Importations (adap)'!E14</f>
        <v>1646201</v>
      </c>
      <c r="E13" s="5">
        <f>'Importations (adap)'!F14</f>
        <v>5338849</v>
      </c>
    </row>
    <row r="14" spans="1:5" ht="16.5" x14ac:dyDescent="0.3">
      <c r="A14" s="5" t="str">
        <f>'Importations (adap)'!B15</f>
        <v>Fruits frais ou secs, congelés ou en saumure</v>
      </c>
      <c r="B14" s="5">
        <f>'Importations (adap)'!C15</f>
        <v>146561</v>
      </c>
      <c r="C14" s="5">
        <f>'Importations (adap)'!D15</f>
        <v>3504552</v>
      </c>
      <c r="D14" s="5">
        <f>'Importations (adap)'!E15</f>
        <v>142167</v>
      </c>
      <c r="E14" s="5">
        <f>'Importations (adap)'!F15</f>
        <v>3307999</v>
      </c>
    </row>
    <row r="15" spans="1:5" ht="16.5" x14ac:dyDescent="0.3">
      <c r="A15" s="5" t="str">
        <f>'Importations (adap)'!B16</f>
        <v>Café</v>
      </c>
      <c r="B15" s="5">
        <f>'Importations (adap)'!C16</f>
        <v>39456</v>
      </c>
      <c r="C15" s="5">
        <f>'Importations (adap)'!D16</f>
        <v>2100670</v>
      </c>
      <c r="D15" s="5">
        <f>'Importations (adap)'!E16</f>
        <v>39885</v>
      </c>
      <c r="E15" s="5">
        <f>'Importations (adap)'!F16</f>
        <v>1625144</v>
      </c>
    </row>
    <row r="16" spans="1:5" ht="16.5" x14ac:dyDescent="0.3">
      <c r="A16" s="5" t="str">
        <f>'Importations (adap)'!B17</f>
        <v>Tabacs</v>
      </c>
      <c r="B16" s="5">
        <f>'Importations (adap)'!C17</f>
        <v>13190</v>
      </c>
      <c r="C16" s="5">
        <f>'Importations (adap)'!D17</f>
        <v>2039215</v>
      </c>
      <c r="D16" s="5">
        <f>'Importations (adap)'!E17</f>
        <v>10768</v>
      </c>
      <c r="E16" s="5">
        <f>'Importations (adap)'!F17</f>
        <v>1792327</v>
      </c>
    </row>
    <row r="17" spans="1:5" ht="16.5" x14ac:dyDescent="0.3">
      <c r="A17" s="5" t="str">
        <f>'Importations (adap)'!B18</f>
        <v>Thé</v>
      </c>
      <c r="B17" s="5">
        <f>'Importations (adap)'!C18</f>
        <v>67625</v>
      </c>
      <c r="C17" s="5">
        <f>'Importations (adap)'!D18</f>
        <v>1960547</v>
      </c>
      <c r="D17" s="5">
        <f>'Importations (adap)'!E18</f>
        <v>54823</v>
      </c>
      <c r="E17" s="5">
        <f>'Importations (adap)'!F18</f>
        <v>1708694</v>
      </c>
    </row>
    <row r="18" spans="1:5" ht="16.5" x14ac:dyDescent="0.3">
      <c r="A18" s="5" t="str">
        <f>'Importations (adap)'!B19</f>
        <v>Préparations alimentaires diverses</v>
      </c>
      <c r="B18" s="5">
        <f>'Importations (adap)'!C19</f>
        <v>48201</v>
      </c>
      <c r="C18" s="5">
        <f>'Importations (adap)'!D19</f>
        <v>1923171</v>
      </c>
      <c r="D18" s="5">
        <f>'Importations (adap)'!E19</f>
        <v>46132</v>
      </c>
      <c r="E18" s="5">
        <f>'Importations (adap)'!F19</f>
        <v>1739516</v>
      </c>
    </row>
    <row r="19" spans="1:5" ht="16.5" x14ac:dyDescent="0.3">
      <c r="A19" s="5" t="str">
        <f>'Importations (adap)'!B20</f>
        <v>Dattes</v>
      </c>
      <c r="B19" s="5">
        <f>'Importations (adap)'!C20</f>
        <v>96853</v>
      </c>
      <c r="C19" s="5">
        <f>'Importations (adap)'!D20</f>
        <v>1837662</v>
      </c>
      <c r="D19" s="5">
        <f>'Importations (adap)'!E20</f>
        <v>107622</v>
      </c>
      <c r="E19" s="5">
        <f>'Importations (adap)'!F20</f>
        <v>1959561</v>
      </c>
    </row>
    <row r="20" spans="1:5" ht="16.5" x14ac:dyDescent="0.3">
      <c r="A20" s="5" t="str">
        <f>'Importations (adap)'!B21</f>
        <v>Patisseries et préparations à base de céréales</v>
      </c>
      <c r="B20" s="5">
        <f>'Importations (adap)'!C21</f>
        <v>62298</v>
      </c>
      <c r="C20" s="5">
        <f>'Importations (adap)'!D21</f>
        <v>1777712</v>
      </c>
      <c r="D20" s="5">
        <f>'Importations (adap)'!E21</f>
        <v>57098</v>
      </c>
      <c r="E20" s="5">
        <f>'Importations (adap)'!F21</f>
        <v>1628424</v>
      </c>
    </row>
    <row r="21" spans="1:5" ht="16.5" x14ac:dyDescent="0.3">
      <c r="A21" s="5" t="str">
        <f>'Importations (adap)'!B22</f>
        <v>Crustacés, mollusques et coquillages</v>
      </c>
      <c r="B21" s="5">
        <f>'Importations (adap)'!C22</f>
        <v>47192</v>
      </c>
      <c r="C21" s="5">
        <f>'Importations (adap)'!D22</f>
        <v>1549778</v>
      </c>
      <c r="D21" s="5">
        <f>'Importations (adap)'!E22</f>
        <v>42239</v>
      </c>
      <c r="E21" s="5">
        <f>'Importations (adap)'!F22</f>
        <v>1358940</v>
      </c>
    </row>
    <row r="22" spans="1:5" ht="16.5" x14ac:dyDescent="0.3">
      <c r="A22" s="5" t="str">
        <f>'Importations (adap)'!B23</f>
        <v>Orge</v>
      </c>
      <c r="B22" s="5">
        <f>'Importations (adap)'!C23</f>
        <v>582395</v>
      </c>
      <c r="C22" s="5">
        <f>'Importations (adap)'!D23</f>
        <v>1379549</v>
      </c>
      <c r="D22" s="5">
        <f>'Importations (adap)'!E23</f>
        <v>1066428</v>
      </c>
      <c r="E22" s="5">
        <f>'Importations (adap)'!F23</f>
        <v>2411402</v>
      </c>
    </row>
    <row r="23" spans="1:5" ht="16.5" x14ac:dyDescent="0.3">
      <c r="A23" s="5" t="str">
        <f>'Importations (adap)'!B24</f>
        <v>Cacao et preparations à base de cacao</v>
      </c>
      <c r="B23" s="5">
        <f>'Importations (adap)'!C24</f>
        <v>22102</v>
      </c>
      <c r="C23" s="5">
        <f>'Importations (adap)'!D24</f>
        <v>1375846</v>
      </c>
      <c r="D23" s="5">
        <f>'Importations (adap)'!E24</f>
        <v>23944</v>
      </c>
      <c r="E23" s="5">
        <f>'Importations (adap)'!F24</f>
        <v>1087403</v>
      </c>
    </row>
    <row r="24" spans="1:5" ht="16.5" x14ac:dyDescent="0.3">
      <c r="A24" s="5" t="str">
        <f>'Importations (adap)'!B25</f>
        <v>Fromage</v>
      </c>
      <c r="B24" s="5">
        <f>'Importations (adap)'!C25</f>
        <v>21273</v>
      </c>
      <c r="C24" s="5">
        <f>'Importations (adap)'!D25</f>
        <v>1313939</v>
      </c>
      <c r="D24" s="5">
        <f>'Importations (adap)'!E25</f>
        <v>18890</v>
      </c>
      <c r="E24" s="5">
        <f>'Importations (adap)'!F25</f>
        <v>1128753</v>
      </c>
    </row>
    <row r="25" spans="1:5" ht="16.5" x14ac:dyDescent="0.3">
      <c r="A25" s="5" t="str">
        <f>'Importations (adap)'!B26</f>
        <v>Préparations pour l'alimentation des animaux.</v>
      </c>
      <c r="B25" s="5">
        <f>'Importations (adap)'!C26</f>
        <v>199476</v>
      </c>
      <c r="C25" s="5">
        <f>'Importations (adap)'!D26</f>
        <v>1293222</v>
      </c>
      <c r="D25" s="5">
        <f>'Importations (adap)'!E26</f>
        <v>173437</v>
      </c>
      <c r="E25" s="5">
        <f>'Importations (adap)'!F26</f>
        <v>1140973</v>
      </c>
    </row>
    <row r="26" spans="1:5" ht="16.5" x14ac:dyDescent="0.3">
      <c r="A26" s="5" t="str">
        <f>'Importations (adap)'!B27</f>
        <v>Lait et produits de la laiterie autres que le beurre et le fromage</v>
      </c>
      <c r="B26" s="5">
        <f>'Importations (adap)'!C27</f>
        <v>49112</v>
      </c>
      <c r="C26" s="5">
        <f>'Importations (adap)'!D27</f>
        <v>1197219</v>
      </c>
      <c r="D26" s="5">
        <f>'Importations (adap)'!E27</f>
        <v>48037</v>
      </c>
      <c r="E26" s="5">
        <f>'Importations (adap)'!F27</f>
        <v>1193615</v>
      </c>
    </row>
    <row r="27" spans="1:5" ht="16.5" x14ac:dyDescent="0.3">
      <c r="A27" s="5" t="str">
        <f>'Importations (adap)'!B28</f>
        <v>Légumes à cosse secs</v>
      </c>
      <c r="B27" s="5">
        <f>'Importations (adap)'!C28</f>
        <v>114655</v>
      </c>
      <c r="C27" s="5">
        <f>'Importations (adap)'!D28</f>
        <v>1157101</v>
      </c>
      <c r="D27" s="5">
        <f>'Importations (adap)'!E28</f>
        <v>99959</v>
      </c>
      <c r="E27" s="5">
        <f>'Importations (adap)'!F28</f>
        <v>1235096</v>
      </c>
    </row>
    <row r="28" spans="1:5" ht="16.5" x14ac:dyDescent="0.3">
      <c r="A28" s="5" t="str">
        <f>'Importations (adap)'!B29</f>
        <v>Epices</v>
      </c>
      <c r="B28" s="5">
        <f>'Importations (adap)'!C29</f>
        <v>35252</v>
      </c>
      <c r="C28" s="5">
        <f>'Importations (adap)'!D29</f>
        <v>1124963</v>
      </c>
      <c r="D28" s="5">
        <f>'Importations (adap)'!E29</f>
        <v>31510</v>
      </c>
      <c r="E28" s="5">
        <f>'Importations (adap)'!F29</f>
        <v>1155757</v>
      </c>
    </row>
    <row r="29" spans="1:5" ht="16.5" x14ac:dyDescent="0.3">
      <c r="A29" s="5" t="str">
        <f>'Importations (adap)'!B30</f>
        <v>Bières; vins; vermouths; et autres boissons spiritueuses</v>
      </c>
      <c r="B29" s="5">
        <f>'Importations (adap)'!C30</f>
        <v>49743</v>
      </c>
      <c r="C29" s="5">
        <f>'Importations (adap)'!D30</f>
        <v>1118223</v>
      </c>
      <c r="D29" s="5">
        <f>'Importations (adap)'!E30</f>
        <v>41511</v>
      </c>
      <c r="E29" s="5">
        <f>'Importations (adap)'!F30</f>
        <v>988921</v>
      </c>
    </row>
    <row r="30" spans="1:5" ht="16.5" x14ac:dyDescent="0.3">
      <c r="A30" s="5" t="str">
        <f>'Importations (adap)'!B31</f>
        <v>Beurre</v>
      </c>
      <c r="B30" s="5">
        <f>'Importations (adap)'!C31</f>
        <v>12081</v>
      </c>
      <c r="C30" s="5">
        <f>'Importations (adap)'!D31</f>
        <v>810968</v>
      </c>
      <c r="D30" s="5">
        <f>'Importations (adap)'!E31</f>
        <v>11815</v>
      </c>
      <c r="E30" s="5">
        <f>'Importations (adap)'!F31</f>
        <v>714088</v>
      </c>
    </row>
    <row r="31" spans="1:5" ht="16.5" x14ac:dyDescent="0.3">
      <c r="A31" s="5" t="str">
        <f>'Importations (adap)'!B32</f>
        <v>Conserves de légumes</v>
      </c>
      <c r="B31" s="5">
        <f>'Importations (adap)'!C32</f>
        <v>47106</v>
      </c>
      <c r="C31" s="5">
        <f>'Importations (adap)'!D32</f>
        <v>800318</v>
      </c>
      <c r="D31" s="5">
        <f>'Importations (adap)'!E32</f>
        <v>41682</v>
      </c>
      <c r="E31" s="5">
        <f>'Importations (adap)'!F32</f>
        <v>766752</v>
      </c>
    </row>
    <row r="32" spans="1:5" ht="16.5" x14ac:dyDescent="0.3">
      <c r="A32" s="5" t="str">
        <f>'Importations (adap)'!B33</f>
        <v>Poissons frais, salés, séchés ou fumés</v>
      </c>
      <c r="B32" s="5">
        <f>'Importations (adap)'!C33</f>
        <v>34749</v>
      </c>
      <c r="C32" s="5">
        <f>'Importations (adap)'!D33</f>
        <v>767476</v>
      </c>
      <c r="D32" s="5">
        <f>'Importations (adap)'!E33</f>
        <v>35032</v>
      </c>
      <c r="E32" s="5">
        <f>'Importations (adap)'!F33</f>
        <v>785156</v>
      </c>
    </row>
    <row r="33" spans="1:5" ht="16.5" x14ac:dyDescent="0.3">
      <c r="A33" s="5" t="str">
        <f>'Importations (adap)'!B34</f>
        <v>Eaux minérales et boissons non alcooliques</v>
      </c>
      <c r="B33" s="5">
        <f>'Importations (adap)'!C34</f>
        <v>63091</v>
      </c>
      <c r="C33" s="5">
        <f>'Importations (adap)'!D34</f>
        <v>658375</v>
      </c>
      <c r="D33" s="5">
        <f>'Importations (adap)'!E34</f>
        <v>61392</v>
      </c>
      <c r="E33" s="5">
        <f>'Importations (adap)'!F34</f>
        <v>645015</v>
      </c>
    </row>
    <row r="34" spans="1:5" ht="16.5" x14ac:dyDescent="0.3">
      <c r="A34" s="5" t="str">
        <f>'Importations (adap)'!B35</f>
        <v>Riz</v>
      </c>
      <c r="B34" s="5">
        <f>'Importations (adap)'!C35</f>
        <v>107237</v>
      </c>
      <c r="C34" s="5">
        <f>'Importations (adap)'!D35</f>
        <v>657557</v>
      </c>
      <c r="D34" s="5">
        <f>'Importations (adap)'!E35</f>
        <v>66866</v>
      </c>
      <c r="E34" s="5">
        <f>'Importations (adap)'!F35</f>
        <v>533203</v>
      </c>
    </row>
    <row r="35" spans="1:5" ht="16.5" x14ac:dyDescent="0.3">
      <c r="A35" s="5" t="str">
        <f>'Importations (adap)'!B36</f>
        <v>Viandes et abats comestibles</v>
      </c>
      <c r="B35" s="5">
        <f>'Importations (adap)'!C36</f>
        <v>14425</v>
      </c>
      <c r="C35" s="5">
        <f>'Importations (adap)'!D36</f>
        <v>570368</v>
      </c>
      <c r="D35" s="5">
        <f>'Importations (adap)'!E36</f>
        <v>8635</v>
      </c>
      <c r="E35" s="5">
        <f>'Importations (adap)'!F36</f>
        <v>291096</v>
      </c>
    </row>
    <row r="36" spans="1:5" ht="16.5" x14ac:dyDescent="0.3">
      <c r="A36" s="5" t="str">
        <f>'Importations (adap)'!B37</f>
        <v>Margarines et matiéres grasses</v>
      </c>
      <c r="B36" s="5">
        <f>'Importations (adap)'!C37</f>
        <v>30545</v>
      </c>
      <c r="C36" s="5">
        <f>'Importations (adap)'!D37</f>
        <v>499334</v>
      </c>
      <c r="D36" s="5">
        <f>'Importations (adap)'!E37</f>
        <v>19892</v>
      </c>
      <c r="E36" s="5">
        <f>'Importations (adap)'!F37</f>
        <v>333514</v>
      </c>
    </row>
    <row r="37" spans="1:5" ht="16.5" x14ac:dyDescent="0.3">
      <c r="A37" s="5" t="str">
        <f>'Importations (adap)'!B38</f>
        <v>Préparations lactées pour enfants</v>
      </c>
      <c r="B37" s="5">
        <f>'Importations (adap)'!C38</f>
        <v>4991</v>
      </c>
      <c r="C37" s="5">
        <f>'Importations (adap)'!D38</f>
        <v>474050</v>
      </c>
      <c r="D37" s="5">
        <f>'Importations (adap)'!E38</f>
        <v>3832</v>
      </c>
      <c r="E37" s="5">
        <f>'Importations (adap)'!F38</f>
        <v>372304</v>
      </c>
    </row>
    <row r="38" spans="1:5" ht="16.5" x14ac:dyDescent="0.3">
      <c r="A38" s="5" t="str">
        <f>'Importations (adap)'!B39</f>
        <v>Préparations à base de sucre</v>
      </c>
      <c r="B38" s="5">
        <f>'Importations (adap)'!C39</f>
        <v>27791</v>
      </c>
      <c r="C38" s="5">
        <f>'Importations (adap)'!D39</f>
        <v>434050</v>
      </c>
      <c r="D38" s="5">
        <f>'Importations (adap)'!E39</f>
        <v>54737</v>
      </c>
      <c r="E38" s="5">
        <f>'Importations (adap)'!F39</f>
        <v>437632</v>
      </c>
    </row>
    <row r="39" spans="1:5" ht="16.5" x14ac:dyDescent="0.3">
      <c r="A39" s="5" t="str">
        <f>'Importations (adap)'!B40</f>
        <v>Autres produits alimentaires</v>
      </c>
      <c r="B39" s="5">
        <f>'Importations (adap)'!C40</f>
        <v>175243</v>
      </c>
      <c r="C39" s="5">
        <f>'Importations (adap)'!D40</f>
        <v>3066446</v>
      </c>
      <c r="D39" s="5">
        <f>'Importations (adap)'!E40</f>
        <v>163497</v>
      </c>
      <c r="E39" s="5">
        <f>'Importations (adap)'!F40</f>
        <v>2828128</v>
      </c>
    </row>
    <row r="40" spans="1:5" x14ac:dyDescent="0.25">
      <c r="A40" s="2" t="str">
        <f>UPPER('Importations (adap)'!B41)</f>
        <v>ENERGIE ET LUBRIFIANTS</v>
      </c>
      <c r="B40" s="2">
        <f>'Importations (adap)'!C41</f>
        <v>27473736</v>
      </c>
      <c r="C40" s="2">
        <f>'Importations (adap)'!D41</f>
        <v>81468883</v>
      </c>
      <c r="D40" s="2">
        <f>'Importations (adap)'!E41</f>
        <v>25134295</v>
      </c>
      <c r="E40" s="2">
        <f>'Importations (adap)'!F41</f>
        <v>85865483</v>
      </c>
    </row>
    <row r="41" spans="1:5" ht="16.5" x14ac:dyDescent="0.3">
      <c r="A41" s="5" t="str">
        <f>'Importations (adap)'!B42</f>
        <v>Gas-oils et fuel-oils</v>
      </c>
      <c r="B41" s="5">
        <f>'Importations (adap)'!C42</f>
        <v>6037004</v>
      </c>
      <c r="C41" s="5">
        <f>'Importations (adap)'!D42</f>
        <v>38683797</v>
      </c>
      <c r="D41" s="5">
        <f>'Importations (adap)'!E42</f>
        <v>5562958</v>
      </c>
      <c r="E41" s="5">
        <f>'Importations (adap)'!F42</f>
        <v>43237209</v>
      </c>
    </row>
    <row r="42" spans="1:5" ht="16.5" x14ac:dyDescent="0.3">
      <c r="A42" s="5" t="str">
        <f>'Importations (adap)'!B43</f>
        <v>Gaz de pétrole et autres hydrocarbures</v>
      </c>
      <c r="B42" s="5">
        <f>'Importations (adap)'!C43</f>
        <v>9886614</v>
      </c>
      <c r="C42" s="5">
        <f>'Importations (adap)'!D43</f>
        <v>14883175</v>
      </c>
      <c r="D42" s="5">
        <f>'Importations (adap)'!E43</f>
        <v>9631916</v>
      </c>
      <c r="E42" s="5">
        <f>'Importations (adap)'!F43</f>
        <v>15723610</v>
      </c>
    </row>
    <row r="43" spans="1:5" ht="16.5" x14ac:dyDescent="0.3">
      <c r="A43" s="5" t="str">
        <f>'Importations (adap)'!B44</f>
        <v>Houilles; cokes et combustibles solides similaires</v>
      </c>
      <c r="B43" s="5">
        <f>'Importations (adap)'!C44</f>
        <v>9241141</v>
      </c>
      <c r="C43" s="5">
        <f>'Importations (adap)'!D44</f>
        <v>10128139</v>
      </c>
      <c r="D43" s="5">
        <f>'Importations (adap)'!E44</f>
        <v>8025646</v>
      </c>
      <c r="E43" s="5">
        <f>'Importations (adap)'!F44</f>
        <v>9527162</v>
      </c>
    </row>
    <row r="44" spans="1:5" ht="16.5" x14ac:dyDescent="0.3">
      <c r="A44" s="5" t="str">
        <f>'Importations (adap)'!B45</f>
        <v>Huiles de pétrole et lubrifiants</v>
      </c>
      <c r="B44" s="5">
        <f>'Importations (adap)'!C45</f>
        <v>1216408</v>
      </c>
      <c r="C44" s="5">
        <f>'Importations (adap)'!D45</f>
        <v>9255980</v>
      </c>
      <c r="D44" s="5">
        <f>'Importations (adap)'!E45</f>
        <v>1002074</v>
      </c>
      <c r="E44" s="5">
        <f>'Importations (adap)'!F45</f>
        <v>9313468</v>
      </c>
    </row>
    <row r="45" spans="1:5" ht="16.5" x14ac:dyDescent="0.3">
      <c r="A45" s="5" t="str">
        <f>'Importations (adap)'!B46</f>
        <v>Essence de pétrole</v>
      </c>
      <c r="B45" s="5">
        <f>'Importations (adap)'!C46</f>
        <v>669509</v>
      </c>
      <c r="C45" s="5">
        <f>'Importations (adap)'!D46</f>
        <v>4873925</v>
      </c>
      <c r="D45" s="5">
        <f>'Importations (adap)'!E46</f>
        <v>560433</v>
      </c>
      <c r="E45" s="5">
        <f>'Importations (adap)'!F46</f>
        <v>5034790</v>
      </c>
    </row>
    <row r="46" spans="1:5" ht="16.5" x14ac:dyDescent="0.3">
      <c r="A46" s="5" t="str">
        <f>'Importations (adap)'!B47</f>
        <v>Paraffines et autres produits dérivés du pétrole</v>
      </c>
      <c r="B46" s="5">
        <f>'Importations (adap)'!C47</f>
        <v>423059</v>
      </c>
      <c r="C46" s="5">
        <f>'Importations (adap)'!D47</f>
        <v>2002798</v>
      </c>
      <c r="D46" s="5">
        <f>'Importations (adap)'!E47</f>
        <v>351269</v>
      </c>
      <c r="E46" s="5">
        <f>'Importations (adap)'!F47</f>
        <v>1824630</v>
      </c>
    </row>
    <row r="47" spans="1:5" ht="16.5" x14ac:dyDescent="0.3">
      <c r="A47" s="5" t="str">
        <f>'Importations (adap)'!B48</f>
        <v>Autres produits énergétiques</v>
      </c>
      <c r="B47" s="5">
        <f>'Importations (adap)'!C48</f>
        <v>0</v>
      </c>
      <c r="C47" s="5">
        <f>'Importations (adap)'!D48</f>
        <v>1641069</v>
      </c>
      <c r="D47" s="5">
        <f>'Importations (adap)'!E48</f>
        <v>0</v>
      </c>
      <c r="E47" s="5">
        <f>'Importations (adap)'!F48</f>
        <v>1204614</v>
      </c>
    </row>
    <row r="48" spans="1:5" x14ac:dyDescent="0.25">
      <c r="A48" s="2" t="str">
        <f>UPPER('Importations (adap)'!B49)</f>
        <v>PRODUITS BRUTS D'ORIGINE ANIMALE ET VEGETALE</v>
      </c>
      <c r="B48" s="2">
        <f>'Importations (adap)'!C49</f>
        <v>1684066</v>
      </c>
      <c r="C48" s="2">
        <f>'Importations (adap)'!D49</f>
        <v>15926387</v>
      </c>
      <c r="D48" s="2">
        <f>'Importations (adap)'!E49</f>
        <v>1396500</v>
      </c>
      <c r="E48" s="2">
        <f>'Importations (adap)'!F49</f>
        <v>13106988</v>
      </c>
    </row>
    <row r="49" spans="1:5" ht="16.5" x14ac:dyDescent="0.3">
      <c r="A49" s="5" t="str">
        <f>'Importations (adap)'!B50</f>
        <v>Huile de soja brute ou raffinée</v>
      </c>
      <c r="B49" s="5">
        <f>'Importations (adap)'!C50</f>
        <v>492780</v>
      </c>
      <c r="C49" s="5">
        <f>'Importations (adap)'!D50</f>
        <v>5162528</v>
      </c>
      <c r="D49" s="5">
        <f>'Importations (adap)'!E50</f>
        <v>420291</v>
      </c>
      <c r="E49" s="5">
        <f>'Importations (adap)'!F50</f>
        <v>4135817</v>
      </c>
    </row>
    <row r="50" spans="1:5" ht="16.5" x14ac:dyDescent="0.3">
      <c r="A50" s="5" t="str">
        <f>'Importations (adap)'!B51</f>
        <v>Bois bruts, équarris ou sciés</v>
      </c>
      <c r="B50" s="5">
        <f>'Importations (adap)'!C51</f>
        <v>534950</v>
      </c>
      <c r="C50" s="5">
        <f>'Importations (adap)'!D51</f>
        <v>2721258</v>
      </c>
      <c r="D50" s="5">
        <f>'Importations (adap)'!E51</f>
        <v>436111</v>
      </c>
      <c r="E50" s="5">
        <f>'Importations (adap)'!F51</f>
        <v>2182003</v>
      </c>
    </row>
    <row r="51" spans="1:5" ht="16.5" x14ac:dyDescent="0.3">
      <c r="A51" s="5" t="str">
        <f>'Importations (adap)'!B52</f>
        <v>Graines, spores et fruits à ensemencer</v>
      </c>
      <c r="B51" s="5">
        <f>'Importations (adap)'!C52</f>
        <v>28504</v>
      </c>
      <c r="C51" s="5">
        <f>'Importations (adap)'!D52</f>
        <v>1408164</v>
      </c>
      <c r="D51" s="5">
        <f>'Importations (adap)'!E52</f>
        <v>23133</v>
      </c>
      <c r="E51" s="5">
        <f>'Importations (adap)'!F52</f>
        <v>1170134</v>
      </c>
    </row>
    <row r="52" spans="1:5" ht="16.5" x14ac:dyDescent="0.3">
      <c r="A52" s="5" t="str">
        <f>'Importations (adap)'!B53</f>
        <v>Huile d'olive brute ou raffinée</v>
      </c>
      <c r="B52" s="5">
        <f>'Importations (adap)'!C53</f>
        <v>22831</v>
      </c>
      <c r="C52" s="5">
        <f>'Importations (adap)'!D53</f>
        <v>1008697</v>
      </c>
      <c r="D52" s="5">
        <f>'Importations (adap)'!E53</f>
        <v>3019</v>
      </c>
      <c r="E52" s="5">
        <f>'Importations (adap)'!F53</f>
        <v>230138</v>
      </c>
    </row>
    <row r="53" spans="1:5" ht="16.5" x14ac:dyDescent="0.3">
      <c r="A53" s="5" t="str">
        <f>'Importations (adap)'!B54</f>
        <v>Huile de palme ou palmiste brute ou raffinée</v>
      </c>
      <c r="B53" s="5">
        <f>'Importations (adap)'!C54</f>
        <v>71956</v>
      </c>
      <c r="C53" s="5">
        <f>'Importations (adap)'!D54</f>
        <v>954940</v>
      </c>
      <c r="D53" s="5">
        <f>'Importations (adap)'!E54</f>
        <v>53461</v>
      </c>
      <c r="E53" s="5">
        <f>'Importations (adap)'!F54</f>
        <v>617530</v>
      </c>
    </row>
    <row r="54" spans="1:5" ht="16.5" x14ac:dyDescent="0.3">
      <c r="A54" s="5" t="str">
        <f>'Importations (adap)'!B55</f>
        <v>Graines et fruits oléagineux</v>
      </c>
      <c r="B54" s="5">
        <f>'Importations (adap)'!C55</f>
        <v>50130</v>
      </c>
      <c r="C54" s="5">
        <f>'Importations (adap)'!D55</f>
        <v>928512</v>
      </c>
      <c r="D54" s="5">
        <f>'Importations (adap)'!E55</f>
        <v>46015</v>
      </c>
      <c r="E54" s="5">
        <f>'Importations (adap)'!F55</f>
        <v>1009272</v>
      </c>
    </row>
    <row r="55" spans="1:5" ht="16.5" x14ac:dyDescent="0.3">
      <c r="A55" s="5" t="str">
        <f>'Importations (adap)'!B56</f>
        <v>Plantes vivantes et produits de la floriculture</v>
      </c>
      <c r="B55" s="5">
        <f>'Importations (adap)'!C56</f>
        <v>9147</v>
      </c>
      <c r="C55" s="5">
        <f>'Importations (adap)'!D56</f>
        <v>596431</v>
      </c>
      <c r="D55" s="5">
        <f>'Importations (adap)'!E56</f>
        <v>8074</v>
      </c>
      <c r="E55" s="5">
        <f>'Importations (adap)'!F56</f>
        <v>661922</v>
      </c>
    </row>
    <row r="56" spans="1:5" ht="16.5" x14ac:dyDescent="0.3">
      <c r="A56" s="5" t="str">
        <f>'Importations (adap)'!B57</f>
        <v>Sous-produits animaux non comestibles</v>
      </c>
      <c r="B56" s="5">
        <f>'Importations (adap)'!C57</f>
        <v>13433</v>
      </c>
      <c r="C56" s="5">
        <f>'Importations (adap)'!D57</f>
        <v>555875</v>
      </c>
      <c r="D56" s="5">
        <f>'Importations (adap)'!E57</f>
        <v>13577</v>
      </c>
      <c r="E56" s="5">
        <f>'Importations (adap)'!F57</f>
        <v>556148</v>
      </c>
    </row>
    <row r="57" spans="1:5" ht="16.5" x14ac:dyDescent="0.3">
      <c r="A57" s="5" t="str">
        <f>'Importations (adap)'!B58</f>
        <v>Huile de tournesol brute ou raffinée</v>
      </c>
      <c r="B57" s="5">
        <f>'Importations (adap)'!C58</f>
        <v>39201</v>
      </c>
      <c r="C57" s="5">
        <f>'Importations (adap)'!D58</f>
        <v>477745</v>
      </c>
      <c r="D57" s="5">
        <f>'Importations (adap)'!E58</f>
        <v>66165</v>
      </c>
      <c r="E57" s="5">
        <f>'Importations (adap)'!F58</f>
        <v>669194</v>
      </c>
    </row>
    <row r="58" spans="1:5" ht="16.5" x14ac:dyDescent="0.3">
      <c r="A58" s="5" t="str">
        <f>'Importations (adap)'!B59</f>
        <v>Plantes et parties de plantes</v>
      </c>
      <c r="B58" s="5">
        <f>'Importations (adap)'!C59</f>
        <v>160601</v>
      </c>
      <c r="C58" s="5">
        <f>'Importations (adap)'!D59</f>
        <v>463895</v>
      </c>
      <c r="D58" s="5">
        <f>'Importations (adap)'!E59</f>
        <v>86001</v>
      </c>
      <c r="E58" s="5">
        <f>'Importations (adap)'!F59</f>
        <v>310834</v>
      </c>
    </row>
    <row r="59" spans="1:5" ht="16.5" x14ac:dyDescent="0.3">
      <c r="A59" s="5" t="str">
        <f>'Importations (adap)'!B60</f>
        <v>Pâte à papier</v>
      </c>
      <c r="B59" s="5">
        <f>'Importations (adap)'!C60</f>
        <v>45578</v>
      </c>
      <c r="C59" s="5">
        <f>'Importations (adap)'!D60</f>
        <v>360074</v>
      </c>
      <c r="D59" s="5">
        <f>'Importations (adap)'!E60</f>
        <v>35816</v>
      </c>
      <c r="E59" s="5">
        <f>'Importations (adap)'!F60</f>
        <v>344523</v>
      </c>
    </row>
    <row r="60" spans="1:5" ht="16.5" x14ac:dyDescent="0.3">
      <c r="A60" s="5" t="str">
        <f>'Importations (adap)'!B61</f>
        <v>Autres huiles végétales brutes ou raffinées</v>
      </c>
      <c r="B60" s="5">
        <f>'Importations (adap)'!C61</f>
        <v>22438</v>
      </c>
      <c r="C60" s="5">
        <f>'Importations (adap)'!D61</f>
        <v>359750</v>
      </c>
      <c r="D60" s="5">
        <f>'Importations (adap)'!E61</f>
        <v>30949</v>
      </c>
      <c r="E60" s="5">
        <f>'Importations (adap)'!F61</f>
        <v>408447</v>
      </c>
    </row>
    <row r="61" spans="1:5" ht="16.5" x14ac:dyDescent="0.3">
      <c r="A61" s="5" t="str">
        <f>'Importations (adap)'!B62</f>
        <v>Caoutchouc naturel ou régénéré</v>
      </c>
      <c r="B61" s="5">
        <f>'Importations (adap)'!C62</f>
        <v>157189</v>
      </c>
      <c r="C61" s="5">
        <f>'Importations (adap)'!D62</f>
        <v>297599</v>
      </c>
      <c r="D61" s="5">
        <f>'Importations (adap)'!E62</f>
        <v>144087</v>
      </c>
      <c r="E61" s="5">
        <f>'Importations (adap)'!F62</f>
        <v>134542</v>
      </c>
    </row>
    <row r="62" spans="1:5" ht="16.5" x14ac:dyDescent="0.3">
      <c r="A62" s="5" t="str">
        <f>'Importations (adap)'!B63</f>
        <v>Gommes; résines et autres sucs et extraits végétaux</v>
      </c>
      <c r="B62" s="5">
        <f>'Importations (adap)'!C63</f>
        <v>1382</v>
      </c>
      <c r="C62" s="5">
        <f>'Importations (adap)'!D63</f>
        <v>130311</v>
      </c>
      <c r="D62" s="5">
        <f>'Importations (adap)'!E63</f>
        <v>1321</v>
      </c>
      <c r="E62" s="5">
        <f>'Importations (adap)'!F63</f>
        <v>126632</v>
      </c>
    </row>
    <row r="63" spans="1:5" ht="16.5" x14ac:dyDescent="0.3">
      <c r="A63" s="5" t="str">
        <f>'Importations (adap)'!B64</f>
        <v>Autres fibres textiles vegetales</v>
      </c>
      <c r="B63" s="5">
        <f>'Importations (adap)'!C64</f>
        <v>6772</v>
      </c>
      <c r="C63" s="5">
        <f>'Importations (adap)'!D64</f>
        <v>123102</v>
      </c>
      <c r="D63" s="5">
        <f>'Importations (adap)'!E64</f>
        <v>5301</v>
      </c>
      <c r="E63" s="5">
        <f>'Importations (adap)'!F64</f>
        <v>96472</v>
      </c>
    </row>
    <row r="64" spans="1:5" ht="16.5" x14ac:dyDescent="0.3">
      <c r="A64" s="5" t="str">
        <f>'Importations (adap)'!B65</f>
        <v>Animaux vivants</v>
      </c>
      <c r="B64" s="5">
        <f>'Importations (adap)'!C65</f>
        <v>1048</v>
      </c>
      <c r="C64" s="5">
        <f>'Importations (adap)'!D65</f>
        <v>92755</v>
      </c>
      <c r="D64" s="5">
        <f>'Importations (adap)'!E65</f>
        <v>939</v>
      </c>
      <c r="E64" s="5">
        <f>'Importations (adap)'!F65</f>
        <v>84390</v>
      </c>
    </row>
    <row r="65" spans="1:5" ht="16.5" x14ac:dyDescent="0.3">
      <c r="A65" s="5" t="str">
        <f>'Importations (adap)'!B66</f>
        <v>Fibres textiles artificielles</v>
      </c>
      <c r="B65" s="5">
        <f>'Importations (adap)'!C66</f>
        <v>1826</v>
      </c>
      <c r="C65" s="5">
        <f>'Importations (adap)'!D66</f>
        <v>68870</v>
      </c>
      <c r="D65" s="5">
        <f>'Importations (adap)'!E66</f>
        <v>1552</v>
      </c>
      <c r="E65" s="5">
        <f>'Importations (adap)'!F66</f>
        <v>62922</v>
      </c>
    </row>
    <row r="66" spans="1:5" ht="16.5" x14ac:dyDescent="0.3">
      <c r="A66" s="5" t="str">
        <f>'Importations (adap)'!B67</f>
        <v>Autres produits bruts d'origine animale et végétale</v>
      </c>
      <c r="B66" s="5">
        <f>'Importations (adap)'!C67</f>
        <v>24300</v>
      </c>
      <c r="C66" s="5">
        <f>'Importations (adap)'!D67</f>
        <v>215881</v>
      </c>
      <c r="D66" s="5">
        <f>'Importations (adap)'!E67</f>
        <v>20688</v>
      </c>
      <c r="E66" s="5">
        <f>'Importations (adap)'!F67</f>
        <v>306068</v>
      </c>
    </row>
    <row r="67" spans="1:5" x14ac:dyDescent="0.25">
      <c r="A67" s="2" t="str">
        <f>UPPER('Importations (adap)'!B68)</f>
        <v>PRODUITS BRUTS D'ORIGINE MINERALE</v>
      </c>
      <c r="B67" s="2">
        <f>'Importations (adap)'!C68</f>
        <v>6751706</v>
      </c>
      <c r="C67" s="2">
        <f>'Importations (adap)'!D68</f>
        <v>16433956</v>
      </c>
      <c r="D67" s="2">
        <f>'Importations (adap)'!E68</f>
        <v>7311307</v>
      </c>
      <c r="E67" s="2">
        <f>'Importations (adap)'!F68</f>
        <v>10822675</v>
      </c>
    </row>
    <row r="68" spans="1:5" ht="16.5" x14ac:dyDescent="0.3">
      <c r="A68" s="5" t="str">
        <f>'Importations (adap)'!B69</f>
        <v>Soufres bruts et non raffinés</v>
      </c>
      <c r="B68" s="5">
        <f>'Importations (adap)'!C69</f>
        <v>5294440</v>
      </c>
      <c r="C68" s="5">
        <f>'Importations (adap)'!D69</f>
        <v>10993311</v>
      </c>
      <c r="D68" s="5">
        <f>'Importations (adap)'!E69</f>
        <v>6216965</v>
      </c>
      <c r="E68" s="5">
        <f>'Importations (adap)'!F69</f>
        <v>6391428</v>
      </c>
    </row>
    <row r="69" spans="1:5" ht="16.5" x14ac:dyDescent="0.3">
      <c r="A69" s="5" t="str">
        <f>'Importations (adap)'!B70</f>
        <v>Ferraille, déchets, débris de cuivre,fonte, fer, acier et autres mierais</v>
      </c>
      <c r="B69" s="5">
        <f>'Importations (adap)'!C70</f>
        <v>1000850</v>
      </c>
      <c r="C69" s="5">
        <f>'Importations (adap)'!D70</f>
        <v>3838651</v>
      </c>
      <c r="D69" s="5">
        <f>'Importations (adap)'!E70</f>
        <v>746848</v>
      </c>
      <c r="E69" s="5">
        <f>'Importations (adap)'!F70</f>
        <v>3097434</v>
      </c>
    </row>
    <row r="70" spans="1:5" ht="16.5" x14ac:dyDescent="0.3">
      <c r="A70" s="5" t="str">
        <f>'Importations (adap)'!B71</f>
        <v>Caoutchouc synthétique</v>
      </c>
      <c r="B70" s="5">
        <f>'Importations (adap)'!C71</f>
        <v>25385</v>
      </c>
      <c r="C70" s="5">
        <f>'Importations (adap)'!D71</f>
        <v>520750</v>
      </c>
      <c r="D70" s="5">
        <f>'Importations (adap)'!E71</f>
        <v>7636</v>
      </c>
      <c r="E70" s="5">
        <f>'Importations (adap)'!F71</f>
        <v>200863</v>
      </c>
    </row>
    <row r="71" spans="1:5" ht="16.5" x14ac:dyDescent="0.3">
      <c r="A71" s="5" t="str">
        <f>'Importations (adap)'!B72</f>
        <v>Fibres textiles synthétiques</v>
      </c>
      <c r="B71" s="5">
        <f>'Importations (adap)'!C72</f>
        <v>26869</v>
      </c>
      <c r="C71" s="5">
        <f>'Importations (adap)'!D72</f>
        <v>423476</v>
      </c>
      <c r="D71" s="5">
        <f>'Importations (adap)'!E72</f>
        <v>23523</v>
      </c>
      <c r="E71" s="5">
        <f>'Importations (adap)'!F72</f>
        <v>399557</v>
      </c>
    </row>
    <row r="72" spans="1:5" ht="16.5" x14ac:dyDescent="0.3">
      <c r="A72" s="5" t="str">
        <f>'Importations (adap)'!B73</f>
        <v>Sable; quartz; kaolin et autres argiles</v>
      </c>
      <c r="B72" s="5">
        <f>'Importations (adap)'!C73</f>
        <v>159497</v>
      </c>
      <c r="C72" s="5">
        <f>'Importations (adap)'!D73</f>
        <v>259426</v>
      </c>
      <c r="D72" s="5">
        <f>'Importations (adap)'!E73</f>
        <v>125409</v>
      </c>
      <c r="E72" s="5">
        <f>'Importations (adap)'!F73</f>
        <v>232703</v>
      </c>
    </row>
    <row r="73" spans="1:5" ht="16.5" x14ac:dyDescent="0.3">
      <c r="A73" s="5" t="str">
        <f>'Importations (adap)'!B74</f>
        <v>Autres produits bruts d'origine minérale</v>
      </c>
      <c r="B73" s="5">
        <f>'Importations (adap)'!C74</f>
        <v>244665</v>
      </c>
      <c r="C73" s="5">
        <f>'Importations (adap)'!D74</f>
        <v>398342</v>
      </c>
      <c r="D73" s="5">
        <f>'Importations (adap)'!E74</f>
        <v>190926</v>
      </c>
      <c r="E73" s="5">
        <f>'Importations (adap)'!F74</f>
        <v>500690</v>
      </c>
    </row>
    <row r="74" spans="1:5" x14ac:dyDescent="0.25">
      <c r="A74" s="2" t="str">
        <f>UPPER('Importations (adap)'!B75)</f>
        <v>DEMI PRODUITS</v>
      </c>
      <c r="B74" s="2">
        <f>'Importations (adap)'!C75</f>
        <v>10434477</v>
      </c>
      <c r="C74" s="2">
        <f>'Importations (adap)'!D75</f>
        <v>128186245</v>
      </c>
      <c r="D74" s="2">
        <f>'Importations (adap)'!E75</f>
        <v>9997059</v>
      </c>
      <c r="E74" s="2">
        <f>'Importations (adap)'!F75</f>
        <v>119651238</v>
      </c>
    </row>
    <row r="75" spans="1:5" ht="16.5" x14ac:dyDescent="0.3">
      <c r="A75" s="5" t="str">
        <f>'Importations (adap)'!B76</f>
        <v>Matières plastiques et ouvrages divers en plastique</v>
      </c>
      <c r="B75" s="5">
        <f>'Importations (adap)'!C76</f>
        <v>1047485</v>
      </c>
      <c r="C75" s="5">
        <f>'Importations (adap)'!D76</f>
        <v>17200218</v>
      </c>
      <c r="D75" s="5">
        <f>'Importations (adap)'!E76</f>
        <v>914375</v>
      </c>
      <c r="E75" s="5">
        <f>'Importations (adap)'!F76</f>
        <v>15939034</v>
      </c>
    </row>
    <row r="76" spans="1:5" ht="16.5" x14ac:dyDescent="0.3">
      <c r="A76" s="5" t="str">
        <f>'Importations (adap)'!B77</f>
        <v>Produits chimiques</v>
      </c>
      <c r="B76" s="5">
        <f>'Importations (adap)'!C77</f>
        <v>2118532</v>
      </c>
      <c r="C76" s="5">
        <f>'Importations (adap)'!D77</f>
        <v>13804667</v>
      </c>
      <c r="D76" s="5">
        <f>'Importations (adap)'!E77</f>
        <v>2366182</v>
      </c>
      <c r="E76" s="5">
        <f>'Importations (adap)'!F77</f>
        <v>12001814</v>
      </c>
    </row>
    <row r="77" spans="1:5" ht="16.5" x14ac:dyDescent="0.3">
      <c r="A77" s="5" t="str">
        <f>'Importations (adap)'!B78</f>
        <v>Fils, barres et profilés en cuivre</v>
      </c>
      <c r="B77" s="5">
        <f>'Importations (adap)'!C78</f>
        <v>89495</v>
      </c>
      <c r="C77" s="5">
        <f>'Importations (adap)'!D78</f>
        <v>8564988</v>
      </c>
      <c r="D77" s="5">
        <f>'Importations (adap)'!E78</f>
        <v>80101</v>
      </c>
      <c r="E77" s="5">
        <f>'Importations (adap)'!F78</f>
        <v>7589477</v>
      </c>
    </row>
    <row r="78" spans="1:5" ht="16.5" x14ac:dyDescent="0.3">
      <c r="A78" s="5" t="str">
        <f>'Importations (adap)'!B79</f>
        <v>Papiers et cartons; ouvrages divers en papiers et cartons</v>
      </c>
      <c r="B78" s="5">
        <f>'Importations (adap)'!C79</f>
        <v>706555</v>
      </c>
      <c r="C78" s="5">
        <f>'Importations (adap)'!D79</f>
        <v>6770937</v>
      </c>
      <c r="D78" s="5">
        <f>'Importations (adap)'!E79</f>
        <v>599273</v>
      </c>
      <c r="E78" s="5">
        <f>'Importations (adap)'!F79</f>
        <v>6151418</v>
      </c>
    </row>
    <row r="79" spans="1:5" ht="16.5" x14ac:dyDescent="0.3">
      <c r="A79" s="5" t="str">
        <f>'Importations (adap)'!B80</f>
        <v>Ammoniac</v>
      </c>
      <c r="B79" s="5">
        <f>'Importations (adap)'!C80</f>
        <v>1245290</v>
      </c>
      <c r="C79" s="5">
        <f>'Importations (adap)'!D80</f>
        <v>5342482</v>
      </c>
      <c r="D79" s="5">
        <f>'Importations (adap)'!E80</f>
        <v>1337697</v>
      </c>
      <c r="E79" s="5">
        <f>'Importations (adap)'!F80</f>
        <v>6106469</v>
      </c>
    </row>
    <row r="80" spans="1:5" ht="16.5" x14ac:dyDescent="0.3">
      <c r="A80" s="5" t="str">
        <f>'Importations (adap)'!B81</f>
        <v>Fils et câbles électriques</v>
      </c>
      <c r="B80" s="5">
        <f>'Importations (adap)'!C81</f>
        <v>52025</v>
      </c>
      <c r="C80" s="5">
        <f>'Importations (adap)'!D81</f>
        <v>4438932</v>
      </c>
      <c r="D80" s="5">
        <f>'Importations (adap)'!E81</f>
        <v>39020</v>
      </c>
      <c r="E80" s="5">
        <f>'Importations (adap)'!F81</f>
        <v>3731658</v>
      </c>
    </row>
    <row r="81" spans="1:5" ht="16.5" x14ac:dyDescent="0.3">
      <c r="A81" s="5" t="str">
        <f>'Importations (adap)'!B82</f>
        <v>Bois préparés et ouvrages en bois</v>
      </c>
      <c r="B81" s="5">
        <f>'Importations (adap)'!C82</f>
        <v>519731</v>
      </c>
      <c r="C81" s="5">
        <f>'Importations (adap)'!D82</f>
        <v>3764490</v>
      </c>
      <c r="D81" s="5">
        <f>'Importations (adap)'!E82</f>
        <v>419974</v>
      </c>
      <c r="E81" s="5">
        <f>'Importations (adap)'!F82</f>
        <v>3098902</v>
      </c>
    </row>
    <row r="82" spans="1:5" ht="16.5" x14ac:dyDescent="0.3">
      <c r="A82" s="5" t="str">
        <f>'Importations (adap)'!B83</f>
        <v>Demi-produits en fer ou en aciers non alliés.</v>
      </c>
      <c r="B82" s="5">
        <f>'Importations (adap)'!C83</f>
        <v>770855</v>
      </c>
      <c r="C82" s="5">
        <f>'Importations (adap)'!D83</f>
        <v>3761734</v>
      </c>
      <c r="D82" s="5">
        <f>'Importations (adap)'!E83</f>
        <v>679804</v>
      </c>
      <c r="E82" s="5">
        <f>'Importations (adap)'!F83</f>
        <v>3703630</v>
      </c>
    </row>
    <row r="83" spans="1:5" ht="16.5" x14ac:dyDescent="0.3">
      <c r="A83" s="5" t="str">
        <f>'Importations (adap)'!B84</f>
        <v>Accessoires de tuyauterie et construction métallique</v>
      </c>
      <c r="B83" s="5">
        <f>'Importations (adap)'!C84</f>
        <v>130319</v>
      </c>
      <c r="C83" s="5">
        <f>'Importations (adap)'!D84</f>
        <v>3643038</v>
      </c>
      <c r="D83" s="5">
        <f>'Importations (adap)'!E84</f>
        <v>127796</v>
      </c>
      <c r="E83" s="5">
        <f>'Importations (adap)'!F84</f>
        <v>3146826</v>
      </c>
    </row>
    <row r="84" spans="1:5" ht="16.5" x14ac:dyDescent="0.3">
      <c r="A84" s="5" t="str">
        <f>'Importations (adap)'!B85</f>
        <v>Aluminium brut, déchets et poudres d'aluminium</v>
      </c>
      <c r="B84" s="5">
        <f>'Importations (adap)'!C85</f>
        <v>129532</v>
      </c>
      <c r="C84" s="5">
        <f>'Importations (adap)'!D85</f>
        <v>3562730</v>
      </c>
      <c r="D84" s="5">
        <f>'Importations (adap)'!E85</f>
        <v>129534</v>
      </c>
      <c r="E84" s="5">
        <f>'Importations (adap)'!F85</f>
        <v>3455154</v>
      </c>
    </row>
    <row r="85" spans="1:5" ht="16.5" x14ac:dyDescent="0.3">
      <c r="A85" s="5" t="str">
        <f>'Importations (adap)'!B86</f>
        <v>Fils, barres, et profilés  en fer ou en aciers non alliés</v>
      </c>
      <c r="B85" s="5">
        <f>'Importations (adap)'!C86</f>
        <v>490474</v>
      </c>
      <c r="C85" s="5">
        <f>'Importations (adap)'!D86</f>
        <v>3498080</v>
      </c>
      <c r="D85" s="5">
        <f>'Importations (adap)'!E86</f>
        <v>428567</v>
      </c>
      <c r="E85" s="5">
        <f>'Importations (adap)'!F86</f>
        <v>3372621</v>
      </c>
    </row>
    <row r="86" spans="1:5" ht="16.5" x14ac:dyDescent="0.3">
      <c r="A86" s="5" t="str">
        <f>'Importations (adap)'!B87</f>
        <v>Composants électroniques</v>
      </c>
      <c r="B86" s="5">
        <f>'Importations (adap)'!C87</f>
        <v>581</v>
      </c>
      <c r="C86" s="5">
        <f>'Importations (adap)'!D87</f>
        <v>2889796</v>
      </c>
      <c r="D86" s="5">
        <f>'Importations (adap)'!E87</f>
        <v>825</v>
      </c>
      <c r="E86" s="5">
        <f>'Importations (adap)'!F87</f>
        <v>5049190</v>
      </c>
    </row>
    <row r="87" spans="1:5" ht="16.5" x14ac:dyDescent="0.3">
      <c r="A87" s="5" t="str">
        <f>'Importations (adap)'!B88</f>
        <v>Tubes, tuyaux et profilés creux en fonte, fer et acier</v>
      </c>
      <c r="B87" s="5">
        <f>'Importations (adap)'!C88</f>
        <v>177500</v>
      </c>
      <c r="C87" s="5">
        <f>'Importations (adap)'!D88</f>
        <v>2809557</v>
      </c>
      <c r="D87" s="5">
        <f>'Importations (adap)'!E88</f>
        <v>124002</v>
      </c>
      <c r="E87" s="5">
        <f>'Importations (adap)'!F88</f>
        <v>1927082</v>
      </c>
    </row>
    <row r="88" spans="1:5" ht="16.5" x14ac:dyDescent="0.3">
      <c r="A88" s="5" t="str">
        <f>'Importations (adap)'!B89</f>
        <v>Engrais naturels et chimiques</v>
      </c>
      <c r="B88" s="5">
        <f>'Importations (adap)'!C89</f>
        <v>657947</v>
      </c>
      <c r="C88" s="5">
        <f>'Importations (adap)'!D89</f>
        <v>2790704</v>
      </c>
      <c r="D88" s="5">
        <f>'Importations (adap)'!E89</f>
        <v>667558</v>
      </c>
      <c r="E88" s="5">
        <f>'Importations (adap)'!F89</f>
        <v>2572949</v>
      </c>
    </row>
    <row r="89" spans="1:5" ht="16.5" x14ac:dyDescent="0.3">
      <c r="A89" s="5" t="str">
        <f>'Importations (adap)'!B90</f>
        <v>Produits laminés plats, en fer ou en aciers non alliés</v>
      </c>
      <c r="B89" s="5">
        <f>'Importations (adap)'!C90</f>
        <v>253400</v>
      </c>
      <c r="C89" s="5">
        <f>'Importations (adap)'!D90</f>
        <v>2567367</v>
      </c>
      <c r="D89" s="5">
        <f>'Importations (adap)'!E90</f>
        <v>356242</v>
      </c>
      <c r="E89" s="5">
        <f>'Importations (adap)'!F90</f>
        <v>3866004</v>
      </c>
    </row>
    <row r="90" spans="1:5" ht="16.5" x14ac:dyDescent="0.3">
      <c r="A90" s="5" t="str">
        <f>'Importations (adap)'!B91</f>
        <v>Fils de fibres synthétiques et artificielles pour tissage</v>
      </c>
      <c r="B90" s="5">
        <f>'Importations (adap)'!C91</f>
        <v>97712</v>
      </c>
      <c r="C90" s="5">
        <f>'Importations (adap)'!D91</f>
        <v>2256693</v>
      </c>
      <c r="D90" s="5">
        <f>'Importations (adap)'!E91</f>
        <v>80852</v>
      </c>
      <c r="E90" s="5">
        <f>'Importations (adap)'!F91</f>
        <v>1980498</v>
      </c>
    </row>
    <row r="91" spans="1:5" ht="16.5" x14ac:dyDescent="0.3">
      <c r="A91" s="5" t="str">
        <f>'Importations (adap)'!B92</f>
        <v>Produits céramiques</v>
      </c>
      <c r="B91" s="5">
        <f>'Importations (adap)'!C92</f>
        <v>431666</v>
      </c>
      <c r="C91" s="5">
        <f>'Importations (adap)'!D92</f>
        <v>2226008</v>
      </c>
      <c r="D91" s="5">
        <f>'Importations (adap)'!E92</f>
        <v>354374</v>
      </c>
      <c r="E91" s="5">
        <f>'Importations (adap)'!F92</f>
        <v>1916206</v>
      </c>
    </row>
    <row r="92" spans="1:5" ht="16.5" x14ac:dyDescent="0.3">
      <c r="A92" s="5" t="str">
        <f>'Importations (adap)'!B93</f>
        <v>Verre et ouvrages en verre</v>
      </c>
      <c r="B92" s="5">
        <f>'Importations (adap)'!C93</f>
        <v>288757</v>
      </c>
      <c r="C92" s="5">
        <f>'Importations (adap)'!D93</f>
        <v>2180080</v>
      </c>
      <c r="D92" s="5">
        <f>'Importations (adap)'!E93</f>
        <v>247789</v>
      </c>
      <c r="E92" s="5">
        <f>'Importations (adap)'!F93</f>
        <v>1937515</v>
      </c>
    </row>
    <row r="93" spans="1:5" ht="16.5" x14ac:dyDescent="0.3">
      <c r="A93" s="5" t="str">
        <f>'Importations (adap)'!B94</f>
        <v>Désinfectants et produits similaires</v>
      </c>
      <c r="B93" s="5">
        <f>'Importations (adap)'!C94</f>
        <v>32404</v>
      </c>
      <c r="C93" s="5">
        <f>'Importations (adap)'!D94</f>
        <v>2151243</v>
      </c>
      <c r="D93" s="5">
        <f>'Importations (adap)'!E94</f>
        <v>28043</v>
      </c>
      <c r="E93" s="5">
        <f>'Importations (adap)'!F94</f>
        <v>1874955</v>
      </c>
    </row>
    <row r="94" spans="1:5" ht="16.5" x14ac:dyDescent="0.3">
      <c r="A94" s="5" t="str">
        <f>'Importations (adap)'!B95</f>
        <v>Ouvrages en pierres, platre, ciment, ou en matières similaires</v>
      </c>
      <c r="B94" s="5">
        <f>'Importations (adap)'!C95</f>
        <v>336908</v>
      </c>
      <c r="C94" s="5">
        <f>'Importations (adap)'!D95</f>
        <v>2115374</v>
      </c>
      <c r="D94" s="5">
        <f>'Importations (adap)'!E95</f>
        <v>304404</v>
      </c>
      <c r="E94" s="5">
        <f>'Importations (adap)'!F95</f>
        <v>1901278</v>
      </c>
    </row>
    <row r="95" spans="1:5" ht="16.5" x14ac:dyDescent="0.3">
      <c r="A95" s="5" t="str">
        <f>'Importations (adap)'!B96</f>
        <v>Tôles et bandes en aluminium</v>
      </c>
      <c r="B95" s="5">
        <f>'Importations (adap)'!C96</f>
        <v>53943</v>
      </c>
      <c r="C95" s="5">
        <f>'Importations (adap)'!D96</f>
        <v>2036490</v>
      </c>
      <c r="D95" s="5">
        <f>'Importations (adap)'!E96</f>
        <v>43888</v>
      </c>
      <c r="E95" s="5">
        <f>'Importations (adap)'!F96</f>
        <v>1665863</v>
      </c>
    </row>
    <row r="96" spans="1:5" ht="16.5" x14ac:dyDescent="0.3">
      <c r="A96" s="5" t="str">
        <f>'Importations (adap)'!B97</f>
        <v>Tissus imprégnés ou enduits de matières diverse</v>
      </c>
      <c r="B96" s="5">
        <f>'Importations (adap)'!C97</f>
        <v>26358</v>
      </c>
      <c r="C96" s="5">
        <f>'Importations (adap)'!D97</f>
        <v>1993379</v>
      </c>
      <c r="D96" s="5">
        <f>'Importations (adap)'!E97</f>
        <v>24818</v>
      </c>
      <c r="E96" s="5">
        <f>'Importations (adap)'!F97</f>
        <v>1954357</v>
      </c>
    </row>
    <row r="97" spans="1:5" ht="16.5" x14ac:dyDescent="0.3">
      <c r="A97" s="5" t="str">
        <f>'Importations (adap)'!B98</f>
        <v>Quincaillerie sauf de ménage</v>
      </c>
      <c r="B97" s="5">
        <f>'Importations (adap)'!C98</f>
        <v>48024</v>
      </c>
      <c r="C97" s="5">
        <f>'Importations (adap)'!D98</f>
        <v>1821591</v>
      </c>
      <c r="D97" s="5">
        <f>'Importations (adap)'!E98</f>
        <v>35758</v>
      </c>
      <c r="E97" s="5">
        <f>'Importations (adap)'!F98</f>
        <v>1551894</v>
      </c>
    </row>
    <row r="98" spans="1:5" ht="16.5" x14ac:dyDescent="0.3">
      <c r="A98" s="5" t="str">
        <f>'Importations (adap)'!B99</f>
        <v>Autres métaux communs et ouvrages en ces matières</v>
      </c>
      <c r="B98" s="5">
        <f>'Importations (adap)'!C99</f>
        <v>18540</v>
      </c>
      <c r="C98" s="5">
        <f>'Importations (adap)'!D99</f>
        <v>1743902</v>
      </c>
      <c r="D98" s="5">
        <f>'Importations (adap)'!E99</f>
        <v>16993</v>
      </c>
      <c r="E98" s="5">
        <f>'Importations (adap)'!F99</f>
        <v>1722719</v>
      </c>
    </row>
    <row r="99" spans="1:5" ht="16.5" x14ac:dyDescent="0.3">
      <c r="A99" s="5" t="str">
        <f>'Importations (adap)'!B100</f>
        <v>Boutons et leur parties en diverse matières</v>
      </c>
      <c r="B99" s="5">
        <f>'Importations (adap)'!C100</f>
        <v>5721</v>
      </c>
      <c r="C99" s="5">
        <f>'Importations (adap)'!D100</f>
        <v>1473334</v>
      </c>
      <c r="D99" s="5">
        <f>'Importations (adap)'!E100</f>
        <v>6231</v>
      </c>
      <c r="E99" s="5">
        <f>'Importations (adap)'!F100</f>
        <v>1493596</v>
      </c>
    </row>
    <row r="100" spans="1:5" ht="16.5" x14ac:dyDescent="0.3">
      <c r="A100" s="5" t="str">
        <f>'Importations (adap)'!B101</f>
        <v>Fils, barres et profilés en aluminium</v>
      </c>
      <c r="B100" s="5">
        <f>'Importations (adap)'!C101</f>
        <v>37687</v>
      </c>
      <c r="C100" s="5">
        <f>'Importations (adap)'!D101</f>
        <v>1374971</v>
      </c>
      <c r="D100" s="5">
        <f>'Importations (adap)'!E101</f>
        <v>36236</v>
      </c>
      <c r="E100" s="5">
        <f>'Importations (adap)'!F101</f>
        <v>1290870</v>
      </c>
    </row>
    <row r="101" spans="1:5" ht="16.5" x14ac:dyDescent="0.3">
      <c r="A101" s="5" t="str">
        <f>'Importations (adap)'!B102</f>
        <v>Tubes; tuyaux et leurs accessoires, en matière plastique</v>
      </c>
      <c r="B101" s="5">
        <f>'Importations (adap)'!C102</f>
        <v>28518</v>
      </c>
      <c r="C101" s="5">
        <f>'Importations (adap)'!D102</f>
        <v>1256637</v>
      </c>
      <c r="D101" s="5">
        <f>'Importations (adap)'!E102</f>
        <v>39757</v>
      </c>
      <c r="E101" s="5">
        <f>'Importations (adap)'!F102</f>
        <v>1465659</v>
      </c>
    </row>
    <row r="102" spans="1:5" ht="16.5" x14ac:dyDescent="0.3">
      <c r="A102" s="5" t="str">
        <f>'Importations (adap)'!B103</f>
        <v>Peintures, vernis et mastics</v>
      </c>
      <c r="B102" s="5">
        <f>'Importations (adap)'!C103</f>
        <v>33150</v>
      </c>
      <c r="C102" s="5">
        <f>'Importations (adap)'!D103</f>
        <v>1230383</v>
      </c>
      <c r="D102" s="5">
        <f>'Importations (adap)'!E103</f>
        <v>28030</v>
      </c>
      <c r="E102" s="5">
        <f>'Importations (adap)'!F103</f>
        <v>1083631</v>
      </c>
    </row>
    <row r="103" spans="1:5" ht="16.5" x14ac:dyDescent="0.3">
      <c r="A103" s="5" t="str">
        <f>'Importations (adap)'!B104</f>
        <v>Articles de robinetterie et organes similaires</v>
      </c>
      <c r="B103" s="5">
        <f>'Importations (adap)'!C104</f>
        <v>8733</v>
      </c>
      <c r="C103" s="5">
        <f>'Importations (adap)'!D104</f>
        <v>1195809</v>
      </c>
      <c r="D103" s="5">
        <f>'Importations (adap)'!E104</f>
        <v>8839</v>
      </c>
      <c r="E103" s="5">
        <f>'Importations (adap)'!F104</f>
        <v>1215735</v>
      </c>
    </row>
    <row r="104" spans="1:5" ht="16.5" x14ac:dyDescent="0.3">
      <c r="A104" s="5" t="str">
        <f>'Importations (adap)'!B105</f>
        <v>Caoutchouc et ouvrages en caoutchouc</v>
      </c>
      <c r="B104" s="5">
        <f>'Importations (adap)'!C105</f>
        <v>23346</v>
      </c>
      <c r="C104" s="5">
        <f>'Importations (adap)'!D105</f>
        <v>1122399</v>
      </c>
      <c r="D104" s="5">
        <f>'Importations (adap)'!E105</f>
        <v>17844</v>
      </c>
      <c r="E104" s="5">
        <f>'Importations (adap)'!F105</f>
        <v>890911</v>
      </c>
    </row>
    <row r="105" spans="1:5" ht="16.5" x14ac:dyDescent="0.3">
      <c r="A105" s="5" t="str">
        <f>'Importations (adap)'!B106</f>
        <v>Tubes, tuyaux et autres ouvrages en aluminium</v>
      </c>
      <c r="B105" s="5">
        <f>'Importations (adap)'!C106</f>
        <v>18269</v>
      </c>
      <c r="C105" s="5">
        <f>'Importations (adap)'!D106</f>
        <v>1113050</v>
      </c>
      <c r="D105" s="5">
        <f>'Importations (adap)'!E106</f>
        <v>9796</v>
      </c>
      <c r="E105" s="5">
        <f>'Importations (adap)'!F106</f>
        <v>563656</v>
      </c>
    </row>
    <row r="106" spans="1:5" ht="16.5" x14ac:dyDescent="0.3">
      <c r="A106" s="5" t="str">
        <f>'Importations (adap)'!B107</f>
        <v>Isolateurs et pièces isolantes</v>
      </c>
      <c r="B106" s="5">
        <f>'Importations (adap)'!C107</f>
        <v>3709</v>
      </c>
      <c r="C106" s="5">
        <f>'Importations (adap)'!D107</f>
        <v>1082940</v>
      </c>
      <c r="D106" s="5">
        <f>'Importations (adap)'!E107</f>
        <v>4257</v>
      </c>
      <c r="E106" s="5">
        <f>'Importations (adap)'!F107</f>
        <v>1158165</v>
      </c>
    </row>
    <row r="107" spans="1:5" ht="16.5" x14ac:dyDescent="0.3">
      <c r="A107" s="5" t="str">
        <f>'Importations (adap)'!B108</f>
        <v>Huiles essentielles, parfums et aromatisants</v>
      </c>
      <c r="B107" s="5">
        <f>'Importations (adap)'!C108</f>
        <v>8844</v>
      </c>
      <c r="C107" s="5">
        <f>'Importations (adap)'!D108</f>
        <v>1071235</v>
      </c>
      <c r="D107" s="5">
        <f>'Importations (adap)'!E108</f>
        <v>8559</v>
      </c>
      <c r="E107" s="5">
        <f>'Importations (adap)'!F108</f>
        <v>1000645</v>
      </c>
    </row>
    <row r="108" spans="1:5" ht="16.5" x14ac:dyDescent="0.3">
      <c r="A108" s="5" t="str">
        <f>'Importations (adap)'!B109</f>
        <v>Produits tannants et matières colorantes</v>
      </c>
      <c r="B108" s="5">
        <f>'Importations (adap)'!C109</f>
        <v>29214</v>
      </c>
      <c r="C108" s="5">
        <f>'Importations (adap)'!D109</f>
        <v>961186</v>
      </c>
      <c r="D108" s="5">
        <f>'Importations (adap)'!E109</f>
        <v>25939</v>
      </c>
      <c r="E108" s="5">
        <f>'Importations (adap)'!F109</f>
        <v>913004</v>
      </c>
    </row>
    <row r="109" spans="1:5" ht="16.5" x14ac:dyDescent="0.3">
      <c r="A109" s="5" t="str">
        <f>'Importations (adap)'!B110</f>
        <v>Produits laminés plats en aciers inoxydables</v>
      </c>
      <c r="B109" s="5">
        <f>'Importations (adap)'!C110</f>
        <v>19620</v>
      </c>
      <c r="C109" s="5">
        <f>'Importations (adap)'!D110</f>
        <v>882462</v>
      </c>
      <c r="D109" s="5">
        <f>'Importations (adap)'!E110</f>
        <v>10608</v>
      </c>
      <c r="E109" s="5">
        <f>'Importations (adap)'!F110</f>
        <v>354037</v>
      </c>
    </row>
    <row r="110" spans="1:5" ht="16.5" x14ac:dyDescent="0.3">
      <c r="A110" s="5" t="str">
        <f>'Importations (adap)'!B111</f>
        <v>Produits laminés plats en autres aciers alliés</v>
      </c>
      <c r="B110" s="5">
        <f>'Importations (adap)'!C111</f>
        <v>74856</v>
      </c>
      <c r="C110" s="5">
        <f>'Importations (adap)'!D111</f>
        <v>831934</v>
      </c>
      <c r="D110" s="5">
        <f>'Importations (adap)'!E111</f>
        <v>17101</v>
      </c>
      <c r="E110" s="5">
        <f>'Importations (adap)'!F111</f>
        <v>248466</v>
      </c>
    </row>
    <row r="111" spans="1:5" ht="16.5" x14ac:dyDescent="0.3">
      <c r="A111" s="5" t="str">
        <f>'Importations (adap)'!B112</f>
        <v>Sièges, meubles,matelas et articles d'éclairage</v>
      </c>
      <c r="B111" s="5">
        <f>'Importations (adap)'!C112</f>
        <v>8282</v>
      </c>
      <c r="C111" s="5">
        <f>'Importations (adap)'!D112</f>
        <v>827149</v>
      </c>
      <c r="D111" s="5">
        <f>'Importations (adap)'!E112</f>
        <v>4474</v>
      </c>
      <c r="E111" s="5">
        <f>'Importations (adap)'!F112</f>
        <v>385535</v>
      </c>
    </row>
    <row r="112" spans="1:5" ht="16.5" x14ac:dyDescent="0.3">
      <c r="A112" s="5" t="str">
        <f>'Importations (adap)'!B113</f>
        <v>Fils de coton</v>
      </c>
      <c r="B112" s="5">
        <f>'Importations (adap)'!C113</f>
        <v>21320</v>
      </c>
      <c r="C112" s="5">
        <f>'Importations (adap)'!D113</f>
        <v>731466</v>
      </c>
      <c r="D112" s="5">
        <f>'Importations (adap)'!E113</f>
        <v>21471</v>
      </c>
      <c r="E112" s="5">
        <f>'Importations (adap)'!F113</f>
        <v>811372</v>
      </c>
    </row>
    <row r="113" spans="1:6" ht="16.5" x14ac:dyDescent="0.3">
      <c r="A113" s="5" t="str">
        <f>'Importations (adap)'!B114</f>
        <v>Autres demi-produits</v>
      </c>
      <c r="B113" s="5">
        <f>'Importations (adap)'!C114</f>
        <v>389175</v>
      </c>
      <c r="C113" s="5">
        <f>'Importations (adap)'!D114</f>
        <v>9096810</v>
      </c>
      <c r="D113" s="5">
        <f>'Importations (adap)'!E114</f>
        <v>350048</v>
      </c>
      <c r="E113" s="5">
        <f>'Importations (adap)'!F114</f>
        <v>8558443</v>
      </c>
    </row>
    <row r="114" spans="1:6" x14ac:dyDescent="0.25">
      <c r="A114" s="2" t="str">
        <f>UPPER('Importations (adap)'!B115)</f>
        <v>PRODUITS FINIS D'EQUIPEMENT AGRICOLE</v>
      </c>
      <c r="B114" s="2">
        <f>'Importations (adap)'!C115</f>
        <v>22150</v>
      </c>
      <c r="C114" s="2">
        <f>'Importations (adap)'!D115</f>
        <v>1433428</v>
      </c>
      <c r="D114" s="2">
        <f>'Importations (adap)'!E115</f>
        <v>15302</v>
      </c>
      <c r="E114" s="2">
        <f>'Importations (adap)'!F115</f>
        <v>971473</v>
      </c>
    </row>
    <row r="115" spans="1:6" ht="16.5" x14ac:dyDescent="0.3">
      <c r="A115" s="5" t="str">
        <f>'Importations (adap)'!B116</f>
        <v>Machines et outils agricoles</v>
      </c>
      <c r="B115" s="5">
        <f>'Importations (adap)'!C116</f>
        <v>17992</v>
      </c>
      <c r="C115" s="5">
        <f>'Importations (adap)'!D116</f>
        <v>1160964</v>
      </c>
      <c r="D115" s="5">
        <f>'Importations (adap)'!E116</f>
        <v>12452</v>
      </c>
      <c r="E115" s="5">
        <f>'Importations (adap)'!F116</f>
        <v>776706</v>
      </c>
    </row>
    <row r="116" spans="1:6" ht="16.5" x14ac:dyDescent="0.3">
      <c r="A116" s="5" t="str">
        <f>'Importations (adap)'!B117</f>
        <v>Motoculteurs et tracteurs agricoles</v>
      </c>
      <c r="B116" s="5">
        <f>'Importations (adap)'!C117</f>
        <v>4077</v>
      </c>
      <c r="C116" s="5">
        <f>'Importations (adap)'!D117</f>
        <v>265228</v>
      </c>
      <c r="D116" s="5">
        <f>'Importations (adap)'!E117</f>
        <v>2749</v>
      </c>
      <c r="E116" s="5">
        <f>'Importations (adap)'!F117</f>
        <v>185904</v>
      </c>
    </row>
    <row r="117" spans="1:6" ht="16.5" x14ac:dyDescent="0.3">
      <c r="A117" s="5" t="str">
        <f>'Importations (adap)'!B118</f>
        <v>Autres produits finis d'équipement agricole</v>
      </c>
      <c r="B117" s="5">
        <f>'Importations (adap)'!C118</f>
        <v>81</v>
      </c>
      <c r="C117" s="5">
        <f>'Importations (adap)'!D118</f>
        <v>7236</v>
      </c>
      <c r="D117" s="5">
        <f>'Importations (adap)'!E118</f>
        <v>101</v>
      </c>
      <c r="E117" s="5">
        <f>'Importations (adap)'!F118</f>
        <v>8863</v>
      </c>
    </row>
    <row r="118" spans="1:6" x14ac:dyDescent="0.25">
      <c r="A118" s="2" t="str">
        <f>UPPER('Importations (adap)'!B119)</f>
        <v>PRODUITS FINIS D'EQUIPEMENT INDUSTRIEL</v>
      </c>
      <c r="B118" s="2">
        <f>'Importations (adap)'!C119</f>
        <v>1149750</v>
      </c>
      <c r="C118" s="2">
        <f>'Importations (adap)'!D119</f>
        <v>140740620</v>
      </c>
      <c r="D118" s="2">
        <f>'Importations (adap)'!E119</f>
        <v>909776</v>
      </c>
      <c r="E118" s="2">
        <f>'Importations (adap)'!F119</f>
        <v>123870337</v>
      </c>
    </row>
    <row r="119" spans="1:6" ht="16.5" x14ac:dyDescent="0.3">
      <c r="A119" s="5" t="str">
        <f>'Importations (adap)'!B120</f>
        <v>Appareils pour la coupure ou la connexion des circuits électriques et résistances</v>
      </c>
      <c r="B119" s="5">
        <f>'Importations (adap)'!C120</f>
        <v>29543</v>
      </c>
      <c r="C119" s="5">
        <f>'Importations (adap)'!D120</f>
        <v>12252936</v>
      </c>
      <c r="D119" s="5">
        <f>'Importations (adap)'!E120</f>
        <v>27516</v>
      </c>
      <c r="E119" s="5">
        <f>'Importations (adap)'!F120</f>
        <v>12224023</v>
      </c>
    </row>
    <row r="120" spans="1:6" ht="16.5" x14ac:dyDescent="0.3">
      <c r="A120" s="5" t="str">
        <f>'Importations (adap)'!B121</f>
        <v>Parties d'avions et d'autres véhicules aériens ou spatiaux</v>
      </c>
      <c r="B120" s="5">
        <f>'Importations (adap)'!C121</f>
        <v>2382</v>
      </c>
      <c r="C120" s="5">
        <f>'Importations (adap)'!D121</f>
        <v>12207452</v>
      </c>
      <c r="D120" s="5">
        <f>'Importations (adap)'!E121</f>
        <v>2587</v>
      </c>
      <c r="E120" s="5">
        <f>'Importations (adap)'!F121</f>
        <v>9931176</v>
      </c>
    </row>
    <row r="121" spans="1:6" ht="16.5" x14ac:dyDescent="0.3">
      <c r="A121" s="5" t="str">
        <f>'Importations (adap)'!B122</f>
        <v>Moteurs à pistons; autres moteurs et leurs parties</v>
      </c>
      <c r="B121" s="5">
        <f>'Importations (adap)'!C122</f>
        <v>79616</v>
      </c>
      <c r="C121" s="5">
        <f>'Importations (adap)'!D122</f>
        <v>10968736</v>
      </c>
      <c r="D121" s="5">
        <f>'Importations (adap)'!E122</f>
        <v>77912</v>
      </c>
      <c r="E121" s="5">
        <f>'Importations (adap)'!F122</f>
        <v>11767265</v>
      </c>
    </row>
    <row r="122" spans="1:6" s="19" customFormat="1" ht="16.5" x14ac:dyDescent="0.3">
      <c r="A122" s="5" t="str">
        <f>'Importations (adap)'!B123</f>
        <v>Fils, câbles et autres conducteurs isolés pour l'électricité</v>
      </c>
      <c r="B122" s="5">
        <f>'Importations (adap)'!C123</f>
        <v>55740</v>
      </c>
      <c r="C122" s="5">
        <f>'Importations (adap)'!D123</f>
        <v>10823717</v>
      </c>
      <c r="D122" s="5">
        <f>'Importations (adap)'!E123</f>
        <v>50316</v>
      </c>
      <c r="E122" s="5">
        <f>'Importations (adap)'!F123</f>
        <v>10110561</v>
      </c>
      <c r="F122"/>
    </row>
    <row r="123" spans="1:6" s="19" customFormat="1" ht="16.5" x14ac:dyDescent="0.3">
      <c r="A123" s="5" t="str">
        <f>'Importations (adap)'!B124</f>
        <v>Machines et appareils divers</v>
      </c>
      <c r="B123" s="5">
        <f>'Importations (adap)'!C124</f>
        <v>95349</v>
      </c>
      <c r="C123" s="5">
        <f>'Importations (adap)'!D124</f>
        <v>10028065</v>
      </c>
      <c r="D123" s="5">
        <f>'Importations (adap)'!E124</f>
        <v>77749</v>
      </c>
      <c r="E123" s="5">
        <f>'Importations (adap)'!F124</f>
        <v>9043313</v>
      </c>
      <c r="F123"/>
    </row>
    <row r="124" spans="1:6" s="19" customFormat="1" ht="16.5" x14ac:dyDescent="0.3">
      <c r="A124" s="5" t="str">
        <f>'Importations (adap)'!B125</f>
        <v>Voitures utilitaires</v>
      </c>
      <c r="B124" s="5">
        <f>'Importations (adap)'!C125</f>
        <v>89425</v>
      </c>
      <c r="C124" s="5">
        <f>'Importations (adap)'!D125</f>
        <v>6320215</v>
      </c>
      <c r="D124" s="5">
        <f>'Importations (adap)'!E125</f>
        <v>60430</v>
      </c>
      <c r="E124" s="5">
        <f>'Importations (adap)'!F125</f>
        <v>4936385</v>
      </c>
      <c r="F124"/>
    </row>
    <row r="125" spans="1:6" s="19" customFormat="1" ht="16.5" x14ac:dyDescent="0.3">
      <c r="A125" s="5" t="str">
        <f>'Importations (adap)'!B126</f>
        <v>Pompes et compresseurs</v>
      </c>
      <c r="B125" s="5">
        <f>'Importations (adap)'!C126</f>
        <v>40530</v>
      </c>
      <c r="C125" s="5">
        <f>'Importations (adap)'!D126</f>
        <v>4167635</v>
      </c>
      <c r="D125" s="5">
        <f>'Importations (adap)'!E126</f>
        <v>41963</v>
      </c>
      <c r="E125" s="5">
        <f>'Importations (adap)'!F126</f>
        <v>4137063</v>
      </c>
      <c r="F125"/>
    </row>
    <row r="126" spans="1:6" s="19" customFormat="1" ht="16.5" x14ac:dyDescent="0.3">
      <c r="A126" s="5" t="str">
        <f>'Importations (adap)'!B127</f>
        <v>Appareils électriques pour la téléphonie ou la télégraphie par fil</v>
      </c>
      <c r="B126" s="5">
        <f>'Importations (adap)'!C127</f>
        <v>2629</v>
      </c>
      <c r="C126" s="5">
        <f>'Importations (adap)'!D127</f>
        <v>4156485</v>
      </c>
      <c r="D126" s="5">
        <f>'Importations (adap)'!E127</f>
        <v>2702</v>
      </c>
      <c r="E126" s="5">
        <f>'Importations (adap)'!F127</f>
        <v>3833860</v>
      </c>
      <c r="F126"/>
    </row>
    <row r="127" spans="1:6" s="19" customFormat="1" ht="16.5" x14ac:dyDescent="0.3">
      <c r="A127" s="5" t="str">
        <f>'Importations (adap)'!B128</f>
        <v>Bandages et pneumatiques</v>
      </c>
      <c r="B127" s="5">
        <f>'Importations (adap)'!C128</f>
        <v>80071</v>
      </c>
      <c r="C127" s="5">
        <f>'Importations (adap)'!D128</f>
        <v>3932178</v>
      </c>
      <c r="D127" s="5">
        <f>'Importations (adap)'!E128</f>
        <v>65212</v>
      </c>
      <c r="E127" s="5">
        <f>'Importations (adap)'!F128</f>
        <v>3422707</v>
      </c>
      <c r="F127"/>
    </row>
    <row r="128" spans="1:6" s="19" customFormat="1" ht="16.5" x14ac:dyDescent="0.3">
      <c r="A128" s="5" t="str">
        <f>'Importations (adap)'!B129</f>
        <v>Instruments et appareils médico-chirurgicaux</v>
      </c>
      <c r="B128" s="5">
        <f>'Importations (adap)'!C129</f>
        <v>7902</v>
      </c>
      <c r="C128" s="5">
        <f>'Importations (adap)'!D129</f>
        <v>3901896</v>
      </c>
      <c r="D128" s="5">
        <f>'Importations (adap)'!E129</f>
        <v>6942</v>
      </c>
      <c r="E128" s="5">
        <f>'Importations (adap)'!F129</f>
        <v>3313214</v>
      </c>
      <c r="F128"/>
    </row>
    <row r="129" spans="1:6" s="19" customFormat="1" ht="16.5" x14ac:dyDescent="0.3">
      <c r="A129" s="5" t="str">
        <f>'Importations (adap)'!B130</f>
        <v>Avions et autres véhicules aériens ou spatiaux</v>
      </c>
      <c r="B129" s="5">
        <f>'Importations (adap)'!C130</f>
        <v>573</v>
      </c>
      <c r="C129" s="5">
        <f>'Importations (adap)'!D130</f>
        <v>3877646</v>
      </c>
      <c r="D129" s="5">
        <f>'Importations (adap)'!E130</f>
        <v>108</v>
      </c>
      <c r="E129" s="5">
        <f>'Importations (adap)'!F130</f>
        <v>629430</v>
      </c>
      <c r="F129"/>
    </row>
    <row r="130" spans="1:6" s="19" customFormat="1" ht="16.5" x14ac:dyDescent="0.3">
      <c r="A130" s="5" t="str">
        <f>'Importations (adap)'!B131</f>
        <v>Instruments de mesure, de controle ou de précisions</v>
      </c>
      <c r="B130" s="5">
        <f>'Importations (adap)'!C131</f>
        <v>9100</v>
      </c>
      <c r="C130" s="5">
        <f>'Importations (adap)'!D131</f>
        <v>3637107</v>
      </c>
      <c r="D130" s="5">
        <f>'Importations (adap)'!E131</f>
        <v>8378</v>
      </c>
      <c r="E130" s="5">
        <f>'Importations (adap)'!F131</f>
        <v>3168458</v>
      </c>
      <c r="F130"/>
    </row>
    <row r="131" spans="1:6" s="19" customFormat="1" ht="16.5" x14ac:dyDescent="0.3">
      <c r="A131" s="5" t="str">
        <f>'Importations (adap)'!B132</f>
        <v>Turboréacteurs et turbopropulseurs et leurs parties</v>
      </c>
      <c r="B131" s="5">
        <f>'Importations (adap)'!C132</f>
        <v>127</v>
      </c>
      <c r="C131" s="5">
        <f>'Importations (adap)'!D132</f>
        <v>3560344</v>
      </c>
      <c r="D131" s="5">
        <f>'Importations (adap)'!E132</f>
        <v>116</v>
      </c>
      <c r="E131" s="5">
        <f>'Importations (adap)'!F132</f>
        <v>2803753</v>
      </c>
      <c r="F131"/>
    </row>
    <row r="132" spans="1:6" s="19" customFormat="1" ht="16.5" x14ac:dyDescent="0.3">
      <c r="A132" s="5" t="str">
        <f>'Importations (adap)'!B133</f>
        <v>Machines automatiques de traitement de l'information et leurs parties</v>
      </c>
      <c r="B132" s="5">
        <f>'Importations (adap)'!C133</f>
        <v>3298</v>
      </c>
      <c r="C132" s="5">
        <f>'Importations (adap)'!D133</f>
        <v>3249681</v>
      </c>
      <c r="D132" s="5">
        <f>'Importations (adap)'!E133</f>
        <v>3016</v>
      </c>
      <c r="E132" s="5">
        <f>'Importations (adap)'!F133</f>
        <v>2821473</v>
      </c>
      <c r="F132"/>
    </row>
    <row r="133" spans="1:6" s="19" customFormat="1" ht="16.5" x14ac:dyDescent="0.3">
      <c r="A133" s="5" t="str">
        <f>'Importations (adap)'!B134</f>
        <v>Appareils de réception, enregistrement ou reproduction du son et de l'image</v>
      </c>
      <c r="B133" s="5">
        <f>'Importations (adap)'!C134</f>
        <v>3043</v>
      </c>
      <c r="C133" s="5">
        <f>'Importations (adap)'!D134</f>
        <v>3019600</v>
      </c>
      <c r="D133" s="5">
        <f>'Importations (adap)'!E134</f>
        <v>3223</v>
      </c>
      <c r="E133" s="5">
        <f>'Importations (adap)'!F134</f>
        <v>2530430</v>
      </c>
      <c r="F133"/>
    </row>
    <row r="134" spans="1:6" s="19" customFormat="1" ht="16.5" x14ac:dyDescent="0.3">
      <c r="A134" s="5" t="str">
        <f>'Importations (adap)'!B135</f>
        <v>Machines et appareils de levage ou de manutention</v>
      </c>
      <c r="B134" s="5">
        <f>'Importations (adap)'!C135</f>
        <v>73765</v>
      </c>
      <c r="C134" s="5">
        <f>'Importations (adap)'!D135</f>
        <v>3009282</v>
      </c>
      <c r="D134" s="5">
        <f>'Importations (adap)'!E135</f>
        <v>44004</v>
      </c>
      <c r="E134" s="5">
        <f>'Importations (adap)'!F135</f>
        <v>2272767</v>
      </c>
      <c r="F134"/>
    </row>
    <row r="135" spans="1:6" s="19" customFormat="1" ht="16.5" x14ac:dyDescent="0.3">
      <c r="A135" s="5" t="str">
        <f>'Importations (adap)'!B136</f>
        <v>Machines et matériel de génie civil et de construction</v>
      </c>
      <c r="B135" s="5">
        <f>'Importations (adap)'!C136</f>
        <v>84403</v>
      </c>
      <c r="C135" s="5">
        <f>'Importations (adap)'!D136</f>
        <v>2975932</v>
      </c>
      <c r="D135" s="5">
        <f>'Importations (adap)'!E136</f>
        <v>38783</v>
      </c>
      <c r="E135" s="5">
        <f>'Importations (adap)'!F136</f>
        <v>1560891</v>
      </c>
      <c r="F135"/>
    </row>
    <row r="136" spans="1:6" s="19" customFormat="1" ht="16.5" x14ac:dyDescent="0.3">
      <c r="A136" s="5" t="str">
        <f>'Importations (adap)'!B137</f>
        <v>Centrifugeuses et appareils pour filtration des liquides ou des gaz</v>
      </c>
      <c r="B136" s="5">
        <f>'Importations (adap)'!C137</f>
        <v>15675</v>
      </c>
      <c r="C136" s="5">
        <f>'Importations (adap)'!D137</f>
        <v>2629933</v>
      </c>
      <c r="D136" s="5">
        <f>'Importations (adap)'!E137</f>
        <v>14417</v>
      </c>
      <c r="E136" s="5">
        <f>'Importations (adap)'!F137</f>
        <v>2785821</v>
      </c>
      <c r="F136"/>
    </row>
    <row r="137" spans="1:6" ht="16.5" x14ac:dyDescent="0.3">
      <c r="A137" s="5" t="str">
        <f>'Importations (adap)'!B138</f>
        <v>Appareils pour la production du froid à usage industriel</v>
      </c>
      <c r="B137" s="5">
        <f>'Importations (adap)'!C138</f>
        <v>45373</v>
      </c>
      <c r="C137" s="5">
        <f>'Importations (adap)'!D138</f>
        <v>2373744</v>
      </c>
      <c r="D137" s="5">
        <f>'Importations (adap)'!E138</f>
        <v>49949</v>
      </c>
      <c r="E137" s="5">
        <f>'Importations (adap)'!F138</f>
        <v>2499032</v>
      </c>
    </row>
    <row r="138" spans="1:6" ht="16.5" x14ac:dyDescent="0.3">
      <c r="A138" s="5" t="str">
        <f>'Importations (adap)'!B139</f>
        <v>Tracteurs sauf agricoles</v>
      </c>
      <c r="B138" s="5">
        <f>'Importations (adap)'!C139</f>
        <v>25899</v>
      </c>
      <c r="C138" s="5">
        <f>'Importations (adap)'!D139</f>
        <v>2349361</v>
      </c>
      <c r="D138" s="5">
        <f>'Importations (adap)'!E139</f>
        <v>17207</v>
      </c>
      <c r="E138" s="5">
        <f>'Importations (adap)'!F139</f>
        <v>1649492</v>
      </c>
    </row>
    <row r="139" spans="1:6" ht="16.5" x14ac:dyDescent="0.3">
      <c r="A139" s="5" t="str">
        <f>'Importations (adap)'!B140</f>
        <v>Groupes pour le conditionnement de l'air</v>
      </c>
      <c r="B139" s="5">
        <f>'Importations (adap)'!C140</f>
        <v>26768</v>
      </c>
      <c r="C139" s="5">
        <f>'Importations (adap)'!D140</f>
        <v>2337883</v>
      </c>
      <c r="D139" s="5">
        <f>'Importations (adap)'!E140</f>
        <v>24848</v>
      </c>
      <c r="E139" s="5">
        <f>'Importations (adap)'!F140</f>
        <v>2085514</v>
      </c>
    </row>
    <row r="140" spans="1:6" ht="16.5" x14ac:dyDescent="0.3">
      <c r="A140" s="5" t="str">
        <f>'Importations (adap)'!B141</f>
        <v>Machines pour le travail du caoutchouc ou des plastiques</v>
      </c>
      <c r="B140" s="5">
        <f>'Importations (adap)'!C141</f>
        <v>15004</v>
      </c>
      <c r="C140" s="5">
        <f>'Importations (adap)'!D141</f>
        <v>1610519</v>
      </c>
      <c r="D140" s="5">
        <f>'Importations (adap)'!E141</f>
        <v>15281</v>
      </c>
      <c r="E140" s="5">
        <f>'Importations (adap)'!F141</f>
        <v>1990496</v>
      </c>
    </row>
    <row r="141" spans="1:6" ht="16.5" x14ac:dyDescent="0.3">
      <c r="A141" s="5" t="str">
        <f>'Importations (adap)'!B142</f>
        <v>Moteurs et machines génératrices, électriques,</v>
      </c>
      <c r="B141" s="5">
        <f>'Importations (adap)'!C142</f>
        <v>19416</v>
      </c>
      <c r="C141" s="5">
        <f>'Importations (adap)'!D142</f>
        <v>1568216</v>
      </c>
      <c r="D141" s="5">
        <f>'Importations (adap)'!E142</f>
        <v>15359</v>
      </c>
      <c r="E141" s="5">
        <f>'Importations (adap)'!F142</f>
        <v>1363768</v>
      </c>
    </row>
    <row r="142" spans="1:6" ht="16.5" x14ac:dyDescent="0.3">
      <c r="A142" s="5" t="str">
        <f>'Importations (adap)'!B143</f>
        <v>Diodes, transistors thyristors, et dispositifs photosensibles</v>
      </c>
      <c r="B142" s="5">
        <f>'Importations (adap)'!C143</f>
        <v>52371</v>
      </c>
      <c r="C142" s="5">
        <f>'Importations (adap)'!D143</f>
        <v>1566727</v>
      </c>
      <c r="D142" s="5">
        <f>'Importations (adap)'!E143</f>
        <v>56962</v>
      </c>
      <c r="E142" s="5">
        <f>'Importations (adap)'!F143</f>
        <v>1944888</v>
      </c>
    </row>
    <row r="143" spans="1:6" ht="16.5" x14ac:dyDescent="0.3">
      <c r="A143" s="5" t="str">
        <f>'Importations (adap)'!B144</f>
        <v>Transformatreurs et convertisseurs électriques</v>
      </c>
      <c r="B143" s="5">
        <f>'Importations (adap)'!C144</f>
        <v>7851</v>
      </c>
      <c r="C143" s="5">
        <f>'Importations (adap)'!D144</f>
        <v>1427226</v>
      </c>
      <c r="D143" s="5">
        <f>'Importations (adap)'!E144</f>
        <v>11066</v>
      </c>
      <c r="E143" s="5">
        <f>'Importations (adap)'!F144</f>
        <v>1840472</v>
      </c>
    </row>
    <row r="144" spans="1:6" ht="16.5" x14ac:dyDescent="0.3">
      <c r="A144" s="5" t="str">
        <f>'Importations (adap)'!B145</f>
        <v>Piles, batteries de piles et acumulateurs électriques</v>
      </c>
      <c r="B144" s="5">
        <f>'Importations (adap)'!C145</f>
        <v>18928</v>
      </c>
      <c r="C144" s="5">
        <f>'Importations (adap)'!D145</f>
        <v>1417196</v>
      </c>
      <c r="D144" s="5">
        <f>'Importations (adap)'!E145</f>
        <v>15796</v>
      </c>
      <c r="E144" s="5">
        <f>'Importations (adap)'!F145</f>
        <v>1154133</v>
      </c>
    </row>
    <row r="145" spans="1:5" ht="16.5" x14ac:dyDescent="0.3">
      <c r="A145" s="5" t="str">
        <f>'Importations (adap)'!B146</f>
        <v>Meubles; mobilier medico-chirurgical; articles de literie et appareils d'eclairage</v>
      </c>
      <c r="B145" s="5">
        <f>'Importations (adap)'!C146</f>
        <v>9937</v>
      </c>
      <c r="C145" s="5">
        <f>'Importations (adap)'!D146</f>
        <v>1250467</v>
      </c>
      <c r="D145" s="5">
        <f>'Importations (adap)'!E146</f>
        <v>9215</v>
      </c>
      <c r="E145" s="5">
        <f>'Importations (adap)'!F146</f>
        <v>1022277</v>
      </c>
    </row>
    <row r="146" spans="1:5" ht="16.5" x14ac:dyDescent="0.3">
      <c r="A146" s="5" t="str">
        <f>'Importations (adap)'!B147</f>
        <v>Moules, modèles et plaques de fond pour moules</v>
      </c>
      <c r="B146" s="5">
        <f>'Importations (adap)'!C147</f>
        <v>8687</v>
      </c>
      <c r="C146" s="5">
        <f>'Importations (adap)'!D147</f>
        <v>1245517</v>
      </c>
      <c r="D146" s="5">
        <f>'Importations (adap)'!E147</f>
        <v>5756</v>
      </c>
      <c r="E146" s="5">
        <f>'Importations (adap)'!F147</f>
        <v>677301</v>
      </c>
    </row>
    <row r="147" spans="1:5" ht="16.5" x14ac:dyDescent="0.3">
      <c r="A147" s="5" t="str">
        <f>'Importations (adap)'!B148</f>
        <v>Machines et appareils servant à l'impression</v>
      </c>
      <c r="B147" s="5">
        <f>'Importations (adap)'!C148</f>
        <v>7532</v>
      </c>
      <c r="C147" s="5">
        <f>'Importations (adap)'!D148</f>
        <v>1215320</v>
      </c>
      <c r="D147" s="5">
        <f>'Importations (adap)'!E148</f>
        <v>6633</v>
      </c>
      <c r="E147" s="5">
        <f>'Importations (adap)'!F148</f>
        <v>1155129</v>
      </c>
    </row>
    <row r="148" spans="1:5" ht="16.5" x14ac:dyDescent="0.3">
      <c r="A148" s="5" t="str">
        <f>'Importations (adap)'!B149</f>
        <v>Réservoirs, bouteilles et fûts métalliques</v>
      </c>
      <c r="B148" s="5">
        <f>'Importations (adap)'!C149</f>
        <v>24569</v>
      </c>
      <c r="C148" s="5">
        <f>'Importations (adap)'!D149</f>
        <v>1211174</v>
      </c>
      <c r="D148" s="5">
        <f>'Importations (adap)'!E149</f>
        <v>20021</v>
      </c>
      <c r="E148" s="5">
        <f>'Importations (adap)'!F149</f>
        <v>1029167</v>
      </c>
    </row>
    <row r="149" spans="1:5" ht="16.5" x14ac:dyDescent="0.3">
      <c r="A149" s="5" t="str">
        <f>'Importations (adap)'!B150</f>
        <v>Appareils et dispositifs, même chauffés électriquement</v>
      </c>
      <c r="B149" s="5">
        <f>'Importations (adap)'!C150</f>
        <v>6234</v>
      </c>
      <c r="C149" s="5">
        <f>'Importations (adap)'!D150</f>
        <v>1195552</v>
      </c>
      <c r="D149" s="5">
        <f>'Importations (adap)'!E150</f>
        <v>5441</v>
      </c>
      <c r="E149" s="5">
        <f>'Importations (adap)'!F150</f>
        <v>862674</v>
      </c>
    </row>
    <row r="150" spans="1:5" ht="16.5" x14ac:dyDescent="0.3">
      <c r="A150" s="5" t="str">
        <f>'Importations (adap)'!B151</f>
        <v>Machines à trier, concasser, broyer ou agglomérer</v>
      </c>
      <c r="B150" s="5">
        <f>'Importations (adap)'!C151</f>
        <v>16997</v>
      </c>
      <c r="C150" s="5">
        <f>'Importations (adap)'!D151</f>
        <v>1066120</v>
      </c>
      <c r="D150" s="5">
        <f>'Importations (adap)'!E151</f>
        <v>12145</v>
      </c>
      <c r="E150" s="5">
        <f>'Importations (adap)'!F151</f>
        <v>807842</v>
      </c>
    </row>
    <row r="151" spans="1:5" ht="16.5" x14ac:dyDescent="0.3">
      <c r="A151" s="5" t="str">
        <f>'Importations (adap)'!B152</f>
        <v>Parties des machines ou appareils des n°s 84.25 à 84.30</v>
      </c>
      <c r="B151" s="5">
        <f>'Importations (adap)'!C152</f>
        <v>14235</v>
      </c>
      <c r="C151" s="5">
        <f>'Importations (adap)'!D152</f>
        <v>1030666</v>
      </c>
      <c r="D151" s="5">
        <f>'Importations (adap)'!E152</f>
        <v>12130</v>
      </c>
      <c r="E151" s="5">
        <f>'Importations (adap)'!F152</f>
        <v>813647</v>
      </c>
    </row>
    <row r="152" spans="1:5" ht="16.5" x14ac:dyDescent="0.3">
      <c r="A152" s="5" t="str">
        <f>'Importations (adap)'!B153</f>
        <v>Appareils émetteurs; récepteurs; pour la radiotéléphonie, la radiotélégraphie</v>
      </c>
      <c r="B152" s="5">
        <f>'Importations (adap)'!C153</f>
        <v>1558</v>
      </c>
      <c r="C152" s="5">
        <f>'Importations (adap)'!D153</f>
        <v>1029508</v>
      </c>
      <c r="D152" s="5">
        <f>'Importations (adap)'!E153</f>
        <v>1468</v>
      </c>
      <c r="E152" s="5">
        <f>'Importations (adap)'!F153</f>
        <v>730176</v>
      </c>
    </row>
    <row r="153" spans="1:5" ht="16.5" x14ac:dyDescent="0.3">
      <c r="A153" s="5" t="str">
        <f>'Importations (adap)'!B154</f>
        <v>Articles de robinetterie et organes similaires</v>
      </c>
      <c r="B153" s="5">
        <f>'Importations (adap)'!C154</f>
        <v>5573</v>
      </c>
      <c r="C153" s="5">
        <f>'Importations (adap)'!D154</f>
        <v>931507</v>
      </c>
      <c r="D153" s="5">
        <f>'Importations (adap)'!E154</f>
        <v>5244</v>
      </c>
      <c r="E153" s="5">
        <f>'Importations (adap)'!F154</f>
        <v>850765</v>
      </c>
    </row>
    <row r="154" spans="1:5" ht="16.5" x14ac:dyDescent="0.3">
      <c r="A154" s="5" t="str">
        <f>'Importations (adap)'!B155</f>
        <v>Outils de métier</v>
      </c>
      <c r="B154" s="5">
        <f>'Importations (adap)'!C155</f>
        <v>14659</v>
      </c>
      <c r="C154" s="5">
        <f>'Importations (adap)'!D155</f>
        <v>915534</v>
      </c>
      <c r="D154" s="5">
        <f>'Importations (adap)'!E155</f>
        <v>9148</v>
      </c>
      <c r="E154" s="5">
        <f>'Importations (adap)'!F155</f>
        <v>623607</v>
      </c>
    </row>
    <row r="155" spans="1:5" ht="16.5" x14ac:dyDescent="0.3">
      <c r="A155" s="5" t="str">
        <f>'Importations (adap)'!B156</f>
        <v>Circuits intégrés et micro-assemblages électroniques</v>
      </c>
      <c r="B155" s="5">
        <f>'Importations (adap)'!C156</f>
        <v>1011</v>
      </c>
      <c r="C155" s="5">
        <f>'Importations (adap)'!D156</f>
        <v>874014</v>
      </c>
      <c r="D155" s="5">
        <f>'Importations (adap)'!E156</f>
        <v>682</v>
      </c>
      <c r="E155" s="5">
        <f>'Importations (adap)'!F156</f>
        <v>705336</v>
      </c>
    </row>
    <row r="156" spans="1:5" ht="16.5" x14ac:dyDescent="0.3">
      <c r="A156" s="5" t="str">
        <f>'Importations (adap)'!B157</f>
        <v>Sous systèmes électroniques</v>
      </c>
      <c r="B156" s="5">
        <f>'Importations (adap)'!C157</f>
        <v>4785</v>
      </c>
      <c r="C156" s="5">
        <f>'Importations (adap)'!D157</f>
        <v>840097</v>
      </c>
      <c r="D156" s="5">
        <f>'Importations (adap)'!E157</f>
        <v>4665</v>
      </c>
      <c r="E156" s="5">
        <f>'Importations (adap)'!F157</f>
        <v>846320</v>
      </c>
    </row>
    <row r="157" spans="1:5" ht="16.5" x14ac:dyDescent="0.3">
      <c r="A157" s="5" t="str">
        <f>'Importations (adap)'!B158</f>
        <v>Arbres de transmission, manivelles, vilebrequins</v>
      </c>
      <c r="B157" s="5">
        <f>'Importations (adap)'!C158</f>
        <v>5195</v>
      </c>
      <c r="C157" s="5">
        <f>'Importations (adap)'!D158</f>
        <v>820685</v>
      </c>
      <c r="D157" s="5">
        <f>'Importations (adap)'!E158</f>
        <v>4301</v>
      </c>
      <c r="E157" s="5">
        <f>'Importations (adap)'!F158</f>
        <v>707474</v>
      </c>
    </row>
    <row r="158" spans="1:5" ht="16.5" x14ac:dyDescent="0.3">
      <c r="A158" s="5" t="str">
        <f>'Importations (adap)'!B159</f>
        <v>Parties et pieces detachees pour vehicules industriels</v>
      </c>
      <c r="B158" s="5">
        <f>'Importations (adap)'!C159</f>
        <v>11519</v>
      </c>
      <c r="C158" s="5">
        <f>'Importations (adap)'!D159</f>
        <v>723979</v>
      </c>
      <c r="D158" s="5">
        <f>'Importations (adap)'!E159</f>
        <v>12011</v>
      </c>
      <c r="E158" s="5">
        <f>'Importations (adap)'!F159</f>
        <v>804632</v>
      </c>
    </row>
    <row r="159" spans="1:5" ht="16.5" x14ac:dyDescent="0.3">
      <c r="A159" s="5" t="str">
        <f>'Importations (adap)'!B160</f>
        <v>Autres produits finis d'équipement industriel</v>
      </c>
      <c r="B159" s="5">
        <f>'Importations (adap)'!C160</f>
        <v>132478</v>
      </c>
      <c r="C159" s="5">
        <f>'Importations (adap)'!D160</f>
        <v>7020768</v>
      </c>
      <c r="D159" s="5">
        <f>'Importations (adap)'!E160</f>
        <v>69074</v>
      </c>
      <c r="E159" s="5">
        <f>'Importations (adap)'!F160</f>
        <v>6413605</v>
      </c>
    </row>
    <row r="160" spans="1:5" x14ac:dyDescent="0.25">
      <c r="A160" s="2" t="str">
        <f>UPPER('Importations (adap)'!B161)</f>
        <v>PRODUITS FINIS DE CONSOMMATION</v>
      </c>
      <c r="B160" s="2">
        <f>'Importations (adap)'!C161</f>
        <v>1754068</v>
      </c>
      <c r="C160" s="2">
        <f>'Importations (adap)'!D161</f>
        <v>149227648</v>
      </c>
      <c r="D160" s="2">
        <f>'Importations (adap)'!E161</f>
        <v>1560929</v>
      </c>
      <c r="E160" s="2">
        <f>'Importations (adap)'!F161</f>
        <v>131901076</v>
      </c>
    </row>
    <row r="161" spans="1:5" ht="16.5" x14ac:dyDescent="0.3">
      <c r="A161" s="5" t="str">
        <f>'Importations (adap)'!B162</f>
        <v>Voitures de tourisme</v>
      </c>
      <c r="B161" s="5">
        <f>'Importations (adap)'!C162</f>
        <v>191404</v>
      </c>
      <c r="C161" s="5">
        <f>'Importations (adap)'!D162</f>
        <v>27760163</v>
      </c>
      <c r="D161" s="5">
        <f>'Importations (adap)'!E162</f>
        <v>138279</v>
      </c>
      <c r="E161" s="5">
        <f>'Importations (adap)'!F162</f>
        <v>20071291</v>
      </c>
    </row>
    <row r="162" spans="1:5" ht="16.5" x14ac:dyDescent="0.3">
      <c r="A162" s="5" t="str">
        <f>'Importations (adap)'!B163</f>
        <v>Parties et pièces pour voitures et véhicules de tourisme</v>
      </c>
      <c r="B162" s="5">
        <f>'Importations (adap)'!C163</f>
        <v>246614</v>
      </c>
      <c r="C162" s="5">
        <f>'Importations (adap)'!D163</f>
        <v>24961631</v>
      </c>
      <c r="D162" s="5">
        <f>'Importations (adap)'!E163</f>
        <v>234817</v>
      </c>
      <c r="E162" s="5">
        <f>'Importations (adap)'!F163</f>
        <v>24541497</v>
      </c>
    </row>
    <row r="163" spans="1:5" ht="16.5" x14ac:dyDescent="0.3">
      <c r="A163" s="5" t="str">
        <f>'Importations (adap)'!B164</f>
        <v>Tissus et fils de fibres synthétiques et artificielles</v>
      </c>
      <c r="B163" s="5">
        <f>'Importations (adap)'!C164</f>
        <v>96772</v>
      </c>
      <c r="C163" s="5">
        <f>'Importations (adap)'!D164</f>
        <v>9619822</v>
      </c>
      <c r="D163" s="5">
        <f>'Importations (adap)'!E164</f>
        <v>100450</v>
      </c>
      <c r="E163" s="5">
        <f>'Importations (adap)'!F164</f>
        <v>10077930</v>
      </c>
    </row>
    <row r="164" spans="1:5" ht="16.5" x14ac:dyDescent="0.3">
      <c r="A164" s="5" t="str">
        <f>'Importations (adap)'!B165</f>
        <v>Médicaments et autres produits pharmaceutiques</v>
      </c>
      <c r="B164" s="5">
        <f>'Importations (adap)'!C165</f>
        <v>9996</v>
      </c>
      <c r="C164" s="5">
        <f>'Importations (adap)'!D165</f>
        <v>9540735</v>
      </c>
      <c r="D164" s="5">
        <f>'Importations (adap)'!E165</f>
        <v>8360</v>
      </c>
      <c r="E164" s="5">
        <f>'Importations (adap)'!F165</f>
        <v>7895426</v>
      </c>
    </row>
    <row r="165" spans="1:5" ht="16.5" x14ac:dyDescent="0.3">
      <c r="A165" s="5" t="str">
        <f>'Importations (adap)'!B166</f>
        <v>Ouvrages divers en matières plastiques</v>
      </c>
      <c r="B165" s="5">
        <f>'Importations (adap)'!C166</f>
        <v>131509</v>
      </c>
      <c r="C165" s="5">
        <f>'Importations (adap)'!D166</f>
        <v>7769898</v>
      </c>
      <c r="D165" s="5">
        <f>'Importations (adap)'!E166</f>
        <v>117961</v>
      </c>
      <c r="E165" s="5">
        <f>'Importations (adap)'!F166</f>
        <v>7135362</v>
      </c>
    </row>
    <row r="166" spans="1:5" ht="16.5" x14ac:dyDescent="0.3">
      <c r="A166" s="5" t="str">
        <f>'Importations (adap)'!B167</f>
        <v>Etoffes de bonneterie</v>
      </c>
      <c r="B166" s="5">
        <f>'Importations (adap)'!C167</f>
        <v>107037</v>
      </c>
      <c r="C166" s="5">
        <f>'Importations (adap)'!D167</f>
        <v>6052543</v>
      </c>
      <c r="D166" s="5">
        <f>'Importations (adap)'!E167</f>
        <v>97714</v>
      </c>
      <c r="E166" s="5">
        <f>'Importations (adap)'!F167</f>
        <v>6024972</v>
      </c>
    </row>
    <row r="167" spans="1:5" ht="16.5" x14ac:dyDescent="0.3">
      <c r="A167" s="5" t="str">
        <f>'Importations (adap)'!B168</f>
        <v>Sièges, meubles,matelas et articles d'éclairage</v>
      </c>
      <c r="B167" s="5">
        <f>'Importations (adap)'!C168</f>
        <v>108607</v>
      </c>
      <c r="C167" s="5">
        <f>'Importations (adap)'!D168</f>
        <v>4956373</v>
      </c>
      <c r="D167" s="5">
        <f>'Importations (adap)'!E168</f>
        <v>94280</v>
      </c>
      <c r="E167" s="5">
        <f>'Importations (adap)'!F168</f>
        <v>4111260</v>
      </c>
    </row>
    <row r="168" spans="1:5" ht="16.5" x14ac:dyDescent="0.3">
      <c r="A168" s="5" t="str">
        <f>'Importations (adap)'!B169</f>
        <v>Produits de parfumerie ou de toilette et preparations cosmetiques</v>
      </c>
      <c r="B168" s="5">
        <f>'Importations (adap)'!C169</f>
        <v>47493</v>
      </c>
      <c r="C168" s="5">
        <f>'Importations (adap)'!D169</f>
        <v>3317760</v>
      </c>
      <c r="D168" s="5">
        <f>'Importations (adap)'!E169</f>
        <v>45915</v>
      </c>
      <c r="E168" s="5">
        <f>'Importations (adap)'!F169</f>
        <v>3109411</v>
      </c>
    </row>
    <row r="169" spans="1:5" ht="16.5" x14ac:dyDescent="0.3">
      <c r="A169" s="5" t="str">
        <f>'Importations (adap)'!B170</f>
        <v>Appareils récepteurs radio et télévision</v>
      </c>
      <c r="B169" s="5">
        <f>'Importations (adap)'!C170</f>
        <v>16684</v>
      </c>
      <c r="C169" s="5">
        <f>'Importations (adap)'!D170</f>
        <v>3254067</v>
      </c>
      <c r="D169" s="5">
        <f>'Importations (adap)'!E170</f>
        <v>14713</v>
      </c>
      <c r="E169" s="5">
        <f>'Importations (adap)'!F170</f>
        <v>2525074</v>
      </c>
    </row>
    <row r="170" spans="1:5" ht="16.5" x14ac:dyDescent="0.3">
      <c r="A170" s="5" t="str">
        <f>'Importations (adap)'!B171</f>
        <v>Tissus et fils de coton</v>
      </c>
      <c r="B170" s="5">
        <f>'Importations (adap)'!C171</f>
        <v>29601</v>
      </c>
      <c r="C170" s="5">
        <f>'Importations (adap)'!D171</f>
        <v>3040410</v>
      </c>
      <c r="D170" s="5">
        <f>'Importations (adap)'!E171</f>
        <v>27948</v>
      </c>
      <c r="E170" s="5">
        <f>'Importations (adap)'!F171</f>
        <v>3064888</v>
      </c>
    </row>
    <row r="171" spans="1:5" ht="16.5" x14ac:dyDescent="0.3">
      <c r="A171" s="5" t="str">
        <f>'Importations (adap)'!B172</f>
        <v>Quincaillerie de ménage et articles d'économie domestique</v>
      </c>
      <c r="B171" s="5">
        <f>'Importations (adap)'!C172</f>
        <v>55489</v>
      </c>
      <c r="C171" s="5">
        <f>'Importations (adap)'!D172</f>
        <v>2720215</v>
      </c>
      <c r="D171" s="5">
        <f>'Importations (adap)'!E172</f>
        <v>48410</v>
      </c>
      <c r="E171" s="5">
        <f>'Importations (adap)'!F172</f>
        <v>2470170</v>
      </c>
    </row>
    <row r="172" spans="1:5" ht="16.5" x14ac:dyDescent="0.3">
      <c r="A172" s="5" t="str">
        <f>'Importations (adap)'!B173</f>
        <v>Cycles et motocycles, leurs parties et pièces</v>
      </c>
      <c r="B172" s="5">
        <f>'Importations (adap)'!C173</f>
        <v>42061</v>
      </c>
      <c r="C172" s="5">
        <f>'Importations (adap)'!D173</f>
        <v>2404191</v>
      </c>
      <c r="D172" s="5">
        <f>'Importations (adap)'!E173</f>
        <v>36257</v>
      </c>
      <c r="E172" s="5">
        <f>'Importations (adap)'!F173</f>
        <v>1971802</v>
      </c>
    </row>
    <row r="173" spans="1:5" ht="16.5" x14ac:dyDescent="0.3">
      <c r="A173" s="5" t="str">
        <f>'Importations (adap)'!B174</f>
        <v>Articles de bonneterie</v>
      </c>
      <c r="B173" s="5">
        <f>'Importations (adap)'!C174</f>
        <v>12650</v>
      </c>
      <c r="C173" s="5">
        <f>'Importations (adap)'!D174</f>
        <v>2254024</v>
      </c>
      <c r="D173" s="5">
        <f>'Importations (adap)'!E174</f>
        <v>12000</v>
      </c>
      <c r="E173" s="5">
        <f>'Importations (adap)'!F174</f>
        <v>2152875</v>
      </c>
    </row>
    <row r="174" spans="1:5" ht="16.5" x14ac:dyDescent="0.3">
      <c r="A174" s="5" t="str">
        <f>'Importations (adap)'!B175</f>
        <v>Chaussures</v>
      </c>
      <c r="B174" s="5">
        <f>'Importations (adap)'!C175</f>
        <v>24562</v>
      </c>
      <c r="C174" s="5">
        <f>'Importations (adap)'!D175</f>
        <v>2190896</v>
      </c>
      <c r="D174" s="5">
        <f>'Importations (adap)'!E175</f>
        <v>18089</v>
      </c>
      <c r="E174" s="5">
        <f>'Importations (adap)'!F175</f>
        <v>1898349</v>
      </c>
    </row>
    <row r="175" spans="1:5" ht="16.5" x14ac:dyDescent="0.3">
      <c r="A175" s="5" t="str">
        <f>'Importations (adap)'!B176</f>
        <v>Réfrigérateurs, lave-vaisselle et autres articles domestiques</v>
      </c>
      <c r="B175" s="5">
        <f>'Importations (adap)'!C176</f>
        <v>36758</v>
      </c>
      <c r="C175" s="5">
        <f>'Importations (adap)'!D176</f>
        <v>2122757</v>
      </c>
      <c r="D175" s="5">
        <f>'Importations (adap)'!E176</f>
        <v>36041</v>
      </c>
      <c r="E175" s="5">
        <f>'Importations (adap)'!F176</f>
        <v>2075891</v>
      </c>
    </row>
    <row r="176" spans="1:5" ht="16.5" x14ac:dyDescent="0.3">
      <c r="A176" s="5" t="str">
        <f>'Importations (adap)'!B177</f>
        <v>Vêtements confectionnes</v>
      </c>
      <c r="B176" s="5">
        <f>'Importations (adap)'!C177</f>
        <v>8904</v>
      </c>
      <c r="C176" s="5">
        <f>'Importations (adap)'!D177</f>
        <v>1964273</v>
      </c>
      <c r="D176" s="5">
        <f>'Importations (adap)'!E177</f>
        <v>7445</v>
      </c>
      <c r="E176" s="5">
        <f>'Importations (adap)'!F177</f>
        <v>1736738</v>
      </c>
    </row>
    <row r="177" spans="1:5" ht="16.5" x14ac:dyDescent="0.3">
      <c r="A177" s="5" t="str">
        <f>'Importations (adap)'!B178</f>
        <v>Savons; agents de surface organiques et préparations tensio-avtives</v>
      </c>
      <c r="B177" s="5">
        <f>'Importations (adap)'!C178</f>
        <v>102192</v>
      </c>
      <c r="C177" s="5">
        <f>'Importations (adap)'!D178</f>
        <v>1635084</v>
      </c>
      <c r="D177" s="5">
        <f>'Importations (adap)'!E178</f>
        <v>91165</v>
      </c>
      <c r="E177" s="5">
        <f>'Importations (adap)'!F178</f>
        <v>1503935</v>
      </c>
    </row>
    <row r="178" spans="1:5" ht="16.5" x14ac:dyDescent="0.3">
      <c r="A178" s="5" t="str">
        <f>'Importations (adap)'!B179</f>
        <v>Tissus spéciaux, velours, dentelles et broderies</v>
      </c>
      <c r="B178" s="5">
        <f>'Importations (adap)'!C179</f>
        <v>14638</v>
      </c>
      <c r="C178" s="5">
        <f>'Importations (adap)'!D179</f>
        <v>1563195</v>
      </c>
      <c r="D178" s="5">
        <f>'Importations (adap)'!E179</f>
        <v>11738</v>
      </c>
      <c r="E178" s="5">
        <f>'Importations (adap)'!F179</f>
        <v>1398371</v>
      </c>
    </row>
    <row r="179" spans="1:5" ht="16.5" x14ac:dyDescent="0.3">
      <c r="A179" s="5" t="str">
        <f>'Importations (adap)'!B180</f>
        <v>Ouvrages divers en fer ou en acier</v>
      </c>
      <c r="B179" s="5">
        <f>'Importations (adap)'!C180</f>
        <v>43192</v>
      </c>
      <c r="C179" s="5">
        <f>'Importations (adap)'!D180</f>
        <v>1560004</v>
      </c>
      <c r="D179" s="5">
        <f>'Importations (adap)'!E180</f>
        <v>30756</v>
      </c>
      <c r="E179" s="5">
        <f>'Importations (adap)'!F180</f>
        <v>1251825</v>
      </c>
    </row>
    <row r="180" spans="1:5" ht="16.5" x14ac:dyDescent="0.3">
      <c r="A180" s="5" t="str">
        <f>'Importations (adap)'!B181</f>
        <v>Sacs, malles et ouvrages divers en cuir</v>
      </c>
      <c r="B180" s="5">
        <f>'Importations (adap)'!C181</f>
        <v>11715</v>
      </c>
      <c r="C180" s="5">
        <f>'Importations (adap)'!D181</f>
        <v>1454890</v>
      </c>
      <c r="D180" s="5">
        <f>'Importations (adap)'!E181</f>
        <v>9913</v>
      </c>
      <c r="E180" s="5">
        <f>'Importations (adap)'!F181</f>
        <v>1459269</v>
      </c>
    </row>
    <row r="181" spans="1:5" ht="16.5" x14ac:dyDescent="0.3">
      <c r="A181" s="5" t="str">
        <f>'Importations (adap)'!B182</f>
        <v>Articles divers en caoutchouc</v>
      </c>
      <c r="B181" s="5">
        <f>'Importations (adap)'!C182</f>
        <v>17526</v>
      </c>
      <c r="C181" s="5">
        <f>'Importations (adap)'!D182</f>
        <v>1434464</v>
      </c>
      <c r="D181" s="5">
        <f>'Importations (adap)'!E182</f>
        <v>15616</v>
      </c>
      <c r="E181" s="5">
        <f>'Importations (adap)'!F182</f>
        <v>1249311</v>
      </c>
    </row>
    <row r="182" spans="1:5" ht="16.5" x14ac:dyDescent="0.3">
      <c r="A182" s="5" t="str">
        <f>'Importations (adap)'!B183</f>
        <v>Equipements électriques divers</v>
      </c>
      <c r="B182" s="5">
        <f>'Importations (adap)'!C183</f>
        <v>7317</v>
      </c>
      <c r="C182" s="5">
        <f>'Importations (adap)'!D183</f>
        <v>1402544</v>
      </c>
      <c r="D182" s="5">
        <f>'Importations (adap)'!E183</f>
        <v>7271</v>
      </c>
      <c r="E182" s="5">
        <f>'Importations (adap)'!F183</f>
        <v>1404791</v>
      </c>
    </row>
    <row r="183" spans="1:5" ht="16.5" x14ac:dyDescent="0.3">
      <c r="A183" s="5" t="str">
        <f>'Importations (adap)'!B184</f>
        <v>Papiers finis et ouvrages en papier</v>
      </c>
      <c r="B183" s="5">
        <f>'Importations (adap)'!C184</f>
        <v>46584</v>
      </c>
      <c r="C183" s="5">
        <f>'Importations (adap)'!D184</f>
        <v>1212456</v>
      </c>
      <c r="D183" s="5">
        <f>'Importations (adap)'!E184</f>
        <v>41512</v>
      </c>
      <c r="E183" s="5">
        <f>'Importations (adap)'!F184</f>
        <v>1112883</v>
      </c>
    </row>
    <row r="184" spans="1:5" ht="16.5" x14ac:dyDescent="0.3">
      <c r="A184" s="5" t="str">
        <f>'Importations (adap)'!B185</f>
        <v>Livres et imprimés divers</v>
      </c>
      <c r="B184" s="5">
        <f>'Importations (adap)'!C185</f>
        <v>10881</v>
      </c>
      <c r="C184" s="5">
        <f>'Importations (adap)'!D185</f>
        <v>1165565</v>
      </c>
      <c r="D184" s="5">
        <f>'Importations (adap)'!E185</f>
        <v>11134</v>
      </c>
      <c r="E184" s="5">
        <f>'Importations (adap)'!F185</f>
        <v>1183960</v>
      </c>
    </row>
    <row r="185" spans="1:5" ht="16.5" x14ac:dyDescent="0.3">
      <c r="A185" s="5" t="str">
        <f>'Importations (adap)'!B186</f>
        <v>Couvertures, linge  et autres articles textiles confectionnés</v>
      </c>
      <c r="B185" s="5">
        <f>'Importations (adap)'!C186</f>
        <v>18005</v>
      </c>
      <c r="C185" s="5">
        <f>'Importations (adap)'!D186</f>
        <v>1161295</v>
      </c>
      <c r="D185" s="5">
        <f>'Importations (adap)'!E186</f>
        <v>16629</v>
      </c>
      <c r="E185" s="5">
        <f>'Importations (adap)'!F186</f>
        <v>947917</v>
      </c>
    </row>
    <row r="186" spans="1:5" ht="16.5" x14ac:dyDescent="0.3">
      <c r="A186" s="5" t="str">
        <f>'Importations (adap)'!B187</f>
        <v>Jouets, jeux et articles de divertissement ou de sport</v>
      </c>
      <c r="B186" s="5">
        <f>'Importations (adap)'!C187</f>
        <v>19279</v>
      </c>
      <c r="C186" s="5">
        <f>'Importations (adap)'!D187</f>
        <v>1055154</v>
      </c>
      <c r="D186" s="5">
        <f>'Importations (adap)'!E187</f>
        <v>18670</v>
      </c>
      <c r="E186" s="5">
        <f>'Importations (adap)'!F187</f>
        <v>1037841</v>
      </c>
    </row>
    <row r="187" spans="1:5" ht="16.5" x14ac:dyDescent="0.3">
      <c r="A187" s="5" t="str">
        <f>'Importations (adap)'!B188</f>
        <v>Ouvrages divers en verre</v>
      </c>
      <c r="B187" s="5">
        <f>'Importations (adap)'!C188</f>
        <v>55353</v>
      </c>
      <c r="C187" s="5">
        <f>'Importations (adap)'!D188</f>
        <v>995817</v>
      </c>
      <c r="D187" s="5">
        <f>'Importations (adap)'!E188</f>
        <v>47216</v>
      </c>
      <c r="E187" s="5">
        <f>'Importations (adap)'!F188</f>
        <v>903408</v>
      </c>
    </row>
    <row r="188" spans="1:5" ht="16.5" x14ac:dyDescent="0.3">
      <c r="A188" s="5" t="str">
        <f>'Importations (adap)'!B189</f>
        <v>Nontissés</v>
      </c>
      <c r="B188" s="5">
        <f>'Importations (adap)'!C189</f>
        <v>24204</v>
      </c>
      <c r="C188" s="5">
        <f>'Importations (adap)'!D189</f>
        <v>888365</v>
      </c>
      <c r="D188" s="5">
        <f>'Importations (adap)'!E189</f>
        <v>22292</v>
      </c>
      <c r="E188" s="5">
        <f>'Importations (adap)'!F189</f>
        <v>793470</v>
      </c>
    </row>
    <row r="189" spans="1:5" ht="16.5" x14ac:dyDescent="0.3">
      <c r="A189" s="5" t="str">
        <f>'Importations (adap)'!B190</f>
        <v>Tissus et fils de laine, poil ou crin</v>
      </c>
      <c r="B189" s="5">
        <f>'Importations (adap)'!C190</f>
        <v>3105</v>
      </c>
      <c r="C189" s="5">
        <f>'Importations (adap)'!D190</f>
        <v>882911</v>
      </c>
      <c r="D189" s="5">
        <f>'Importations (adap)'!E190</f>
        <v>2690</v>
      </c>
      <c r="E189" s="5">
        <f>'Importations (adap)'!F190</f>
        <v>788624</v>
      </c>
    </row>
    <row r="190" spans="1:5" ht="16.5" x14ac:dyDescent="0.3">
      <c r="A190" s="5" t="str">
        <f>'Importations (adap)'!B191</f>
        <v>Tissus et fils de lin</v>
      </c>
      <c r="B190" s="5">
        <f>'Importations (adap)'!C191</f>
        <v>3080</v>
      </c>
      <c r="C190" s="5">
        <f>'Importations (adap)'!D191</f>
        <v>673512</v>
      </c>
      <c r="D190" s="5">
        <f>'Importations (adap)'!E191</f>
        <v>3385</v>
      </c>
      <c r="E190" s="5">
        <f>'Importations (adap)'!F191</f>
        <v>709645</v>
      </c>
    </row>
    <row r="191" spans="1:5" ht="16.5" x14ac:dyDescent="0.3">
      <c r="A191" s="5" t="str">
        <f>'Importations (adap)'!B192</f>
        <v>Perles et bijouteries de fantaisie</v>
      </c>
      <c r="B191" s="5">
        <f>'Importations (adap)'!C192</f>
        <v>826</v>
      </c>
      <c r="C191" s="5">
        <f>'Importations (adap)'!D192</f>
        <v>580987</v>
      </c>
      <c r="D191" s="5">
        <f>'Importations (adap)'!E192</f>
        <v>791</v>
      </c>
      <c r="E191" s="5">
        <f>'Importations (adap)'!F192</f>
        <v>532219</v>
      </c>
    </row>
    <row r="192" spans="1:5" ht="16.5" x14ac:dyDescent="0.3">
      <c r="A192" s="5" t="str">
        <f>'Importations (adap)'!B193</f>
        <v>Autres produits finis de consommation</v>
      </c>
      <c r="B192" s="5">
        <f>'Importations (adap)'!C193</f>
        <v>210030</v>
      </c>
      <c r="C192" s="5">
        <f>'Importations (adap)'!D193</f>
        <v>17631647</v>
      </c>
      <c r="D192" s="5">
        <f>'Importations (adap)'!E193</f>
        <v>191472</v>
      </c>
      <c r="E192" s="5">
        <f>'Importations (adap)'!F193</f>
        <v>14760671</v>
      </c>
    </row>
    <row r="193" spans="1:6" x14ac:dyDescent="0.25">
      <c r="A193" s="2" t="str">
        <f>UPPER('Importations (adap)'!B194)</f>
        <v>OR INDUSTRIEL</v>
      </c>
      <c r="B193" s="2">
        <f>'Importations (adap)'!C194</f>
        <v>78</v>
      </c>
      <c r="C193" s="2">
        <f>'Importations (adap)'!D194</f>
        <v>1521399</v>
      </c>
      <c r="D193" s="2">
        <f>'Importations (adap)'!E194</f>
        <v>1</v>
      </c>
      <c r="E193" s="2">
        <f>'Importations (adap)'!F194</f>
        <v>567628</v>
      </c>
    </row>
    <row r="194" spans="1:6" ht="16.5" x14ac:dyDescent="0.25">
      <c r="A194" s="9" t="s">
        <v>138</v>
      </c>
      <c r="B194" s="20">
        <f>'Importations (adap)'!C195</f>
        <v>62013887</v>
      </c>
      <c r="C194" s="20">
        <f>'Importations (adap)'!D195</f>
        <v>605355766</v>
      </c>
      <c r="D194" s="20">
        <f>'Importations (adap)'!E195</f>
        <v>58663839</v>
      </c>
      <c r="E194" s="20">
        <f>'Importations (adap)'!F195</f>
        <v>554478888</v>
      </c>
    </row>
    <row r="195" spans="1:6" ht="15.75" x14ac:dyDescent="0.25">
      <c r="A195" s="11" t="s">
        <v>139</v>
      </c>
      <c r="B195" s="21"/>
      <c r="C195" s="21"/>
      <c r="D195" s="21"/>
      <c r="E195" s="21"/>
    </row>
    <row r="196" spans="1:6" ht="15.75" x14ac:dyDescent="0.25">
      <c r="A196" s="14"/>
      <c r="B196" s="4"/>
      <c r="C196" s="4"/>
      <c r="D196" s="4"/>
      <c r="E196" s="4"/>
      <c r="F196" s="4"/>
    </row>
    <row r="197" spans="1:6" x14ac:dyDescent="0.25">
      <c r="B197" s="19"/>
      <c r="C197" s="19"/>
      <c r="D197" s="19"/>
      <c r="E197" s="19"/>
    </row>
    <row r="198" spans="1:6" x14ac:dyDescent="0.25">
      <c r="B198" s="19"/>
      <c r="C198" s="19"/>
      <c r="D198" s="19"/>
      <c r="E198" s="19"/>
    </row>
    <row r="200" spans="1:6" x14ac:dyDescent="0.25">
      <c r="B200" s="4"/>
      <c r="C200" s="4"/>
      <c r="D200" s="4"/>
      <c r="E200" s="4"/>
    </row>
    <row r="201" spans="1:6" x14ac:dyDescent="0.25">
      <c r="B201" s="4"/>
      <c r="C201" s="4"/>
      <c r="D201" s="4"/>
      <c r="E201" s="22"/>
    </row>
    <row r="202" spans="1:6" x14ac:dyDescent="0.25">
      <c r="B202" s="4"/>
      <c r="C202" s="4"/>
      <c r="D202" s="4"/>
      <c r="E202" s="4"/>
    </row>
    <row r="203" spans="1:6" x14ac:dyDescent="0.25">
      <c r="B203" s="4"/>
      <c r="C203" s="4"/>
      <c r="D203" s="4"/>
      <c r="E203" s="4"/>
    </row>
    <row r="204" spans="1:6" x14ac:dyDescent="0.25">
      <c r="B204" s="4"/>
      <c r="C204" s="4"/>
      <c r="D204" s="4"/>
      <c r="E204" s="4"/>
    </row>
    <row r="205" spans="1:6" x14ac:dyDescent="0.25">
      <c r="B205" s="4"/>
      <c r="C205" s="4"/>
      <c r="D205" s="4"/>
      <c r="E205" s="4"/>
    </row>
    <row r="206" spans="1:6" x14ac:dyDescent="0.25">
      <c r="B206" s="4"/>
      <c r="C206" s="4"/>
      <c r="D206" s="4"/>
      <c r="E206" s="4"/>
    </row>
    <row r="207" spans="1:6" x14ac:dyDescent="0.25">
      <c r="B207" s="4"/>
      <c r="C207" s="4"/>
      <c r="D207" s="4"/>
      <c r="E207" s="4"/>
    </row>
    <row r="208" spans="1:6" x14ac:dyDescent="0.25">
      <c r="B208" s="4"/>
      <c r="C208" s="4"/>
      <c r="D208" s="4"/>
      <c r="E208" s="4"/>
    </row>
  </sheetData>
  <mergeCells count="4">
    <mergeCell ref="A2:E3"/>
    <mergeCell ref="A5:A7"/>
    <mergeCell ref="B5:C5"/>
    <mergeCell ref="D5:E5"/>
  </mergeCells>
  <pageMargins left="0.7" right="0.7" top="0.75" bottom="0.75" header="0.3" footer="0.3"/>
  <ignoredErrors>
    <ignoredError sqref="C7:E7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81"/>
  <sheetViews>
    <sheetView showGridLines="0" topLeftCell="B2" zoomScale="85" zoomScaleNormal="85" workbookViewId="0">
      <selection activeCell="B10" sqref="B10"/>
    </sheetView>
  </sheetViews>
  <sheetFormatPr baseColWidth="10" defaultRowHeight="15" x14ac:dyDescent="0.25"/>
  <cols>
    <col min="1" max="1" width="42.7109375" hidden="1" customWidth="1"/>
    <col min="2" max="2" width="82" bestFit="1" customWidth="1"/>
    <col min="3" max="3" width="17.85546875" bestFit="1" customWidth="1"/>
    <col min="4" max="4" width="19.7109375" bestFit="1" customWidth="1"/>
    <col min="5" max="5" width="18.28515625" bestFit="1" customWidth="1"/>
    <col min="6" max="6" width="19.7109375" bestFit="1" customWidth="1"/>
  </cols>
  <sheetData>
    <row r="1" spans="1:8" ht="15.75" hidden="1" x14ac:dyDescent="0.25">
      <c r="B1" s="13">
        <v>2</v>
      </c>
      <c r="C1" s="14">
        <v>3</v>
      </c>
      <c r="D1" s="14">
        <v>4</v>
      </c>
      <c r="E1" s="14">
        <v>5</v>
      </c>
      <c r="F1" s="14">
        <v>6</v>
      </c>
    </row>
    <row r="2" spans="1:8" ht="15.75" x14ac:dyDescent="0.25">
      <c r="B2" s="13"/>
      <c r="C2" s="14"/>
      <c r="D2" s="14"/>
      <c r="E2" s="14"/>
      <c r="F2" s="14"/>
    </row>
    <row r="3" spans="1:8" x14ac:dyDescent="0.25">
      <c r="B3" s="43" t="s">
        <v>0</v>
      </c>
      <c r="C3" s="44"/>
      <c r="D3" s="44"/>
      <c r="E3" s="44"/>
      <c r="F3" s="45"/>
    </row>
    <row r="4" spans="1:8" ht="55.5" customHeight="1" x14ac:dyDescent="0.25">
      <c r="B4" s="46"/>
      <c r="C4" s="47"/>
      <c r="D4" s="47"/>
      <c r="E4" s="47"/>
      <c r="F4" s="48"/>
    </row>
    <row r="5" spans="1:8" ht="15.75" x14ac:dyDescent="0.25">
      <c r="B5" s="15"/>
      <c r="C5" s="16"/>
      <c r="D5" s="16"/>
      <c r="E5" s="16"/>
      <c r="F5" s="17"/>
    </row>
    <row r="6" spans="1:8" x14ac:dyDescent="0.25">
      <c r="B6" s="49"/>
      <c r="C6" s="54" t="s">
        <v>452</v>
      </c>
      <c r="D6" s="55"/>
      <c r="E6" s="54" t="s">
        <v>453</v>
      </c>
      <c r="F6" s="55"/>
    </row>
    <row r="7" spans="1:8" ht="15.75" x14ac:dyDescent="0.3">
      <c r="B7" s="50"/>
      <c r="C7" s="1" t="s">
        <v>1</v>
      </c>
      <c r="D7" s="1" t="s">
        <v>2</v>
      </c>
      <c r="E7" s="1" t="s">
        <v>1</v>
      </c>
      <c r="F7" s="1" t="s">
        <v>2</v>
      </c>
    </row>
    <row r="8" spans="1:8" ht="15.75" x14ac:dyDescent="0.3">
      <c r="B8" s="50"/>
      <c r="C8" s="18" t="s">
        <v>3</v>
      </c>
      <c r="D8" s="18" t="s">
        <v>4</v>
      </c>
      <c r="E8" s="18" t="s">
        <v>3</v>
      </c>
      <c r="F8" s="18" t="s">
        <v>4</v>
      </c>
    </row>
    <row r="9" spans="1:8" x14ac:dyDescent="0.25">
      <c r="A9" t="s">
        <v>216</v>
      </c>
      <c r="B9" s="2" t="str">
        <f>IF($A$9="Alimentation, boissons et tabacs",VLOOKUP(VLOOKUP($A9,OUTIL!$E:$J,B$1,FALSE),REF!$K:$L,2,FALSE),IF($A$9="Demi produits",VLOOKUP(VLOOKUP($A9,OUTIL!$M:$R,B$1,FALSE),REF!$N:$O,2,FALSE),IF($A$9="Energie  et  lubrifiants",VLOOKUP(VLOOKUP($A9,OUTIL!$U:$Z,B$1,FALSE),REF!$Z:$AA,2,FALSE),IF($A$9="Or industriel",VLOOKUP(VLOOKUP($A9,OUTIL!$AC:$AH,B$1,FALSE),REF!$AC:$AD,2,FALSE),IF($A$9="Produits bruts d'origine animale et vegetale",VLOOKUP(VLOOKUP($A9,OUTIL!$AK:$AP,B$1,FALSE),REF!$Q:$R,2,FALSE),IF($A$9="Produits bruts d'origine minerale",VLOOKUP(VLOOKUP($A9,OUTIL!$AS:$AX,B$1,FALSE),REF!$AF:$AG,2,FALSE),IF($A$9="Produits finis de consommation",VLOOKUP(VLOOKUP($A9,OUTIL!$BA:$BF,B$1,FALSE),REF!$T:$U,2,FALSE),IF($A$9="Produits finis d'equipement agricole",VLOOKUP(VLOOKUP($A9,OUTIL!$BI:$BN,B$1,FALSE),REF!$AI:$AJ,2,FALSE),IF($A$9="Produits finis d'equipement industriel",VLOOKUP(VLOOKUP($A9,OUTIL!$BQ:$BV,B$1,FALSE),REF!$W:$X,2,FALSE),"Ahmadovitch")))))))))</f>
        <v>ALIMENTATION, BOISSONS ET TABACS</v>
      </c>
      <c r="C9" s="2">
        <f>ROUND(IF($A$9="Alimentation, boissons et tabacs",VLOOKUP($A9,OUTIL!$E:$J,C$1,FALSE),IF($A$9="Demi produits",VLOOKUP($A9,OUTIL!$M:$R,C$1,FALSE),IF($A$9="Energie  et  lubrifiants",VLOOKUP($A9,OUTIL!$U:$Z,C$1,FALSE),IF($A$9="Or industriel",VLOOKUP($A9,OUTIL!$AC:$AH,C$1,FALSE),IF($A$9="Produits bruts d'origine animale et vegetale",VLOOKUP($A9,OUTIL!$AK:$AP,C$1,FALSE),IF($A$9="Produits bruts d'origine minerale",VLOOKUP($A9,OUTIL!$AS:$AX,C$1,FALSE),IF($A$9="Produits finis de consommation",VLOOKUP($A9,OUTIL!$BA:$BF,C$1,FALSE),IF($A$9="Produits finis d'equipement agricole",VLOOKUP($A9,OUTIL!$BI:$BN,C$1,FALSE),IF($A$9="Produits finis d'equipement industriel",VLOOKUP($A9,OUTIL!$BQ:$BV,C$1,FALSE),"Ahmadovitch")))))))))/1000,0)</f>
        <v>3285144</v>
      </c>
      <c r="D9" s="2">
        <f>ROUND(IF($A$9="Alimentation, boissons et tabacs",VLOOKUP($A9,OUTIL!$E:$J,D$1,FALSE),IF($A$9="Demi produits",VLOOKUP($A9,OUTIL!$M:$R,D$1,FALSE),IF($A$9="Energie  et  lubrifiants",VLOOKUP($A9,OUTIL!$U:$Z,D$1,FALSE),IF($A$9="Or industriel",VLOOKUP($A9,OUTIL!$AC:$AH,D$1,FALSE),IF($A$9="Produits bruts d'origine animale et vegetale",VLOOKUP($A9,OUTIL!$AK:$AP,D$1,FALSE),IF($A$9="Produits bruts d'origine minerale",VLOOKUP($A9,OUTIL!$AS:$AX,D$1,FALSE),IF($A$9="Produits finis de consommation",VLOOKUP($A9,OUTIL!$BA:$BF,D$1,FALSE),IF($A$9="Produits finis d'equipement agricole",VLOOKUP($A9,OUTIL!$BI:$BN,D$1,FALSE),IF($A$9="Produits finis d'equipement industriel",VLOOKUP($A9,OUTIL!$BQ:$BV,D$1,FALSE),"Ahmadovitch")))))))))/1000,0)</f>
        <v>61084039</v>
      </c>
      <c r="E9" s="2">
        <f>ROUND(IF($A$9="Alimentation, boissons et tabacs",VLOOKUP($A9,OUTIL!$E:$J,E$1,FALSE),IF($A$9="Demi produits",VLOOKUP($A9,OUTIL!$M:$R,E$1,FALSE),IF($A$9="Energie  et  lubrifiants",VLOOKUP($A9,OUTIL!$U:$Z,E$1,FALSE),IF($A$9="Or industriel",VLOOKUP($A9,OUTIL!$AC:$AH,E$1,FALSE),IF($A$9="Produits bruts d'origine animale et vegetale",VLOOKUP($A9,OUTIL!$AK:$AP,E$1,FALSE),IF($A$9="Produits bruts d'origine minerale",VLOOKUP($A9,OUTIL!$AS:$AX,E$1,FALSE),IF($A$9="Produits finis de consommation",VLOOKUP($A9,OUTIL!$BA:$BF,E$1,FALSE),IF($A$9="Produits finis d'equipement agricole",VLOOKUP($A9,OUTIL!$BI:$BN,E$1,FALSE),IF($A$9="Produits finis d'equipement industriel",VLOOKUP($A9,OUTIL!$BQ:$BV,E$1,FALSE),"Ahmadovitch")))))))))/1000,0)</f>
        <v>2941901</v>
      </c>
      <c r="F9" s="2">
        <f>ROUND(IF($A$9="Alimentation, boissons et tabacs",VLOOKUP($A9,OUTIL!$E:$J,F$1,FALSE),IF($A$9="Demi produits",VLOOKUP($A9,OUTIL!$M:$R,F$1,FALSE),IF($A$9="Energie  et  lubrifiants",VLOOKUP($A9,OUTIL!$U:$Z,F$1,FALSE),IF($A$9="Or industriel",VLOOKUP($A9,OUTIL!$AC:$AH,F$1,FALSE),IF($A$9="Produits bruts d'origine animale et vegetale",VLOOKUP($A9,OUTIL!$AK:$AP,F$1,FALSE),IF($A$9="Produits bruts d'origine minerale",VLOOKUP($A9,OUTIL!$AS:$AX,F$1,FALSE),IF($A$9="Produits finis de consommation",VLOOKUP($A9,OUTIL!$BA:$BF,F$1,FALSE),IF($A$9="Produits finis d'equipement agricole",VLOOKUP($A9,OUTIL!$BI:$BN,F$1,FALSE),IF($A$9="Produits finis d'equipement industriel",VLOOKUP($A9,OUTIL!$BQ:$BV,F$1,FALSE),"Ahmadovitch")))))))))/1000,0)</f>
        <v>58222794</v>
      </c>
    </row>
    <row r="10" spans="1:8" ht="16.5" x14ac:dyDescent="0.3">
      <c r="A10">
        <v>1</v>
      </c>
      <c r="B10" s="5" t="str">
        <f>IF($A$9="Alimentation, boissons et tabacs",VLOOKUP(VLOOKUP($A10,OUTIL!$E:$J,B$1,FALSE),REF!$K:$L,2,FALSE),IF($A$9="Demi produits",VLOOKUP(VLOOKUP($A10,OUTIL!$M:$R,B$1,FALSE),REF!$N:$O,2,FALSE),IF($A$9="Energie  et  lubrifiants",VLOOKUP(VLOOKUP($A10,OUTIL!$U:$Z,B$1,FALSE),REF!$Z:$AA,2,FALSE),IF($A$9="Or industriel",VLOOKUP(VLOOKUP($A10,OUTIL!$AC:$AH,B$1,FALSE),REF!$AC:$AD,2,FALSE),IF($A$9="Produits bruts d'origine animale et vegetale",VLOOKUP(VLOOKUP($A10,OUTIL!$AK:$AP,B$1,FALSE),REF!$Q:$R,2,FALSE),IF($A$9="Produits bruts d'origine minerale",VLOOKUP(VLOOKUP($A10,OUTIL!$AS:$AX,B$1,FALSE),REF!$AF:$AG,2,FALSE),IF($A$9="Produits finis de consommation",VLOOKUP(VLOOKUP($A10,OUTIL!$BA:$BF,B$1,FALSE),REF!$T:$U,2,FALSE),IF($A$9="Produits finis d'equipement agricole",VLOOKUP(VLOOKUP($A10,OUTIL!$BI:$BN,B$1,FALSE),REF!$AI:$AJ,2,FALSE),IF($A$9="Produits finis d'equipement industriel",VLOOKUP(VLOOKUP($A10,OUTIL!$BQ:$BV,B$1,FALSE),REF!$W:$X,2,FALSE),"Ahmadovitch")))))))))</f>
        <v>Fruits rouges (fraises, framboises, myrtilles....)</v>
      </c>
      <c r="C10" s="6">
        <f>ROUND(IF($A$9="Alimentation, boissons et tabacs",VLOOKUP($A10,OUTIL!$E:$J,C$1,FALSE),IF($A$9="Demi produits",VLOOKUP($A10,OUTIL!$M:$R,C$1,FALSE),IF($A$9="Energie  et  lubrifiants",VLOOKUP($A10,OUTIL!$U:$Z,C$1,FALSE),IF($A$9="Or industriel",VLOOKUP($A10,OUTIL!$AC:$AH,C$1,FALSE),IF($A$9="Produits bruts d'origine animale et vegetale",VLOOKUP($A10,OUTIL!$AK:$AP,C$1,FALSE),IF($A$9="Produits bruts d'origine minerale",VLOOKUP($A10,OUTIL!$AS:$AX,C$1,FALSE),IF($A$9="Produits finis de consommation",VLOOKUP($A10,OUTIL!$BA:$BF,C$1,FALSE),IF($A$9="Produits finis d'equipement agricole",VLOOKUP($A10,OUTIL!$BI:$BN,C$1,FALSE),IF($A$9="Produits finis d'equipement industriel",VLOOKUP($A10,OUTIL!$BQ:$BV,C$1,FALSE),"Ahmadovitch")))))))))/1000,0)</f>
        <v>195470</v>
      </c>
      <c r="D10" s="6">
        <f>ROUND(IF($A$9="Alimentation, boissons et tabacs",VLOOKUP($A10,OUTIL!$E:$J,D$1,FALSE),IF($A$9="Demi produits",VLOOKUP($A10,OUTIL!$M:$R,D$1,FALSE),IF($A$9="Energie  et  lubrifiants",VLOOKUP($A10,OUTIL!$U:$Z,D$1,FALSE),IF($A$9="Or industriel",VLOOKUP($A10,OUTIL!$AC:$AH,D$1,FALSE),IF($A$9="Produits bruts d'origine animale et vegetale",VLOOKUP($A10,OUTIL!$AK:$AP,D$1,FALSE),IF($A$9="Produits bruts d'origine minerale",VLOOKUP($A10,OUTIL!$AS:$AX,D$1,FALSE),IF($A$9="Produits finis de consommation",VLOOKUP($A10,OUTIL!$BA:$BF,D$1,FALSE),IF($A$9="Produits finis d'equipement agricole",VLOOKUP($A10,OUTIL!$BI:$BN,D$1,FALSE),IF($A$9="Produits finis d'equipement industriel",VLOOKUP($A10,OUTIL!$BQ:$BV,D$1,FALSE),"Ahmadovitch")))))))))/1000,0)</f>
        <v>9722790</v>
      </c>
      <c r="E10" s="6">
        <f>ROUND(IF($A$9="Alimentation, boissons et tabacs",VLOOKUP($A10,OUTIL!$E:$J,E$1,FALSE),IF($A$9="Demi produits",VLOOKUP($A10,OUTIL!$M:$R,E$1,FALSE),IF($A$9="Energie  et  lubrifiants",VLOOKUP($A10,OUTIL!$U:$Z,E$1,FALSE),IF($A$9="Or industriel",VLOOKUP($A10,OUTIL!$AC:$AH,E$1,FALSE),IF($A$9="Produits bruts d'origine animale et vegetale",VLOOKUP($A10,OUTIL!$AK:$AP,E$1,FALSE),IF($A$9="Produits bruts d'origine minerale",VLOOKUP($A10,OUTIL!$AS:$AX,E$1,FALSE),IF($A$9="Produits finis de consommation",VLOOKUP($A10,OUTIL!$BA:$BF,E$1,FALSE),IF($A$9="Produits finis d'equipement agricole",VLOOKUP($A10,OUTIL!$BI:$BN,E$1,FALSE),IF($A$9="Produits finis d'equipement industriel",VLOOKUP($A10,OUTIL!$BQ:$BV,E$1,FALSE),"Ahmadovitch")))))))))/1000,0)</f>
        <v>181334</v>
      </c>
      <c r="F10" s="6">
        <f>ROUND(IF($A$9="Alimentation, boissons et tabacs",VLOOKUP($A10,OUTIL!$E:$J,F$1,FALSE),IF($A$9="Demi produits",VLOOKUP($A10,OUTIL!$M:$R,F$1,FALSE),IF($A$9="Energie  et  lubrifiants",VLOOKUP($A10,OUTIL!$U:$Z,F$1,FALSE),IF($A$9="Or industriel",VLOOKUP($A10,OUTIL!$AC:$AH,F$1,FALSE),IF($A$9="Produits bruts d'origine animale et vegetale",VLOOKUP($A10,OUTIL!$AK:$AP,F$1,FALSE),IF($A$9="Produits bruts d'origine minerale",VLOOKUP($A10,OUTIL!$AS:$AX,F$1,FALSE),IF($A$9="Produits finis de consommation",VLOOKUP($A10,OUTIL!$BA:$BF,F$1,FALSE),IF($A$9="Produits finis d'equipement agricole",VLOOKUP($A10,OUTIL!$BI:$BN,F$1,FALSE),IF($A$9="Produits finis d'equipement industriel",VLOOKUP($A10,OUTIL!$BQ:$BV,F$1,FALSE),"Ahmadovitch")))))))))/1000,0)</f>
        <v>8944529</v>
      </c>
    </row>
    <row r="11" spans="1:8" ht="16.5" x14ac:dyDescent="0.3">
      <c r="A11">
        <v>2</v>
      </c>
      <c r="B11" s="5" t="str">
        <f>IF($A$9="Alimentation, boissons et tabacs",VLOOKUP(VLOOKUP($A11,OUTIL!$E:$J,B$1,FALSE),REF!$K:$L,2,FALSE),IF($A$9="Demi produits",VLOOKUP(VLOOKUP($A11,OUTIL!$M:$R,B$1,FALSE),REF!$N:$O,2,FALSE),IF($A$9="Energie  et  lubrifiants",VLOOKUP(VLOOKUP($A11,OUTIL!$U:$Z,B$1,FALSE),REF!$Z:$AA,2,FALSE),IF($A$9="Or industriel",VLOOKUP(VLOOKUP($A11,OUTIL!$AC:$AH,B$1,FALSE),REF!$AC:$AD,2,FALSE),IF($A$9="Produits bruts d'origine animale et vegetale",VLOOKUP(VLOOKUP($A11,OUTIL!$AK:$AP,B$1,FALSE),REF!$Q:$R,2,FALSE),IF($A$9="Produits bruts d'origine minerale",VLOOKUP(VLOOKUP($A11,OUTIL!$AS:$AX,B$1,FALSE),REF!$AF:$AG,2,FALSE),IF($A$9="Produits finis de consommation",VLOOKUP(VLOOKUP($A11,OUTIL!$BA:$BF,B$1,FALSE),REF!$T:$U,2,FALSE),IF($A$9="Produits finis d'equipement agricole",VLOOKUP(VLOOKUP($A11,OUTIL!$BI:$BN,B$1,FALSE),REF!$AI:$AJ,2,FALSE),IF($A$9="Produits finis d'equipement industriel",VLOOKUP(VLOOKUP($A11,OUTIL!$BQ:$BV,B$1,FALSE),REF!$W:$X,2,FALSE),"Ahmadovitch")))))))))</f>
        <v>Crustacés, mollusques et coquillages</v>
      </c>
      <c r="C11" s="6">
        <f>ROUND(IF($A$9="Alimentation, boissons et tabacs",VLOOKUP($A11,OUTIL!$E:$J,C$1,FALSE),IF($A$9="Demi produits",VLOOKUP($A11,OUTIL!$M:$R,C$1,FALSE),IF($A$9="Energie  et  lubrifiants",VLOOKUP($A11,OUTIL!$U:$Z,C$1,FALSE),IF($A$9="Or industriel",VLOOKUP($A11,OUTIL!$AC:$AH,C$1,FALSE),IF($A$9="Produits bruts d'origine animale et vegetale",VLOOKUP($A11,OUTIL!$AK:$AP,C$1,FALSE),IF($A$9="Produits bruts d'origine minerale",VLOOKUP($A11,OUTIL!$AS:$AX,C$1,FALSE),IF($A$9="Produits finis de consommation",VLOOKUP($A11,OUTIL!$BA:$BF,C$1,FALSE),IF($A$9="Produits finis d'equipement agricole",VLOOKUP($A11,OUTIL!$BI:$BN,C$1,FALSE),IF($A$9="Produits finis d'equipement industriel",VLOOKUP($A11,OUTIL!$BQ:$BV,C$1,FALSE),"Ahmadovitch")))))))))/1000,0)</f>
        <v>93810</v>
      </c>
      <c r="D11" s="6">
        <f>ROUND(IF($A$9="Alimentation, boissons et tabacs",VLOOKUP($A11,OUTIL!$E:$J,D$1,FALSE),IF($A$9="Demi produits",VLOOKUP($A11,OUTIL!$M:$R,D$1,FALSE),IF($A$9="Energie  et  lubrifiants",VLOOKUP($A11,OUTIL!$U:$Z,D$1,FALSE),IF($A$9="Or industriel",VLOOKUP($A11,OUTIL!$AC:$AH,D$1,FALSE),IF($A$9="Produits bruts d'origine animale et vegetale",VLOOKUP($A11,OUTIL!$AK:$AP,D$1,FALSE),IF($A$9="Produits bruts d'origine minerale",VLOOKUP($A11,OUTIL!$AS:$AX,D$1,FALSE),IF($A$9="Produits finis de consommation",VLOOKUP($A11,OUTIL!$BA:$BF,D$1,FALSE),IF($A$9="Produits finis d'equipement agricole",VLOOKUP($A11,OUTIL!$BI:$BN,D$1,FALSE),IF($A$9="Produits finis d'equipement industriel",VLOOKUP($A11,OUTIL!$BQ:$BV,D$1,FALSE),"Ahmadovitch")))))))))/1000,0)</f>
        <v>9364582</v>
      </c>
      <c r="E11" s="6">
        <f>ROUND(IF($A$9="Alimentation, boissons et tabacs",VLOOKUP($A11,OUTIL!$E:$J,E$1,FALSE),IF($A$9="Demi produits",VLOOKUP($A11,OUTIL!$M:$R,E$1,FALSE),IF($A$9="Energie  et  lubrifiants",VLOOKUP($A11,OUTIL!$U:$Z,E$1,FALSE),IF($A$9="Or industriel",VLOOKUP($A11,OUTIL!$AC:$AH,E$1,FALSE),IF($A$9="Produits bruts d'origine animale et vegetale",VLOOKUP($A11,OUTIL!$AK:$AP,E$1,FALSE),IF($A$9="Produits bruts d'origine minerale",VLOOKUP($A11,OUTIL!$AS:$AX,E$1,FALSE),IF($A$9="Produits finis de consommation",VLOOKUP($A11,OUTIL!$BA:$BF,E$1,FALSE),IF($A$9="Produits finis d'equipement agricole",VLOOKUP($A11,OUTIL!$BI:$BN,E$1,FALSE),IF($A$9="Produits finis d'equipement industriel",VLOOKUP($A11,OUTIL!$BQ:$BV,E$1,FALSE),"Ahmadovitch")))))))))/1000,0)</f>
        <v>104313</v>
      </c>
      <c r="F11" s="6">
        <f>ROUND(IF($A$9="Alimentation, boissons et tabacs",VLOOKUP($A11,OUTIL!$E:$J,F$1,FALSE),IF($A$9="Demi produits",VLOOKUP($A11,OUTIL!$M:$R,F$1,FALSE),IF($A$9="Energie  et  lubrifiants",VLOOKUP($A11,OUTIL!$U:$Z,F$1,FALSE),IF($A$9="Or industriel",VLOOKUP($A11,OUTIL!$AC:$AH,F$1,FALSE),IF($A$9="Produits bruts d'origine animale et vegetale",VLOOKUP($A11,OUTIL!$AK:$AP,F$1,FALSE),IF($A$9="Produits bruts d'origine minerale",VLOOKUP($A11,OUTIL!$AS:$AX,F$1,FALSE),IF($A$9="Produits finis de consommation",VLOOKUP($A11,OUTIL!$BA:$BF,F$1,FALSE),IF($A$9="Produits finis d'equipement agricole",VLOOKUP($A11,OUTIL!$BI:$BN,F$1,FALSE),IF($A$9="Produits finis d'equipement industriel",VLOOKUP($A11,OUTIL!$BQ:$BV,F$1,FALSE),"Ahmadovitch")))))))))/1000,0)</f>
        <v>9555400</v>
      </c>
      <c r="H11" s="8"/>
    </row>
    <row r="12" spans="1:8" ht="16.5" x14ac:dyDescent="0.3">
      <c r="A12">
        <v>3</v>
      </c>
      <c r="B12" s="5" t="str">
        <f>IF($A$9="Alimentation, boissons et tabacs",VLOOKUP(VLOOKUP($A12,OUTIL!$E:$J,B$1,FALSE),REF!$K:$L,2,FALSE),IF($A$9="Demi produits",VLOOKUP(VLOOKUP($A12,OUTIL!$M:$R,B$1,FALSE),REF!$N:$O,2,FALSE),IF($A$9="Energie  et  lubrifiants",VLOOKUP(VLOOKUP($A12,OUTIL!$U:$Z,B$1,FALSE),REF!$Z:$AA,2,FALSE),IF($A$9="Or industriel",VLOOKUP(VLOOKUP($A12,OUTIL!$AC:$AH,B$1,FALSE),REF!$AC:$AD,2,FALSE),IF($A$9="Produits bruts d'origine animale et vegetale",VLOOKUP(VLOOKUP($A12,OUTIL!$AK:$AP,B$1,FALSE),REF!$Q:$R,2,FALSE),IF($A$9="Produits bruts d'origine minerale",VLOOKUP(VLOOKUP($A12,OUTIL!$AS:$AX,B$1,FALSE),REF!$AF:$AG,2,FALSE),IF($A$9="Produits finis de consommation",VLOOKUP(VLOOKUP($A12,OUTIL!$BA:$BF,B$1,FALSE),REF!$T:$U,2,FALSE),IF($A$9="Produits finis d'equipement agricole",VLOOKUP(VLOOKUP($A12,OUTIL!$BI:$BN,B$1,FALSE),REF!$AI:$AJ,2,FALSE),IF($A$9="Produits finis d'equipement industriel",VLOOKUP(VLOOKUP($A12,OUTIL!$BQ:$BV,B$1,FALSE),REF!$W:$X,2,FALSE),"Ahmadovitch")))))))))</f>
        <v>Tomates fraîches</v>
      </c>
      <c r="C12" s="6">
        <f>ROUND(IF($A$9="Alimentation, boissons et tabacs",VLOOKUP($A12,OUTIL!$E:$J,C$1,FALSE),IF($A$9="Demi produits",VLOOKUP($A12,OUTIL!$M:$R,C$1,FALSE),IF($A$9="Energie  et  lubrifiants",VLOOKUP($A12,OUTIL!$U:$Z,C$1,FALSE),IF($A$9="Or industriel",VLOOKUP($A12,OUTIL!$AC:$AH,C$1,FALSE),IF($A$9="Produits bruts d'origine animale et vegetale",VLOOKUP($A12,OUTIL!$AK:$AP,C$1,FALSE),IF($A$9="Produits bruts d'origine minerale",VLOOKUP($A12,OUTIL!$AS:$AX,C$1,FALSE),IF($A$9="Produits finis de consommation",VLOOKUP($A12,OUTIL!$BA:$BF,C$1,FALSE),IF($A$9="Produits finis d'equipement agricole",VLOOKUP($A12,OUTIL!$BI:$BN,C$1,FALSE),IF($A$9="Produits finis d'equipement industriel",VLOOKUP($A12,OUTIL!$BQ:$BV,C$1,FALSE),"Ahmadovitch")))))))))/1000,0)</f>
        <v>475683</v>
      </c>
      <c r="D12" s="6">
        <f>ROUND(IF($A$9="Alimentation, boissons et tabacs",VLOOKUP($A12,OUTIL!$E:$J,D$1,FALSE),IF($A$9="Demi produits",VLOOKUP($A12,OUTIL!$M:$R,D$1,FALSE),IF($A$9="Energie  et  lubrifiants",VLOOKUP($A12,OUTIL!$U:$Z,D$1,FALSE),IF($A$9="Or industriel",VLOOKUP($A12,OUTIL!$AC:$AH,D$1,FALSE),IF($A$9="Produits bruts d'origine animale et vegetale",VLOOKUP($A12,OUTIL!$AK:$AP,D$1,FALSE),IF($A$9="Produits bruts d'origine minerale",VLOOKUP($A12,OUTIL!$AS:$AX,D$1,FALSE),IF($A$9="Produits finis de consommation",VLOOKUP($A12,OUTIL!$BA:$BF,D$1,FALSE),IF($A$9="Produits finis d'equipement agricole",VLOOKUP($A12,OUTIL!$BI:$BN,D$1,FALSE),IF($A$9="Produits finis d'equipement industriel",VLOOKUP($A12,OUTIL!$BQ:$BV,D$1,FALSE),"Ahmadovitch")))))))))/1000,0)</f>
        <v>7981387</v>
      </c>
      <c r="E12" s="6">
        <f>ROUND(IF($A$9="Alimentation, boissons et tabacs",VLOOKUP($A12,OUTIL!$E:$J,E$1,FALSE),IF($A$9="Demi produits",VLOOKUP($A12,OUTIL!$M:$R,E$1,FALSE),IF($A$9="Energie  et  lubrifiants",VLOOKUP($A12,OUTIL!$U:$Z,E$1,FALSE),IF($A$9="Or industriel",VLOOKUP($A12,OUTIL!$AC:$AH,E$1,FALSE),IF($A$9="Produits bruts d'origine animale et vegetale",VLOOKUP($A12,OUTIL!$AK:$AP,E$1,FALSE),IF($A$9="Produits bruts d'origine minerale",VLOOKUP($A12,OUTIL!$AS:$AX,E$1,FALSE),IF($A$9="Produits finis de consommation",VLOOKUP($A12,OUTIL!$BA:$BF,E$1,FALSE),IF($A$9="Produits finis d'equipement agricole",VLOOKUP($A12,OUTIL!$BI:$BN,E$1,FALSE),IF($A$9="Produits finis d'equipement industriel",VLOOKUP($A12,OUTIL!$BQ:$BV,E$1,FALSE),"Ahmadovitch")))))))))/1000,0)</f>
        <v>488569</v>
      </c>
      <c r="F12" s="6">
        <f>ROUND(IF($A$9="Alimentation, boissons et tabacs",VLOOKUP($A12,OUTIL!$E:$J,F$1,FALSE),IF($A$9="Demi produits",VLOOKUP($A12,OUTIL!$M:$R,F$1,FALSE),IF($A$9="Energie  et  lubrifiants",VLOOKUP($A12,OUTIL!$U:$Z,F$1,FALSE),IF($A$9="Or industriel",VLOOKUP($A12,OUTIL!$AC:$AH,F$1,FALSE),IF($A$9="Produits bruts d'origine animale et vegetale",VLOOKUP($A12,OUTIL!$AK:$AP,F$1,FALSE),IF($A$9="Produits bruts d'origine minerale",VLOOKUP($A12,OUTIL!$AS:$AX,F$1,FALSE),IF($A$9="Produits finis de consommation",VLOOKUP($A12,OUTIL!$BA:$BF,F$1,FALSE),IF($A$9="Produits finis d'equipement agricole",VLOOKUP($A12,OUTIL!$BI:$BN,F$1,FALSE),IF($A$9="Produits finis d'equipement industriel",VLOOKUP($A12,OUTIL!$BQ:$BV,F$1,FALSE),"Ahmadovitch")))))))))/1000,0)</f>
        <v>7623029</v>
      </c>
      <c r="H12" s="8"/>
    </row>
    <row r="13" spans="1:8" ht="16.5" x14ac:dyDescent="0.3">
      <c r="A13">
        <v>4</v>
      </c>
      <c r="B13" s="5" t="str">
        <f>IF($A$9="Alimentation, boissons et tabacs",VLOOKUP(VLOOKUP($A13,OUTIL!$E:$J,B$1,FALSE),REF!$K:$L,2,FALSE),IF($A$9="Demi produits",VLOOKUP(VLOOKUP($A13,OUTIL!$M:$R,B$1,FALSE),REF!$N:$O,2,FALSE),IF($A$9="Energie  et  lubrifiants",VLOOKUP(VLOOKUP($A13,OUTIL!$U:$Z,B$1,FALSE),REF!$Z:$AA,2,FALSE),IF($A$9="Or industriel",VLOOKUP(VLOOKUP($A13,OUTIL!$AC:$AH,B$1,FALSE),REF!$AC:$AD,2,FALSE),IF($A$9="Produits bruts d'origine animale et vegetale",VLOOKUP(VLOOKUP($A13,OUTIL!$AK:$AP,B$1,FALSE),REF!$Q:$R,2,FALSE),IF($A$9="Produits bruts d'origine minerale",VLOOKUP(VLOOKUP($A13,OUTIL!$AS:$AX,B$1,FALSE),REF!$AF:$AG,2,FALSE),IF($A$9="Produits finis de consommation",VLOOKUP(VLOOKUP($A13,OUTIL!$BA:$BF,B$1,FALSE),REF!$T:$U,2,FALSE),IF($A$9="Produits finis d'equipement agricole",VLOOKUP(VLOOKUP($A13,OUTIL!$BI:$BN,B$1,FALSE),REF!$AI:$AJ,2,FALSE),IF($A$9="Produits finis d'equipement industriel",VLOOKUP(VLOOKUP($A13,OUTIL!$BQ:$BV,B$1,FALSE),REF!$W:$X,2,FALSE),"Ahmadovitch")))))))))</f>
        <v>Légumes frais, congelés ou en saumure</v>
      </c>
      <c r="C13" s="6">
        <f>ROUND(IF($A$9="Alimentation, boissons et tabacs",VLOOKUP($A13,OUTIL!$E:$J,C$1,FALSE),IF($A$9="Demi produits",VLOOKUP($A13,OUTIL!$M:$R,C$1,FALSE),IF($A$9="Energie  et  lubrifiants",VLOOKUP($A13,OUTIL!$U:$Z,C$1,FALSE),IF($A$9="Or industriel",VLOOKUP($A13,OUTIL!$AC:$AH,C$1,FALSE),IF($A$9="Produits bruts d'origine animale et vegetale",VLOOKUP($A13,OUTIL!$AK:$AP,C$1,FALSE),IF($A$9="Produits bruts d'origine minerale",VLOOKUP($A13,OUTIL!$AS:$AX,C$1,FALSE),IF($A$9="Produits finis de consommation",VLOOKUP($A13,OUTIL!$BA:$BF,C$1,FALSE),IF($A$9="Produits finis d'equipement agricole",VLOOKUP($A13,OUTIL!$BI:$BN,C$1,FALSE),IF($A$9="Produits finis d'equipement industriel",VLOOKUP($A13,OUTIL!$BQ:$BV,C$1,FALSE),"Ahmadovitch")))))))))/1000,0)</f>
        <v>433065</v>
      </c>
      <c r="D13" s="6">
        <f>ROUND(IF($A$9="Alimentation, boissons et tabacs",VLOOKUP($A13,OUTIL!$E:$J,D$1,FALSE),IF($A$9="Demi produits",VLOOKUP($A13,OUTIL!$M:$R,D$1,FALSE),IF($A$9="Energie  et  lubrifiants",VLOOKUP($A13,OUTIL!$U:$Z,D$1,FALSE),IF($A$9="Or industriel",VLOOKUP($A13,OUTIL!$AC:$AH,D$1,FALSE),IF($A$9="Produits bruts d'origine animale et vegetale",VLOOKUP($A13,OUTIL!$AK:$AP,D$1,FALSE),IF($A$9="Produits bruts d'origine minerale",VLOOKUP($A13,OUTIL!$AS:$AX,D$1,FALSE),IF($A$9="Produits finis de consommation",VLOOKUP($A13,OUTIL!$BA:$BF,D$1,FALSE),IF($A$9="Produits finis d'equipement agricole",VLOOKUP($A13,OUTIL!$BI:$BN,D$1,FALSE),IF($A$9="Produits finis d'equipement industriel",VLOOKUP($A13,OUTIL!$BQ:$BV,D$1,FALSE),"Ahmadovitch")))))))))/1000,0)</f>
        <v>5178361</v>
      </c>
      <c r="E13" s="6">
        <f>ROUND(IF($A$9="Alimentation, boissons et tabacs",VLOOKUP($A13,OUTIL!$E:$J,E$1,FALSE),IF($A$9="Demi produits",VLOOKUP($A13,OUTIL!$M:$R,E$1,FALSE),IF($A$9="Energie  et  lubrifiants",VLOOKUP($A13,OUTIL!$U:$Z,E$1,FALSE),IF($A$9="Or industriel",VLOOKUP($A13,OUTIL!$AC:$AH,E$1,FALSE),IF($A$9="Produits bruts d'origine animale et vegetale",VLOOKUP($A13,OUTIL!$AK:$AP,E$1,FALSE),IF($A$9="Produits bruts d'origine minerale",VLOOKUP($A13,OUTIL!$AS:$AX,E$1,FALSE),IF($A$9="Produits finis de consommation",VLOOKUP($A13,OUTIL!$BA:$BF,E$1,FALSE),IF($A$9="Produits finis d'equipement agricole",VLOOKUP($A13,OUTIL!$BI:$BN,E$1,FALSE),IF($A$9="Produits finis d'equipement industriel",VLOOKUP($A13,OUTIL!$BQ:$BV,E$1,FALSE),"Ahmadovitch")))))))))/1000,0)</f>
        <v>459536</v>
      </c>
      <c r="F13" s="6">
        <f>ROUND(IF($A$9="Alimentation, boissons et tabacs",VLOOKUP($A13,OUTIL!$E:$J,F$1,FALSE),IF($A$9="Demi produits",VLOOKUP($A13,OUTIL!$M:$R,F$1,FALSE),IF($A$9="Energie  et  lubrifiants",VLOOKUP($A13,OUTIL!$U:$Z,F$1,FALSE),IF($A$9="Or industriel",VLOOKUP($A13,OUTIL!$AC:$AH,F$1,FALSE),IF($A$9="Produits bruts d'origine animale et vegetale",VLOOKUP($A13,OUTIL!$AK:$AP,F$1,FALSE),IF($A$9="Produits bruts d'origine minerale",VLOOKUP($A13,OUTIL!$AS:$AX,F$1,FALSE),IF($A$9="Produits finis de consommation",VLOOKUP($A13,OUTIL!$BA:$BF,F$1,FALSE),IF($A$9="Produits finis d'equipement agricole",VLOOKUP($A13,OUTIL!$BI:$BN,F$1,FALSE),IF($A$9="Produits finis d'equipement industriel",VLOOKUP($A13,OUTIL!$BQ:$BV,F$1,FALSE),"Ahmadovitch")))))))))/1000,0)</f>
        <v>5838800</v>
      </c>
      <c r="H13" s="8"/>
    </row>
    <row r="14" spans="1:8" ht="16.5" x14ac:dyDescent="0.3">
      <c r="A14">
        <v>5</v>
      </c>
      <c r="B14" s="5" t="str">
        <f>IF($A$9="Alimentation, boissons et tabacs",VLOOKUP(VLOOKUP($A14,OUTIL!$E:$J,B$1,FALSE),REF!$K:$L,2,FALSE),IF($A$9="Demi produits",VLOOKUP(VLOOKUP($A14,OUTIL!$M:$R,B$1,FALSE),REF!$N:$O,2,FALSE),IF($A$9="Energie  et  lubrifiants",VLOOKUP(VLOOKUP($A14,OUTIL!$U:$Z,B$1,FALSE),REF!$Z:$AA,2,FALSE),IF($A$9="Or industriel",VLOOKUP(VLOOKUP($A14,OUTIL!$AC:$AH,B$1,FALSE),REF!$AC:$AD,2,FALSE),IF($A$9="Produits bruts d'origine animale et vegetale",VLOOKUP(VLOOKUP($A14,OUTIL!$AK:$AP,B$1,FALSE),REF!$Q:$R,2,FALSE),IF($A$9="Produits bruts d'origine minerale",VLOOKUP(VLOOKUP($A14,OUTIL!$AS:$AX,B$1,FALSE),REF!$AF:$AG,2,FALSE),IF($A$9="Produits finis de consommation",VLOOKUP(VLOOKUP($A14,OUTIL!$BA:$BF,B$1,FALSE),REF!$T:$U,2,FALSE),IF($A$9="Produits finis d'equipement agricole",VLOOKUP(VLOOKUP($A14,OUTIL!$BI:$BN,B$1,FALSE),REF!$AI:$AJ,2,FALSE),IF($A$9="Produits finis d'equipement industriel",VLOOKUP(VLOOKUP($A14,OUTIL!$BQ:$BV,B$1,FALSE),REF!$W:$X,2,FALSE),"Ahmadovitch")))))))))</f>
        <v>Préparations et conserves de poissons et crustacés</v>
      </c>
      <c r="C14" s="6">
        <f>ROUND(IF($A$9="Alimentation, boissons et tabacs",VLOOKUP($A14,OUTIL!$E:$J,C$1,FALSE),IF($A$9="Demi produits",VLOOKUP($A14,OUTIL!$M:$R,C$1,FALSE),IF($A$9="Energie  et  lubrifiants",VLOOKUP($A14,OUTIL!$U:$Z,C$1,FALSE),IF($A$9="Or industriel",VLOOKUP($A14,OUTIL!$AC:$AH,C$1,FALSE),IF($A$9="Produits bruts d'origine animale et vegetale",VLOOKUP($A14,OUTIL!$AK:$AP,C$1,FALSE),IF($A$9="Produits bruts d'origine minerale",VLOOKUP($A14,OUTIL!$AS:$AX,C$1,FALSE),IF($A$9="Produits finis de consommation",VLOOKUP($A14,OUTIL!$BA:$BF,C$1,FALSE),IF($A$9="Produits finis d'equipement agricole",VLOOKUP($A14,OUTIL!$BI:$BN,C$1,FALSE),IF($A$9="Produits finis d'equipement industriel",VLOOKUP($A14,OUTIL!$BQ:$BV,C$1,FALSE),"Ahmadovitch")))))))))/1000,0)</f>
        <v>88163</v>
      </c>
      <c r="D14" s="6">
        <f>ROUND(IF($A$9="Alimentation, boissons et tabacs",VLOOKUP($A14,OUTIL!$E:$J,D$1,FALSE),IF($A$9="Demi produits",VLOOKUP($A14,OUTIL!$M:$R,D$1,FALSE),IF($A$9="Energie  et  lubrifiants",VLOOKUP($A14,OUTIL!$U:$Z,D$1,FALSE),IF($A$9="Or industriel",VLOOKUP($A14,OUTIL!$AC:$AH,D$1,FALSE),IF($A$9="Produits bruts d'origine animale et vegetale",VLOOKUP($A14,OUTIL!$AK:$AP,D$1,FALSE),IF($A$9="Produits bruts d'origine minerale",VLOOKUP($A14,OUTIL!$AS:$AX,D$1,FALSE),IF($A$9="Produits finis de consommation",VLOOKUP($A14,OUTIL!$BA:$BF,D$1,FALSE),IF($A$9="Produits finis d'equipement agricole",VLOOKUP($A14,OUTIL!$BI:$BN,D$1,FALSE),IF($A$9="Produits finis d'equipement industriel",VLOOKUP($A14,OUTIL!$BQ:$BV,D$1,FALSE),"Ahmadovitch")))))))))/1000,0)</f>
        <v>4999846</v>
      </c>
      <c r="E14" s="6">
        <f>ROUND(IF($A$9="Alimentation, boissons et tabacs",VLOOKUP($A14,OUTIL!$E:$J,E$1,FALSE),IF($A$9="Demi produits",VLOOKUP($A14,OUTIL!$M:$R,E$1,FALSE),IF($A$9="Energie  et  lubrifiants",VLOOKUP($A14,OUTIL!$U:$Z,E$1,FALSE),IF($A$9="Or industriel",VLOOKUP($A14,OUTIL!$AC:$AH,E$1,FALSE),IF($A$9="Produits bruts d'origine animale et vegetale",VLOOKUP($A14,OUTIL!$AK:$AP,E$1,FALSE),IF($A$9="Produits bruts d'origine minerale",VLOOKUP($A14,OUTIL!$AS:$AX,E$1,FALSE),IF($A$9="Produits finis de consommation",VLOOKUP($A14,OUTIL!$BA:$BF,E$1,FALSE),IF($A$9="Produits finis d'equipement agricole",VLOOKUP($A14,OUTIL!$BI:$BN,E$1,FALSE),IF($A$9="Produits finis d'equipement industriel",VLOOKUP($A14,OUTIL!$BQ:$BV,E$1,FALSE),"Ahmadovitch")))))))))/1000,0)</f>
        <v>102417</v>
      </c>
      <c r="F14" s="6">
        <f>ROUND(IF($A$9="Alimentation, boissons et tabacs",VLOOKUP($A14,OUTIL!$E:$J,F$1,FALSE),IF($A$9="Demi produits",VLOOKUP($A14,OUTIL!$M:$R,F$1,FALSE),IF($A$9="Energie  et  lubrifiants",VLOOKUP($A14,OUTIL!$U:$Z,F$1,FALSE),IF($A$9="Or industriel",VLOOKUP($A14,OUTIL!$AC:$AH,F$1,FALSE),IF($A$9="Produits bruts d'origine animale et vegetale",VLOOKUP($A14,OUTIL!$AK:$AP,F$1,FALSE),IF($A$9="Produits bruts d'origine minerale",VLOOKUP($A14,OUTIL!$AS:$AX,F$1,FALSE),IF($A$9="Produits finis de consommation",VLOOKUP($A14,OUTIL!$BA:$BF,F$1,FALSE),IF($A$9="Produits finis d'equipement agricole",VLOOKUP($A14,OUTIL!$BI:$BN,F$1,FALSE),IF($A$9="Produits finis d'equipement industriel",VLOOKUP($A14,OUTIL!$BQ:$BV,F$1,FALSE),"Ahmadovitch")))))))))/1000,0)</f>
        <v>5566536</v>
      </c>
      <c r="H14" s="8"/>
    </row>
    <row r="15" spans="1:8" ht="16.5" x14ac:dyDescent="0.3">
      <c r="A15">
        <v>6</v>
      </c>
      <c r="B15" s="5" t="str">
        <f>IF($A$9="Alimentation, boissons et tabacs",VLOOKUP(VLOOKUP($A15,OUTIL!$E:$J,B$1,FALSE),REF!$K:$L,2,FALSE),IF($A$9="Demi produits",VLOOKUP(VLOOKUP($A15,OUTIL!$M:$R,B$1,FALSE),REF!$N:$O,2,FALSE),IF($A$9="Energie  et  lubrifiants",VLOOKUP(VLOOKUP($A15,OUTIL!$U:$Z,B$1,FALSE),REF!$Z:$AA,2,FALSE),IF($A$9="Or industriel",VLOOKUP(VLOOKUP($A15,OUTIL!$AC:$AH,B$1,FALSE),REF!$AC:$AD,2,FALSE),IF($A$9="Produits bruts d'origine animale et vegetale",VLOOKUP(VLOOKUP($A15,OUTIL!$AK:$AP,B$1,FALSE),REF!$Q:$R,2,FALSE),IF($A$9="Produits bruts d'origine minerale",VLOOKUP(VLOOKUP($A15,OUTIL!$AS:$AX,B$1,FALSE),REF!$AF:$AG,2,FALSE),IF($A$9="Produits finis de consommation",VLOOKUP(VLOOKUP($A15,OUTIL!$BA:$BF,B$1,FALSE),REF!$T:$U,2,FALSE),IF($A$9="Produits finis d'equipement agricole",VLOOKUP(VLOOKUP($A15,OUTIL!$BI:$BN,B$1,FALSE),REF!$AI:$AJ,2,FALSE),IF($A$9="Produits finis d'equipement industriel",VLOOKUP(VLOOKUP($A15,OUTIL!$BQ:$BV,B$1,FALSE),REF!$W:$X,2,FALSE),"Ahmadovitch")))))))))</f>
        <v>Poissons frais, salés, séchés ou fumés</v>
      </c>
      <c r="C15" s="6">
        <f>ROUND(IF($A$9="Alimentation, boissons et tabacs",VLOOKUP($A15,OUTIL!$E:$J,C$1,FALSE),IF($A$9="Demi produits",VLOOKUP($A15,OUTIL!$M:$R,C$1,FALSE),IF($A$9="Energie  et  lubrifiants",VLOOKUP($A15,OUTIL!$U:$Z,C$1,FALSE),IF($A$9="Or industriel",VLOOKUP($A15,OUTIL!$AC:$AH,C$1,FALSE),IF($A$9="Produits bruts d'origine animale et vegetale",VLOOKUP($A15,OUTIL!$AK:$AP,C$1,FALSE),IF($A$9="Produits bruts d'origine minerale",VLOOKUP($A15,OUTIL!$AS:$AX,C$1,FALSE),IF($A$9="Produits finis de consommation",VLOOKUP($A15,OUTIL!$BA:$BF,C$1,FALSE),IF($A$9="Produits finis d'equipement agricole",VLOOKUP($A15,OUTIL!$BI:$BN,C$1,FALSE),IF($A$9="Produits finis d'equipement industriel",VLOOKUP($A15,OUTIL!$BQ:$BV,C$1,FALSE),"Ahmadovitch")))))))))/1000,0)</f>
        <v>252421</v>
      </c>
      <c r="D15" s="6">
        <f>ROUND(IF($A$9="Alimentation, boissons et tabacs",VLOOKUP($A15,OUTIL!$E:$J,D$1,FALSE),IF($A$9="Demi produits",VLOOKUP($A15,OUTIL!$M:$R,D$1,FALSE),IF($A$9="Energie  et  lubrifiants",VLOOKUP($A15,OUTIL!$U:$Z,D$1,FALSE),IF($A$9="Or industriel",VLOOKUP($A15,OUTIL!$AC:$AH,D$1,FALSE),IF($A$9="Produits bruts d'origine animale et vegetale",VLOOKUP($A15,OUTIL!$AK:$AP,D$1,FALSE),IF($A$9="Produits bruts d'origine minerale",VLOOKUP($A15,OUTIL!$AS:$AX,D$1,FALSE),IF($A$9="Produits finis de consommation",VLOOKUP($A15,OUTIL!$BA:$BF,D$1,FALSE),IF($A$9="Produits finis d'equipement agricole",VLOOKUP($A15,OUTIL!$BI:$BN,D$1,FALSE),IF($A$9="Produits finis d'equipement industriel",VLOOKUP($A15,OUTIL!$BQ:$BV,D$1,FALSE),"Ahmadovitch")))))))))/1000,0)</f>
        <v>3768181</v>
      </c>
      <c r="E15" s="6">
        <f>ROUND(IF($A$9="Alimentation, boissons et tabacs",VLOOKUP($A15,OUTIL!$E:$J,E$1,FALSE),IF($A$9="Demi produits",VLOOKUP($A15,OUTIL!$M:$R,E$1,FALSE),IF($A$9="Energie  et  lubrifiants",VLOOKUP($A15,OUTIL!$U:$Z,E$1,FALSE),IF($A$9="Or industriel",VLOOKUP($A15,OUTIL!$AC:$AH,E$1,FALSE),IF($A$9="Produits bruts d'origine animale et vegetale",VLOOKUP($A15,OUTIL!$AK:$AP,E$1,FALSE),IF($A$9="Produits bruts d'origine minerale",VLOOKUP($A15,OUTIL!$AS:$AX,E$1,FALSE),IF($A$9="Produits finis de consommation",VLOOKUP($A15,OUTIL!$BA:$BF,E$1,FALSE),IF($A$9="Produits finis d'equipement agricole",VLOOKUP($A15,OUTIL!$BI:$BN,E$1,FALSE),IF($A$9="Produits finis d'equipement industriel",VLOOKUP($A15,OUTIL!$BQ:$BV,E$1,FALSE),"Ahmadovitch")))))))))/1000,0)</f>
        <v>203519</v>
      </c>
      <c r="F15" s="6">
        <f>ROUND(IF($A$9="Alimentation, boissons et tabacs",VLOOKUP($A15,OUTIL!$E:$J,F$1,FALSE),IF($A$9="Demi produits",VLOOKUP($A15,OUTIL!$M:$R,F$1,FALSE),IF($A$9="Energie  et  lubrifiants",VLOOKUP($A15,OUTIL!$U:$Z,F$1,FALSE),IF($A$9="Or industriel",VLOOKUP($A15,OUTIL!$AC:$AH,F$1,FALSE),IF($A$9="Produits bruts d'origine animale et vegetale",VLOOKUP($A15,OUTIL!$AK:$AP,F$1,FALSE),IF($A$9="Produits bruts d'origine minerale",VLOOKUP($A15,OUTIL!$AS:$AX,F$1,FALSE),IF($A$9="Produits finis de consommation",VLOOKUP($A15,OUTIL!$BA:$BF,F$1,FALSE),IF($A$9="Produits finis d'equipement agricole",VLOOKUP($A15,OUTIL!$BI:$BN,F$1,FALSE),IF($A$9="Produits finis d'equipement industriel",VLOOKUP($A15,OUTIL!$BQ:$BV,F$1,FALSE),"Ahmadovitch")))))))))/1000,0)</f>
        <v>3260194</v>
      </c>
    </row>
    <row r="16" spans="1:8" ht="16.5" x14ac:dyDescent="0.3">
      <c r="A16">
        <v>7</v>
      </c>
      <c r="B16" s="5" t="str">
        <f>IF($A$9="Alimentation, boissons et tabacs",VLOOKUP(VLOOKUP($A16,OUTIL!$E:$J,B$1,FALSE),REF!$K:$L,2,FALSE),IF($A$9="Demi produits",VLOOKUP(VLOOKUP($A16,OUTIL!$M:$R,B$1,FALSE),REF!$N:$O,2,FALSE),IF($A$9="Energie  et  lubrifiants",VLOOKUP(VLOOKUP($A16,OUTIL!$U:$Z,B$1,FALSE),REF!$Z:$AA,2,FALSE),IF($A$9="Or industriel",VLOOKUP(VLOOKUP($A16,OUTIL!$AC:$AH,B$1,FALSE),REF!$AC:$AD,2,FALSE),IF($A$9="Produits bruts d'origine animale et vegetale",VLOOKUP(VLOOKUP($A16,OUTIL!$AK:$AP,B$1,FALSE),REF!$Q:$R,2,FALSE),IF($A$9="Produits bruts d'origine minerale",VLOOKUP(VLOOKUP($A16,OUTIL!$AS:$AX,B$1,FALSE),REF!$AF:$AG,2,FALSE),IF($A$9="Produits finis de consommation",VLOOKUP(VLOOKUP($A16,OUTIL!$BA:$BF,B$1,FALSE),REF!$T:$U,2,FALSE),IF($A$9="Produits finis d'equipement agricole",VLOOKUP(VLOOKUP($A16,OUTIL!$BI:$BN,B$1,FALSE),REF!$AI:$AJ,2,FALSE),IF($A$9="Produits finis d'equipement industriel",VLOOKUP(VLOOKUP($A16,OUTIL!$BQ:$BV,B$1,FALSE),REF!$W:$X,2,FALSE),"Ahmadovitch")))))))))</f>
        <v>Agrumes</v>
      </c>
      <c r="C16" s="6">
        <f>ROUND(IF($A$9="Alimentation, boissons et tabacs",VLOOKUP($A16,OUTIL!$E:$J,C$1,FALSE),IF($A$9="Demi produits",VLOOKUP($A16,OUTIL!$M:$R,C$1,FALSE),IF($A$9="Energie  et  lubrifiants",VLOOKUP($A16,OUTIL!$U:$Z,C$1,FALSE),IF($A$9="Or industriel",VLOOKUP($A16,OUTIL!$AC:$AH,C$1,FALSE),IF($A$9="Produits bruts d'origine animale et vegetale",VLOOKUP($A16,OUTIL!$AK:$AP,C$1,FALSE),IF($A$9="Produits bruts d'origine minerale",VLOOKUP($A16,OUTIL!$AS:$AX,C$1,FALSE),IF($A$9="Produits finis de consommation",VLOOKUP($A16,OUTIL!$BA:$BF,C$1,FALSE),IF($A$9="Produits finis d'equipement agricole",VLOOKUP($A16,OUTIL!$BI:$BN,C$1,FALSE),IF($A$9="Produits finis d'equipement industriel",VLOOKUP($A16,OUTIL!$BQ:$BV,C$1,FALSE),"Ahmadovitch")))))))))/1000,0)</f>
        <v>402624</v>
      </c>
      <c r="D16" s="6">
        <f>ROUND(IF($A$9="Alimentation, boissons et tabacs",VLOOKUP($A16,OUTIL!$E:$J,D$1,FALSE),IF($A$9="Demi produits",VLOOKUP($A16,OUTIL!$M:$R,D$1,FALSE),IF($A$9="Energie  et  lubrifiants",VLOOKUP($A16,OUTIL!$U:$Z,D$1,FALSE),IF($A$9="Or industriel",VLOOKUP($A16,OUTIL!$AC:$AH,D$1,FALSE),IF($A$9="Produits bruts d'origine animale et vegetale",VLOOKUP($A16,OUTIL!$AK:$AP,D$1,FALSE),IF($A$9="Produits bruts d'origine minerale",VLOOKUP($A16,OUTIL!$AS:$AX,D$1,FALSE),IF($A$9="Produits finis de consommation",VLOOKUP($A16,OUTIL!$BA:$BF,D$1,FALSE),IF($A$9="Produits finis d'equipement agricole",VLOOKUP($A16,OUTIL!$BI:$BN,D$1,FALSE),IF($A$9="Produits finis d'equipement industriel",VLOOKUP($A16,OUTIL!$BQ:$BV,D$1,FALSE),"Ahmadovitch")))))))))/1000,0)</f>
        <v>3531337</v>
      </c>
      <c r="E16" s="6">
        <f>ROUND(IF($A$9="Alimentation, boissons et tabacs",VLOOKUP($A16,OUTIL!$E:$J,E$1,FALSE),IF($A$9="Demi produits",VLOOKUP($A16,OUTIL!$M:$R,E$1,FALSE),IF($A$9="Energie  et  lubrifiants",VLOOKUP($A16,OUTIL!$U:$Z,E$1,FALSE),IF($A$9="Or industriel",VLOOKUP($A16,OUTIL!$AC:$AH,E$1,FALSE),IF($A$9="Produits bruts d'origine animale et vegetale",VLOOKUP($A16,OUTIL!$AK:$AP,E$1,FALSE),IF($A$9="Produits bruts d'origine minerale",VLOOKUP($A16,OUTIL!$AS:$AX,E$1,FALSE),IF($A$9="Produits finis de consommation",VLOOKUP($A16,OUTIL!$BA:$BF,E$1,FALSE),IF($A$9="Produits finis d'equipement agricole",VLOOKUP($A16,OUTIL!$BI:$BN,E$1,FALSE),IF($A$9="Produits finis d'equipement industriel",VLOOKUP($A16,OUTIL!$BQ:$BV,E$1,FALSE),"Ahmadovitch")))))))))/1000,0)</f>
        <v>285017</v>
      </c>
      <c r="F16" s="6">
        <f>ROUND(IF($A$9="Alimentation, boissons et tabacs",VLOOKUP($A16,OUTIL!$E:$J,F$1,FALSE),IF($A$9="Demi produits",VLOOKUP($A16,OUTIL!$M:$R,F$1,FALSE),IF($A$9="Energie  et  lubrifiants",VLOOKUP($A16,OUTIL!$U:$Z,F$1,FALSE),IF($A$9="Or industriel",VLOOKUP($A16,OUTIL!$AC:$AH,F$1,FALSE),IF($A$9="Produits bruts d'origine animale et vegetale",VLOOKUP($A16,OUTIL!$AK:$AP,F$1,FALSE),IF($A$9="Produits bruts d'origine minerale",VLOOKUP($A16,OUTIL!$AS:$AX,F$1,FALSE),IF($A$9="Produits finis de consommation",VLOOKUP($A16,OUTIL!$BA:$BF,F$1,FALSE),IF($A$9="Produits finis d'equipement agricole",VLOOKUP($A16,OUTIL!$BI:$BN,F$1,FALSE),IF($A$9="Produits finis d'equipement industriel",VLOOKUP($A16,OUTIL!$BQ:$BV,F$1,FALSE),"Ahmadovitch")))))))))/1000,0)</f>
        <v>2588231</v>
      </c>
    </row>
    <row r="17" spans="1:6" ht="16.5" x14ac:dyDescent="0.3">
      <c r="A17">
        <v>8</v>
      </c>
      <c r="B17" s="5" t="str">
        <f>IF($A$9="Alimentation, boissons et tabacs",VLOOKUP(VLOOKUP($A17,OUTIL!$E:$J,B$1,FALSE),REF!$K:$L,2,FALSE),IF($A$9="Demi produits",VLOOKUP(VLOOKUP($A17,OUTIL!$M:$R,B$1,FALSE),REF!$N:$O,2,FALSE),IF($A$9="Energie  et  lubrifiants",VLOOKUP(VLOOKUP($A17,OUTIL!$U:$Z,B$1,FALSE),REF!$Z:$AA,2,FALSE),IF($A$9="Or industriel",VLOOKUP(VLOOKUP($A17,OUTIL!$AC:$AH,B$1,FALSE),REF!$AC:$AD,2,FALSE),IF($A$9="Produits bruts d'origine animale et vegetale",VLOOKUP(VLOOKUP($A17,OUTIL!$AK:$AP,B$1,FALSE),REF!$Q:$R,2,FALSE),IF($A$9="Produits bruts d'origine minerale",VLOOKUP(VLOOKUP($A17,OUTIL!$AS:$AX,B$1,FALSE),REF!$AF:$AG,2,FALSE),IF($A$9="Produits finis de consommation",VLOOKUP(VLOOKUP($A17,OUTIL!$BA:$BF,B$1,FALSE),REF!$T:$U,2,FALSE),IF($A$9="Produits finis d'equipement agricole",VLOOKUP(VLOOKUP($A17,OUTIL!$BI:$BN,B$1,FALSE),REF!$AI:$AJ,2,FALSE),IF($A$9="Produits finis d'equipement industriel",VLOOKUP(VLOOKUP($A17,OUTIL!$BQ:$BV,B$1,FALSE),REF!$W:$X,2,FALSE),"Ahmadovitch")))))))))</f>
        <v>Sucre brut ou rafiné</v>
      </c>
      <c r="C17" s="6">
        <f>ROUND(IF($A$9="Alimentation, boissons et tabacs",VLOOKUP($A17,OUTIL!$E:$J,C$1,FALSE),IF($A$9="Demi produits",VLOOKUP($A17,OUTIL!$M:$R,C$1,FALSE),IF($A$9="Energie  et  lubrifiants",VLOOKUP($A17,OUTIL!$U:$Z,C$1,FALSE),IF($A$9="Or industriel",VLOOKUP($A17,OUTIL!$AC:$AH,C$1,FALSE),IF($A$9="Produits bruts d'origine animale et vegetale",VLOOKUP($A17,OUTIL!$AK:$AP,C$1,FALSE),IF($A$9="Produits bruts d'origine minerale",VLOOKUP($A17,OUTIL!$AS:$AX,C$1,FALSE),IF($A$9="Produits finis de consommation",VLOOKUP($A17,OUTIL!$BA:$BF,C$1,FALSE),IF($A$9="Produits finis d'equipement agricole",VLOOKUP($A17,OUTIL!$BI:$BN,C$1,FALSE),IF($A$9="Produits finis d'equipement industriel",VLOOKUP($A17,OUTIL!$BQ:$BV,C$1,FALSE),"Ahmadovitch")))))))))/1000,0)</f>
        <v>619131</v>
      </c>
      <c r="D17" s="6">
        <f>ROUND(IF($A$9="Alimentation, boissons et tabacs",VLOOKUP($A17,OUTIL!$E:$J,D$1,FALSE),IF($A$9="Demi produits",VLOOKUP($A17,OUTIL!$M:$R,D$1,FALSE),IF($A$9="Energie  et  lubrifiants",VLOOKUP($A17,OUTIL!$U:$Z,D$1,FALSE),IF($A$9="Or industriel",VLOOKUP($A17,OUTIL!$AC:$AH,D$1,FALSE),IF($A$9="Produits bruts d'origine animale et vegetale",VLOOKUP($A17,OUTIL!$AK:$AP,D$1,FALSE),IF($A$9="Produits bruts d'origine minerale",VLOOKUP($A17,OUTIL!$AS:$AX,D$1,FALSE),IF($A$9="Produits finis de consommation",VLOOKUP($A17,OUTIL!$BA:$BF,D$1,FALSE),IF($A$9="Produits finis d'equipement agricole",VLOOKUP($A17,OUTIL!$BI:$BN,D$1,FALSE),IF($A$9="Produits finis d'equipement industriel",VLOOKUP($A17,OUTIL!$BQ:$BV,D$1,FALSE),"Ahmadovitch")))))))))/1000,0)</f>
        <v>3450722</v>
      </c>
      <c r="E17" s="6">
        <f>ROUND(IF($A$9="Alimentation, boissons et tabacs",VLOOKUP($A17,OUTIL!$E:$J,E$1,FALSE),IF($A$9="Demi produits",VLOOKUP($A17,OUTIL!$M:$R,E$1,FALSE),IF($A$9="Energie  et  lubrifiants",VLOOKUP($A17,OUTIL!$U:$Z,E$1,FALSE),IF($A$9="Or industriel",VLOOKUP($A17,OUTIL!$AC:$AH,E$1,FALSE),IF($A$9="Produits bruts d'origine animale et vegetale",VLOOKUP($A17,OUTIL!$AK:$AP,E$1,FALSE),IF($A$9="Produits bruts d'origine minerale",VLOOKUP($A17,OUTIL!$AS:$AX,E$1,FALSE),IF($A$9="Produits finis de consommation",VLOOKUP($A17,OUTIL!$BA:$BF,E$1,FALSE),IF($A$9="Produits finis d'equipement agricole",VLOOKUP($A17,OUTIL!$BI:$BN,E$1,FALSE),IF($A$9="Produits finis d'equipement industriel",VLOOKUP($A17,OUTIL!$BQ:$BV,E$1,FALSE),"Ahmadovitch")))))))))/1000,0)</f>
        <v>477977</v>
      </c>
      <c r="F17" s="6">
        <f>ROUND(IF($A$9="Alimentation, boissons et tabacs",VLOOKUP($A17,OUTIL!$E:$J,F$1,FALSE),IF($A$9="Demi produits",VLOOKUP($A17,OUTIL!$M:$R,F$1,FALSE),IF($A$9="Energie  et  lubrifiants",VLOOKUP($A17,OUTIL!$U:$Z,F$1,FALSE),IF($A$9="Or industriel",VLOOKUP($A17,OUTIL!$AC:$AH,F$1,FALSE),IF($A$9="Produits bruts d'origine animale et vegetale",VLOOKUP($A17,OUTIL!$AK:$AP,F$1,FALSE),IF($A$9="Produits bruts d'origine minerale",VLOOKUP($A17,OUTIL!$AS:$AX,F$1,FALSE),IF($A$9="Produits finis de consommation",VLOOKUP($A17,OUTIL!$BA:$BF,F$1,FALSE),IF($A$9="Produits finis d'equipement agricole",VLOOKUP($A17,OUTIL!$BI:$BN,F$1,FALSE),IF($A$9="Produits finis d'equipement industriel",VLOOKUP($A17,OUTIL!$BQ:$BV,F$1,FALSE),"Ahmadovitch")))))))))/1000,0)</f>
        <v>3305908</v>
      </c>
    </row>
    <row r="18" spans="1:6" ht="16.5" x14ac:dyDescent="0.3">
      <c r="A18">
        <v>9</v>
      </c>
      <c r="B18" s="5" t="str">
        <f>IF($A$9="Alimentation, boissons et tabacs",VLOOKUP(VLOOKUP($A18,OUTIL!$E:$J,B$1,FALSE),REF!$K:$L,2,FALSE),IF($A$9="Demi produits",VLOOKUP(VLOOKUP($A18,OUTIL!$M:$R,B$1,FALSE),REF!$N:$O,2,FALSE),IF($A$9="Energie  et  lubrifiants",VLOOKUP(VLOOKUP($A18,OUTIL!$U:$Z,B$1,FALSE),REF!$Z:$AA,2,FALSE),IF($A$9="Or industriel",VLOOKUP(VLOOKUP($A18,OUTIL!$AC:$AH,B$1,FALSE),REF!$AC:$AD,2,FALSE),IF($A$9="Produits bruts d'origine animale et vegetale",VLOOKUP(VLOOKUP($A18,OUTIL!$AK:$AP,B$1,FALSE),REF!$Q:$R,2,FALSE),IF($A$9="Produits bruts d'origine minerale",VLOOKUP(VLOOKUP($A18,OUTIL!$AS:$AX,B$1,FALSE),REF!$AF:$AG,2,FALSE),IF($A$9="Produits finis de consommation",VLOOKUP(VLOOKUP($A18,OUTIL!$BA:$BF,B$1,FALSE),REF!$T:$U,2,FALSE),IF($A$9="Produits finis d'equipement agricole",VLOOKUP(VLOOKUP($A18,OUTIL!$BI:$BN,B$1,FALSE),REF!$AI:$AJ,2,FALSE),IF($A$9="Produits finis d'equipement industriel",VLOOKUP(VLOOKUP($A18,OUTIL!$BQ:$BV,B$1,FALSE),REF!$W:$X,2,FALSE),"Ahmadovitch")))))))))</f>
        <v>Fruits frais ou secs, congelés ou en saumure</v>
      </c>
      <c r="C18" s="6">
        <f>ROUND(IF($A$9="Alimentation, boissons et tabacs",VLOOKUP($A18,OUTIL!$E:$J,C$1,FALSE),IF($A$9="Demi produits",VLOOKUP($A18,OUTIL!$M:$R,C$1,FALSE),IF($A$9="Energie  et  lubrifiants",VLOOKUP($A18,OUTIL!$U:$Z,C$1,FALSE),IF($A$9="Or industriel",VLOOKUP($A18,OUTIL!$AC:$AH,C$1,FALSE),IF($A$9="Produits bruts d'origine animale et vegetale",VLOOKUP($A18,OUTIL!$AK:$AP,C$1,FALSE),IF($A$9="Produits bruts d'origine minerale",VLOOKUP($A18,OUTIL!$AS:$AX,C$1,FALSE),IF($A$9="Produits finis de consommation",VLOOKUP($A18,OUTIL!$BA:$BF,C$1,FALSE),IF($A$9="Produits finis d'equipement agricole",VLOOKUP($A18,OUTIL!$BI:$BN,C$1,FALSE),IF($A$9="Produits finis d'equipement industriel",VLOOKUP($A18,OUTIL!$BQ:$BV,C$1,FALSE),"Ahmadovitch")))))))))/1000,0)</f>
        <v>100167</v>
      </c>
      <c r="D18" s="6">
        <f>ROUND(IF($A$9="Alimentation, boissons et tabacs",VLOOKUP($A18,OUTIL!$E:$J,D$1,FALSE),IF($A$9="Demi produits",VLOOKUP($A18,OUTIL!$M:$R,D$1,FALSE),IF($A$9="Energie  et  lubrifiants",VLOOKUP($A18,OUTIL!$U:$Z,D$1,FALSE),IF($A$9="Or industriel",VLOOKUP($A18,OUTIL!$AC:$AH,D$1,FALSE),IF($A$9="Produits bruts d'origine animale et vegetale",VLOOKUP($A18,OUTIL!$AK:$AP,D$1,FALSE),IF($A$9="Produits bruts d'origine minerale",VLOOKUP($A18,OUTIL!$AS:$AX,D$1,FALSE),IF($A$9="Produits finis de consommation",VLOOKUP($A18,OUTIL!$BA:$BF,D$1,FALSE),IF($A$9="Produits finis d'equipement agricole",VLOOKUP($A18,OUTIL!$BI:$BN,D$1,FALSE),IF($A$9="Produits finis d'equipement industriel",VLOOKUP($A18,OUTIL!$BQ:$BV,D$1,FALSE),"Ahmadovitch")))))))))/1000,0)</f>
        <v>2520592</v>
      </c>
      <c r="E18" s="6">
        <f>ROUND(IF($A$9="Alimentation, boissons et tabacs",VLOOKUP($A18,OUTIL!$E:$J,E$1,FALSE),IF($A$9="Demi produits",VLOOKUP($A18,OUTIL!$M:$R,E$1,FALSE),IF($A$9="Energie  et  lubrifiants",VLOOKUP($A18,OUTIL!$U:$Z,E$1,FALSE),IF($A$9="Or industriel",VLOOKUP($A18,OUTIL!$AC:$AH,E$1,FALSE),IF($A$9="Produits bruts d'origine animale et vegetale",VLOOKUP($A18,OUTIL!$AK:$AP,E$1,FALSE),IF($A$9="Produits bruts d'origine minerale",VLOOKUP($A18,OUTIL!$AS:$AX,E$1,FALSE),IF($A$9="Produits finis de consommation",VLOOKUP($A18,OUTIL!$BA:$BF,E$1,FALSE),IF($A$9="Produits finis d'equipement agricole",VLOOKUP($A18,OUTIL!$BI:$BN,E$1,FALSE),IF($A$9="Produits finis d'equipement industriel",VLOOKUP($A18,OUTIL!$BQ:$BV,E$1,FALSE),"Ahmadovitch")))))))))/1000,0)</f>
        <v>57419</v>
      </c>
      <c r="F18" s="6">
        <f>ROUND(IF($A$9="Alimentation, boissons et tabacs",VLOOKUP($A18,OUTIL!$E:$J,F$1,FALSE),IF($A$9="Demi produits",VLOOKUP($A18,OUTIL!$M:$R,F$1,FALSE),IF($A$9="Energie  et  lubrifiants",VLOOKUP($A18,OUTIL!$U:$Z,F$1,FALSE),IF($A$9="Or industriel",VLOOKUP($A18,OUTIL!$AC:$AH,F$1,FALSE),IF($A$9="Produits bruts d'origine animale et vegetale",VLOOKUP($A18,OUTIL!$AK:$AP,F$1,FALSE),IF($A$9="Produits bruts d'origine minerale",VLOOKUP($A18,OUTIL!$AS:$AX,F$1,FALSE),IF($A$9="Produits finis de consommation",VLOOKUP($A18,OUTIL!$BA:$BF,F$1,FALSE),IF($A$9="Produits finis d'equipement agricole",VLOOKUP($A18,OUTIL!$BI:$BN,F$1,FALSE),IF($A$9="Produits finis d'equipement industriel",VLOOKUP($A18,OUTIL!$BQ:$BV,F$1,FALSE),"Ahmadovitch")))))))))/1000,0)</f>
        <v>1569462</v>
      </c>
    </row>
    <row r="19" spans="1:6" ht="16.5" x14ac:dyDescent="0.3">
      <c r="A19">
        <v>10</v>
      </c>
      <c r="B19" s="5" t="str">
        <f>IF($A$9="Alimentation, boissons et tabacs",VLOOKUP(VLOOKUP($A19,OUTIL!$E:$J,B$1,FALSE),REF!$K:$L,2,FALSE),IF($A$9="Demi produits",VLOOKUP(VLOOKUP($A19,OUTIL!$M:$R,B$1,FALSE),REF!$N:$O,2,FALSE),IF($A$9="Energie  et  lubrifiants",VLOOKUP(VLOOKUP($A19,OUTIL!$U:$Z,B$1,FALSE),REF!$Z:$AA,2,FALSE),IF($A$9="Or industriel",VLOOKUP(VLOOKUP($A19,OUTIL!$AC:$AH,B$1,FALSE),REF!$AC:$AD,2,FALSE),IF($A$9="Produits bruts d'origine animale et vegetale",VLOOKUP(VLOOKUP($A19,OUTIL!$AK:$AP,B$1,FALSE),REF!$Q:$R,2,FALSE),IF($A$9="Produits bruts d'origine minerale",VLOOKUP(VLOOKUP($A19,OUTIL!$AS:$AX,B$1,FALSE),REF!$AF:$AG,2,FALSE),IF($A$9="Produits finis de consommation",VLOOKUP(VLOOKUP($A19,OUTIL!$BA:$BF,B$1,FALSE),REF!$T:$U,2,FALSE),IF($A$9="Produits finis d'equipement agricole",VLOOKUP(VLOOKUP($A19,OUTIL!$BI:$BN,B$1,FALSE),REF!$AI:$AJ,2,FALSE),IF($A$9="Produits finis d'equipement industriel",VLOOKUP(VLOOKUP($A19,OUTIL!$BQ:$BV,B$1,FALSE),REF!$W:$X,2,FALSE),"Ahmadovitch")))))))))</f>
        <v>Pastèques et melons</v>
      </c>
      <c r="C19" s="6">
        <f>ROUND(IF($A$9="Alimentation, boissons et tabacs",VLOOKUP($A19,OUTIL!$E:$J,C$1,FALSE),IF($A$9="Demi produits",VLOOKUP($A19,OUTIL!$M:$R,C$1,FALSE),IF($A$9="Energie  et  lubrifiants",VLOOKUP($A19,OUTIL!$U:$Z,C$1,FALSE),IF($A$9="Or industriel",VLOOKUP($A19,OUTIL!$AC:$AH,C$1,FALSE),IF($A$9="Produits bruts d'origine animale et vegetale",VLOOKUP($A19,OUTIL!$AK:$AP,C$1,FALSE),IF($A$9="Produits bruts d'origine minerale",VLOOKUP($A19,OUTIL!$AS:$AX,C$1,FALSE),IF($A$9="Produits finis de consommation",VLOOKUP($A19,OUTIL!$BA:$BF,C$1,FALSE),IF($A$9="Produits finis d'equipement agricole",VLOOKUP($A19,OUTIL!$BI:$BN,C$1,FALSE),IF($A$9="Produits finis d'equipement industriel",VLOOKUP($A19,OUTIL!$BQ:$BV,C$1,FALSE),"Ahmadovitch")))))))))/1000,0)</f>
        <v>221821</v>
      </c>
      <c r="D19" s="6">
        <f>ROUND(IF($A$9="Alimentation, boissons et tabacs",VLOOKUP($A19,OUTIL!$E:$J,D$1,FALSE),IF($A$9="Demi produits",VLOOKUP($A19,OUTIL!$M:$R,D$1,FALSE),IF($A$9="Energie  et  lubrifiants",VLOOKUP($A19,OUTIL!$U:$Z,D$1,FALSE),IF($A$9="Or industriel",VLOOKUP($A19,OUTIL!$AC:$AH,D$1,FALSE),IF($A$9="Produits bruts d'origine animale et vegetale",VLOOKUP($A19,OUTIL!$AK:$AP,D$1,FALSE),IF($A$9="Produits bruts d'origine minerale",VLOOKUP($A19,OUTIL!$AS:$AX,D$1,FALSE),IF($A$9="Produits finis de consommation",VLOOKUP($A19,OUTIL!$BA:$BF,D$1,FALSE),IF($A$9="Produits finis d'equipement agricole",VLOOKUP($A19,OUTIL!$BI:$BN,D$1,FALSE),IF($A$9="Produits finis d'equipement industriel",VLOOKUP($A19,OUTIL!$BQ:$BV,D$1,FALSE),"Ahmadovitch")))))))))/1000,0)</f>
        <v>2347363</v>
      </c>
      <c r="E19" s="6">
        <f>ROUND(IF($A$9="Alimentation, boissons et tabacs",VLOOKUP($A19,OUTIL!$E:$J,E$1,FALSE),IF($A$9="Demi produits",VLOOKUP($A19,OUTIL!$M:$R,E$1,FALSE),IF($A$9="Energie  et  lubrifiants",VLOOKUP($A19,OUTIL!$U:$Z,E$1,FALSE),IF($A$9="Or industriel",VLOOKUP($A19,OUTIL!$AC:$AH,E$1,FALSE),IF($A$9="Produits bruts d'origine animale et vegetale",VLOOKUP($A19,OUTIL!$AK:$AP,E$1,FALSE),IF($A$9="Produits bruts d'origine minerale",VLOOKUP($A19,OUTIL!$AS:$AX,E$1,FALSE),IF($A$9="Produits finis de consommation",VLOOKUP($A19,OUTIL!$BA:$BF,E$1,FALSE),IF($A$9="Produits finis d'equipement agricole",VLOOKUP($A19,OUTIL!$BI:$BN,E$1,FALSE),IF($A$9="Produits finis d'equipement industriel",VLOOKUP($A19,OUTIL!$BQ:$BV,E$1,FALSE),"Ahmadovitch")))))))))/1000,0)</f>
        <v>155979</v>
      </c>
      <c r="F19" s="6">
        <f>ROUND(IF($A$9="Alimentation, boissons et tabacs",VLOOKUP($A19,OUTIL!$E:$J,F$1,FALSE),IF($A$9="Demi produits",VLOOKUP($A19,OUTIL!$M:$R,F$1,FALSE),IF($A$9="Energie  et  lubrifiants",VLOOKUP($A19,OUTIL!$U:$Z,F$1,FALSE),IF($A$9="Or industriel",VLOOKUP($A19,OUTIL!$AC:$AH,F$1,FALSE),IF($A$9="Produits bruts d'origine animale et vegetale",VLOOKUP($A19,OUTIL!$AK:$AP,F$1,FALSE),IF($A$9="Produits bruts d'origine minerale",VLOOKUP($A19,OUTIL!$AS:$AX,F$1,FALSE),IF($A$9="Produits finis de consommation",VLOOKUP($A19,OUTIL!$BA:$BF,F$1,FALSE),IF($A$9="Produits finis d'equipement agricole",VLOOKUP($A19,OUTIL!$BI:$BN,F$1,FALSE),IF($A$9="Produits finis d'equipement industriel",VLOOKUP($A19,OUTIL!$BQ:$BV,F$1,FALSE),"Ahmadovitch")))))))))/1000,0)</f>
        <v>1526372</v>
      </c>
    </row>
    <row r="20" spans="1:6" ht="16.5" x14ac:dyDescent="0.3">
      <c r="A20">
        <v>11</v>
      </c>
      <c r="B20" s="5" t="str">
        <f>IF($A$9="Alimentation, boissons et tabacs",VLOOKUP(VLOOKUP($A20,OUTIL!$E:$J,B$1,FALSE),REF!$K:$L,2,FALSE),IF($A$9="Demi produits",VLOOKUP(VLOOKUP($A20,OUTIL!$M:$R,B$1,FALSE),REF!$N:$O,2,FALSE),IF($A$9="Energie  et  lubrifiants",VLOOKUP(VLOOKUP($A20,OUTIL!$U:$Z,B$1,FALSE),REF!$Z:$AA,2,FALSE),IF($A$9="Or industriel",VLOOKUP(VLOOKUP($A20,OUTIL!$AC:$AH,B$1,FALSE),REF!$AC:$AD,2,FALSE),IF($A$9="Produits bruts d'origine animale et vegetale",VLOOKUP(VLOOKUP($A20,OUTIL!$AK:$AP,B$1,FALSE),REF!$Q:$R,2,FALSE),IF($A$9="Produits bruts d'origine minerale",VLOOKUP(VLOOKUP($A20,OUTIL!$AS:$AX,B$1,FALSE),REF!$AF:$AG,2,FALSE),IF($A$9="Produits finis de consommation",VLOOKUP(VLOOKUP($A20,OUTIL!$BA:$BF,B$1,FALSE),REF!$T:$U,2,FALSE),IF($A$9="Produits finis d'equipement agricole",VLOOKUP(VLOOKUP($A20,OUTIL!$BI:$BN,B$1,FALSE),REF!$AI:$AJ,2,FALSE),IF($A$9="Produits finis d'equipement industriel",VLOOKUP(VLOOKUP($A20,OUTIL!$BQ:$BV,B$1,FALSE),REF!$W:$X,2,FALSE),"Ahmadovitch")))))))))</f>
        <v>Conserves de légumes</v>
      </c>
      <c r="C20" s="6">
        <f>ROUND(IF($A$9="Alimentation, boissons et tabacs",VLOOKUP($A20,OUTIL!$E:$J,C$1,FALSE),IF($A$9="Demi produits",VLOOKUP($A20,OUTIL!$M:$R,C$1,FALSE),IF($A$9="Energie  et  lubrifiants",VLOOKUP($A20,OUTIL!$U:$Z,C$1,FALSE),IF($A$9="Or industriel",VLOOKUP($A20,OUTIL!$AC:$AH,C$1,FALSE),IF($A$9="Produits bruts d'origine animale et vegetale",VLOOKUP($A20,OUTIL!$AK:$AP,C$1,FALSE),IF($A$9="Produits bruts d'origine minerale",VLOOKUP($A20,OUTIL!$AS:$AX,C$1,FALSE),IF($A$9="Produits finis de consommation",VLOOKUP($A20,OUTIL!$BA:$BF,C$1,FALSE),IF($A$9="Produits finis d'equipement agricole",VLOOKUP($A20,OUTIL!$BI:$BN,C$1,FALSE),IF($A$9="Produits finis d'equipement industriel",VLOOKUP($A20,OUTIL!$BQ:$BV,C$1,FALSE),"Ahmadovitch")))))))))/1000,0)</f>
        <v>72280</v>
      </c>
      <c r="D20" s="6">
        <f>ROUND(IF($A$9="Alimentation, boissons et tabacs",VLOOKUP($A20,OUTIL!$E:$J,D$1,FALSE),IF($A$9="Demi produits",VLOOKUP($A20,OUTIL!$M:$R,D$1,FALSE),IF($A$9="Energie  et  lubrifiants",VLOOKUP($A20,OUTIL!$U:$Z,D$1,FALSE),IF($A$9="Or industriel",VLOOKUP($A20,OUTIL!$AC:$AH,D$1,FALSE),IF($A$9="Produits bruts d'origine animale et vegetale",VLOOKUP($A20,OUTIL!$AK:$AP,D$1,FALSE),IF($A$9="Produits bruts d'origine minerale",VLOOKUP($A20,OUTIL!$AS:$AX,D$1,FALSE),IF($A$9="Produits finis de consommation",VLOOKUP($A20,OUTIL!$BA:$BF,D$1,FALSE),IF($A$9="Produits finis d'equipement agricole",VLOOKUP($A20,OUTIL!$BI:$BN,D$1,FALSE),IF($A$9="Produits finis d'equipement industriel",VLOOKUP($A20,OUTIL!$BQ:$BV,D$1,FALSE),"Ahmadovitch")))))))))/1000,0)</f>
        <v>1599698</v>
      </c>
      <c r="E20" s="6">
        <f>ROUND(IF($A$9="Alimentation, boissons et tabacs",VLOOKUP($A20,OUTIL!$E:$J,E$1,FALSE),IF($A$9="Demi produits",VLOOKUP($A20,OUTIL!$M:$R,E$1,FALSE),IF($A$9="Energie  et  lubrifiants",VLOOKUP($A20,OUTIL!$U:$Z,E$1,FALSE),IF($A$9="Or industriel",VLOOKUP($A20,OUTIL!$AC:$AH,E$1,FALSE),IF($A$9="Produits bruts d'origine animale et vegetale",VLOOKUP($A20,OUTIL!$AK:$AP,E$1,FALSE),IF($A$9="Produits bruts d'origine minerale",VLOOKUP($A20,OUTIL!$AS:$AX,E$1,FALSE),IF($A$9="Produits finis de consommation",VLOOKUP($A20,OUTIL!$BA:$BF,E$1,FALSE),IF($A$9="Produits finis d'equipement agricole",VLOOKUP($A20,OUTIL!$BI:$BN,E$1,FALSE),IF($A$9="Produits finis d'equipement industriel",VLOOKUP($A20,OUTIL!$BQ:$BV,E$1,FALSE),"Ahmadovitch")))))))))/1000,0)</f>
        <v>76644</v>
      </c>
      <c r="F20" s="6">
        <f>ROUND(IF($A$9="Alimentation, boissons et tabacs",VLOOKUP($A20,OUTIL!$E:$J,F$1,FALSE),IF($A$9="Demi produits",VLOOKUP($A20,OUTIL!$M:$R,F$1,FALSE),IF($A$9="Energie  et  lubrifiants",VLOOKUP($A20,OUTIL!$U:$Z,F$1,FALSE),IF($A$9="Or industriel",VLOOKUP($A20,OUTIL!$AC:$AH,F$1,FALSE),IF($A$9="Produits bruts d'origine animale et vegetale",VLOOKUP($A20,OUTIL!$AK:$AP,F$1,FALSE),IF($A$9="Produits bruts d'origine minerale",VLOOKUP($A20,OUTIL!$AS:$AX,F$1,FALSE),IF($A$9="Produits finis de consommation",VLOOKUP($A20,OUTIL!$BA:$BF,F$1,FALSE),IF($A$9="Produits finis d'equipement agricole",VLOOKUP($A20,OUTIL!$BI:$BN,F$1,FALSE),IF($A$9="Produits finis d'equipement industriel",VLOOKUP($A20,OUTIL!$BQ:$BV,F$1,FALSE),"Ahmadovitch")))))))))/1000,0)</f>
        <v>1706296</v>
      </c>
    </row>
    <row r="21" spans="1:6" ht="16.5" x14ac:dyDescent="0.3">
      <c r="A21">
        <v>12</v>
      </c>
      <c r="B21" s="5" t="str">
        <f>IF($A$9="Alimentation, boissons et tabacs",VLOOKUP(VLOOKUP($A21,OUTIL!$E:$J,B$1,FALSE),REF!$K:$L,2,FALSE),IF($A$9="Demi produits",VLOOKUP(VLOOKUP($A21,OUTIL!$M:$R,B$1,FALSE),REF!$N:$O,2,FALSE),IF($A$9="Energie  et  lubrifiants",VLOOKUP(VLOOKUP($A21,OUTIL!$U:$Z,B$1,FALSE),REF!$Z:$AA,2,FALSE),IF($A$9="Or industriel",VLOOKUP(VLOOKUP($A21,OUTIL!$AC:$AH,B$1,FALSE),REF!$AC:$AD,2,FALSE),IF($A$9="Produits bruts d'origine animale et vegetale",VLOOKUP(VLOOKUP($A21,OUTIL!$AK:$AP,B$1,FALSE),REF!$Q:$R,2,FALSE),IF($A$9="Produits bruts d'origine minerale",VLOOKUP(VLOOKUP($A21,OUTIL!$AS:$AX,B$1,FALSE),REF!$AF:$AG,2,FALSE),IF($A$9="Produits finis de consommation",VLOOKUP(VLOOKUP($A21,OUTIL!$BA:$BF,B$1,FALSE),REF!$T:$U,2,FALSE),IF($A$9="Produits finis d'equipement agricole",VLOOKUP(VLOOKUP($A21,OUTIL!$BI:$BN,B$1,FALSE),REF!$AI:$AJ,2,FALSE),IF($A$9="Produits finis d'equipement industriel",VLOOKUP(VLOOKUP($A21,OUTIL!$BQ:$BV,B$1,FALSE),REF!$W:$X,2,FALSE),"Ahmadovitch")))))))))</f>
        <v>Préparations alimentaires diverses</v>
      </c>
      <c r="C21" s="6">
        <f>ROUND(IF($A$9="Alimentation, boissons et tabacs",VLOOKUP($A21,OUTIL!$E:$J,C$1,FALSE),IF($A$9="Demi produits",VLOOKUP($A21,OUTIL!$M:$R,C$1,FALSE),IF($A$9="Energie  et  lubrifiants",VLOOKUP($A21,OUTIL!$U:$Z,C$1,FALSE),IF($A$9="Or industriel",VLOOKUP($A21,OUTIL!$AC:$AH,C$1,FALSE),IF($A$9="Produits bruts d'origine animale et vegetale",VLOOKUP($A21,OUTIL!$AK:$AP,C$1,FALSE),IF($A$9="Produits bruts d'origine minerale",VLOOKUP($A21,OUTIL!$AS:$AX,C$1,FALSE),IF($A$9="Produits finis de consommation",VLOOKUP($A21,OUTIL!$BA:$BF,C$1,FALSE),IF($A$9="Produits finis d'equipement agricole",VLOOKUP($A21,OUTIL!$BI:$BN,C$1,FALSE),IF($A$9="Produits finis d'equipement industriel",VLOOKUP($A21,OUTIL!$BQ:$BV,C$1,FALSE),"Ahmadovitch")))))))))/1000,0)</f>
        <v>9548</v>
      </c>
      <c r="D21" s="6">
        <f>ROUND(IF($A$9="Alimentation, boissons et tabacs",VLOOKUP($A21,OUTIL!$E:$J,D$1,FALSE),IF($A$9="Demi produits",VLOOKUP($A21,OUTIL!$M:$R,D$1,FALSE),IF($A$9="Energie  et  lubrifiants",VLOOKUP($A21,OUTIL!$U:$Z,D$1,FALSE),IF($A$9="Or industriel",VLOOKUP($A21,OUTIL!$AC:$AH,D$1,FALSE),IF($A$9="Produits bruts d'origine animale et vegetale",VLOOKUP($A21,OUTIL!$AK:$AP,D$1,FALSE),IF($A$9="Produits bruts d'origine minerale",VLOOKUP($A21,OUTIL!$AS:$AX,D$1,FALSE),IF($A$9="Produits finis de consommation",VLOOKUP($A21,OUTIL!$BA:$BF,D$1,FALSE),IF($A$9="Produits finis d'equipement agricole",VLOOKUP($A21,OUTIL!$BI:$BN,D$1,FALSE),IF($A$9="Produits finis d'equipement industriel",VLOOKUP($A21,OUTIL!$BQ:$BV,D$1,FALSE),"Ahmadovitch")))))))))/1000,0)</f>
        <v>1009069</v>
      </c>
      <c r="E21" s="6">
        <f>ROUND(IF($A$9="Alimentation, boissons et tabacs",VLOOKUP($A21,OUTIL!$E:$J,E$1,FALSE),IF($A$9="Demi produits",VLOOKUP($A21,OUTIL!$M:$R,E$1,FALSE),IF($A$9="Energie  et  lubrifiants",VLOOKUP($A21,OUTIL!$U:$Z,E$1,FALSE),IF($A$9="Or industriel",VLOOKUP($A21,OUTIL!$AC:$AH,E$1,FALSE),IF($A$9="Produits bruts d'origine animale et vegetale",VLOOKUP($A21,OUTIL!$AK:$AP,E$1,FALSE),IF($A$9="Produits bruts d'origine minerale",VLOOKUP($A21,OUTIL!$AS:$AX,E$1,FALSE),IF($A$9="Produits finis de consommation",VLOOKUP($A21,OUTIL!$BA:$BF,E$1,FALSE),IF($A$9="Produits finis d'equipement agricole",VLOOKUP($A21,OUTIL!$BI:$BN,E$1,FALSE),IF($A$9="Produits finis d'equipement industriel",VLOOKUP($A21,OUTIL!$BQ:$BV,E$1,FALSE),"Ahmadovitch")))))))))/1000,0)</f>
        <v>9890</v>
      </c>
      <c r="F21" s="6">
        <f>ROUND(IF($A$9="Alimentation, boissons et tabacs",VLOOKUP($A21,OUTIL!$E:$J,F$1,FALSE),IF($A$9="Demi produits",VLOOKUP($A21,OUTIL!$M:$R,F$1,FALSE),IF($A$9="Energie  et  lubrifiants",VLOOKUP($A21,OUTIL!$U:$Z,F$1,FALSE),IF($A$9="Or industriel",VLOOKUP($A21,OUTIL!$AC:$AH,F$1,FALSE),IF($A$9="Produits bruts d'origine animale et vegetale",VLOOKUP($A21,OUTIL!$AK:$AP,F$1,FALSE),IF($A$9="Produits bruts d'origine minerale",VLOOKUP($A21,OUTIL!$AS:$AX,F$1,FALSE),IF($A$9="Produits finis de consommation",VLOOKUP($A21,OUTIL!$BA:$BF,F$1,FALSE),IF($A$9="Produits finis d'equipement agricole",VLOOKUP($A21,OUTIL!$BI:$BN,F$1,FALSE),IF($A$9="Produits finis d'equipement industriel",VLOOKUP($A21,OUTIL!$BQ:$BV,F$1,FALSE),"Ahmadovitch")))))))))/1000,0)</f>
        <v>749629</v>
      </c>
    </row>
    <row r="22" spans="1:6" ht="16.5" x14ac:dyDescent="0.3">
      <c r="A22">
        <v>13</v>
      </c>
      <c r="B22" s="5" t="str">
        <f>IF($A$9="Alimentation, boissons et tabacs",VLOOKUP(VLOOKUP($A22,OUTIL!$E:$J,B$1,FALSE),REF!$K:$L,2,FALSE),IF($A$9="Demi produits",VLOOKUP(VLOOKUP($A22,OUTIL!$M:$R,B$1,FALSE),REF!$N:$O,2,FALSE),IF($A$9="Energie  et  lubrifiants",VLOOKUP(VLOOKUP($A22,OUTIL!$U:$Z,B$1,FALSE),REF!$Z:$AA,2,FALSE),IF($A$9="Or industriel",VLOOKUP(VLOOKUP($A22,OUTIL!$AC:$AH,B$1,FALSE),REF!$AC:$AD,2,FALSE),IF($A$9="Produits bruts d'origine animale et vegetale",VLOOKUP(VLOOKUP($A22,OUTIL!$AK:$AP,B$1,FALSE),REF!$Q:$R,2,FALSE),IF($A$9="Produits bruts d'origine minerale",VLOOKUP(VLOOKUP($A22,OUTIL!$AS:$AX,B$1,FALSE),REF!$AF:$AG,2,FALSE),IF($A$9="Produits finis de consommation",VLOOKUP(VLOOKUP($A22,OUTIL!$BA:$BF,B$1,FALSE),REF!$T:$U,2,FALSE),IF($A$9="Produits finis d'equipement agricole",VLOOKUP(VLOOKUP($A22,OUTIL!$BI:$BN,B$1,FALSE),REF!$AI:$AJ,2,FALSE),IF($A$9="Produits finis d'equipement industriel",VLOOKUP(VLOOKUP($A22,OUTIL!$BQ:$BV,B$1,FALSE),REF!$W:$X,2,FALSE),"Ahmadovitch")))))))))</f>
        <v>Tabacs</v>
      </c>
      <c r="C22" s="6">
        <f>ROUND(IF($A$9="Alimentation, boissons et tabacs",VLOOKUP($A22,OUTIL!$E:$J,C$1,FALSE),IF($A$9="Demi produits",VLOOKUP($A22,OUTIL!$M:$R,C$1,FALSE),IF($A$9="Energie  et  lubrifiants",VLOOKUP($A22,OUTIL!$U:$Z,C$1,FALSE),IF($A$9="Or industriel",VLOOKUP($A22,OUTIL!$AC:$AH,C$1,FALSE),IF($A$9="Produits bruts d'origine animale et vegetale",VLOOKUP($A22,OUTIL!$AK:$AP,C$1,FALSE),IF($A$9="Produits bruts d'origine minerale",VLOOKUP($A22,OUTIL!$AS:$AX,C$1,FALSE),IF($A$9="Produits finis de consommation",VLOOKUP($A22,OUTIL!$BA:$BF,C$1,FALSE),IF($A$9="Produits finis d'equipement agricole",VLOOKUP($A22,OUTIL!$BI:$BN,C$1,FALSE),IF($A$9="Produits finis d'equipement industriel",VLOOKUP($A22,OUTIL!$BQ:$BV,C$1,FALSE),"Ahmadovitch")))))))))/1000,0)</f>
        <v>1243</v>
      </c>
      <c r="D22" s="6">
        <f>ROUND(IF($A$9="Alimentation, boissons et tabacs",VLOOKUP($A22,OUTIL!$E:$J,D$1,FALSE),IF($A$9="Demi produits",VLOOKUP($A22,OUTIL!$M:$R,D$1,FALSE),IF($A$9="Energie  et  lubrifiants",VLOOKUP($A22,OUTIL!$U:$Z,D$1,FALSE),IF($A$9="Or industriel",VLOOKUP($A22,OUTIL!$AC:$AH,D$1,FALSE),IF($A$9="Produits bruts d'origine animale et vegetale",VLOOKUP($A22,OUTIL!$AK:$AP,D$1,FALSE),IF($A$9="Produits bruts d'origine minerale",VLOOKUP($A22,OUTIL!$AS:$AX,D$1,FALSE),IF($A$9="Produits finis de consommation",VLOOKUP($A22,OUTIL!$BA:$BF,D$1,FALSE),IF($A$9="Produits finis d'equipement agricole",VLOOKUP($A22,OUTIL!$BI:$BN,D$1,FALSE),IF($A$9="Produits finis d'equipement industriel",VLOOKUP($A22,OUTIL!$BQ:$BV,D$1,FALSE),"Ahmadovitch")))))))))/1000,0)</f>
        <v>968982</v>
      </c>
      <c r="E22" s="6">
        <f>ROUND(IF($A$9="Alimentation, boissons et tabacs",VLOOKUP($A22,OUTIL!$E:$J,E$1,FALSE),IF($A$9="Demi produits",VLOOKUP($A22,OUTIL!$M:$R,E$1,FALSE),IF($A$9="Energie  et  lubrifiants",VLOOKUP($A22,OUTIL!$U:$Z,E$1,FALSE),IF($A$9="Or industriel",VLOOKUP($A22,OUTIL!$AC:$AH,E$1,FALSE),IF($A$9="Produits bruts d'origine animale et vegetale",VLOOKUP($A22,OUTIL!$AK:$AP,E$1,FALSE),IF($A$9="Produits bruts d'origine minerale",VLOOKUP($A22,OUTIL!$AS:$AX,E$1,FALSE),IF($A$9="Produits finis de consommation",VLOOKUP($A22,OUTIL!$BA:$BF,E$1,FALSE),IF($A$9="Produits finis d'equipement agricole",VLOOKUP($A22,OUTIL!$BI:$BN,E$1,FALSE),IF($A$9="Produits finis d'equipement industriel",VLOOKUP($A22,OUTIL!$BQ:$BV,E$1,FALSE),"Ahmadovitch")))))))))/1000,0)</f>
        <v>3534</v>
      </c>
      <c r="F22" s="6">
        <f>ROUND(IF($A$9="Alimentation, boissons et tabacs",VLOOKUP($A22,OUTIL!$E:$J,F$1,FALSE),IF($A$9="Demi produits",VLOOKUP($A22,OUTIL!$M:$R,F$1,FALSE),IF($A$9="Energie  et  lubrifiants",VLOOKUP($A22,OUTIL!$U:$Z,F$1,FALSE),IF($A$9="Or industriel",VLOOKUP($A22,OUTIL!$AC:$AH,F$1,FALSE),IF($A$9="Produits bruts d'origine animale et vegetale",VLOOKUP($A22,OUTIL!$AK:$AP,F$1,FALSE),IF($A$9="Produits bruts d'origine minerale",VLOOKUP($A22,OUTIL!$AS:$AX,F$1,FALSE),IF($A$9="Produits finis de consommation",VLOOKUP($A22,OUTIL!$BA:$BF,F$1,FALSE),IF($A$9="Produits finis d'equipement agricole",VLOOKUP($A22,OUTIL!$BI:$BN,F$1,FALSE),IF($A$9="Produits finis d'equipement industriel",VLOOKUP($A22,OUTIL!$BQ:$BV,F$1,FALSE),"Ahmadovitch")))))))))/1000,0)</f>
        <v>1039509</v>
      </c>
    </row>
    <row r="23" spans="1:6" ht="16.5" x14ac:dyDescent="0.3">
      <c r="A23">
        <v>14</v>
      </c>
      <c r="B23" s="5" t="str">
        <f>IF($A$9="Alimentation, boissons et tabacs",VLOOKUP(VLOOKUP($A23,OUTIL!$E:$J,B$1,FALSE),REF!$K:$L,2,FALSE),IF($A$9="Demi produits",VLOOKUP(VLOOKUP($A23,OUTIL!$M:$R,B$1,FALSE),REF!$N:$O,2,FALSE),IF($A$9="Energie  et  lubrifiants",VLOOKUP(VLOOKUP($A23,OUTIL!$U:$Z,B$1,FALSE),REF!$Z:$AA,2,FALSE),IF($A$9="Or industriel",VLOOKUP(VLOOKUP($A23,OUTIL!$AC:$AH,B$1,FALSE),REF!$AC:$AD,2,FALSE),IF($A$9="Produits bruts d'origine animale et vegetale",VLOOKUP(VLOOKUP($A23,OUTIL!$AK:$AP,B$1,FALSE),REF!$Q:$R,2,FALSE),IF($A$9="Produits bruts d'origine minerale",VLOOKUP(VLOOKUP($A23,OUTIL!$AS:$AX,B$1,FALSE),REF!$AF:$AG,2,FALSE),IF($A$9="Produits finis de consommation",VLOOKUP(VLOOKUP($A23,OUTIL!$BA:$BF,B$1,FALSE),REF!$T:$U,2,FALSE),IF($A$9="Produits finis d'equipement agricole",VLOOKUP(VLOOKUP($A23,OUTIL!$BI:$BN,B$1,FALSE),REF!$AI:$AJ,2,FALSE),IF($A$9="Produits finis d'equipement industriel",VLOOKUP(VLOOKUP($A23,OUTIL!$BQ:$BV,B$1,FALSE),REF!$W:$X,2,FALSE),"Ahmadovitch")))))))))</f>
        <v>Patisseries et préparations à base de céréales</v>
      </c>
      <c r="C23" s="6">
        <f>ROUND(IF($A$9="Alimentation, boissons et tabacs",VLOOKUP($A23,OUTIL!$E:$J,C$1,FALSE),IF($A$9="Demi produits",VLOOKUP($A23,OUTIL!$M:$R,C$1,FALSE),IF($A$9="Energie  et  lubrifiants",VLOOKUP($A23,OUTIL!$U:$Z,C$1,FALSE),IF($A$9="Or industriel",VLOOKUP($A23,OUTIL!$AC:$AH,C$1,FALSE),IF($A$9="Produits bruts d'origine animale et vegetale",VLOOKUP($A23,OUTIL!$AK:$AP,C$1,FALSE),IF($A$9="Produits bruts d'origine minerale",VLOOKUP($A23,OUTIL!$AS:$AX,C$1,FALSE),IF($A$9="Produits finis de consommation",VLOOKUP($A23,OUTIL!$BA:$BF,C$1,FALSE),IF($A$9="Produits finis d'equipement agricole",VLOOKUP($A23,OUTIL!$BI:$BN,C$1,FALSE),IF($A$9="Produits finis d'equipement industriel",VLOOKUP($A23,OUTIL!$BQ:$BV,C$1,FALSE),"Ahmadovitch")))))))))/1000,0)</f>
        <v>81309</v>
      </c>
      <c r="D23" s="6">
        <f>ROUND(IF($A$9="Alimentation, boissons et tabacs",VLOOKUP($A23,OUTIL!$E:$J,D$1,FALSE),IF($A$9="Demi produits",VLOOKUP($A23,OUTIL!$M:$R,D$1,FALSE),IF($A$9="Energie  et  lubrifiants",VLOOKUP($A23,OUTIL!$U:$Z,D$1,FALSE),IF($A$9="Or industriel",VLOOKUP($A23,OUTIL!$AC:$AH,D$1,FALSE),IF($A$9="Produits bruts d'origine animale et vegetale",VLOOKUP($A23,OUTIL!$AK:$AP,D$1,FALSE),IF($A$9="Produits bruts d'origine minerale",VLOOKUP($A23,OUTIL!$AS:$AX,D$1,FALSE),IF($A$9="Produits finis de consommation",VLOOKUP($A23,OUTIL!$BA:$BF,D$1,FALSE),IF($A$9="Produits finis d'equipement agricole",VLOOKUP($A23,OUTIL!$BI:$BN,D$1,FALSE),IF($A$9="Produits finis d'equipement industriel",VLOOKUP($A23,OUTIL!$BQ:$BV,D$1,FALSE),"Ahmadovitch")))))))))/1000,0)</f>
        <v>932157</v>
      </c>
      <c r="E23" s="6">
        <f>ROUND(IF($A$9="Alimentation, boissons et tabacs",VLOOKUP($A23,OUTIL!$E:$J,E$1,FALSE),IF($A$9="Demi produits",VLOOKUP($A23,OUTIL!$M:$R,E$1,FALSE),IF($A$9="Energie  et  lubrifiants",VLOOKUP($A23,OUTIL!$U:$Z,E$1,FALSE),IF($A$9="Or industriel",VLOOKUP($A23,OUTIL!$AC:$AH,E$1,FALSE),IF($A$9="Produits bruts d'origine animale et vegetale",VLOOKUP($A23,OUTIL!$AK:$AP,E$1,FALSE),IF($A$9="Produits bruts d'origine minerale",VLOOKUP($A23,OUTIL!$AS:$AX,E$1,FALSE),IF($A$9="Produits finis de consommation",VLOOKUP($A23,OUTIL!$BA:$BF,E$1,FALSE),IF($A$9="Produits finis d'equipement agricole",VLOOKUP($A23,OUTIL!$BI:$BN,E$1,FALSE),IF($A$9="Produits finis d'equipement industriel",VLOOKUP($A23,OUTIL!$BQ:$BV,E$1,FALSE),"Ahmadovitch")))))))))/1000,0)</f>
        <v>74066</v>
      </c>
      <c r="F23" s="6">
        <f>ROUND(IF($A$9="Alimentation, boissons et tabacs",VLOOKUP($A23,OUTIL!$E:$J,F$1,FALSE),IF($A$9="Demi produits",VLOOKUP($A23,OUTIL!$M:$R,F$1,FALSE),IF($A$9="Energie  et  lubrifiants",VLOOKUP($A23,OUTIL!$U:$Z,F$1,FALSE),IF($A$9="Or industriel",VLOOKUP($A23,OUTIL!$AC:$AH,F$1,FALSE),IF($A$9="Produits bruts d'origine animale et vegetale",VLOOKUP($A23,OUTIL!$AK:$AP,F$1,FALSE),IF($A$9="Produits bruts d'origine minerale",VLOOKUP($A23,OUTIL!$AS:$AX,F$1,FALSE),IF($A$9="Produits finis de consommation",VLOOKUP($A23,OUTIL!$BA:$BF,F$1,FALSE),IF($A$9="Produits finis d'equipement agricole",VLOOKUP($A23,OUTIL!$BI:$BN,F$1,FALSE),IF($A$9="Produits finis d'equipement industriel",VLOOKUP($A23,OUTIL!$BQ:$BV,F$1,FALSE),"Ahmadovitch")))))))))/1000,0)</f>
        <v>898567</v>
      </c>
    </row>
    <row r="24" spans="1:6" ht="16.5" x14ac:dyDescent="0.3">
      <c r="A24">
        <v>15</v>
      </c>
      <c r="B24" s="5" t="str">
        <f>IF($A$9="Alimentation, boissons et tabacs",VLOOKUP(VLOOKUP($A24,OUTIL!$E:$J,B$1,FALSE),REF!$K:$L,2,FALSE),IF($A$9="Demi produits",VLOOKUP(VLOOKUP($A24,OUTIL!$M:$R,B$1,FALSE),REF!$N:$O,2,FALSE),IF($A$9="Energie  et  lubrifiants",VLOOKUP(VLOOKUP($A24,OUTIL!$U:$Z,B$1,FALSE),REF!$Z:$AA,2,FALSE),IF($A$9="Or industriel",VLOOKUP(VLOOKUP($A24,OUTIL!$AC:$AH,B$1,FALSE),REF!$AC:$AD,2,FALSE),IF($A$9="Produits bruts d'origine animale et vegetale",VLOOKUP(VLOOKUP($A24,OUTIL!$AK:$AP,B$1,FALSE),REF!$Q:$R,2,FALSE),IF($A$9="Produits bruts d'origine minerale",VLOOKUP(VLOOKUP($A24,OUTIL!$AS:$AX,B$1,FALSE),REF!$AF:$AG,2,FALSE),IF($A$9="Produits finis de consommation",VLOOKUP(VLOOKUP($A24,OUTIL!$BA:$BF,B$1,FALSE),REF!$T:$U,2,FALSE),IF($A$9="Produits finis d'equipement agricole",VLOOKUP(VLOOKUP($A24,OUTIL!$BI:$BN,B$1,FALSE),REF!$AI:$AJ,2,FALSE),IF($A$9="Produits finis d'equipement industriel",VLOOKUP(VLOOKUP($A24,OUTIL!$BQ:$BV,B$1,FALSE),REF!$W:$X,2,FALSE),"Ahmadovitch")))))))))</f>
        <v>Farine et poudre de poissons</v>
      </c>
      <c r="C24" s="6">
        <f>ROUND(IF($A$9="Alimentation, boissons et tabacs",VLOOKUP($A24,OUTIL!$E:$J,C$1,FALSE),IF($A$9="Demi produits",VLOOKUP($A24,OUTIL!$M:$R,C$1,FALSE),IF($A$9="Energie  et  lubrifiants",VLOOKUP($A24,OUTIL!$U:$Z,C$1,FALSE),IF($A$9="Or industriel",VLOOKUP($A24,OUTIL!$AC:$AH,C$1,FALSE),IF($A$9="Produits bruts d'origine animale et vegetale",VLOOKUP($A24,OUTIL!$AK:$AP,C$1,FALSE),IF($A$9="Produits bruts d'origine minerale",VLOOKUP($A24,OUTIL!$AS:$AX,C$1,FALSE),IF($A$9="Produits finis de consommation",VLOOKUP($A24,OUTIL!$BA:$BF,C$1,FALSE),IF($A$9="Produits finis d'equipement agricole",VLOOKUP($A24,OUTIL!$BI:$BN,C$1,FALSE),IF($A$9="Produits finis d'equipement industriel",VLOOKUP($A24,OUTIL!$BQ:$BV,C$1,FALSE),"Ahmadovitch")))))))))/1000,0)</f>
        <v>65287</v>
      </c>
      <c r="D24" s="6">
        <f>ROUND(IF($A$9="Alimentation, boissons et tabacs",VLOOKUP($A24,OUTIL!$E:$J,D$1,FALSE),IF($A$9="Demi produits",VLOOKUP($A24,OUTIL!$M:$R,D$1,FALSE),IF($A$9="Energie  et  lubrifiants",VLOOKUP($A24,OUTIL!$U:$Z,D$1,FALSE),IF($A$9="Or industriel",VLOOKUP($A24,OUTIL!$AC:$AH,D$1,FALSE),IF($A$9="Produits bruts d'origine animale et vegetale",VLOOKUP($A24,OUTIL!$AK:$AP,D$1,FALSE),IF($A$9="Produits bruts d'origine minerale",VLOOKUP($A24,OUTIL!$AS:$AX,D$1,FALSE),IF($A$9="Produits finis de consommation",VLOOKUP($A24,OUTIL!$BA:$BF,D$1,FALSE),IF($A$9="Produits finis d'equipement agricole",VLOOKUP($A24,OUTIL!$BI:$BN,D$1,FALSE),IF($A$9="Produits finis d'equipement industriel",VLOOKUP($A24,OUTIL!$BQ:$BV,D$1,FALSE),"Ahmadovitch")))))))))/1000,0)</f>
        <v>817280</v>
      </c>
      <c r="E24" s="6">
        <f>ROUND(IF($A$9="Alimentation, boissons et tabacs",VLOOKUP($A24,OUTIL!$E:$J,E$1,FALSE),IF($A$9="Demi produits",VLOOKUP($A24,OUTIL!$M:$R,E$1,FALSE),IF($A$9="Energie  et  lubrifiants",VLOOKUP($A24,OUTIL!$U:$Z,E$1,FALSE),IF($A$9="Or industriel",VLOOKUP($A24,OUTIL!$AC:$AH,E$1,FALSE),IF($A$9="Produits bruts d'origine animale et vegetale",VLOOKUP($A24,OUTIL!$AK:$AP,E$1,FALSE),IF($A$9="Produits bruts d'origine minerale",VLOOKUP($A24,OUTIL!$AS:$AX,E$1,FALSE),IF($A$9="Produits finis de consommation",VLOOKUP($A24,OUTIL!$BA:$BF,E$1,FALSE),IF($A$9="Produits finis d'equipement agricole",VLOOKUP($A24,OUTIL!$BI:$BN,E$1,FALSE),IF($A$9="Produits finis d'equipement industriel",VLOOKUP($A24,OUTIL!$BQ:$BV,E$1,FALSE),"Ahmadovitch")))))))))/1000,0)</f>
        <v>98371</v>
      </c>
      <c r="F24" s="6">
        <f>ROUND(IF($A$9="Alimentation, boissons et tabacs",VLOOKUP($A24,OUTIL!$E:$J,F$1,FALSE),IF($A$9="Demi produits",VLOOKUP($A24,OUTIL!$M:$R,F$1,FALSE),IF($A$9="Energie  et  lubrifiants",VLOOKUP($A24,OUTIL!$U:$Z,F$1,FALSE),IF($A$9="Or industriel",VLOOKUP($A24,OUTIL!$AC:$AH,F$1,FALSE),IF($A$9="Produits bruts d'origine animale et vegetale",VLOOKUP($A24,OUTIL!$AK:$AP,F$1,FALSE),IF($A$9="Produits bruts d'origine minerale",VLOOKUP($A24,OUTIL!$AS:$AX,F$1,FALSE),IF($A$9="Produits finis de consommation",VLOOKUP($A24,OUTIL!$BA:$BF,F$1,FALSE),IF($A$9="Produits finis d'equipement agricole",VLOOKUP($A24,OUTIL!$BI:$BN,F$1,FALSE),IF($A$9="Produits finis d'equipement industriel",VLOOKUP($A24,OUTIL!$BQ:$BV,F$1,FALSE),"Ahmadovitch")))))))))/1000,0)</f>
        <v>1426154</v>
      </c>
    </row>
    <row r="25" spans="1:6" ht="16.5" x14ac:dyDescent="0.3">
      <c r="A25">
        <v>16</v>
      </c>
      <c r="B25" s="5" t="str">
        <f>IF($A$9="Alimentation, boissons et tabacs",VLOOKUP(VLOOKUP($A25,OUTIL!$E:$J,B$1,FALSE),REF!$K:$L,2,FALSE),IF($A$9="Demi produits",VLOOKUP(VLOOKUP($A25,OUTIL!$M:$R,B$1,FALSE),REF!$N:$O,2,FALSE),IF($A$9="Energie  et  lubrifiants",VLOOKUP(VLOOKUP($A25,OUTIL!$U:$Z,B$1,FALSE),REF!$Z:$AA,2,FALSE),IF($A$9="Or industriel",VLOOKUP(VLOOKUP($A25,OUTIL!$AC:$AH,B$1,FALSE),REF!$AC:$AD,2,FALSE),IF($A$9="Produits bruts d'origine animale et vegetale",VLOOKUP(VLOOKUP($A25,OUTIL!$AK:$AP,B$1,FALSE),REF!$Q:$R,2,FALSE),IF($A$9="Produits bruts d'origine minerale",VLOOKUP(VLOOKUP($A25,OUTIL!$AS:$AX,B$1,FALSE),REF!$AF:$AG,2,FALSE),IF($A$9="Produits finis de consommation",VLOOKUP(VLOOKUP($A25,OUTIL!$BA:$BF,B$1,FALSE),REF!$T:$U,2,FALSE),IF($A$9="Produits finis d'equipement agricole",VLOOKUP(VLOOKUP($A25,OUTIL!$BI:$BN,B$1,FALSE),REF!$AI:$AJ,2,FALSE),IF($A$9="Produits finis d'equipement industriel",VLOOKUP(VLOOKUP($A25,OUTIL!$BQ:$BV,B$1,FALSE),REF!$W:$X,2,FALSE),"Ahmadovitch")))))))))</f>
        <v>Extraits et essences de café ou de thé</v>
      </c>
      <c r="C25" s="6">
        <f>ROUND(IF($A$9="Alimentation, boissons et tabacs",VLOOKUP($A25,OUTIL!$E:$J,C$1,FALSE),IF($A$9="Demi produits",VLOOKUP($A25,OUTIL!$M:$R,C$1,FALSE),IF($A$9="Energie  et  lubrifiants",VLOOKUP($A25,OUTIL!$U:$Z,C$1,FALSE),IF($A$9="Or industriel",VLOOKUP($A25,OUTIL!$AC:$AH,C$1,FALSE),IF($A$9="Produits bruts d'origine animale et vegetale",VLOOKUP($A25,OUTIL!$AK:$AP,C$1,FALSE),IF($A$9="Produits bruts d'origine minerale",VLOOKUP($A25,OUTIL!$AS:$AX,C$1,FALSE),IF($A$9="Produits finis de consommation",VLOOKUP($A25,OUTIL!$BA:$BF,C$1,FALSE),IF($A$9="Produits finis d'equipement agricole",VLOOKUP($A25,OUTIL!$BI:$BN,C$1,FALSE),IF($A$9="Produits finis d'equipement industriel",VLOOKUP($A25,OUTIL!$BQ:$BV,C$1,FALSE),"Ahmadovitch")))))))))/1000,0)</f>
        <v>2265</v>
      </c>
      <c r="D25" s="6">
        <f>ROUND(IF($A$9="Alimentation, boissons et tabacs",VLOOKUP($A25,OUTIL!$E:$J,D$1,FALSE),IF($A$9="Demi produits",VLOOKUP($A25,OUTIL!$M:$R,D$1,FALSE),IF($A$9="Energie  et  lubrifiants",VLOOKUP($A25,OUTIL!$U:$Z,D$1,FALSE),IF($A$9="Or industriel",VLOOKUP($A25,OUTIL!$AC:$AH,D$1,FALSE),IF($A$9="Produits bruts d'origine animale et vegetale",VLOOKUP($A25,OUTIL!$AK:$AP,D$1,FALSE),IF($A$9="Produits bruts d'origine minerale",VLOOKUP($A25,OUTIL!$AS:$AX,D$1,FALSE),IF($A$9="Produits finis de consommation",VLOOKUP($A25,OUTIL!$BA:$BF,D$1,FALSE),IF($A$9="Produits finis d'equipement agricole",VLOOKUP($A25,OUTIL!$BI:$BN,D$1,FALSE),IF($A$9="Produits finis d'equipement industriel",VLOOKUP($A25,OUTIL!$BQ:$BV,D$1,FALSE),"Ahmadovitch")))))))))/1000,0)</f>
        <v>380442</v>
      </c>
      <c r="E25" s="6">
        <f>ROUND(IF($A$9="Alimentation, boissons et tabacs",VLOOKUP($A25,OUTIL!$E:$J,E$1,FALSE),IF($A$9="Demi produits",VLOOKUP($A25,OUTIL!$M:$R,E$1,FALSE),IF($A$9="Energie  et  lubrifiants",VLOOKUP($A25,OUTIL!$U:$Z,E$1,FALSE),IF($A$9="Or industriel",VLOOKUP($A25,OUTIL!$AC:$AH,E$1,FALSE),IF($A$9="Produits bruts d'origine animale et vegetale",VLOOKUP($A25,OUTIL!$AK:$AP,E$1,FALSE),IF($A$9="Produits bruts d'origine minerale",VLOOKUP($A25,OUTIL!$AS:$AX,E$1,FALSE),IF($A$9="Produits finis de consommation",VLOOKUP($A25,OUTIL!$BA:$BF,E$1,FALSE),IF($A$9="Produits finis d'equipement agricole",VLOOKUP($A25,OUTIL!$BI:$BN,E$1,FALSE),IF($A$9="Produits finis d'equipement industriel",VLOOKUP($A25,OUTIL!$BQ:$BV,E$1,FALSE),"Ahmadovitch")))))))))/1000,0)</f>
        <v>1759</v>
      </c>
      <c r="F25" s="6">
        <f>ROUND(IF($A$9="Alimentation, boissons et tabacs",VLOOKUP($A25,OUTIL!$E:$J,F$1,FALSE),IF($A$9="Demi produits",VLOOKUP($A25,OUTIL!$M:$R,F$1,FALSE),IF($A$9="Energie  et  lubrifiants",VLOOKUP($A25,OUTIL!$U:$Z,F$1,FALSE),IF($A$9="Or industriel",VLOOKUP($A25,OUTIL!$AC:$AH,F$1,FALSE),IF($A$9="Produits bruts d'origine animale et vegetale",VLOOKUP($A25,OUTIL!$AK:$AP,F$1,FALSE),IF($A$9="Produits bruts d'origine minerale",VLOOKUP($A25,OUTIL!$AS:$AX,F$1,FALSE),IF($A$9="Produits finis de consommation",VLOOKUP($A25,OUTIL!$BA:$BF,F$1,FALSE),IF($A$9="Produits finis d'equipement agricole",VLOOKUP($A25,OUTIL!$BI:$BN,F$1,FALSE),IF($A$9="Produits finis d'equipement industriel",VLOOKUP($A25,OUTIL!$BQ:$BV,F$1,FALSE),"Ahmadovitch")))))))))/1000,0)</f>
        <v>255368</v>
      </c>
    </row>
    <row r="26" spans="1:6" ht="16.5" x14ac:dyDescent="0.3">
      <c r="A26">
        <v>17</v>
      </c>
      <c r="B26" s="5" t="str">
        <f>IF($A$9="Alimentation, boissons et tabacs",VLOOKUP(VLOOKUP($A26,OUTIL!$E:$J,B$1,FALSE),REF!$K:$L,2,FALSE),IF($A$9="Demi produits",VLOOKUP(VLOOKUP($A26,OUTIL!$M:$R,B$1,FALSE),REF!$N:$O,2,FALSE),IF($A$9="Energie  et  lubrifiants",VLOOKUP(VLOOKUP($A26,OUTIL!$U:$Z,B$1,FALSE),REF!$Z:$AA,2,FALSE),IF($A$9="Or industriel",VLOOKUP(VLOOKUP($A26,OUTIL!$AC:$AH,B$1,FALSE),REF!$AC:$AD,2,FALSE),IF($A$9="Produits bruts d'origine animale et vegetale",VLOOKUP(VLOOKUP($A26,OUTIL!$AK:$AP,B$1,FALSE),REF!$Q:$R,2,FALSE),IF($A$9="Produits bruts d'origine minerale",VLOOKUP(VLOOKUP($A26,OUTIL!$AS:$AX,B$1,FALSE),REF!$AF:$AG,2,FALSE),IF($A$9="Produits finis de consommation",VLOOKUP(VLOOKUP($A26,OUTIL!$BA:$BF,B$1,FALSE),REF!$T:$U,2,FALSE),IF($A$9="Produits finis d'equipement agricole",VLOOKUP(VLOOKUP($A26,OUTIL!$BI:$BN,B$1,FALSE),REF!$AI:$AJ,2,FALSE),IF($A$9="Produits finis d'equipement industriel",VLOOKUP(VLOOKUP($A26,OUTIL!$BQ:$BV,B$1,FALSE),REF!$W:$X,2,FALSE),"Ahmadovitch")))))))))</f>
        <v>Fromage</v>
      </c>
      <c r="C26" s="6">
        <f>ROUND(IF($A$9="Alimentation, boissons et tabacs",VLOOKUP($A26,OUTIL!$E:$J,C$1,FALSE),IF($A$9="Demi produits",VLOOKUP($A26,OUTIL!$M:$R,C$1,FALSE),IF($A$9="Energie  et  lubrifiants",VLOOKUP($A26,OUTIL!$U:$Z,C$1,FALSE),IF($A$9="Or industriel",VLOOKUP($A26,OUTIL!$AC:$AH,C$1,FALSE),IF($A$9="Produits bruts d'origine animale et vegetale",VLOOKUP($A26,OUTIL!$AK:$AP,C$1,FALSE),IF($A$9="Produits bruts d'origine minerale",VLOOKUP($A26,OUTIL!$AS:$AX,C$1,FALSE),IF($A$9="Produits finis de consommation",VLOOKUP($A26,OUTIL!$BA:$BF,C$1,FALSE),IF($A$9="Produits finis d'equipement agricole",VLOOKUP($A26,OUTIL!$BI:$BN,C$1,FALSE),IF($A$9="Produits finis d'equipement industriel",VLOOKUP($A26,OUTIL!$BQ:$BV,C$1,FALSE),"Ahmadovitch")))))))))/1000,0)</f>
        <v>5050</v>
      </c>
      <c r="D26" s="6">
        <f>ROUND(IF($A$9="Alimentation, boissons et tabacs",VLOOKUP($A26,OUTIL!$E:$J,D$1,FALSE),IF($A$9="Demi produits",VLOOKUP($A26,OUTIL!$M:$R,D$1,FALSE),IF($A$9="Energie  et  lubrifiants",VLOOKUP($A26,OUTIL!$U:$Z,D$1,FALSE),IF($A$9="Or industriel",VLOOKUP($A26,OUTIL!$AC:$AH,D$1,FALSE),IF($A$9="Produits bruts d'origine animale et vegetale",VLOOKUP($A26,OUTIL!$AK:$AP,D$1,FALSE),IF($A$9="Produits bruts d'origine minerale",VLOOKUP($A26,OUTIL!$AS:$AX,D$1,FALSE),IF($A$9="Produits finis de consommation",VLOOKUP($A26,OUTIL!$BA:$BF,D$1,FALSE),IF($A$9="Produits finis d'equipement agricole",VLOOKUP($A26,OUTIL!$BI:$BN,D$1,FALSE),IF($A$9="Produits finis d'equipement industriel",VLOOKUP($A26,OUTIL!$BQ:$BV,D$1,FALSE),"Ahmadovitch")))))))))/1000,0)</f>
        <v>240425</v>
      </c>
      <c r="E26" s="6">
        <f>ROUND(IF($A$9="Alimentation, boissons et tabacs",VLOOKUP($A26,OUTIL!$E:$J,E$1,FALSE),IF($A$9="Demi produits",VLOOKUP($A26,OUTIL!$M:$R,E$1,FALSE),IF($A$9="Energie  et  lubrifiants",VLOOKUP($A26,OUTIL!$U:$Z,E$1,FALSE),IF($A$9="Or industriel",VLOOKUP($A26,OUTIL!$AC:$AH,E$1,FALSE),IF($A$9="Produits bruts d'origine animale et vegetale",VLOOKUP($A26,OUTIL!$AK:$AP,E$1,FALSE),IF($A$9="Produits bruts d'origine minerale",VLOOKUP($A26,OUTIL!$AS:$AX,E$1,FALSE),IF($A$9="Produits finis de consommation",VLOOKUP($A26,OUTIL!$BA:$BF,E$1,FALSE),IF($A$9="Produits finis d'equipement agricole",VLOOKUP($A26,OUTIL!$BI:$BN,E$1,FALSE),IF($A$9="Produits finis d'equipement industriel",VLOOKUP($A26,OUTIL!$BQ:$BV,E$1,FALSE),"Ahmadovitch")))))))))/1000,0)</f>
        <v>1139</v>
      </c>
      <c r="F26" s="6">
        <f>ROUND(IF($A$9="Alimentation, boissons et tabacs",VLOOKUP($A26,OUTIL!$E:$J,F$1,FALSE),IF($A$9="Demi produits",VLOOKUP($A26,OUTIL!$M:$R,F$1,FALSE),IF($A$9="Energie  et  lubrifiants",VLOOKUP($A26,OUTIL!$U:$Z,F$1,FALSE),IF($A$9="Or industriel",VLOOKUP($A26,OUTIL!$AC:$AH,F$1,FALSE),IF($A$9="Produits bruts d'origine animale et vegetale",VLOOKUP($A26,OUTIL!$AK:$AP,F$1,FALSE),IF($A$9="Produits bruts d'origine minerale",VLOOKUP($A26,OUTIL!$AS:$AX,F$1,FALSE),IF($A$9="Produits finis de consommation",VLOOKUP($A26,OUTIL!$BA:$BF,F$1,FALSE),IF($A$9="Produits finis d'equipement agricole",VLOOKUP($A26,OUTIL!$BI:$BN,F$1,FALSE),IF($A$9="Produits finis d'equipement industriel",VLOOKUP($A26,OUTIL!$BQ:$BV,F$1,FALSE),"Ahmadovitch")))))))))/1000,0)</f>
        <v>74147</v>
      </c>
    </row>
    <row r="27" spans="1:6" ht="16.5" x14ac:dyDescent="0.3">
      <c r="A27">
        <v>18</v>
      </c>
      <c r="B27" s="5" t="str">
        <f>IF($A$9="Alimentation, boissons et tabacs",VLOOKUP(VLOOKUP($A27,OUTIL!$E:$J,B$1,FALSE),REF!$K:$L,2,FALSE),IF($A$9="Demi produits",VLOOKUP(VLOOKUP($A27,OUTIL!$M:$R,B$1,FALSE),REF!$N:$O,2,FALSE),IF($A$9="Energie  et  lubrifiants",VLOOKUP(VLOOKUP($A27,OUTIL!$U:$Z,B$1,FALSE),REF!$Z:$AA,2,FALSE),IF($A$9="Or industriel",VLOOKUP(VLOOKUP($A27,OUTIL!$AC:$AH,B$1,FALSE),REF!$AC:$AD,2,FALSE),IF($A$9="Produits bruts d'origine animale et vegetale",VLOOKUP(VLOOKUP($A27,OUTIL!$AK:$AP,B$1,FALSE),REF!$Q:$R,2,FALSE),IF($A$9="Produits bruts d'origine minerale",VLOOKUP(VLOOKUP($A27,OUTIL!$AS:$AX,B$1,FALSE),REF!$AF:$AG,2,FALSE),IF($A$9="Produits finis de consommation",VLOOKUP(VLOOKUP($A27,OUTIL!$BA:$BF,B$1,FALSE),REF!$T:$U,2,FALSE),IF($A$9="Produits finis d'equipement agricole",VLOOKUP(VLOOKUP($A27,OUTIL!$BI:$BN,B$1,FALSE),REF!$AI:$AJ,2,FALSE),IF($A$9="Produits finis d'equipement industriel",VLOOKUP(VLOOKUP($A27,OUTIL!$BQ:$BV,B$1,FALSE),REF!$W:$X,2,FALSE),"Ahmadovitch")))))))))</f>
        <v>Eaux minérales et boissons non alcooliques</v>
      </c>
      <c r="C27" s="6">
        <f>ROUND(IF($A$9="Alimentation, boissons et tabacs",VLOOKUP($A27,OUTIL!$E:$J,C$1,FALSE),IF($A$9="Demi produits",VLOOKUP($A27,OUTIL!$M:$R,C$1,FALSE),IF($A$9="Energie  et  lubrifiants",VLOOKUP($A27,OUTIL!$U:$Z,C$1,FALSE),IF($A$9="Or industriel",VLOOKUP($A27,OUTIL!$AC:$AH,C$1,FALSE),IF($A$9="Produits bruts d'origine animale et vegetale",VLOOKUP($A27,OUTIL!$AK:$AP,C$1,FALSE),IF($A$9="Produits bruts d'origine minerale",VLOOKUP($A27,OUTIL!$AS:$AX,C$1,FALSE),IF($A$9="Produits finis de consommation",VLOOKUP($A27,OUTIL!$BA:$BF,C$1,FALSE),IF($A$9="Produits finis d'equipement agricole",VLOOKUP($A27,OUTIL!$BI:$BN,C$1,FALSE),IF($A$9="Produits finis d'equipement industriel",VLOOKUP($A27,OUTIL!$BQ:$BV,C$1,FALSE),"Ahmadovitch")))))))))/1000,0)</f>
        <v>31263</v>
      </c>
      <c r="D27" s="6">
        <f>ROUND(IF($A$9="Alimentation, boissons et tabacs",VLOOKUP($A27,OUTIL!$E:$J,D$1,FALSE),IF($A$9="Demi produits",VLOOKUP($A27,OUTIL!$M:$R,D$1,FALSE),IF($A$9="Energie  et  lubrifiants",VLOOKUP($A27,OUTIL!$U:$Z,D$1,FALSE),IF($A$9="Or industriel",VLOOKUP($A27,OUTIL!$AC:$AH,D$1,FALSE),IF($A$9="Produits bruts d'origine animale et vegetale",VLOOKUP($A27,OUTIL!$AK:$AP,D$1,FALSE),IF($A$9="Produits bruts d'origine minerale",VLOOKUP($A27,OUTIL!$AS:$AX,D$1,FALSE),IF($A$9="Produits finis de consommation",VLOOKUP($A27,OUTIL!$BA:$BF,D$1,FALSE),IF($A$9="Produits finis d'equipement agricole",VLOOKUP($A27,OUTIL!$BI:$BN,D$1,FALSE),IF($A$9="Produits finis d'equipement industriel",VLOOKUP($A27,OUTIL!$BQ:$BV,D$1,FALSE),"Ahmadovitch")))))))))/1000,0)</f>
        <v>228510</v>
      </c>
      <c r="E27" s="6">
        <f>ROUND(IF($A$9="Alimentation, boissons et tabacs",VLOOKUP($A27,OUTIL!$E:$J,E$1,FALSE),IF($A$9="Demi produits",VLOOKUP($A27,OUTIL!$M:$R,E$1,FALSE),IF($A$9="Energie  et  lubrifiants",VLOOKUP($A27,OUTIL!$U:$Z,E$1,FALSE),IF($A$9="Or industriel",VLOOKUP($A27,OUTIL!$AC:$AH,E$1,FALSE),IF($A$9="Produits bruts d'origine animale et vegetale",VLOOKUP($A27,OUTIL!$AK:$AP,E$1,FALSE),IF($A$9="Produits bruts d'origine minerale",VLOOKUP($A27,OUTIL!$AS:$AX,E$1,FALSE),IF($A$9="Produits finis de consommation",VLOOKUP($A27,OUTIL!$BA:$BF,E$1,FALSE),IF($A$9="Produits finis d'equipement agricole",VLOOKUP($A27,OUTIL!$BI:$BN,E$1,FALSE),IF($A$9="Produits finis d'equipement industriel",VLOOKUP($A27,OUTIL!$BQ:$BV,E$1,FALSE),"Ahmadovitch")))))))))/1000,0)</f>
        <v>33770</v>
      </c>
      <c r="F27" s="6">
        <f>ROUND(IF($A$9="Alimentation, boissons et tabacs",VLOOKUP($A27,OUTIL!$E:$J,F$1,FALSE),IF($A$9="Demi produits",VLOOKUP($A27,OUTIL!$M:$R,F$1,FALSE),IF($A$9="Energie  et  lubrifiants",VLOOKUP($A27,OUTIL!$U:$Z,F$1,FALSE),IF($A$9="Or industriel",VLOOKUP($A27,OUTIL!$AC:$AH,F$1,FALSE),IF($A$9="Produits bruts d'origine animale et vegetale",VLOOKUP($A27,OUTIL!$AK:$AP,F$1,FALSE),IF($A$9="Produits bruts d'origine minerale",VLOOKUP($A27,OUTIL!$AS:$AX,F$1,FALSE),IF($A$9="Produits finis de consommation",VLOOKUP($A27,OUTIL!$BA:$BF,F$1,FALSE),IF($A$9="Produits finis d'equipement agricole",VLOOKUP($A27,OUTIL!$BI:$BN,F$1,FALSE),IF($A$9="Produits finis d'equipement industriel",VLOOKUP($A27,OUTIL!$BQ:$BV,F$1,FALSE),"Ahmadovitch")))))))))/1000,0)</f>
        <v>233452</v>
      </c>
    </row>
    <row r="28" spans="1:6" ht="16.5" x14ac:dyDescent="0.3">
      <c r="A28">
        <v>19</v>
      </c>
      <c r="B28" s="5" t="str">
        <f>IF($A$9="Alimentation, boissons et tabacs",VLOOKUP(VLOOKUP($A28,OUTIL!$E:$J,B$1,FALSE),REF!$K:$L,2,FALSE),IF($A$9="Demi produits",VLOOKUP(VLOOKUP($A28,OUTIL!$M:$R,B$1,FALSE),REF!$N:$O,2,FALSE),IF($A$9="Energie  et  lubrifiants",VLOOKUP(VLOOKUP($A28,OUTIL!$U:$Z,B$1,FALSE),REF!$Z:$AA,2,FALSE),IF($A$9="Or industriel",VLOOKUP(VLOOKUP($A28,OUTIL!$AC:$AH,B$1,FALSE),REF!$AC:$AD,2,FALSE),IF($A$9="Produits bruts d'origine animale et vegetale",VLOOKUP(VLOOKUP($A28,OUTIL!$AK:$AP,B$1,FALSE),REF!$Q:$R,2,FALSE),IF($A$9="Produits bruts d'origine minerale",VLOOKUP(VLOOKUP($A28,OUTIL!$AS:$AX,B$1,FALSE),REF!$AF:$AG,2,FALSE),IF($A$9="Produits finis de consommation",VLOOKUP(VLOOKUP($A28,OUTIL!$BA:$BF,B$1,FALSE),REF!$T:$U,2,FALSE),IF($A$9="Produits finis d'equipement agricole",VLOOKUP(VLOOKUP($A28,OUTIL!$BI:$BN,B$1,FALSE),REF!$AI:$AJ,2,FALSE),IF($A$9="Produits finis d'equipement industriel",VLOOKUP(VLOOKUP($A28,OUTIL!$BQ:$BV,B$1,FALSE),REF!$W:$X,2,FALSE),"Ahmadovitch")))))))))</f>
        <v>Jus de fruits et de légumes</v>
      </c>
      <c r="C28" s="6">
        <f>ROUND(IF($A$9="Alimentation, boissons et tabacs",VLOOKUP($A28,OUTIL!$E:$J,C$1,FALSE),IF($A$9="Demi produits",VLOOKUP($A28,OUTIL!$M:$R,C$1,FALSE),IF($A$9="Energie  et  lubrifiants",VLOOKUP($A28,OUTIL!$U:$Z,C$1,FALSE),IF($A$9="Or industriel",VLOOKUP($A28,OUTIL!$AC:$AH,C$1,FALSE),IF($A$9="Produits bruts d'origine animale et vegetale",VLOOKUP($A28,OUTIL!$AK:$AP,C$1,FALSE),IF($A$9="Produits bruts d'origine minerale",VLOOKUP($A28,OUTIL!$AS:$AX,C$1,FALSE),IF($A$9="Produits finis de consommation",VLOOKUP($A28,OUTIL!$BA:$BF,C$1,FALSE),IF($A$9="Produits finis d'equipement agricole",VLOOKUP($A28,OUTIL!$BI:$BN,C$1,FALSE),IF($A$9="Produits finis d'equipement industriel",VLOOKUP($A28,OUTIL!$BQ:$BV,C$1,FALSE),"Ahmadovitch")))))))))/1000,0)</f>
        <v>13295</v>
      </c>
      <c r="D28" s="6">
        <f>ROUND(IF($A$9="Alimentation, boissons et tabacs",VLOOKUP($A28,OUTIL!$E:$J,D$1,FALSE),IF($A$9="Demi produits",VLOOKUP($A28,OUTIL!$M:$R,D$1,FALSE),IF($A$9="Energie  et  lubrifiants",VLOOKUP($A28,OUTIL!$U:$Z,D$1,FALSE),IF($A$9="Or industriel",VLOOKUP($A28,OUTIL!$AC:$AH,D$1,FALSE),IF($A$9="Produits bruts d'origine animale et vegetale",VLOOKUP($A28,OUTIL!$AK:$AP,D$1,FALSE),IF($A$9="Produits bruts d'origine minerale",VLOOKUP($A28,OUTIL!$AS:$AX,D$1,FALSE),IF($A$9="Produits finis de consommation",VLOOKUP($A28,OUTIL!$BA:$BF,D$1,FALSE),IF($A$9="Produits finis d'equipement agricole",VLOOKUP($A28,OUTIL!$BI:$BN,D$1,FALSE),IF($A$9="Produits finis d'equipement industriel",VLOOKUP($A28,OUTIL!$BQ:$BV,D$1,FALSE),"Ahmadovitch")))))))))/1000,0)</f>
        <v>210326</v>
      </c>
      <c r="E28" s="6">
        <f>ROUND(IF($A$9="Alimentation, boissons et tabacs",VLOOKUP($A28,OUTIL!$E:$J,E$1,FALSE),IF($A$9="Demi produits",VLOOKUP($A28,OUTIL!$M:$R,E$1,FALSE),IF($A$9="Energie  et  lubrifiants",VLOOKUP($A28,OUTIL!$U:$Z,E$1,FALSE),IF($A$9="Or industriel",VLOOKUP($A28,OUTIL!$AC:$AH,E$1,FALSE),IF($A$9="Produits bruts d'origine animale et vegetale",VLOOKUP($A28,OUTIL!$AK:$AP,E$1,FALSE),IF($A$9="Produits bruts d'origine minerale",VLOOKUP($A28,OUTIL!$AS:$AX,E$1,FALSE),IF($A$9="Produits finis de consommation",VLOOKUP($A28,OUTIL!$BA:$BF,E$1,FALSE),IF($A$9="Produits finis d'equipement agricole",VLOOKUP($A28,OUTIL!$BI:$BN,E$1,FALSE),IF($A$9="Produits finis d'equipement industriel",VLOOKUP($A28,OUTIL!$BQ:$BV,E$1,FALSE),"Ahmadovitch")))))))))/1000,0)</f>
        <v>12714</v>
      </c>
      <c r="F28" s="6">
        <f>ROUND(IF($A$9="Alimentation, boissons et tabacs",VLOOKUP($A28,OUTIL!$E:$J,F$1,FALSE),IF($A$9="Demi produits",VLOOKUP($A28,OUTIL!$M:$R,F$1,FALSE),IF($A$9="Energie  et  lubrifiants",VLOOKUP($A28,OUTIL!$U:$Z,F$1,FALSE),IF($A$9="Or industriel",VLOOKUP($A28,OUTIL!$AC:$AH,F$1,FALSE),IF($A$9="Produits bruts d'origine animale et vegetale",VLOOKUP($A28,OUTIL!$AK:$AP,F$1,FALSE),IF($A$9="Produits bruts d'origine minerale",VLOOKUP($A28,OUTIL!$AS:$AX,F$1,FALSE),IF($A$9="Produits finis de consommation",VLOOKUP($A28,OUTIL!$BA:$BF,F$1,FALSE),IF($A$9="Produits finis d'equipement agricole",VLOOKUP($A28,OUTIL!$BI:$BN,F$1,FALSE),IF($A$9="Produits finis d'equipement industriel",VLOOKUP($A28,OUTIL!$BQ:$BV,F$1,FALSE),"Ahmadovitch")))))))))/1000,0)</f>
        <v>200733</v>
      </c>
    </row>
    <row r="29" spans="1:6" ht="16.5" x14ac:dyDescent="0.3">
      <c r="A29">
        <v>20</v>
      </c>
      <c r="B29" s="5" t="str">
        <f>IF($A$9="Alimentation, boissons et tabacs",VLOOKUP(VLOOKUP($A29,OUTIL!$E:$J,B$1,FALSE),REF!$K:$L,2,FALSE),IF($A$9="Demi produits",VLOOKUP(VLOOKUP($A29,OUTIL!$M:$R,B$1,FALSE),REF!$N:$O,2,FALSE),IF($A$9="Energie  et  lubrifiants",VLOOKUP(VLOOKUP($A29,OUTIL!$U:$Z,B$1,FALSE),REF!$Z:$AA,2,FALSE),IF($A$9="Or industriel",VLOOKUP(VLOOKUP($A29,OUTIL!$AC:$AH,B$1,FALSE),REF!$AC:$AD,2,FALSE),IF($A$9="Produits bruts d'origine animale et vegetale",VLOOKUP(VLOOKUP($A29,OUTIL!$AK:$AP,B$1,FALSE),REF!$Q:$R,2,FALSE),IF($A$9="Produits bruts d'origine minerale",VLOOKUP(VLOOKUP($A29,OUTIL!$AS:$AX,B$1,FALSE),REF!$AF:$AG,2,FALSE),IF($A$9="Produits finis de consommation",VLOOKUP(VLOOKUP($A29,OUTIL!$BA:$BF,B$1,FALSE),REF!$T:$U,2,FALSE),IF($A$9="Produits finis d'equipement agricole",VLOOKUP(VLOOKUP($A29,OUTIL!$BI:$BN,B$1,FALSE),REF!$AI:$AJ,2,FALSE),IF($A$9="Produits finis d'equipement industriel",VLOOKUP(VLOOKUP($A29,OUTIL!$BQ:$BV,B$1,FALSE),REF!$W:$X,2,FALSE),"Ahmadovitch")))))))))</f>
        <v>Oeufs</v>
      </c>
      <c r="C29" s="6">
        <f>ROUND(IF($A$9="Alimentation, boissons et tabacs",VLOOKUP($A29,OUTIL!$E:$J,C$1,FALSE),IF($A$9="Demi produits",VLOOKUP($A29,OUTIL!$M:$R,C$1,FALSE),IF($A$9="Energie  et  lubrifiants",VLOOKUP($A29,OUTIL!$U:$Z,C$1,FALSE),IF($A$9="Or industriel",VLOOKUP($A29,OUTIL!$AC:$AH,C$1,FALSE),IF($A$9="Produits bruts d'origine animale et vegetale",VLOOKUP($A29,OUTIL!$AK:$AP,C$1,FALSE),IF($A$9="Produits bruts d'origine minerale",VLOOKUP($A29,OUTIL!$AS:$AX,C$1,FALSE),IF($A$9="Produits finis de consommation",VLOOKUP($A29,OUTIL!$BA:$BF,C$1,FALSE),IF($A$9="Produits finis d'equipement agricole",VLOOKUP($A29,OUTIL!$BI:$BN,C$1,FALSE),IF($A$9="Produits finis d'equipement industriel",VLOOKUP($A29,OUTIL!$BQ:$BV,C$1,FALSE),"Ahmadovitch")))))))))/1000,0)</f>
        <v>4508</v>
      </c>
      <c r="D29" s="6">
        <f>ROUND(IF($A$9="Alimentation, boissons et tabacs",VLOOKUP($A29,OUTIL!$E:$J,D$1,FALSE),IF($A$9="Demi produits",VLOOKUP($A29,OUTIL!$M:$R,D$1,FALSE),IF($A$9="Energie  et  lubrifiants",VLOOKUP($A29,OUTIL!$U:$Z,D$1,FALSE),IF($A$9="Or industriel",VLOOKUP($A29,OUTIL!$AC:$AH,D$1,FALSE),IF($A$9="Produits bruts d'origine animale et vegetale",VLOOKUP($A29,OUTIL!$AK:$AP,D$1,FALSE),IF($A$9="Produits bruts d'origine minerale",VLOOKUP($A29,OUTIL!$AS:$AX,D$1,FALSE),IF($A$9="Produits finis de consommation",VLOOKUP($A29,OUTIL!$BA:$BF,D$1,FALSE),IF($A$9="Produits finis d'equipement agricole",VLOOKUP($A29,OUTIL!$BI:$BN,D$1,FALSE),IF($A$9="Produits finis d'equipement industriel",VLOOKUP($A29,OUTIL!$BQ:$BV,D$1,FALSE),"Ahmadovitch")))))))))/1000,0)</f>
        <v>209841</v>
      </c>
      <c r="E29" s="6">
        <f>ROUND(IF($A$9="Alimentation, boissons et tabacs",VLOOKUP($A29,OUTIL!$E:$J,E$1,FALSE),IF($A$9="Demi produits",VLOOKUP($A29,OUTIL!$M:$R,E$1,FALSE),IF($A$9="Energie  et  lubrifiants",VLOOKUP($A29,OUTIL!$U:$Z,E$1,FALSE),IF($A$9="Or industriel",VLOOKUP($A29,OUTIL!$AC:$AH,E$1,FALSE),IF($A$9="Produits bruts d'origine animale et vegetale",VLOOKUP($A29,OUTIL!$AK:$AP,E$1,FALSE),IF($A$9="Produits bruts d'origine minerale",VLOOKUP($A29,OUTIL!$AS:$AX,E$1,FALSE),IF($A$9="Produits finis de consommation",VLOOKUP($A29,OUTIL!$BA:$BF,E$1,FALSE),IF($A$9="Produits finis d'equipement agricole",VLOOKUP($A29,OUTIL!$BI:$BN,E$1,FALSE),IF($A$9="Produits finis d'equipement industriel",VLOOKUP($A29,OUTIL!$BQ:$BV,E$1,FALSE),"Ahmadovitch")))))))))/1000,0)</f>
        <v>3897</v>
      </c>
      <c r="F29" s="6">
        <f>ROUND(IF($A$9="Alimentation, boissons et tabacs",VLOOKUP($A29,OUTIL!$E:$J,F$1,FALSE),IF($A$9="Demi produits",VLOOKUP($A29,OUTIL!$M:$R,F$1,FALSE),IF($A$9="Energie  et  lubrifiants",VLOOKUP($A29,OUTIL!$U:$Z,F$1,FALSE),IF($A$9="Or industriel",VLOOKUP($A29,OUTIL!$AC:$AH,F$1,FALSE),IF($A$9="Produits bruts d'origine animale et vegetale",VLOOKUP($A29,OUTIL!$AK:$AP,F$1,FALSE),IF($A$9="Produits bruts d'origine minerale",VLOOKUP($A29,OUTIL!$AS:$AX,F$1,FALSE),IF($A$9="Produits finis de consommation",VLOOKUP($A29,OUTIL!$BA:$BF,F$1,FALSE),IF($A$9="Produits finis d'equipement agricole",VLOOKUP($A29,OUTIL!$BI:$BN,F$1,FALSE),IF($A$9="Produits finis d'equipement industriel",VLOOKUP($A29,OUTIL!$BQ:$BV,F$1,FALSE),"Ahmadovitch")))))))))/1000,0)</f>
        <v>215094</v>
      </c>
    </row>
    <row r="30" spans="1:6" ht="16.5" x14ac:dyDescent="0.3">
      <c r="A30">
        <v>21</v>
      </c>
      <c r="B30" s="5" t="str">
        <f>IF($A$9="Alimentation, boissons et tabacs",VLOOKUP(VLOOKUP($A30,OUTIL!$E:$J,B$1,FALSE),REF!$K:$L,2,FALSE),IF($A$9="Demi produits",VLOOKUP(VLOOKUP($A30,OUTIL!$M:$R,B$1,FALSE),REF!$N:$O,2,FALSE),IF($A$9="Energie  et  lubrifiants",VLOOKUP(VLOOKUP($A30,OUTIL!$U:$Z,B$1,FALSE),REF!$Z:$AA,2,FALSE),IF($A$9="Or industriel",VLOOKUP(VLOOKUP($A30,OUTIL!$AC:$AH,B$1,FALSE),REF!$AC:$AD,2,FALSE),IF($A$9="Produits bruts d'origine animale et vegetale",VLOOKUP(VLOOKUP($A30,OUTIL!$AK:$AP,B$1,FALSE),REF!$Q:$R,2,FALSE),IF($A$9="Produits bruts d'origine minerale",VLOOKUP(VLOOKUP($A30,OUTIL!$AS:$AX,B$1,FALSE),REF!$AF:$AG,2,FALSE),IF($A$9="Produits finis de consommation",VLOOKUP(VLOOKUP($A30,OUTIL!$BA:$BF,B$1,FALSE),REF!$T:$U,2,FALSE),IF($A$9="Produits finis d'equipement agricole",VLOOKUP(VLOOKUP($A30,OUTIL!$BI:$BN,B$1,FALSE),REF!$AI:$AJ,2,FALSE),IF($A$9="Produits finis d'equipement industriel",VLOOKUP(VLOOKUP($A30,OUTIL!$BQ:$BV,B$1,FALSE),REF!$W:$X,2,FALSE),"Ahmadovitch")))))))))</f>
        <v>Conserves de fruits et confitures</v>
      </c>
      <c r="C30" s="6">
        <f>ROUND(IF($A$9="Alimentation, boissons et tabacs",VLOOKUP($A30,OUTIL!$E:$J,C$1,FALSE),IF($A$9="Demi produits",VLOOKUP($A30,OUTIL!$M:$R,C$1,FALSE),IF($A$9="Energie  et  lubrifiants",VLOOKUP($A30,OUTIL!$U:$Z,C$1,FALSE),IF($A$9="Or industriel",VLOOKUP($A30,OUTIL!$AC:$AH,C$1,FALSE),IF($A$9="Produits bruts d'origine animale et vegetale",VLOOKUP($A30,OUTIL!$AK:$AP,C$1,FALSE),IF($A$9="Produits bruts d'origine minerale",VLOOKUP($A30,OUTIL!$AS:$AX,C$1,FALSE),IF($A$9="Produits finis de consommation",VLOOKUP($A30,OUTIL!$BA:$BF,C$1,FALSE),IF($A$9="Produits finis d'equipement agricole",VLOOKUP($A30,OUTIL!$BI:$BN,C$1,FALSE),IF($A$9="Produits finis d'equipement industriel",VLOOKUP($A30,OUTIL!$BQ:$BV,C$1,FALSE),"Ahmadovitch")))))))))/1000,0)</f>
        <v>9928</v>
      </c>
      <c r="D30" s="6">
        <f>ROUND(IF($A$9="Alimentation, boissons et tabacs",VLOOKUP($A30,OUTIL!$E:$J,D$1,FALSE),IF($A$9="Demi produits",VLOOKUP($A30,OUTIL!$M:$R,D$1,FALSE),IF($A$9="Energie  et  lubrifiants",VLOOKUP($A30,OUTIL!$U:$Z,D$1,FALSE),IF($A$9="Or industriel",VLOOKUP($A30,OUTIL!$AC:$AH,D$1,FALSE),IF($A$9="Produits bruts d'origine animale et vegetale",VLOOKUP($A30,OUTIL!$AK:$AP,D$1,FALSE),IF($A$9="Produits bruts d'origine minerale",VLOOKUP($A30,OUTIL!$AS:$AX,D$1,FALSE),IF($A$9="Produits finis de consommation",VLOOKUP($A30,OUTIL!$BA:$BF,D$1,FALSE),IF($A$9="Produits finis d'equipement agricole",VLOOKUP($A30,OUTIL!$BI:$BN,D$1,FALSE),IF($A$9="Produits finis d'equipement industriel",VLOOKUP($A30,OUTIL!$BQ:$BV,D$1,FALSE),"Ahmadovitch")))))))))/1000,0)</f>
        <v>194198</v>
      </c>
      <c r="E30" s="6">
        <f>ROUND(IF($A$9="Alimentation, boissons et tabacs",VLOOKUP($A30,OUTIL!$E:$J,E$1,FALSE),IF($A$9="Demi produits",VLOOKUP($A30,OUTIL!$M:$R,E$1,FALSE),IF($A$9="Energie  et  lubrifiants",VLOOKUP($A30,OUTIL!$U:$Z,E$1,FALSE),IF($A$9="Or industriel",VLOOKUP($A30,OUTIL!$AC:$AH,E$1,FALSE),IF($A$9="Produits bruts d'origine animale et vegetale",VLOOKUP($A30,OUTIL!$AK:$AP,E$1,FALSE),IF($A$9="Produits bruts d'origine minerale",VLOOKUP($A30,OUTIL!$AS:$AX,E$1,FALSE),IF($A$9="Produits finis de consommation",VLOOKUP($A30,OUTIL!$BA:$BF,E$1,FALSE),IF($A$9="Produits finis d'equipement agricole",VLOOKUP($A30,OUTIL!$BI:$BN,E$1,FALSE),IF($A$9="Produits finis d'equipement industriel",VLOOKUP($A30,OUTIL!$BQ:$BV,E$1,FALSE),"Ahmadovitch")))))))))/1000,0)</f>
        <v>7691</v>
      </c>
      <c r="F30" s="6">
        <f>ROUND(IF($A$9="Alimentation, boissons et tabacs",VLOOKUP($A30,OUTIL!$E:$J,F$1,FALSE),IF($A$9="Demi produits",VLOOKUP($A30,OUTIL!$M:$R,F$1,FALSE),IF($A$9="Energie  et  lubrifiants",VLOOKUP($A30,OUTIL!$U:$Z,F$1,FALSE),IF($A$9="Or industriel",VLOOKUP($A30,OUTIL!$AC:$AH,F$1,FALSE),IF($A$9="Produits bruts d'origine animale et vegetale",VLOOKUP($A30,OUTIL!$AK:$AP,F$1,FALSE),IF($A$9="Produits bruts d'origine minerale",VLOOKUP($A30,OUTIL!$AS:$AX,F$1,FALSE),IF($A$9="Produits finis de consommation",VLOOKUP($A30,OUTIL!$BA:$BF,F$1,FALSE),IF($A$9="Produits finis d'equipement agricole",VLOOKUP($A30,OUTIL!$BI:$BN,F$1,FALSE),IF($A$9="Produits finis d'equipement industriel",VLOOKUP($A30,OUTIL!$BQ:$BV,F$1,FALSE),"Ahmadovitch")))))))))/1000,0)</f>
        <v>170950</v>
      </c>
    </row>
    <row r="31" spans="1:6" ht="16.5" x14ac:dyDescent="0.3">
      <c r="A31">
        <v>22</v>
      </c>
      <c r="B31" s="5" t="str">
        <f>IF($A$9="Alimentation, boissons et tabacs",VLOOKUP(VLOOKUP($A31,OUTIL!$E:$J,B$1,FALSE),REF!$K:$L,2,FALSE),IF($A$9="Demi produits",VLOOKUP(VLOOKUP($A31,OUTIL!$M:$R,B$1,FALSE),REF!$N:$O,2,FALSE),IF($A$9="Energie  et  lubrifiants",VLOOKUP(VLOOKUP($A31,OUTIL!$U:$Z,B$1,FALSE),REF!$Z:$AA,2,FALSE),IF($A$9="Or industriel",VLOOKUP(VLOOKUP($A31,OUTIL!$AC:$AH,B$1,FALSE),REF!$AC:$AD,2,FALSE),IF($A$9="Produits bruts d'origine animale et vegetale",VLOOKUP(VLOOKUP($A31,OUTIL!$AK:$AP,B$1,FALSE),REF!$Q:$R,2,FALSE),IF($A$9="Produits bruts d'origine minerale",VLOOKUP(VLOOKUP($A31,OUTIL!$AS:$AX,B$1,FALSE),REF!$AF:$AG,2,FALSE),IF($A$9="Produits finis de consommation",VLOOKUP(VLOOKUP($A31,OUTIL!$BA:$BF,B$1,FALSE),REF!$T:$U,2,FALSE),IF($A$9="Produits finis d'equipement agricole",VLOOKUP(VLOOKUP($A31,OUTIL!$BI:$BN,B$1,FALSE),REF!$AI:$AJ,2,FALSE),IF($A$9="Produits finis d'equipement industriel",VLOOKUP(VLOOKUP($A31,OUTIL!$BQ:$BV,B$1,FALSE),REF!$W:$X,2,FALSE),"Ahmadovitch")))))))))</f>
        <v>Thé</v>
      </c>
      <c r="C31" s="6">
        <f>ROUND(IF($A$9="Alimentation, boissons et tabacs",VLOOKUP($A31,OUTIL!$E:$J,C$1,FALSE),IF($A$9="Demi produits",VLOOKUP($A31,OUTIL!$M:$R,C$1,FALSE),IF($A$9="Energie  et  lubrifiants",VLOOKUP($A31,OUTIL!$U:$Z,C$1,FALSE),IF($A$9="Or industriel",VLOOKUP($A31,OUTIL!$AC:$AH,C$1,FALSE),IF($A$9="Produits bruts d'origine animale et vegetale",VLOOKUP($A31,OUTIL!$AK:$AP,C$1,FALSE),IF($A$9="Produits bruts d'origine minerale",VLOOKUP($A31,OUTIL!$AS:$AX,C$1,FALSE),IF($A$9="Produits finis de consommation",VLOOKUP($A31,OUTIL!$BA:$BF,C$1,FALSE),IF($A$9="Produits finis d'equipement agricole",VLOOKUP($A31,OUTIL!$BI:$BN,C$1,FALSE),IF($A$9="Produits finis d'equipement industriel",VLOOKUP($A31,OUTIL!$BQ:$BV,C$1,FALSE),"Ahmadovitch")))))))))/1000,0)</f>
        <v>724</v>
      </c>
      <c r="D31" s="6">
        <f>ROUND(IF($A$9="Alimentation, boissons et tabacs",VLOOKUP($A31,OUTIL!$E:$J,D$1,FALSE),IF($A$9="Demi produits",VLOOKUP($A31,OUTIL!$M:$R,D$1,FALSE),IF($A$9="Energie  et  lubrifiants",VLOOKUP($A31,OUTIL!$U:$Z,D$1,FALSE),IF($A$9="Or industriel",VLOOKUP($A31,OUTIL!$AC:$AH,D$1,FALSE),IF($A$9="Produits bruts d'origine animale et vegetale",VLOOKUP($A31,OUTIL!$AK:$AP,D$1,FALSE),IF($A$9="Produits bruts d'origine minerale",VLOOKUP($A31,OUTIL!$AS:$AX,D$1,FALSE),IF($A$9="Produits finis de consommation",VLOOKUP($A31,OUTIL!$BA:$BF,D$1,FALSE),IF($A$9="Produits finis d'equipement agricole",VLOOKUP($A31,OUTIL!$BI:$BN,D$1,FALSE),IF($A$9="Produits finis d'equipement industriel",VLOOKUP($A31,OUTIL!$BQ:$BV,D$1,FALSE),"Ahmadovitch")))))))))/1000,0)</f>
        <v>193639</v>
      </c>
      <c r="E31" s="6">
        <f>ROUND(IF($A$9="Alimentation, boissons et tabacs",VLOOKUP($A31,OUTIL!$E:$J,E$1,FALSE),IF($A$9="Demi produits",VLOOKUP($A31,OUTIL!$M:$R,E$1,FALSE),IF($A$9="Energie  et  lubrifiants",VLOOKUP($A31,OUTIL!$U:$Z,E$1,FALSE),IF($A$9="Or industriel",VLOOKUP($A31,OUTIL!$AC:$AH,E$1,FALSE),IF($A$9="Produits bruts d'origine animale et vegetale",VLOOKUP($A31,OUTIL!$AK:$AP,E$1,FALSE),IF($A$9="Produits bruts d'origine minerale",VLOOKUP($A31,OUTIL!$AS:$AX,E$1,FALSE),IF($A$9="Produits finis de consommation",VLOOKUP($A31,OUTIL!$BA:$BF,E$1,FALSE),IF($A$9="Produits finis d'equipement agricole",VLOOKUP($A31,OUTIL!$BI:$BN,E$1,FALSE),IF($A$9="Produits finis d'equipement industriel",VLOOKUP($A31,OUTIL!$BQ:$BV,E$1,FALSE),"Ahmadovitch")))))))))/1000,0)</f>
        <v>941</v>
      </c>
      <c r="F31" s="6">
        <f>ROUND(IF($A$9="Alimentation, boissons et tabacs",VLOOKUP($A31,OUTIL!$E:$J,F$1,FALSE),IF($A$9="Demi produits",VLOOKUP($A31,OUTIL!$M:$R,F$1,FALSE),IF($A$9="Energie  et  lubrifiants",VLOOKUP($A31,OUTIL!$U:$Z,F$1,FALSE),IF($A$9="Or industriel",VLOOKUP($A31,OUTIL!$AC:$AH,F$1,FALSE),IF($A$9="Produits bruts d'origine animale et vegetale",VLOOKUP($A31,OUTIL!$AK:$AP,F$1,FALSE),IF($A$9="Produits bruts d'origine minerale",VLOOKUP($A31,OUTIL!$AS:$AX,F$1,FALSE),IF($A$9="Produits finis de consommation",VLOOKUP($A31,OUTIL!$BA:$BF,F$1,FALSE),IF($A$9="Produits finis d'equipement agricole",VLOOKUP($A31,OUTIL!$BI:$BN,F$1,FALSE),IF($A$9="Produits finis d'equipement industriel",VLOOKUP($A31,OUTIL!$BQ:$BV,F$1,FALSE),"Ahmadovitch")))))))))/1000,0)</f>
        <v>264443</v>
      </c>
    </row>
    <row r="32" spans="1:6" ht="16.5" x14ac:dyDescent="0.3">
      <c r="A32">
        <v>23</v>
      </c>
      <c r="B32" s="5" t="str">
        <f>IF($A$9="Alimentation, boissons et tabacs",VLOOKUP(VLOOKUP($A32,OUTIL!$E:$J,B$1,FALSE),REF!$K:$L,2,FALSE),IF($A$9="Demi produits",VLOOKUP(VLOOKUP($A32,OUTIL!$M:$R,B$1,FALSE),REF!$N:$O,2,FALSE),IF($A$9="Energie  et  lubrifiants",VLOOKUP(VLOOKUP($A32,OUTIL!$U:$Z,B$1,FALSE),REF!$Z:$AA,2,FALSE),IF($A$9="Or industriel",VLOOKUP(VLOOKUP($A32,OUTIL!$AC:$AH,B$1,FALSE),REF!$AC:$AD,2,FALSE),IF($A$9="Produits bruts d'origine animale et vegetale",VLOOKUP(VLOOKUP($A32,OUTIL!$AK:$AP,B$1,FALSE),REF!$Q:$R,2,FALSE),IF($A$9="Produits bruts d'origine minerale",VLOOKUP(VLOOKUP($A32,OUTIL!$AS:$AX,B$1,FALSE),REF!$AF:$AG,2,FALSE),IF($A$9="Produits finis de consommation",VLOOKUP(VLOOKUP($A32,OUTIL!$BA:$BF,B$1,FALSE),REF!$T:$U,2,FALSE),IF($A$9="Produits finis d'equipement agricole",VLOOKUP(VLOOKUP($A32,OUTIL!$BI:$BN,B$1,FALSE),REF!$AI:$AJ,2,FALSE),IF($A$9="Produits finis d'equipement industriel",VLOOKUP(VLOOKUP($A32,OUTIL!$BQ:$BV,B$1,FALSE),REF!$W:$X,2,FALSE),"Ahmadovitch")))))))))</f>
        <v>Préparations à base de sucre</v>
      </c>
      <c r="C32" s="6">
        <f>ROUND(IF($A$9="Alimentation, boissons et tabacs",VLOOKUP($A32,OUTIL!$E:$J,C$1,FALSE),IF($A$9="Demi produits",VLOOKUP($A32,OUTIL!$M:$R,C$1,FALSE),IF($A$9="Energie  et  lubrifiants",VLOOKUP($A32,OUTIL!$U:$Z,C$1,FALSE),IF($A$9="Or industriel",VLOOKUP($A32,OUTIL!$AC:$AH,C$1,FALSE),IF($A$9="Produits bruts d'origine animale et vegetale",VLOOKUP($A32,OUTIL!$AK:$AP,C$1,FALSE),IF($A$9="Produits bruts d'origine minerale",VLOOKUP($A32,OUTIL!$AS:$AX,C$1,FALSE),IF($A$9="Produits finis de consommation",VLOOKUP($A32,OUTIL!$BA:$BF,C$1,FALSE),IF($A$9="Produits finis d'equipement agricole",VLOOKUP($A32,OUTIL!$BI:$BN,C$1,FALSE),IF($A$9="Produits finis d'equipement industriel",VLOOKUP($A32,OUTIL!$BQ:$BV,C$1,FALSE),"Ahmadovitch")))))))))/1000,0)</f>
        <v>24543</v>
      </c>
      <c r="D32" s="6">
        <f>ROUND(IF($A$9="Alimentation, boissons et tabacs",VLOOKUP($A32,OUTIL!$E:$J,D$1,FALSE),IF($A$9="Demi produits",VLOOKUP($A32,OUTIL!$M:$R,D$1,FALSE),IF($A$9="Energie  et  lubrifiants",VLOOKUP($A32,OUTIL!$U:$Z,D$1,FALSE),IF($A$9="Or industriel",VLOOKUP($A32,OUTIL!$AC:$AH,D$1,FALSE),IF($A$9="Produits bruts d'origine animale et vegetale",VLOOKUP($A32,OUTIL!$AK:$AP,D$1,FALSE),IF($A$9="Produits bruts d'origine minerale",VLOOKUP($A32,OUTIL!$AS:$AX,D$1,FALSE),IF($A$9="Produits finis de consommation",VLOOKUP($A32,OUTIL!$BA:$BF,D$1,FALSE),IF($A$9="Produits finis d'equipement agricole",VLOOKUP($A32,OUTIL!$BI:$BN,D$1,FALSE),IF($A$9="Produits finis d'equipement industriel",VLOOKUP($A32,OUTIL!$BQ:$BV,D$1,FALSE),"Ahmadovitch")))))))))/1000,0)</f>
        <v>188552</v>
      </c>
      <c r="E32" s="6">
        <f>ROUND(IF($A$9="Alimentation, boissons et tabacs",VLOOKUP($A32,OUTIL!$E:$J,E$1,FALSE),IF($A$9="Demi produits",VLOOKUP($A32,OUTIL!$M:$R,E$1,FALSE),IF($A$9="Energie  et  lubrifiants",VLOOKUP($A32,OUTIL!$U:$Z,E$1,FALSE),IF($A$9="Or industriel",VLOOKUP($A32,OUTIL!$AC:$AH,E$1,FALSE),IF($A$9="Produits bruts d'origine animale et vegetale",VLOOKUP($A32,OUTIL!$AK:$AP,E$1,FALSE),IF($A$9="Produits bruts d'origine minerale",VLOOKUP($A32,OUTIL!$AS:$AX,E$1,FALSE),IF($A$9="Produits finis de consommation",VLOOKUP($A32,OUTIL!$BA:$BF,E$1,FALSE),IF($A$9="Produits finis d'equipement agricole",VLOOKUP($A32,OUTIL!$BI:$BN,E$1,FALSE),IF($A$9="Produits finis d'equipement industriel",VLOOKUP($A32,OUTIL!$BQ:$BV,E$1,FALSE),"Ahmadovitch")))))))))/1000,0)</f>
        <v>14350</v>
      </c>
      <c r="F32" s="6">
        <f>ROUND(IF($A$9="Alimentation, boissons et tabacs",VLOOKUP($A32,OUTIL!$E:$J,F$1,FALSE),IF($A$9="Demi produits",VLOOKUP($A32,OUTIL!$M:$R,F$1,FALSE),IF($A$9="Energie  et  lubrifiants",VLOOKUP($A32,OUTIL!$U:$Z,F$1,FALSE),IF($A$9="Or industriel",VLOOKUP($A32,OUTIL!$AC:$AH,F$1,FALSE),IF($A$9="Produits bruts d'origine animale et vegetale",VLOOKUP($A32,OUTIL!$AK:$AP,F$1,FALSE),IF($A$9="Produits bruts d'origine minerale",VLOOKUP($A32,OUTIL!$AS:$AX,F$1,FALSE),IF($A$9="Produits finis de consommation",VLOOKUP($A32,OUTIL!$BA:$BF,F$1,FALSE),IF($A$9="Produits finis d'equipement agricole",VLOOKUP($A32,OUTIL!$BI:$BN,F$1,FALSE),IF($A$9="Produits finis d'equipement industriel",VLOOKUP($A32,OUTIL!$BQ:$BV,F$1,FALSE),"Ahmadovitch")))))))))/1000,0)</f>
        <v>204341</v>
      </c>
    </row>
    <row r="33" spans="1:6" ht="16.5" x14ac:dyDescent="0.3">
      <c r="A33">
        <v>24</v>
      </c>
      <c r="B33" s="5" t="str">
        <f>IF($A$9="Alimentation, boissons et tabacs",VLOOKUP(VLOOKUP($A33,OUTIL!$E:$J,B$1,FALSE),REF!$K:$L,2,FALSE),IF($A$9="Demi produits",VLOOKUP(VLOOKUP($A33,OUTIL!$M:$R,B$1,FALSE),REF!$N:$O,2,FALSE),IF($A$9="Energie  et  lubrifiants",VLOOKUP(VLOOKUP($A33,OUTIL!$U:$Z,B$1,FALSE),REF!$Z:$AA,2,FALSE),IF($A$9="Or industriel",VLOOKUP(VLOOKUP($A33,OUTIL!$AC:$AH,B$1,FALSE),REF!$AC:$AD,2,FALSE),IF($A$9="Produits bruts d'origine animale et vegetale",VLOOKUP(VLOOKUP($A33,OUTIL!$AK:$AP,B$1,FALSE),REF!$Q:$R,2,FALSE),IF($A$9="Produits bruts d'origine minerale",VLOOKUP(VLOOKUP($A33,OUTIL!$AS:$AX,B$1,FALSE),REF!$AF:$AG,2,FALSE),IF($A$9="Produits finis de consommation",VLOOKUP(VLOOKUP($A33,OUTIL!$BA:$BF,B$1,FALSE),REF!$T:$U,2,FALSE),IF($A$9="Produits finis d'equipement agricole",VLOOKUP(VLOOKUP($A33,OUTIL!$BI:$BN,B$1,FALSE),REF!$AI:$AJ,2,FALSE),IF($A$9="Produits finis d'equipement industriel",VLOOKUP(VLOOKUP($A33,OUTIL!$BQ:$BV,B$1,FALSE),REF!$W:$X,2,FALSE),"Ahmadovitch")))))))))</f>
        <v>Epices</v>
      </c>
      <c r="C33" s="6">
        <f>ROUND(IF($A$9="Alimentation, boissons et tabacs",VLOOKUP($A33,OUTIL!$E:$J,C$1,FALSE),IF($A$9="Demi produits",VLOOKUP($A33,OUTIL!$M:$R,C$1,FALSE),IF($A$9="Energie  et  lubrifiants",VLOOKUP($A33,OUTIL!$U:$Z,C$1,FALSE),IF($A$9="Or industriel",VLOOKUP($A33,OUTIL!$AC:$AH,C$1,FALSE),IF($A$9="Produits bruts d'origine animale et vegetale",VLOOKUP($A33,OUTIL!$AK:$AP,C$1,FALSE),IF($A$9="Produits bruts d'origine minerale",VLOOKUP($A33,OUTIL!$AS:$AX,C$1,FALSE),IF($A$9="Produits finis de consommation",VLOOKUP($A33,OUTIL!$BA:$BF,C$1,FALSE),IF($A$9="Produits finis d'equipement agricole",VLOOKUP($A33,OUTIL!$BI:$BN,C$1,FALSE),IF($A$9="Produits finis d'equipement industriel",VLOOKUP($A33,OUTIL!$BQ:$BV,C$1,FALSE),"Ahmadovitch")))))))))/1000,0)</f>
        <v>5771</v>
      </c>
      <c r="D33" s="6">
        <f>ROUND(IF($A$9="Alimentation, boissons et tabacs",VLOOKUP($A33,OUTIL!$E:$J,D$1,FALSE),IF($A$9="Demi produits",VLOOKUP($A33,OUTIL!$M:$R,D$1,FALSE),IF($A$9="Energie  et  lubrifiants",VLOOKUP($A33,OUTIL!$U:$Z,D$1,FALSE),IF($A$9="Or industriel",VLOOKUP($A33,OUTIL!$AC:$AH,D$1,FALSE),IF($A$9="Produits bruts d'origine animale et vegetale",VLOOKUP($A33,OUTIL!$AK:$AP,D$1,FALSE),IF($A$9="Produits bruts d'origine minerale",VLOOKUP($A33,OUTIL!$AS:$AX,D$1,FALSE),IF($A$9="Produits finis de consommation",VLOOKUP($A33,OUTIL!$BA:$BF,D$1,FALSE),IF($A$9="Produits finis d'equipement agricole",VLOOKUP($A33,OUTIL!$BI:$BN,D$1,FALSE),IF($A$9="Produits finis d'equipement industriel",VLOOKUP($A33,OUTIL!$BQ:$BV,D$1,FALSE),"Ahmadovitch")))))))))/1000,0)</f>
        <v>137869</v>
      </c>
      <c r="E33" s="6">
        <f>ROUND(IF($A$9="Alimentation, boissons et tabacs",VLOOKUP($A33,OUTIL!$E:$J,E$1,FALSE),IF($A$9="Demi produits",VLOOKUP($A33,OUTIL!$M:$R,E$1,FALSE),IF($A$9="Energie  et  lubrifiants",VLOOKUP($A33,OUTIL!$U:$Z,E$1,FALSE),IF($A$9="Or industriel",VLOOKUP($A33,OUTIL!$AC:$AH,E$1,FALSE),IF($A$9="Produits bruts d'origine animale et vegetale",VLOOKUP($A33,OUTIL!$AK:$AP,E$1,FALSE),IF($A$9="Produits bruts d'origine minerale",VLOOKUP($A33,OUTIL!$AS:$AX,E$1,FALSE),IF($A$9="Produits finis de consommation",VLOOKUP($A33,OUTIL!$BA:$BF,E$1,FALSE),IF($A$9="Produits finis d'equipement agricole",VLOOKUP($A33,OUTIL!$BI:$BN,E$1,FALSE),IF($A$9="Produits finis d'equipement industriel",VLOOKUP($A33,OUTIL!$BQ:$BV,E$1,FALSE),"Ahmadovitch")))))))))/1000,0)</f>
        <v>6706</v>
      </c>
      <c r="F33" s="6">
        <f>ROUND(IF($A$9="Alimentation, boissons et tabacs",VLOOKUP($A33,OUTIL!$E:$J,F$1,FALSE),IF($A$9="Demi produits",VLOOKUP($A33,OUTIL!$M:$R,F$1,FALSE),IF($A$9="Energie  et  lubrifiants",VLOOKUP($A33,OUTIL!$U:$Z,F$1,FALSE),IF($A$9="Or industriel",VLOOKUP($A33,OUTIL!$AC:$AH,F$1,FALSE),IF($A$9="Produits bruts d'origine animale et vegetale",VLOOKUP($A33,OUTIL!$AK:$AP,F$1,FALSE),IF($A$9="Produits bruts d'origine minerale",VLOOKUP($A33,OUTIL!$AS:$AX,F$1,FALSE),IF($A$9="Produits finis de consommation",VLOOKUP($A33,OUTIL!$BA:$BF,F$1,FALSE),IF($A$9="Produits finis d'equipement agricole",VLOOKUP($A33,OUTIL!$BI:$BN,F$1,FALSE),IF($A$9="Produits finis d'equipement industriel",VLOOKUP($A33,OUTIL!$BQ:$BV,F$1,FALSE),"Ahmadovitch")))))))))/1000,0)</f>
        <v>176178</v>
      </c>
    </row>
    <row r="34" spans="1:6" ht="16.5" x14ac:dyDescent="0.3">
      <c r="A34">
        <v>25</v>
      </c>
      <c r="B34" s="5" t="str">
        <f>IF($A$9="Alimentation, boissons et tabacs",VLOOKUP(VLOOKUP($A34,OUTIL!$E:$J,B$1,FALSE),REF!$K:$L,2,FALSE),IF($A$9="Demi produits",VLOOKUP(VLOOKUP($A34,OUTIL!$M:$R,B$1,FALSE),REF!$N:$O,2,FALSE),IF($A$9="Energie  et  lubrifiants",VLOOKUP(VLOOKUP($A34,OUTIL!$U:$Z,B$1,FALSE),REF!$Z:$AA,2,FALSE),IF($A$9="Or industriel",VLOOKUP(VLOOKUP($A34,OUTIL!$AC:$AH,B$1,FALSE),REF!$AC:$AD,2,FALSE),IF($A$9="Produits bruts d'origine animale et vegetale",VLOOKUP(VLOOKUP($A34,OUTIL!$AK:$AP,B$1,FALSE),REF!$Q:$R,2,FALSE),IF($A$9="Produits bruts d'origine minerale",VLOOKUP(VLOOKUP($A34,OUTIL!$AS:$AX,B$1,FALSE),REF!$AF:$AG,2,FALSE),IF($A$9="Produits finis de consommation",VLOOKUP(VLOOKUP($A34,OUTIL!$BA:$BF,B$1,FALSE),REF!$T:$U,2,FALSE),IF($A$9="Produits finis d'equipement agricole",VLOOKUP(VLOOKUP($A34,OUTIL!$BI:$BN,B$1,FALSE),REF!$AI:$AJ,2,FALSE),IF($A$9="Produits finis d'equipement industriel",VLOOKUP(VLOOKUP($A34,OUTIL!$BQ:$BV,B$1,FALSE),REF!$W:$X,2,FALSE),"Ahmadovitch")))))))))</f>
        <v>Cacao et preparations à base de cacao</v>
      </c>
      <c r="C34" s="6">
        <f>ROUND(IF($A$9="Alimentation, boissons et tabacs",VLOOKUP($A34,OUTIL!$E:$J,C$1,FALSE),IF($A$9="Demi produits",VLOOKUP($A34,OUTIL!$M:$R,C$1,FALSE),IF($A$9="Energie  et  lubrifiants",VLOOKUP($A34,OUTIL!$U:$Z,C$1,FALSE),IF($A$9="Or industriel",VLOOKUP($A34,OUTIL!$AC:$AH,C$1,FALSE),IF($A$9="Produits bruts d'origine animale et vegetale",VLOOKUP($A34,OUTIL!$AK:$AP,C$1,FALSE),IF($A$9="Produits bruts d'origine minerale",VLOOKUP($A34,OUTIL!$AS:$AX,C$1,FALSE),IF($A$9="Produits finis de consommation",VLOOKUP($A34,OUTIL!$BA:$BF,C$1,FALSE),IF($A$9="Produits finis d'equipement agricole",VLOOKUP($A34,OUTIL!$BI:$BN,C$1,FALSE),IF($A$9="Produits finis d'equipement industriel",VLOOKUP($A34,OUTIL!$BQ:$BV,C$1,FALSE),"Ahmadovitch")))))))))/1000,0)</f>
        <v>1989</v>
      </c>
      <c r="D34" s="6">
        <f>ROUND(IF($A$9="Alimentation, boissons et tabacs",VLOOKUP($A34,OUTIL!$E:$J,D$1,FALSE),IF($A$9="Demi produits",VLOOKUP($A34,OUTIL!$M:$R,D$1,FALSE),IF($A$9="Energie  et  lubrifiants",VLOOKUP($A34,OUTIL!$U:$Z,D$1,FALSE),IF($A$9="Or industriel",VLOOKUP($A34,OUTIL!$AC:$AH,D$1,FALSE),IF($A$9="Produits bruts d'origine animale et vegetale",VLOOKUP($A34,OUTIL!$AK:$AP,D$1,FALSE),IF($A$9="Produits bruts d'origine minerale",VLOOKUP($A34,OUTIL!$AS:$AX,D$1,FALSE),IF($A$9="Produits finis de consommation",VLOOKUP($A34,OUTIL!$BA:$BF,D$1,FALSE),IF($A$9="Produits finis d'equipement agricole",VLOOKUP($A34,OUTIL!$BI:$BN,D$1,FALSE),IF($A$9="Produits finis d'equipement industriel",VLOOKUP($A34,OUTIL!$BQ:$BV,D$1,FALSE),"Ahmadovitch")))))))))/1000,0)</f>
        <v>117839</v>
      </c>
      <c r="E34" s="6">
        <f>ROUND(IF($A$9="Alimentation, boissons et tabacs",VLOOKUP($A34,OUTIL!$E:$J,E$1,FALSE),IF($A$9="Demi produits",VLOOKUP($A34,OUTIL!$M:$R,E$1,FALSE),IF($A$9="Energie  et  lubrifiants",VLOOKUP($A34,OUTIL!$U:$Z,E$1,FALSE),IF($A$9="Or industriel",VLOOKUP($A34,OUTIL!$AC:$AH,E$1,FALSE),IF($A$9="Produits bruts d'origine animale et vegetale",VLOOKUP($A34,OUTIL!$AK:$AP,E$1,FALSE),IF($A$9="Produits bruts d'origine minerale",VLOOKUP($A34,OUTIL!$AS:$AX,E$1,FALSE),IF($A$9="Produits finis de consommation",VLOOKUP($A34,OUTIL!$BA:$BF,E$1,FALSE),IF($A$9="Produits finis d'equipement agricole",VLOOKUP($A34,OUTIL!$BI:$BN,E$1,FALSE),IF($A$9="Produits finis d'equipement industriel",VLOOKUP($A34,OUTIL!$BQ:$BV,E$1,FALSE),"Ahmadovitch")))))))))/1000,0)</f>
        <v>1924</v>
      </c>
      <c r="F34" s="6">
        <f>ROUND(IF($A$9="Alimentation, boissons et tabacs",VLOOKUP($A34,OUTIL!$E:$J,F$1,FALSE),IF($A$9="Demi produits",VLOOKUP($A34,OUTIL!$M:$R,F$1,FALSE),IF($A$9="Energie  et  lubrifiants",VLOOKUP($A34,OUTIL!$U:$Z,F$1,FALSE),IF($A$9="Or industriel",VLOOKUP($A34,OUTIL!$AC:$AH,F$1,FALSE),IF($A$9="Produits bruts d'origine animale et vegetale",VLOOKUP($A34,OUTIL!$AK:$AP,F$1,FALSE),IF($A$9="Produits bruts d'origine minerale",VLOOKUP($A34,OUTIL!$AS:$AX,F$1,FALSE),IF($A$9="Produits finis de consommation",VLOOKUP($A34,OUTIL!$BA:$BF,F$1,FALSE),IF($A$9="Produits finis d'equipement agricole",VLOOKUP($A34,OUTIL!$BI:$BN,F$1,FALSE),IF($A$9="Produits finis d'equipement industriel",VLOOKUP($A34,OUTIL!$BQ:$BV,F$1,FALSE),"Ahmadovitch")))))))))/1000,0)</f>
        <v>102488</v>
      </c>
    </row>
    <row r="35" spans="1:6" ht="16.5" x14ac:dyDescent="0.3">
      <c r="A35">
        <v>26</v>
      </c>
      <c r="B35" s="5" t="str">
        <f>IF($A$9="Alimentation, boissons et tabacs",VLOOKUP(VLOOKUP($A35,OUTIL!$E:$J,B$1,FALSE),REF!$K:$L,2,FALSE),IF($A$9="Demi produits",VLOOKUP(VLOOKUP($A35,OUTIL!$M:$R,B$1,FALSE),REF!$N:$O,2,FALSE),IF($A$9="Energie  et  lubrifiants",VLOOKUP(VLOOKUP($A35,OUTIL!$U:$Z,B$1,FALSE),REF!$Z:$AA,2,FALSE),IF($A$9="Or industriel",VLOOKUP(VLOOKUP($A35,OUTIL!$AC:$AH,B$1,FALSE),REF!$AC:$AD,2,FALSE),IF($A$9="Produits bruts d'origine animale et vegetale",VLOOKUP(VLOOKUP($A35,OUTIL!$AK:$AP,B$1,FALSE),REF!$Q:$R,2,FALSE),IF($A$9="Produits bruts d'origine minerale",VLOOKUP(VLOOKUP($A35,OUTIL!$AS:$AX,B$1,FALSE),REF!$AF:$AG,2,FALSE),IF($A$9="Produits finis de consommation",VLOOKUP(VLOOKUP($A35,OUTIL!$BA:$BF,B$1,FALSE),REF!$T:$U,2,FALSE),IF($A$9="Produits finis d'equipement agricole",VLOOKUP(VLOOKUP($A35,OUTIL!$BI:$BN,B$1,FALSE),REF!$AI:$AJ,2,FALSE),IF($A$9="Produits finis d'equipement industriel",VLOOKUP(VLOOKUP($A35,OUTIL!$BQ:$BV,B$1,FALSE),REF!$W:$X,2,FALSE),"Ahmadovitch")))))))))</f>
        <v>Bières; vins; vermouths; et autres boissons spiritueuses</v>
      </c>
      <c r="C35" s="6">
        <f>ROUND(IF($A$9="Alimentation, boissons et tabacs",VLOOKUP($A35,OUTIL!$E:$J,C$1,FALSE),IF($A$9="Demi produits",VLOOKUP($A35,OUTIL!$M:$R,C$1,FALSE),IF($A$9="Energie  et  lubrifiants",VLOOKUP($A35,OUTIL!$U:$Z,C$1,FALSE),IF($A$9="Or industriel",VLOOKUP($A35,OUTIL!$AC:$AH,C$1,FALSE),IF($A$9="Produits bruts d'origine animale et vegetale",VLOOKUP($A35,OUTIL!$AK:$AP,C$1,FALSE),IF($A$9="Produits bruts d'origine minerale",VLOOKUP($A35,OUTIL!$AS:$AX,C$1,FALSE),IF($A$9="Produits finis de consommation",VLOOKUP($A35,OUTIL!$BA:$BF,C$1,FALSE),IF($A$9="Produits finis d'equipement agricole",VLOOKUP($A35,OUTIL!$BI:$BN,C$1,FALSE),IF($A$9="Produits finis d'equipement industriel",VLOOKUP($A35,OUTIL!$BQ:$BV,C$1,FALSE),"Ahmadovitch")))))))))/1000,0)</f>
        <v>2631</v>
      </c>
      <c r="D35" s="6">
        <f>ROUND(IF($A$9="Alimentation, boissons et tabacs",VLOOKUP($A35,OUTIL!$E:$J,D$1,FALSE),IF($A$9="Demi produits",VLOOKUP($A35,OUTIL!$M:$R,D$1,FALSE),IF($A$9="Energie  et  lubrifiants",VLOOKUP($A35,OUTIL!$U:$Z,D$1,FALSE),IF($A$9="Or industriel",VLOOKUP($A35,OUTIL!$AC:$AH,D$1,FALSE),IF($A$9="Produits bruts d'origine animale et vegetale",VLOOKUP($A35,OUTIL!$AK:$AP,D$1,FALSE),IF($A$9="Produits bruts d'origine minerale",VLOOKUP($A35,OUTIL!$AS:$AX,D$1,FALSE),IF($A$9="Produits finis de consommation",VLOOKUP($A35,OUTIL!$BA:$BF,D$1,FALSE),IF($A$9="Produits finis d'equipement agricole",VLOOKUP($A35,OUTIL!$BI:$BN,D$1,FALSE),IF($A$9="Produits finis d'equipement industriel",VLOOKUP($A35,OUTIL!$BQ:$BV,D$1,FALSE),"Ahmadovitch")))))))))/1000,0)</f>
        <v>112548</v>
      </c>
      <c r="E35" s="6">
        <f>ROUND(IF($A$9="Alimentation, boissons et tabacs",VLOOKUP($A35,OUTIL!$E:$J,E$1,FALSE),IF($A$9="Demi produits",VLOOKUP($A35,OUTIL!$M:$R,E$1,FALSE),IF($A$9="Energie  et  lubrifiants",VLOOKUP($A35,OUTIL!$U:$Z,E$1,FALSE),IF($A$9="Or industriel",VLOOKUP($A35,OUTIL!$AC:$AH,E$1,FALSE),IF($A$9="Produits bruts d'origine animale et vegetale",VLOOKUP($A35,OUTIL!$AK:$AP,E$1,FALSE),IF($A$9="Produits bruts d'origine minerale",VLOOKUP($A35,OUTIL!$AS:$AX,E$1,FALSE),IF($A$9="Produits finis de consommation",VLOOKUP($A35,OUTIL!$BA:$BF,E$1,FALSE),IF($A$9="Produits finis d'equipement agricole",VLOOKUP($A35,OUTIL!$BI:$BN,E$1,FALSE),IF($A$9="Produits finis d'equipement industriel",VLOOKUP($A35,OUTIL!$BQ:$BV,E$1,FALSE),"Ahmadovitch")))))))))/1000,0)</f>
        <v>2878</v>
      </c>
      <c r="F35" s="6">
        <f>ROUND(IF($A$9="Alimentation, boissons et tabacs",VLOOKUP($A35,OUTIL!$E:$J,F$1,FALSE),IF($A$9="Demi produits",VLOOKUP($A35,OUTIL!$M:$R,F$1,FALSE),IF($A$9="Energie  et  lubrifiants",VLOOKUP($A35,OUTIL!$U:$Z,F$1,FALSE),IF($A$9="Or industriel",VLOOKUP($A35,OUTIL!$AC:$AH,F$1,FALSE),IF($A$9="Produits bruts d'origine animale et vegetale",VLOOKUP($A35,OUTIL!$AK:$AP,F$1,FALSE),IF($A$9="Produits bruts d'origine minerale",VLOOKUP($A35,OUTIL!$AS:$AX,F$1,FALSE),IF($A$9="Produits finis de consommation",VLOOKUP($A35,OUTIL!$BA:$BF,F$1,FALSE),IF($A$9="Produits finis d'equipement agricole",VLOOKUP($A35,OUTIL!$BI:$BN,F$1,FALSE),IF($A$9="Produits finis d'equipement industriel",VLOOKUP($A35,OUTIL!$BQ:$BV,F$1,FALSE),"Ahmadovitch")))))))))/1000,0)</f>
        <v>90265</v>
      </c>
    </row>
    <row r="36" spans="1:6" ht="16.5" x14ac:dyDescent="0.3">
      <c r="A36">
        <v>27</v>
      </c>
      <c r="B36" s="5" t="str">
        <f>IF($A$9="Alimentation, boissons et tabacs",VLOOKUP(VLOOKUP($A36,OUTIL!$E:$J,B$1,FALSE),REF!$K:$L,2,FALSE),IF($A$9="Demi produits",VLOOKUP(VLOOKUP($A36,OUTIL!$M:$R,B$1,FALSE),REF!$N:$O,2,FALSE),IF($A$9="Energie  et  lubrifiants",VLOOKUP(VLOOKUP($A36,OUTIL!$U:$Z,B$1,FALSE),REF!$Z:$AA,2,FALSE),IF($A$9="Or industriel",VLOOKUP(VLOOKUP($A36,OUTIL!$AC:$AH,B$1,FALSE),REF!$AC:$AD,2,FALSE),IF($A$9="Produits bruts d'origine animale et vegetale",VLOOKUP(VLOOKUP($A36,OUTIL!$AK:$AP,B$1,FALSE),REF!$Q:$R,2,FALSE),IF($A$9="Produits bruts d'origine minerale",VLOOKUP(VLOOKUP($A36,OUTIL!$AS:$AX,B$1,FALSE),REF!$AF:$AG,2,FALSE),IF($A$9="Produits finis de consommation",VLOOKUP(VLOOKUP($A36,OUTIL!$BA:$BF,B$1,FALSE),REF!$T:$U,2,FALSE),IF($A$9="Produits finis d'equipement agricole",VLOOKUP(VLOOKUP($A36,OUTIL!$BI:$BN,B$1,FALSE),REF!$AI:$AJ,2,FALSE),IF($A$9="Produits finis d'equipement industriel",VLOOKUP(VLOOKUP($A36,OUTIL!$BQ:$BV,B$1,FALSE),REF!$W:$X,2,FALSE),"Ahmadovitch")))))))))</f>
        <v>Pommes de terre</v>
      </c>
      <c r="C36" s="6">
        <f>ROUND(IF($A$9="Alimentation, boissons et tabacs",VLOOKUP($A36,OUTIL!$E:$J,C$1,FALSE),IF($A$9="Demi produits",VLOOKUP($A36,OUTIL!$M:$R,C$1,FALSE),IF($A$9="Energie  et  lubrifiants",VLOOKUP($A36,OUTIL!$U:$Z,C$1,FALSE),IF($A$9="Or industriel",VLOOKUP($A36,OUTIL!$AC:$AH,C$1,FALSE),IF($A$9="Produits bruts d'origine animale et vegetale",VLOOKUP($A36,OUTIL!$AK:$AP,C$1,FALSE),IF($A$9="Produits bruts d'origine minerale",VLOOKUP($A36,OUTIL!$AS:$AX,C$1,FALSE),IF($A$9="Produits finis de consommation",VLOOKUP($A36,OUTIL!$BA:$BF,C$1,FALSE),IF($A$9="Produits finis d'equipement agricole",VLOOKUP($A36,OUTIL!$BI:$BN,C$1,FALSE),IF($A$9="Produits finis d'equipement industriel",VLOOKUP($A36,OUTIL!$BQ:$BV,C$1,FALSE),"Ahmadovitch")))))))))/1000,0)</f>
        <v>25754</v>
      </c>
      <c r="D36" s="6">
        <f>ROUND(IF($A$9="Alimentation, boissons et tabacs",VLOOKUP($A36,OUTIL!$E:$J,D$1,FALSE),IF($A$9="Demi produits",VLOOKUP($A36,OUTIL!$M:$R,D$1,FALSE),IF($A$9="Energie  et  lubrifiants",VLOOKUP($A36,OUTIL!$U:$Z,D$1,FALSE),IF($A$9="Or industriel",VLOOKUP($A36,OUTIL!$AC:$AH,D$1,FALSE),IF($A$9="Produits bruts d'origine animale et vegetale",VLOOKUP($A36,OUTIL!$AK:$AP,D$1,FALSE),IF($A$9="Produits bruts d'origine minerale",VLOOKUP($A36,OUTIL!$AS:$AX,D$1,FALSE),IF($A$9="Produits finis de consommation",VLOOKUP($A36,OUTIL!$BA:$BF,D$1,FALSE),IF($A$9="Produits finis d'equipement agricole",VLOOKUP($A36,OUTIL!$BI:$BN,D$1,FALSE),IF($A$9="Produits finis d'equipement industriel",VLOOKUP($A36,OUTIL!$BQ:$BV,D$1,FALSE),"Ahmadovitch")))))))))/1000,0)</f>
        <v>95527</v>
      </c>
      <c r="E36" s="6">
        <f>ROUND(IF($A$9="Alimentation, boissons et tabacs",VLOOKUP($A36,OUTIL!$E:$J,E$1,FALSE),IF($A$9="Demi produits",VLOOKUP($A36,OUTIL!$M:$R,E$1,FALSE),IF($A$9="Energie  et  lubrifiants",VLOOKUP($A36,OUTIL!$U:$Z,E$1,FALSE),IF($A$9="Or industriel",VLOOKUP($A36,OUTIL!$AC:$AH,E$1,FALSE),IF($A$9="Produits bruts d'origine animale et vegetale",VLOOKUP($A36,OUTIL!$AK:$AP,E$1,FALSE),IF($A$9="Produits bruts d'origine minerale",VLOOKUP($A36,OUTIL!$AS:$AX,E$1,FALSE),IF($A$9="Produits finis de consommation",VLOOKUP($A36,OUTIL!$BA:$BF,E$1,FALSE),IF($A$9="Produits finis d'equipement agricole",VLOOKUP($A36,OUTIL!$BI:$BN,E$1,FALSE),IF($A$9="Produits finis d'equipement industriel",VLOOKUP($A36,OUTIL!$BQ:$BV,E$1,FALSE),"Ahmadovitch")))))))))/1000,0)</f>
        <v>29918</v>
      </c>
      <c r="F36" s="6">
        <f>ROUND(IF($A$9="Alimentation, boissons et tabacs",VLOOKUP($A36,OUTIL!$E:$J,F$1,FALSE),IF($A$9="Demi produits",VLOOKUP($A36,OUTIL!$M:$R,F$1,FALSE),IF($A$9="Energie  et  lubrifiants",VLOOKUP($A36,OUTIL!$U:$Z,F$1,FALSE),IF($A$9="Or industriel",VLOOKUP($A36,OUTIL!$AC:$AH,F$1,FALSE),IF($A$9="Produits bruts d'origine animale et vegetale",VLOOKUP($A36,OUTIL!$AK:$AP,F$1,FALSE),IF($A$9="Produits bruts d'origine minerale",VLOOKUP($A36,OUTIL!$AS:$AX,F$1,FALSE),IF($A$9="Produits finis de consommation",VLOOKUP($A36,OUTIL!$BA:$BF,F$1,FALSE),IF($A$9="Produits finis d'equipement agricole",VLOOKUP($A36,OUTIL!$BI:$BN,F$1,FALSE),IF($A$9="Produits finis d'equipement industriel",VLOOKUP($A36,OUTIL!$BQ:$BV,F$1,FALSE),"Ahmadovitch")))))))))/1000,0)</f>
        <v>105614</v>
      </c>
    </row>
    <row r="37" spans="1:6" ht="16.5" x14ac:dyDescent="0.3">
      <c r="A37">
        <v>28</v>
      </c>
      <c r="B37" s="5" t="str">
        <f>IF($A$9="Alimentation, boissons et tabacs",VLOOKUP(VLOOKUP($A37,OUTIL!$E:$J,B$1,FALSE),REF!$K:$L,2,FALSE),IF($A$9="Demi produits",VLOOKUP(VLOOKUP($A37,OUTIL!$M:$R,B$1,FALSE),REF!$N:$O,2,FALSE),IF($A$9="Energie  et  lubrifiants",VLOOKUP(VLOOKUP($A37,OUTIL!$U:$Z,B$1,FALSE),REF!$Z:$AA,2,FALSE),IF($A$9="Or industriel",VLOOKUP(VLOOKUP($A37,OUTIL!$AC:$AH,B$1,FALSE),REF!$AC:$AD,2,FALSE),IF($A$9="Produits bruts d'origine animale et vegetale",VLOOKUP(VLOOKUP($A37,OUTIL!$AK:$AP,B$1,FALSE),REF!$Q:$R,2,FALSE),IF($A$9="Produits bruts d'origine minerale",VLOOKUP(VLOOKUP($A37,OUTIL!$AS:$AX,B$1,FALSE),REF!$AF:$AG,2,FALSE),IF($A$9="Produits finis de consommation",VLOOKUP(VLOOKUP($A37,OUTIL!$BA:$BF,B$1,FALSE),REF!$T:$U,2,FALSE),IF($A$9="Produits finis d'equipement agricole",VLOOKUP(VLOOKUP($A37,OUTIL!$BI:$BN,B$1,FALSE),REF!$AI:$AJ,2,FALSE),IF($A$9="Produits finis d'equipement industriel",VLOOKUP(VLOOKUP($A37,OUTIL!$BQ:$BV,B$1,FALSE),REF!$W:$X,2,FALSE),"Ahmadovitch")))))))))</f>
        <v>Raisins frais ou secs</v>
      </c>
      <c r="C37" s="6">
        <f>ROUND(IF($A$9="Alimentation, boissons et tabacs",VLOOKUP($A37,OUTIL!$E:$J,C$1,FALSE),IF($A$9="Demi produits",VLOOKUP($A37,OUTIL!$M:$R,C$1,FALSE),IF($A$9="Energie  et  lubrifiants",VLOOKUP($A37,OUTIL!$U:$Z,C$1,FALSE),IF($A$9="Or industriel",VLOOKUP($A37,OUTIL!$AC:$AH,C$1,FALSE),IF($A$9="Produits bruts d'origine animale et vegetale",VLOOKUP($A37,OUTIL!$AK:$AP,C$1,FALSE),IF($A$9="Produits bruts d'origine minerale",VLOOKUP($A37,OUTIL!$AS:$AX,C$1,FALSE),IF($A$9="Produits finis de consommation",VLOOKUP($A37,OUTIL!$BA:$BF,C$1,FALSE),IF($A$9="Produits finis d'equipement agricole",VLOOKUP($A37,OUTIL!$BI:$BN,C$1,FALSE),IF($A$9="Produits finis d'equipement industriel",VLOOKUP($A37,OUTIL!$BQ:$BV,C$1,FALSE),"Ahmadovitch")))))))))/1000,0)</f>
        <v>7744</v>
      </c>
      <c r="D37" s="6">
        <f>ROUND(IF($A$9="Alimentation, boissons et tabacs",VLOOKUP($A37,OUTIL!$E:$J,D$1,FALSE),IF($A$9="Demi produits",VLOOKUP($A37,OUTIL!$M:$R,D$1,FALSE),IF($A$9="Energie  et  lubrifiants",VLOOKUP($A37,OUTIL!$U:$Z,D$1,FALSE),IF($A$9="Or industriel",VLOOKUP($A37,OUTIL!$AC:$AH,D$1,FALSE),IF($A$9="Produits bruts d'origine animale et vegetale",VLOOKUP($A37,OUTIL!$AK:$AP,D$1,FALSE),IF($A$9="Produits bruts d'origine minerale",VLOOKUP($A37,OUTIL!$AS:$AX,D$1,FALSE),IF($A$9="Produits finis de consommation",VLOOKUP($A37,OUTIL!$BA:$BF,D$1,FALSE),IF($A$9="Produits finis d'equipement agricole",VLOOKUP($A37,OUTIL!$BI:$BN,D$1,FALSE),IF($A$9="Produits finis d'equipement industriel",VLOOKUP($A37,OUTIL!$BQ:$BV,D$1,FALSE),"Ahmadovitch")))))))))/1000,0)</f>
        <v>78013</v>
      </c>
      <c r="E37" s="6">
        <f>ROUND(IF($A$9="Alimentation, boissons et tabacs",VLOOKUP($A37,OUTIL!$E:$J,E$1,FALSE),IF($A$9="Demi produits",VLOOKUP($A37,OUTIL!$M:$R,E$1,FALSE),IF($A$9="Energie  et  lubrifiants",VLOOKUP($A37,OUTIL!$U:$Z,E$1,FALSE),IF($A$9="Or industriel",VLOOKUP($A37,OUTIL!$AC:$AH,E$1,FALSE),IF($A$9="Produits bruts d'origine animale et vegetale",VLOOKUP($A37,OUTIL!$AK:$AP,E$1,FALSE),IF($A$9="Produits bruts d'origine minerale",VLOOKUP($A37,OUTIL!$AS:$AX,E$1,FALSE),IF($A$9="Produits finis de consommation",VLOOKUP($A37,OUTIL!$BA:$BF,E$1,FALSE),IF($A$9="Produits finis d'equipement agricole",VLOOKUP($A37,OUTIL!$BI:$BN,E$1,FALSE),IF($A$9="Produits finis d'equipement industriel",VLOOKUP($A37,OUTIL!$BQ:$BV,E$1,FALSE),"Ahmadovitch")))))))))/1000,0)</f>
        <v>7663</v>
      </c>
      <c r="F37" s="6">
        <f>ROUND(IF($A$9="Alimentation, boissons et tabacs",VLOOKUP($A37,OUTIL!$E:$J,F$1,FALSE),IF($A$9="Demi produits",VLOOKUP($A37,OUTIL!$M:$R,F$1,FALSE),IF($A$9="Energie  et  lubrifiants",VLOOKUP($A37,OUTIL!$U:$Z,F$1,FALSE),IF($A$9="Or industriel",VLOOKUP($A37,OUTIL!$AC:$AH,F$1,FALSE),IF($A$9="Produits bruts d'origine animale et vegetale",VLOOKUP($A37,OUTIL!$AK:$AP,F$1,FALSE),IF($A$9="Produits bruts d'origine minerale",VLOOKUP($A37,OUTIL!$AS:$AX,F$1,FALSE),IF($A$9="Produits finis de consommation",VLOOKUP($A37,OUTIL!$BA:$BF,F$1,FALSE),IF($A$9="Produits finis d'equipement agricole",VLOOKUP($A37,OUTIL!$BI:$BN,F$1,FALSE),IF($A$9="Produits finis d'equipement industriel",VLOOKUP($A37,OUTIL!$BQ:$BV,F$1,FALSE),"Ahmadovitch")))))))))/1000,0)</f>
        <v>85095</v>
      </c>
    </row>
    <row r="38" spans="1:6" ht="16.5" x14ac:dyDescent="0.3">
      <c r="A38">
        <v>29</v>
      </c>
      <c r="B38" s="5" t="str">
        <f>IF($A$9="Alimentation, boissons et tabacs",VLOOKUP(VLOOKUP($A38,OUTIL!$E:$J,B$1,FALSE),REF!$K:$L,2,FALSE),IF($A$9="Demi produits",VLOOKUP(VLOOKUP($A38,OUTIL!$M:$R,B$1,FALSE),REF!$N:$O,2,FALSE),IF($A$9="Energie  et  lubrifiants",VLOOKUP(VLOOKUP($A38,OUTIL!$U:$Z,B$1,FALSE),REF!$Z:$AA,2,FALSE),IF($A$9="Or industriel",VLOOKUP(VLOOKUP($A38,OUTIL!$AC:$AH,B$1,FALSE),REF!$AC:$AD,2,FALSE),IF($A$9="Produits bruts d'origine animale et vegetale",VLOOKUP(VLOOKUP($A38,OUTIL!$AK:$AP,B$1,FALSE),REF!$Q:$R,2,FALSE),IF($A$9="Produits bruts d'origine minerale",VLOOKUP(VLOOKUP($A38,OUTIL!$AS:$AX,B$1,FALSE),REF!$AF:$AG,2,FALSE),IF($A$9="Produits finis de consommation",VLOOKUP(VLOOKUP($A38,OUTIL!$BA:$BF,B$1,FALSE),REF!$T:$U,2,FALSE),IF($A$9="Produits finis d'equipement agricole",VLOOKUP(VLOOKUP($A38,OUTIL!$BI:$BN,B$1,FALSE),REF!$AI:$AJ,2,FALSE),IF($A$9="Produits finis d'equipement industriel",VLOOKUP(VLOOKUP($A38,OUTIL!$BQ:$BV,B$1,FALSE),REF!$W:$X,2,FALSE),"Ahmadovitch")))))))))</f>
        <v>Dattes</v>
      </c>
      <c r="C38" s="6">
        <f>ROUND(IF($A$9="Alimentation, boissons et tabacs",VLOOKUP($A38,OUTIL!$E:$J,C$1,FALSE),IF($A$9="Demi produits",VLOOKUP($A38,OUTIL!$M:$R,C$1,FALSE),IF($A$9="Energie  et  lubrifiants",VLOOKUP($A38,OUTIL!$U:$Z,C$1,FALSE),IF($A$9="Or industriel",VLOOKUP($A38,OUTIL!$AC:$AH,C$1,FALSE),IF($A$9="Produits bruts d'origine animale et vegetale",VLOOKUP($A38,OUTIL!$AK:$AP,C$1,FALSE),IF($A$9="Produits bruts d'origine minerale",VLOOKUP($A38,OUTIL!$AS:$AX,C$1,FALSE),IF($A$9="Produits finis de consommation",VLOOKUP($A38,OUTIL!$BA:$BF,C$1,FALSE),IF($A$9="Produits finis d'equipement agricole",VLOOKUP($A38,OUTIL!$BI:$BN,C$1,FALSE),IF($A$9="Produits finis d'equipement industriel",VLOOKUP($A38,OUTIL!$BQ:$BV,C$1,FALSE),"Ahmadovitch")))))))))/1000,0)</f>
        <v>1423</v>
      </c>
      <c r="D38" s="6">
        <f>ROUND(IF($A$9="Alimentation, boissons et tabacs",VLOOKUP($A38,OUTIL!$E:$J,D$1,FALSE),IF($A$9="Demi produits",VLOOKUP($A38,OUTIL!$M:$R,D$1,FALSE),IF($A$9="Energie  et  lubrifiants",VLOOKUP($A38,OUTIL!$U:$Z,D$1,FALSE),IF($A$9="Or industriel",VLOOKUP($A38,OUTIL!$AC:$AH,D$1,FALSE),IF($A$9="Produits bruts d'origine animale et vegetale",VLOOKUP($A38,OUTIL!$AK:$AP,D$1,FALSE),IF($A$9="Produits bruts d'origine minerale",VLOOKUP($A38,OUTIL!$AS:$AX,D$1,FALSE),IF($A$9="Produits finis de consommation",VLOOKUP($A38,OUTIL!$BA:$BF,D$1,FALSE),IF($A$9="Produits finis d'equipement agricole",VLOOKUP($A38,OUTIL!$BI:$BN,D$1,FALSE),IF($A$9="Produits finis d'equipement industriel",VLOOKUP($A38,OUTIL!$BQ:$BV,D$1,FALSE),"Ahmadovitch")))))))))/1000,0)</f>
        <v>72403</v>
      </c>
      <c r="E38" s="6">
        <f>ROUND(IF($A$9="Alimentation, boissons et tabacs",VLOOKUP($A38,OUTIL!$E:$J,E$1,FALSE),IF($A$9="Demi produits",VLOOKUP($A38,OUTIL!$M:$R,E$1,FALSE),IF($A$9="Energie  et  lubrifiants",VLOOKUP($A38,OUTIL!$U:$Z,E$1,FALSE),IF($A$9="Or industriel",VLOOKUP($A38,OUTIL!$AC:$AH,E$1,FALSE),IF($A$9="Produits bruts d'origine animale et vegetale",VLOOKUP($A38,OUTIL!$AK:$AP,E$1,FALSE),IF($A$9="Produits bruts d'origine minerale",VLOOKUP($A38,OUTIL!$AS:$AX,E$1,FALSE),IF($A$9="Produits finis de consommation",VLOOKUP($A38,OUTIL!$BA:$BF,E$1,FALSE),IF($A$9="Produits finis d'equipement agricole",VLOOKUP($A38,OUTIL!$BI:$BN,E$1,FALSE),IF($A$9="Produits finis d'equipement industriel",VLOOKUP($A38,OUTIL!$BQ:$BV,E$1,FALSE),"Ahmadovitch")))))))))/1000,0)</f>
        <v>1787</v>
      </c>
      <c r="F38" s="6">
        <f>ROUND(IF($A$9="Alimentation, boissons et tabacs",VLOOKUP($A38,OUTIL!$E:$J,F$1,FALSE),IF($A$9="Demi produits",VLOOKUP($A38,OUTIL!$M:$R,F$1,FALSE),IF($A$9="Energie  et  lubrifiants",VLOOKUP($A38,OUTIL!$U:$Z,F$1,FALSE),IF($A$9="Or industriel",VLOOKUP($A38,OUTIL!$AC:$AH,F$1,FALSE),IF($A$9="Produits bruts d'origine animale et vegetale",VLOOKUP($A38,OUTIL!$AK:$AP,F$1,FALSE),IF($A$9="Produits bruts d'origine minerale",VLOOKUP($A38,OUTIL!$AS:$AX,F$1,FALSE),IF($A$9="Produits finis de consommation",VLOOKUP($A38,OUTIL!$BA:$BF,F$1,FALSE),IF($A$9="Produits finis d'equipement agricole",VLOOKUP($A38,OUTIL!$BI:$BN,F$1,FALSE),IF($A$9="Produits finis d'equipement industriel",VLOOKUP($A38,OUTIL!$BQ:$BV,F$1,FALSE),"Ahmadovitch")))))))))/1000,0)</f>
        <v>74775</v>
      </c>
    </row>
    <row r="39" spans="1:6" ht="16.5" x14ac:dyDescent="0.3">
      <c r="B39" s="5" t="s">
        <v>30</v>
      </c>
      <c r="C39" s="6">
        <f>C9-SUM(C10:C38)</f>
        <v>36234</v>
      </c>
      <c r="D39" s="6">
        <f>D9-SUM(D10:D38)</f>
        <v>431560</v>
      </c>
      <c r="E39" s="6">
        <f>E9-SUM(E10:E38)</f>
        <v>36179</v>
      </c>
      <c r="F39" s="6">
        <f>F9-SUM(F10:F38)</f>
        <v>371235</v>
      </c>
    </row>
    <row r="40" spans="1:6" x14ac:dyDescent="0.25">
      <c r="A40" t="s">
        <v>450</v>
      </c>
      <c r="B40" s="2" t="str">
        <f>IF($A$40="Alimentation, boissons et tabacs",VLOOKUP(VLOOKUP($A40,OUTIL!$E:$J,B$1,FALSE),REF!$K:$L,2,FALSE),IF($A$40="Demi produits",VLOOKUP(VLOOKUP($A40,OUTIL!$M:$R,B$1,FALSE),REF!$N:$O,2,FALSE),IF($A$40="Energie et lubrifiants",VLOOKUP(VLOOKUP($A40,OUTIL!$U:$Z,B$1,FALSE),REF!$Z:$AA,2,FALSE),IF($A$40="Or industriel",VLOOKUP(VLOOKUP($A40,OUTIL!$AC:$AH,B$1,FALSE),REF!$AC:$AD,2,FALSE),IF($A$40="Produits bruts d'origine animale et vegetale",VLOOKUP(VLOOKUP($A40,OUTIL!$AK:$AP,B$1,FALSE),REF!$Q:$R,2,FALSE),IF($A$40="Produits bruts d'origine minerale",VLOOKUP(VLOOKUP($A40,OUTIL!$AS:$AX,B$1,FALSE),REF!$AF:$AG,2,FALSE),IF($A$40="Produits finis de consommation",VLOOKUP(VLOOKUP($A40,OUTIL!$BA:$BF,B$1,FALSE),REF!$T:$U,2,FALSE),IF($A$40="Produits finis d'equipement agricole",VLOOKUP(VLOOKUP($A40,OUTIL!$BI:$BN,B$1,FALSE),REF!$AI:$AJ,2,FALSE),IF($A$40="Produits finis d'equipement industriel",VLOOKUP(VLOOKUP($A40,OUTIL!$BQ:$BV,B$1,FALSE),REF!$W:$X,2,FALSE),"Ahmadovitch")))))))))</f>
        <v>ENERGIE ET LUBRIFIANTS</v>
      </c>
      <c r="C40" s="2">
        <f>ROUND(IF($A$40="Alimentation, boissons et tabacs",VLOOKUP($A40,OUTIL!$E:$J,C$1,FALSE),IF($A$40="Demi produits",VLOOKUP($A40,OUTIL!$M:$R,C$1,FALSE),IF($A$40="Energie et lubrifiants",VLOOKUP($A40,OUTIL!$U:$Z,C$1,FALSE),IF($A$40="Or industriel",VLOOKUP($A40,OUTIL!$AC:$AH,C$1,FALSE),IF($A$40="Produits bruts d'origine animale et vegetale",VLOOKUP($A40,OUTIL!$AK:$AP,C$1,FALSE),IF($A$40="Produits bruts d'origine minerale",VLOOKUP($A40,OUTIL!$AS:$AX,C$1,FALSE),IF($A$40="Produits finis de consommation",VLOOKUP($A40,OUTIL!$BA:$BF,C$1,FALSE),IF($A$40="Produits finis d'equipement agricole",VLOOKUP($A40,OUTIL!$BI:$BN,C$1,FALSE),IF($A$40="Produits finis d'equipement industriel",VLOOKUP($A40,OUTIL!$BQ:$BV,C$1,FALSE),"Ahmadovitch")))))))))/1000,0)</f>
        <v>413733</v>
      </c>
      <c r="D40" s="2">
        <f>ROUND(IF($A$40="Alimentation, boissons et tabacs",VLOOKUP($A40,OUTIL!$E:$J,D$1,FALSE),IF($A$40="Demi produits",VLOOKUP($A40,OUTIL!$M:$R,D$1,FALSE),IF($A$40="Energie et lubrifiants",VLOOKUP($A40,OUTIL!$U:$Z,D$1,FALSE),IF($A$40="Or industriel",VLOOKUP($A40,OUTIL!$AC:$AH,D$1,FALSE),IF($A$40="Produits bruts d'origine animale et vegetale",VLOOKUP($A40,OUTIL!$AK:$AP,D$1,FALSE),IF($A$40="Produits bruts d'origine minerale",VLOOKUP($A40,OUTIL!$AS:$AX,D$1,FALSE),IF($A$40="Produits finis de consommation",VLOOKUP($A40,OUTIL!$BA:$BF,D$1,FALSE),IF($A$40="Produits finis d'equipement agricole",VLOOKUP($A40,OUTIL!$BI:$BN,D$1,FALSE),IF($A$40="Produits finis d'equipement industriel",VLOOKUP($A40,OUTIL!$BQ:$BV,D$1,FALSE),"Ahmadovitch")))))))))/1000,0)</f>
        <v>3896420</v>
      </c>
      <c r="E40" s="2">
        <f>ROUND(IF($A$40="Alimentation, boissons et tabacs",VLOOKUP($A40,OUTIL!$E:$J,E$1,FALSE),IF($A$40="Demi produits",VLOOKUP($A40,OUTIL!$M:$R,E$1,FALSE),IF($A$40="Energie et lubrifiants",VLOOKUP($A40,OUTIL!$U:$Z,E$1,FALSE),IF($A$40="Or industriel",VLOOKUP($A40,OUTIL!$AC:$AH,E$1,FALSE),IF($A$40="Produits bruts d'origine animale et vegetale",VLOOKUP($A40,OUTIL!$AK:$AP,E$1,FALSE),IF($A$40="Produits bruts d'origine minerale",VLOOKUP($A40,OUTIL!$AS:$AX,E$1,FALSE),IF($A$40="Produits finis de consommation",VLOOKUP($A40,OUTIL!$BA:$BF,E$1,FALSE),IF($A$40="Produits finis d'equipement agricole",VLOOKUP($A40,OUTIL!$BI:$BN,E$1,FALSE),IF($A$40="Produits finis d'equipement industriel",VLOOKUP($A40,OUTIL!$BQ:$BV,E$1,FALSE),"Ahmadovitch")))))))))/1000,0)</f>
        <v>346282</v>
      </c>
      <c r="F40" s="2">
        <f>ROUND(IF($A$40="Alimentation, boissons et tabacs",VLOOKUP($A40,OUTIL!$E:$J,F$1,FALSE),IF($A$40="Demi produits",VLOOKUP($A40,OUTIL!$M:$R,F$1,FALSE),IF($A$40="Energie et lubrifiants",VLOOKUP($A40,OUTIL!$U:$Z,F$1,FALSE),IF($A$40="Or industriel",VLOOKUP($A40,OUTIL!$AC:$AH,F$1,FALSE),IF($A$40="Produits bruts d'origine animale et vegetale",VLOOKUP($A40,OUTIL!$AK:$AP,F$1,FALSE),IF($A$40="Produits bruts d'origine minerale",VLOOKUP($A40,OUTIL!$AS:$AX,F$1,FALSE),IF($A$40="Produits finis de consommation",VLOOKUP($A40,OUTIL!$BA:$BF,F$1,FALSE),IF($A$40="Produits finis d'equipement agricole",VLOOKUP($A40,OUTIL!$BI:$BN,F$1,FALSE),IF($A$40="Produits finis d'equipement industriel",VLOOKUP($A40,OUTIL!$BQ:$BV,F$1,FALSE),"Ahmadovitch")))))))))/1000,0)</f>
        <v>3847057</v>
      </c>
    </row>
    <row r="41" spans="1:6" ht="16.5" x14ac:dyDescent="0.3">
      <c r="A41">
        <v>1</v>
      </c>
      <c r="B41" s="5" t="str">
        <f>IF($A$40="Alimentation, boissons et tabacs",VLOOKUP(VLOOKUP($A41,OUTIL!$E:$J,B$1,FALSE),REF!$K:$L,2,FALSE),IF($A$40="Demi produits",VLOOKUP(VLOOKUP($A41,OUTIL!$M:$R,B$1,FALSE),REF!$N:$O,2,FALSE),IF($A$40="Energie et lubrifiants",VLOOKUP(VLOOKUP($A41,OUTIL!$U:$Z,B$1,FALSE),REF!$Z:$AA,2,FALSE),IF($A$40="Or industriel",VLOOKUP(VLOOKUP($A41,OUTIL!$AC:$AH,B$1,FALSE),REF!$AC:$AD,2,FALSE),IF($A$40="Produits bruts d'origine animale et vegetale",VLOOKUP(VLOOKUP($A41,OUTIL!$AK:$AP,B$1,FALSE),REF!$Q:$R,2,FALSE),IF($A$40="Produits bruts d'origine minerale",VLOOKUP(VLOOKUP($A41,OUTIL!$AS:$AX,B$1,FALSE),REF!$AF:$AG,2,FALSE),IF($A$40="Produits finis de consommation",VLOOKUP(VLOOKUP($A41,OUTIL!$BA:$BF,B$1,FALSE),REF!$T:$U,2,FALSE),IF($A$40="Produits finis d'equipement agricole",VLOOKUP(VLOOKUP($A41,OUTIL!$BI:$BN,B$1,FALSE),REF!$AI:$AJ,2,FALSE),IF($A$40="Produits finis d'equipement industriel",VLOOKUP(VLOOKUP($A41,OUTIL!$BQ:$BV,B$1,FALSE),REF!$W:$X,2,FALSE),"Ahmadovitch")))))))))</f>
        <v>Huiles de pétrole et lubrifiants</v>
      </c>
      <c r="C41" s="5">
        <f>ROUND(IF($A$40="Alimentation, boissons et tabacs",VLOOKUP($A41,OUTIL!$E:$J,C$1,FALSE),IF($A$40="Demi produits",VLOOKUP($A41,OUTIL!$M:$R,C$1,FALSE),IF($A$40="Energie et lubrifiants",VLOOKUP($A41,OUTIL!$U:$Z,C$1,FALSE),IF($A$40="Or industriel",VLOOKUP($A41,OUTIL!$AC:$AH,C$1,FALSE),IF($A$40="Produits bruts d'origine animale et vegetale",VLOOKUP($A41,OUTIL!$AK:$AP,C$1,FALSE),IF($A$40="Produits bruts d'origine minerale",VLOOKUP($A41,OUTIL!$AS:$AX,C$1,FALSE),IF($A$40="Produits finis de consommation",VLOOKUP($A41,OUTIL!$BA:$BF,C$1,FALSE),IF($A$40="Produits finis d'equipement agricole",VLOOKUP($A41,OUTIL!$BI:$BN,C$1,FALSE),IF($A$40="Produits finis d'equipement industriel",VLOOKUP($A41,OUTIL!$BQ:$BV,C$1,FALSE),"Ahmadovitch")))))))))/1000,0)</f>
        <v>384532</v>
      </c>
      <c r="D41" s="5">
        <f>ROUND(IF($A$40="Alimentation, boissons et tabacs",VLOOKUP($A41,OUTIL!$E:$J,D$1,FALSE),IF($A$40="Demi produits",VLOOKUP($A41,OUTIL!$M:$R,D$1,FALSE),IF($A$40="Energie et lubrifiants",VLOOKUP($A41,OUTIL!$U:$Z,D$1,FALSE),IF($A$40="Or industriel",VLOOKUP($A41,OUTIL!$AC:$AH,D$1,FALSE),IF($A$40="Produits bruts d'origine animale et vegetale",VLOOKUP($A41,OUTIL!$AK:$AP,D$1,FALSE),IF($A$40="Produits bruts d'origine minerale",VLOOKUP($A41,OUTIL!$AS:$AX,D$1,FALSE),IF($A$40="Produits finis de consommation",VLOOKUP($A41,OUTIL!$BA:$BF,D$1,FALSE),IF($A$40="Produits finis d'equipement agricole",VLOOKUP($A41,OUTIL!$BI:$BN,D$1,FALSE),IF($A$40="Produits finis d'equipement industriel",VLOOKUP($A41,OUTIL!$BQ:$BV,D$1,FALSE),"Ahmadovitch")))))))))/1000,0)</f>
        <v>3588590</v>
      </c>
      <c r="E41" s="5">
        <f>ROUND(IF($A$40="Alimentation, boissons et tabacs",VLOOKUP($A41,OUTIL!$E:$J,E$1,FALSE),IF($A$40="Demi produits",VLOOKUP($A41,OUTIL!$M:$R,E$1,FALSE),IF($A$40="Energie et lubrifiants",VLOOKUP($A41,OUTIL!$U:$Z,E$1,FALSE),IF($A$40="Or industriel",VLOOKUP($A41,OUTIL!$AC:$AH,E$1,FALSE),IF($A$40="Produits bruts d'origine animale et vegetale",VLOOKUP($A41,OUTIL!$AK:$AP,E$1,FALSE),IF($A$40="Produits bruts d'origine minerale",VLOOKUP($A41,OUTIL!$AS:$AX,E$1,FALSE),IF($A$40="Produits finis de consommation",VLOOKUP($A41,OUTIL!$BA:$BF,E$1,FALSE),IF($A$40="Produits finis d'equipement agricole",VLOOKUP($A41,OUTIL!$BI:$BN,E$1,FALSE),IF($A$40="Produits finis d'equipement industriel",VLOOKUP($A41,OUTIL!$BQ:$BV,E$1,FALSE),"Ahmadovitch")))))))))/1000,0)</f>
        <v>344859</v>
      </c>
      <c r="F41" s="5">
        <f>ROUND(IF($A$40="Alimentation, boissons et tabacs",VLOOKUP($A41,OUTIL!$E:$J,F$1,FALSE),IF($A$40="Demi produits",VLOOKUP($A41,OUTIL!$M:$R,F$1,FALSE),IF($A$40="Energie et lubrifiants",VLOOKUP($A41,OUTIL!$U:$Z,F$1,FALSE),IF($A$40="Or industriel",VLOOKUP($A41,OUTIL!$AC:$AH,F$1,FALSE),IF($A$40="Produits bruts d'origine animale et vegetale",VLOOKUP($A41,OUTIL!$AK:$AP,F$1,FALSE),IF($A$40="Produits bruts d'origine minerale",VLOOKUP($A41,OUTIL!$AS:$AX,F$1,FALSE),IF($A$40="Produits finis de consommation",VLOOKUP($A41,OUTIL!$BA:$BF,F$1,FALSE),IF($A$40="Produits finis d'equipement agricole",VLOOKUP($A41,OUTIL!$BI:$BN,F$1,FALSE),IF($A$40="Produits finis d'equipement industriel",VLOOKUP($A41,OUTIL!$BQ:$BV,F$1,FALSE),"Ahmadovitch")))))))))/1000,0)</f>
        <v>3663071</v>
      </c>
    </row>
    <row r="42" spans="1:6" ht="16.5" x14ac:dyDescent="0.3">
      <c r="A42">
        <v>2</v>
      </c>
      <c r="B42" s="5" t="str">
        <f>IF($A$40="Alimentation, boissons et tabacs",VLOOKUP(VLOOKUP($A42,OUTIL!$E:$J,B$1,FALSE),REF!$K:$L,2,FALSE),IF($A$40="Demi produits",VLOOKUP(VLOOKUP($A42,OUTIL!$M:$R,B$1,FALSE),REF!$N:$O,2,FALSE),IF($A$40="Energie et lubrifiants",VLOOKUP(VLOOKUP($A42,OUTIL!$U:$Z,B$1,FALSE),REF!$Z:$AA,2,FALSE),IF($A$40="Or industriel",VLOOKUP(VLOOKUP($A42,OUTIL!$AC:$AH,B$1,FALSE),REF!$AC:$AD,2,FALSE),IF($A$40="Produits bruts d'origine animale et vegetale",VLOOKUP(VLOOKUP($A42,OUTIL!$AK:$AP,B$1,FALSE),REF!$Q:$R,2,FALSE),IF($A$40="Produits bruts d'origine minerale",VLOOKUP(VLOOKUP($A42,OUTIL!$AS:$AX,B$1,FALSE),REF!$AF:$AG,2,FALSE),IF($A$40="Produits finis de consommation",VLOOKUP(VLOOKUP($A42,OUTIL!$BA:$BF,B$1,FALSE),REF!$T:$U,2,FALSE),IF($A$40="Produits finis d'equipement agricole",VLOOKUP(VLOOKUP($A42,OUTIL!$BI:$BN,B$1,FALSE),REF!$AI:$AJ,2,FALSE),IF($A$40="Produits finis d'equipement industriel",VLOOKUP(VLOOKUP($A42,OUTIL!$BQ:$BV,B$1,FALSE),REF!$W:$X,2,FALSE),"Ahmadovitch")))))))))</f>
        <v>Energie électrique</v>
      </c>
      <c r="C42" s="5">
        <f>ROUND(IF($A$40="Alimentation, boissons et tabacs",VLOOKUP($A42,OUTIL!$E:$J,C$1,FALSE),IF($A$40="Demi produits",VLOOKUP($A42,OUTIL!$M:$R,C$1,FALSE),IF($A$40="Energie et lubrifiants",VLOOKUP($A42,OUTIL!$U:$Z,C$1,FALSE),IF($A$40="Or industriel",VLOOKUP($A42,OUTIL!$AC:$AH,C$1,FALSE),IF($A$40="Produits bruts d'origine animale et vegetale",VLOOKUP($A42,OUTIL!$AK:$AP,C$1,FALSE),IF($A$40="Produits bruts d'origine minerale",VLOOKUP($A42,OUTIL!$AS:$AX,C$1,FALSE),IF($A$40="Produits finis de consommation",VLOOKUP($A42,OUTIL!$BA:$BF,C$1,FALSE),IF($A$40="Produits finis d'equipement agricole",VLOOKUP($A42,OUTIL!$BI:$BN,C$1,FALSE),IF($A$40="Produits finis d'equipement industriel",VLOOKUP($A42,OUTIL!$BQ:$BV,C$1,FALSE),"Ahmadovitch")))))))))/1000,0)</f>
        <v>0</v>
      </c>
      <c r="D42" s="5">
        <f>ROUND(IF($A$40="Alimentation, boissons et tabacs",VLOOKUP($A42,OUTIL!$E:$J,D$1,FALSE),IF($A$40="Demi produits",VLOOKUP($A42,OUTIL!$M:$R,D$1,FALSE),IF($A$40="Energie et lubrifiants",VLOOKUP($A42,OUTIL!$U:$Z,D$1,FALSE),IF($A$40="Or industriel",VLOOKUP($A42,OUTIL!$AC:$AH,D$1,FALSE),IF($A$40="Produits bruts d'origine animale et vegetale",VLOOKUP($A42,OUTIL!$AK:$AP,D$1,FALSE),IF($A$40="Produits bruts d'origine minerale",VLOOKUP($A42,OUTIL!$AS:$AX,D$1,FALSE),IF($A$40="Produits finis de consommation",VLOOKUP($A42,OUTIL!$BA:$BF,D$1,FALSE),IF($A$40="Produits finis d'equipement agricole",VLOOKUP($A42,OUTIL!$BI:$BN,D$1,FALSE),IF($A$40="Produits finis d'equipement industriel",VLOOKUP($A42,OUTIL!$BQ:$BV,D$1,FALSE),"Ahmadovitch")))))))))/1000,0)</f>
        <v>206773</v>
      </c>
      <c r="E42" s="5">
        <f>ROUND(IF($A$40="Alimentation, boissons et tabacs",VLOOKUP($A42,OUTIL!$E:$J,E$1,FALSE),IF($A$40="Demi produits",VLOOKUP($A42,OUTIL!$M:$R,E$1,FALSE),IF($A$40="Energie et lubrifiants",VLOOKUP($A42,OUTIL!$U:$Z,E$1,FALSE),IF($A$40="Or industriel",VLOOKUP($A42,OUTIL!$AC:$AH,E$1,FALSE),IF($A$40="Produits bruts d'origine animale et vegetale",VLOOKUP($A42,OUTIL!$AK:$AP,E$1,FALSE),IF($A$40="Produits bruts d'origine minerale",VLOOKUP($A42,OUTIL!$AS:$AX,E$1,FALSE),IF($A$40="Produits finis de consommation",VLOOKUP($A42,OUTIL!$BA:$BF,E$1,FALSE),IF($A$40="Produits finis d'equipement agricole",VLOOKUP($A42,OUTIL!$BI:$BN,E$1,FALSE),IF($A$40="Produits finis d'equipement industriel",VLOOKUP($A42,OUTIL!$BQ:$BV,E$1,FALSE),"Ahmadovitch")))))))))/1000,0)</f>
        <v>0</v>
      </c>
      <c r="F42" s="5">
        <f>ROUND(IF($A$40="Alimentation, boissons et tabacs",VLOOKUP($A42,OUTIL!$E:$J,F$1,FALSE),IF($A$40="Demi produits",VLOOKUP($A42,OUTIL!$M:$R,F$1,FALSE),IF($A$40="Energie et lubrifiants",VLOOKUP($A42,OUTIL!$U:$Z,F$1,FALSE),IF($A$40="Or industriel",VLOOKUP($A42,OUTIL!$AC:$AH,F$1,FALSE),IF($A$40="Produits bruts d'origine animale et vegetale",VLOOKUP($A42,OUTIL!$AK:$AP,F$1,FALSE),IF($A$40="Produits bruts d'origine minerale",VLOOKUP($A42,OUTIL!$AS:$AX,F$1,FALSE),IF($A$40="Produits finis de consommation",VLOOKUP($A42,OUTIL!$BA:$BF,F$1,FALSE),IF($A$40="Produits finis d'equipement agricole",VLOOKUP($A42,OUTIL!$BI:$BN,F$1,FALSE),IF($A$40="Produits finis d'equipement industriel",VLOOKUP($A42,OUTIL!$BQ:$BV,F$1,FALSE),"Ahmadovitch")))))))))/1000,0)</f>
        <v>166007</v>
      </c>
    </row>
    <row r="43" spans="1:6" ht="16.5" x14ac:dyDescent="0.3">
      <c r="B43" s="5" t="s">
        <v>34</v>
      </c>
      <c r="C43" s="6">
        <f>C40-SUM(C41:C42)</f>
        <v>29201</v>
      </c>
      <c r="D43" s="6">
        <f>D40-SUM(D41:D42)</f>
        <v>101057</v>
      </c>
      <c r="E43" s="6">
        <f>E40-SUM(E41:E42)</f>
        <v>1423</v>
      </c>
      <c r="F43" s="6">
        <f>F40-SUM(F41:F42)</f>
        <v>17979</v>
      </c>
    </row>
    <row r="44" spans="1:6" x14ac:dyDescent="0.25">
      <c r="A44" t="s">
        <v>220</v>
      </c>
      <c r="B44" s="2" t="str">
        <f>IF($A$44="Alimentation, boissons et tabacs",VLOOKUP(VLOOKUP($A44,OUTIL!$E:$J,B$1,FALSE),REF!$K:$L,2,FALSE),IF($A$44="Demi produits",VLOOKUP(VLOOKUP($A44,OUTIL!$M:$R,B$1,FALSE),REF!$N:$O,2,FALSE),IF($A$44="Energie  et  lubrifiants",VLOOKUP(VLOOKUP($A44,OUTIL!$U:$Z,B$1,FALSE),REF!$Z:$AA,2,FALSE),IF($A$44="Or industriel",VLOOKUP(VLOOKUP($A44,OUTIL!$AC:$AH,B$1,FALSE),REF!$AC:$AD,2,FALSE),IF($A$44="Produits bruts d'origine animale et vegetale",VLOOKUP(VLOOKUP($A44,OUTIL!$AK:$AP,B$1,FALSE),REF!$Q:$R,2,FALSE),IF($A$44="Produits bruts d'origine minerale",VLOOKUP(VLOOKUP($A44,OUTIL!$AS:$AX,B$1,FALSE),REF!$AF:$AG,2,FALSE),IF($A$44="Produits finis de consommation",VLOOKUP(VLOOKUP($A44,OUTIL!$BA:$BF,B$1,FALSE),REF!$T:$U,2,FALSE),IF($A$44="Produits finis d'equipement agricole",VLOOKUP(VLOOKUP($A44,OUTIL!$BI:$BN,B$1,FALSE),REF!$AI:$AJ,2,FALSE),IF($A$44="Produits finis d'equipement industriel",VLOOKUP(VLOOKUP($A44,OUTIL!$BQ:$BV,B$1,FALSE),REF!$W:$X,2,FALSE),"Ahmadovitch")))))))))</f>
        <v>PRODUITS BRUTS D'ORIGINE ANIMALE ET VEGETALE</v>
      </c>
      <c r="C44" s="2">
        <f>ROUND(IF($A$44="Alimentation, boissons et tabacs",VLOOKUP($A44,OUTIL!$E:$J,C$1,FALSE),IF($A$44="Demi produits",VLOOKUP($A44,OUTIL!$M:$R,C$1,FALSE),IF($A$44="Energie  et  lubrifiants",VLOOKUP($A44,OUTIL!$U:$Z,C$1,FALSE),IF($A$44="Or industriel",VLOOKUP($A44,OUTIL!$AC:$AH,C$1,FALSE),IF($A$44="Produits bruts d'origine animale et vegetale",VLOOKUP($A44,OUTIL!$AK:$AP,C$1,FALSE),IF($A$44="Produits bruts d'origine minerale",VLOOKUP($A44,OUTIL!$AS:$AX,C$1,FALSE),IF($A$44="Produits finis de consommation",VLOOKUP($A44,OUTIL!$BA:$BF,C$1,FALSE),IF($A$44="Produits finis d'equipement agricole",VLOOKUP($A44,OUTIL!$BI:$BN,C$1,FALSE),IF($A$44="Produits finis d'equipement industriel",VLOOKUP($A44,OUTIL!$BQ:$BV,C$1,FALSE),"Ahmadovitch")))))))))/1000,0)</f>
        <v>198489</v>
      </c>
      <c r="D44" s="2">
        <f>ROUND(IF($A$44="Alimentation, boissons et tabacs",VLOOKUP($A44,OUTIL!$E:$J,D$1,FALSE),IF($A$44="Demi produits",VLOOKUP($A44,OUTIL!$M:$R,D$1,FALSE),IF($A$44="Energie  et  lubrifiants",VLOOKUP($A44,OUTIL!$U:$Z,D$1,FALSE),IF($A$44="Or industriel",VLOOKUP($A44,OUTIL!$AC:$AH,D$1,FALSE),IF($A$44="Produits bruts d'origine animale et vegetale",VLOOKUP($A44,OUTIL!$AK:$AP,D$1,FALSE),IF($A$44="Produits bruts d'origine minerale",VLOOKUP($A44,OUTIL!$AS:$AX,D$1,FALSE),IF($A$44="Produits finis de consommation",VLOOKUP($A44,OUTIL!$BA:$BF,D$1,FALSE),IF($A$44="Produits finis d'equipement agricole",VLOOKUP($A44,OUTIL!$BI:$BN,D$1,FALSE),IF($A$44="Produits finis d'equipement industriel",VLOOKUP($A44,OUTIL!$BQ:$BV,D$1,FALSE),"Ahmadovitch")))))))))/1000,0)</f>
        <v>4094394</v>
      </c>
      <c r="E44" s="2">
        <f>ROUND(IF($A$44="Alimentation, boissons et tabacs",VLOOKUP($A44,OUTIL!$E:$J,E$1,FALSE),IF($A$44="Demi produits",VLOOKUP($A44,OUTIL!$M:$R,E$1,FALSE),IF($A$44="Energie  et  lubrifiants",VLOOKUP($A44,OUTIL!$U:$Z,E$1,FALSE),IF($A$44="Or industriel",VLOOKUP($A44,OUTIL!$AC:$AH,E$1,FALSE),IF($A$44="Produits bruts d'origine animale et vegetale",VLOOKUP($A44,OUTIL!$AK:$AP,E$1,FALSE),IF($A$44="Produits bruts d'origine minerale",VLOOKUP($A44,OUTIL!$AS:$AX,E$1,FALSE),IF($A$44="Produits finis de consommation",VLOOKUP($A44,OUTIL!$BA:$BF,E$1,FALSE),IF($A$44="Produits finis d'equipement agricole",VLOOKUP($A44,OUTIL!$BI:$BN,E$1,FALSE),IF($A$44="Produits finis d'equipement industriel",VLOOKUP($A44,OUTIL!$BQ:$BV,E$1,FALSE),"Ahmadovitch")))))))))/1000,0)</f>
        <v>154946</v>
      </c>
      <c r="F44" s="2">
        <f>ROUND(IF($A$44="Alimentation, boissons et tabacs",VLOOKUP($A44,OUTIL!$E:$J,F$1,FALSE),IF($A$44="Demi produits",VLOOKUP($A44,OUTIL!$M:$R,F$1,FALSE),IF($A$44="Energie  et  lubrifiants",VLOOKUP($A44,OUTIL!$U:$Z,F$1,FALSE),IF($A$44="Or industriel",VLOOKUP($A44,OUTIL!$AC:$AH,F$1,FALSE),IF($A$44="Produits bruts d'origine animale et vegetale",VLOOKUP($A44,OUTIL!$AK:$AP,F$1,FALSE),IF($A$44="Produits bruts d'origine minerale",VLOOKUP($A44,OUTIL!$AS:$AX,F$1,FALSE),IF($A$44="Produits finis de consommation",VLOOKUP($A44,OUTIL!$BA:$BF,F$1,FALSE),IF($A$44="Produits finis d'equipement agricole",VLOOKUP($A44,OUTIL!$BI:$BN,F$1,FALSE),IF($A$44="Produits finis d'equipement industriel",VLOOKUP($A44,OUTIL!$BQ:$BV,F$1,FALSE),"Ahmadovitch")))))))))/1000,0)</f>
        <v>4816561</v>
      </c>
    </row>
    <row r="45" spans="1:6" ht="16.5" x14ac:dyDescent="0.3">
      <c r="A45">
        <v>1</v>
      </c>
      <c r="B45" s="5" t="str">
        <f>IF($A$44="Alimentation, boissons et tabacs",VLOOKUP(VLOOKUP($A45,OUTIL!$E:$J,B$1,FALSE),REF!$K:$L,2,FALSE),IF($A$44="Demi produits",VLOOKUP(VLOOKUP($A45,OUTIL!$M:$R,B$1,FALSE),REF!$N:$O,2,FALSE),IF($A$44="Energie  et  lubrifiants",VLOOKUP(VLOOKUP($A45,OUTIL!$U:$Z,B$1,FALSE),REF!$Z:$AA,2,FALSE),IF($A$44="Or industriel",VLOOKUP(VLOOKUP($A45,OUTIL!$AC:$AH,B$1,FALSE),REF!$AC:$AD,2,FALSE),IF($A$44="Produits bruts d'origine animale et vegetale",VLOOKUP(VLOOKUP($A45,OUTIL!$AK:$AP,B$1,FALSE),REF!$Q:$R,2,FALSE),IF($A$44="Produits bruts d'origine minerale",VLOOKUP(VLOOKUP($A45,OUTIL!$AS:$AX,B$1,FALSE),REF!$AF:$AG,2,FALSE),IF($A$44="Produits finis de consommation",VLOOKUP(VLOOKUP($A45,OUTIL!$BA:$BF,B$1,FALSE),REF!$T:$U,2,FALSE),IF($A$44="Produits finis d'equipement agricole",VLOOKUP(VLOOKUP($A45,OUTIL!$BI:$BN,B$1,FALSE),REF!$AI:$AJ,2,FALSE),IF($A$44="Produits finis d'equipement industriel",VLOOKUP(VLOOKUP($A45,OUTIL!$BQ:$BV,B$1,FALSE),REF!$W:$X,2,FALSE),"Ahmadovitch")))))))))</f>
        <v>Sous-produits animaux non comestibles</v>
      </c>
      <c r="C45" s="5">
        <f>ROUND(IF($A$44="Alimentation, boissons et tabacs",VLOOKUP($A45,OUTIL!$E:$J,C$1,FALSE),IF($A$44="Demi produits",VLOOKUP($A45,OUTIL!$M:$R,C$1,FALSE),IF($A$44="Energie  et  lubrifiants",VLOOKUP($A45,OUTIL!$U:$Z,C$1,FALSE),IF($A$44="Or industriel",VLOOKUP($A45,OUTIL!$AC:$AH,C$1,FALSE),IF($A$44="Produits bruts d'origine animale et vegetale",VLOOKUP($A45,OUTIL!$AK:$AP,C$1,FALSE),IF($A$44="Produits bruts d'origine minerale",VLOOKUP($A45,OUTIL!$AS:$AX,C$1,FALSE),IF($A$44="Produits finis de consommation",VLOOKUP($A45,OUTIL!$BA:$BF,C$1,FALSE),IF($A$44="Produits finis d'equipement agricole",VLOOKUP($A45,OUTIL!$BI:$BN,C$1,FALSE),IF($A$44="Produits finis d'equipement industriel",VLOOKUP($A45,OUTIL!$BQ:$BV,C$1,FALSE),"Ahmadovitch")))))))))/1000,0)</f>
        <v>40816</v>
      </c>
      <c r="D45" s="5">
        <f>ROUND(IF($A$44="Alimentation, boissons et tabacs",VLOOKUP($A45,OUTIL!$E:$J,D$1,FALSE),IF($A$44="Demi produits",VLOOKUP($A45,OUTIL!$M:$R,D$1,FALSE),IF($A$44="Energie  et  lubrifiants",VLOOKUP($A45,OUTIL!$U:$Z,D$1,FALSE),IF($A$44="Or industriel",VLOOKUP($A45,OUTIL!$AC:$AH,D$1,FALSE),IF($A$44="Produits bruts d'origine animale et vegetale",VLOOKUP($A45,OUTIL!$AK:$AP,D$1,FALSE),IF($A$44="Produits bruts d'origine minerale",VLOOKUP($A45,OUTIL!$AS:$AX,D$1,FALSE),IF($A$44="Produits finis de consommation",VLOOKUP($A45,OUTIL!$BA:$BF,D$1,FALSE),IF($A$44="Produits finis d'equipement agricole",VLOOKUP($A45,OUTIL!$BI:$BN,D$1,FALSE),IF($A$44="Produits finis d'equipement industriel",VLOOKUP($A45,OUTIL!$BQ:$BV,D$1,FALSE),"Ahmadovitch")))))))))/1000,0)</f>
        <v>917115</v>
      </c>
      <c r="E45" s="5">
        <f>ROUND(IF($A$44="Alimentation, boissons et tabacs",VLOOKUP($A45,OUTIL!$E:$J,E$1,FALSE),IF($A$44="Demi produits",VLOOKUP($A45,OUTIL!$M:$R,E$1,FALSE),IF($A$44="Energie  et  lubrifiants",VLOOKUP($A45,OUTIL!$U:$Z,E$1,FALSE),IF($A$44="Or industriel",VLOOKUP($A45,OUTIL!$AC:$AH,E$1,FALSE),IF($A$44="Produits bruts d'origine animale et vegetale",VLOOKUP($A45,OUTIL!$AK:$AP,E$1,FALSE),IF($A$44="Produits bruts d'origine minerale",VLOOKUP($A45,OUTIL!$AS:$AX,E$1,FALSE),IF($A$44="Produits finis de consommation",VLOOKUP($A45,OUTIL!$BA:$BF,E$1,FALSE),IF($A$44="Produits finis d'equipement agricole",VLOOKUP($A45,OUTIL!$BI:$BN,E$1,FALSE),IF($A$44="Produits finis d'equipement industriel",VLOOKUP($A45,OUTIL!$BQ:$BV,E$1,FALSE),"Ahmadovitch")))))))))/1000,0)</f>
        <v>35410</v>
      </c>
      <c r="F45" s="5">
        <f>ROUND(IF($A$44="Alimentation, boissons et tabacs",VLOOKUP($A45,OUTIL!$E:$J,F$1,FALSE),IF($A$44="Demi produits",VLOOKUP($A45,OUTIL!$M:$R,F$1,FALSE),IF($A$44="Energie  et  lubrifiants",VLOOKUP($A45,OUTIL!$U:$Z,F$1,FALSE),IF($A$44="Or industriel",VLOOKUP($A45,OUTIL!$AC:$AH,F$1,FALSE),IF($A$44="Produits bruts d'origine animale et vegetale",VLOOKUP($A45,OUTIL!$AK:$AP,F$1,FALSE),IF($A$44="Produits bruts d'origine minerale",VLOOKUP($A45,OUTIL!$AS:$AX,F$1,FALSE),IF($A$44="Produits finis de consommation",VLOOKUP($A45,OUTIL!$BA:$BF,F$1,FALSE),IF($A$44="Produits finis d'equipement agricole",VLOOKUP($A45,OUTIL!$BI:$BN,F$1,FALSE),IF($A$44="Produits finis d'equipement industriel",VLOOKUP($A45,OUTIL!$BQ:$BV,F$1,FALSE),"Ahmadovitch")))))))))/1000,0)</f>
        <v>956441</v>
      </c>
    </row>
    <row r="46" spans="1:6" ht="16.5" x14ac:dyDescent="0.3">
      <c r="A46">
        <v>2</v>
      </c>
      <c r="B46" s="5" t="str">
        <f>IF($A$44="Alimentation, boissons et tabacs",VLOOKUP(VLOOKUP($A46,OUTIL!$E:$J,B$1,FALSE),REF!$K:$L,2,FALSE),IF($A$44="Demi produits",VLOOKUP(VLOOKUP($A46,OUTIL!$M:$R,B$1,FALSE),REF!$N:$O,2,FALSE),IF($A$44="Energie  et  lubrifiants",VLOOKUP(VLOOKUP($A46,OUTIL!$U:$Z,B$1,FALSE),REF!$Z:$AA,2,FALSE),IF($A$44="Or industriel",VLOOKUP(VLOOKUP($A46,OUTIL!$AC:$AH,B$1,FALSE),REF!$AC:$AD,2,FALSE),IF($A$44="Produits bruts d'origine animale et vegetale",VLOOKUP(VLOOKUP($A46,OUTIL!$AK:$AP,B$1,FALSE),REF!$Q:$R,2,FALSE),IF($A$44="Produits bruts d'origine minerale",VLOOKUP(VLOOKUP($A46,OUTIL!$AS:$AX,B$1,FALSE),REF!$AF:$AG,2,FALSE),IF($A$44="Produits finis de consommation",VLOOKUP(VLOOKUP($A46,OUTIL!$BA:$BF,B$1,FALSE),REF!$T:$U,2,FALSE),IF($A$44="Produits finis d'equipement agricole",VLOOKUP(VLOOKUP($A46,OUTIL!$BI:$BN,B$1,FALSE),REF!$AI:$AJ,2,FALSE),IF($A$44="Produits finis d'equipement industriel",VLOOKUP(VLOOKUP($A46,OUTIL!$BQ:$BV,B$1,FALSE),REF!$W:$X,2,FALSE),"Ahmadovitch")))))))))</f>
        <v>Plantes et parties de plantes</v>
      </c>
      <c r="C46" s="5">
        <f>ROUND(IF($A$44="Alimentation, boissons et tabacs",VLOOKUP($A46,OUTIL!$E:$J,C$1,FALSE),IF($A$44="Demi produits",VLOOKUP($A46,OUTIL!$M:$R,C$1,FALSE),IF($A$44="Energie  et  lubrifiants",VLOOKUP($A46,OUTIL!$U:$Z,C$1,FALSE),IF($A$44="Or industriel",VLOOKUP($A46,OUTIL!$AC:$AH,C$1,FALSE),IF($A$44="Produits bruts d'origine animale et vegetale",VLOOKUP($A46,OUTIL!$AK:$AP,C$1,FALSE),IF($A$44="Produits bruts d'origine minerale",VLOOKUP($A46,OUTIL!$AS:$AX,C$1,FALSE),IF($A$44="Produits finis de consommation",VLOOKUP($A46,OUTIL!$BA:$BF,C$1,FALSE),IF($A$44="Produits finis d'equipement agricole",VLOOKUP($A46,OUTIL!$BI:$BN,C$1,FALSE),IF($A$44="Produits finis d'equipement industriel",VLOOKUP($A46,OUTIL!$BQ:$BV,C$1,FALSE),"Ahmadovitch")))))))))/1000,0)</f>
        <v>24995</v>
      </c>
      <c r="D46" s="5">
        <f>ROUND(IF($A$44="Alimentation, boissons et tabacs",VLOOKUP($A46,OUTIL!$E:$J,D$1,FALSE),IF($A$44="Demi produits",VLOOKUP($A46,OUTIL!$M:$R,D$1,FALSE),IF($A$44="Energie  et  lubrifiants",VLOOKUP($A46,OUTIL!$U:$Z,D$1,FALSE),IF($A$44="Or industriel",VLOOKUP($A46,OUTIL!$AC:$AH,D$1,FALSE),IF($A$44="Produits bruts d'origine animale et vegetale",VLOOKUP($A46,OUTIL!$AK:$AP,D$1,FALSE),IF($A$44="Produits bruts d'origine minerale",VLOOKUP($A46,OUTIL!$AS:$AX,D$1,FALSE),IF($A$44="Produits finis de consommation",VLOOKUP($A46,OUTIL!$BA:$BF,D$1,FALSE),IF($A$44="Produits finis d'equipement agricole",VLOOKUP($A46,OUTIL!$BI:$BN,D$1,FALSE),IF($A$44="Produits finis d'equipement industriel",VLOOKUP($A46,OUTIL!$BQ:$BV,D$1,FALSE),"Ahmadovitch")))))))))/1000,0)</f>
        <v>573863</v>
      </c>
      <c r="E46" s="5">
        <f>ROUND(IF($A$44="Alimentation, boissons et tabacs",VLOOKUP($A46,OUTIL!$E:$J,E$1,FALSE),IF($A$44="Demi produits",VLOOKUP($A46,OUTIL!$M:$R,E$1,FALSE),IF($A$44="Energie  et  lubrifiants",VLOOKUP($A46,OUTIL!$U:$Z,E$1,FALSE),IF($A$44="Or industriel",VLOOKUP($A46,OUTIL!$AC:$AH,E$1,FALSE),IF($A$44="Produits bruts d'origine animale et vegetale",VLOOKUP($A46,OUTIL!$AK:$AP,E$1,FALSE),IF($A$44="Produits bruts d'origine minerale",VLOOKUP($A46,OUTIL!$AS:$AX,E$1,FALSE),IF($A$44="Produits finis de consommation",VLOOKUP($A46,OUTIL!$BA:$BF,E$1,FALSE),IF($A$44="Produits finis d'equipement agricole",VLOOKUP($A46,OUTIL!$BI:$BN,E$1,FALSE),IF($A$44="Produits finis d'equipement industriel",VLOOKUP($A46,OUTIL!$BQ:$BV,E$1,FALSE),"Ahmadovitch")))))))))/1000,0)</f>
        <v>19708</v>
      </c>
      <c r="F46" s="5">
        <f>ROUND(IF($A$44="Alimentation, boissons et tabacs",VLOOKUP($A46,OUTIL!$E:$J,F$1,FALSE),IF($A$44="Demi produits",VLOOKUP($A46,OUTIL!$M:$R,F$1,FALSE),IF($A$44="Energie  et  lubrifiants",VLOOKUP($A46,OUTIL!$U:$Z,F$1,FALSE),IF($A$44="Or industriel",VLOOKUP($A46,OUTIL!$AC:$AH,F$1,FALSE),IF($A$44="Produits bruts d'origine animale et vegetale",VLOOKUP($A46,OUTIL!$AK:$AP,F$1,FALSE),IF($A$44="Produits bruts d'origine minerale",VLOOKUP($A46,OUTIL!$AS:$AX,F$1,FALSE),IF($A$44="Produits finis de consommation",VLOOKUP($A46,OUTIL!$BA:$BF,F$1,FALSE),IF($A$44="Produits finis d'equipement agricole",VLOOKUP($A46,OUTIL!$BI:$BN,F$1,FALSE),IF($A$44="Produits finis d'equipement industriel",VLOOKUP($A46,OUTIL!$BQ:$BV,F$1,FALSE),"Ahmadovitch")))))))))/1000,0)</f>
        <v>547453</v>
      </c>
    </row>
    <row r="47" spans="1:6" ht="16.5" x14ac:dyDescent="0.3">
      <c r="A47">
        <v>3</v>
      </c>
      <c r="B47" s="5" t="str">
        <f>IF($A$44="Alimentation, boissons et tabacs",VLOOKUP(VLOOKUP($A47,OUTIL!$E:$J,B$1,FALSE),REF!$K:$L,2,FALSE),IF($A$44="Demi produits",VLOOKUP(VLOOKUP($A47,OUTIL!$M:$R,B$1,FALSE),REF!$N:$O,2,FALSE),IF($A$44="Energie  et  lubrifiants",VLOOKUP(VLOOKUP($A47,OUTIL!$U:$Z,B$1,FALSE),REF!$Z:$AA,2,FALSE),IF($A$44="Or industriel",VLOOKUP(VLOOKUP($A47,OUTIL!$AC:$AH,B$1,FALSE),REF!$AC:$AD,2,FALSE),IF($A$44="Produits bruts d'origine animale et vegetale",VLOOKUP(VLOOKUP($A47,OUTIL!$AK:$AP,B$1,FALSE),REF!$Q:$R,2,FALSE),IF($A$44="Produits bruts d'origine minerale",VLOOKUP(VLOOKUP($A47,OUTIL!$AS:$AX,B$1,FALSE),REF!$AF:$AG,2,FALSE),IF($A$44="Produits finis de consommation",VLOOKUP(VLOOKUP($A47,OUTIL!$BA:$BF,B$1,FALSE),REF!$T:$U,2,FALSE),IF($A$44="Produits finis d'equipement agricole",VLOOKUP(VLOOKUP($A47,OUTIL!$BI:$BN,B$1,FALSE),REF!$AI:$AJ,2,FALSE),IF($A$44="Produits finis d'equipement industriel",VLOOKUP(VLOOKUP($A47,OUTIL!$BQ:$BV,B$1,FALSE),REF!$W:$X,2,FALSE),"Ahmadovitch")))))))))</f>
        <v>Graisses et huiles de poissons</v>
      </c>
      <c r="C47" s="5">
        <f>ROUND(IF($A$44="Alimentation, boissons et tabacs",VLOOKUP($A47,OUTIL!$E:$J,C$1,FALSE),IF($A$44="Demi produits",VLOOKUP($A47,OUTIL!$M:$R,C$1,FALSE),IF($A$44="Energie  et  lubrifiants",VLOOKUP($A47,OUTIL!$U:$Z,C$1,FALSE),IF($A$44="Or industriel",VLOOKUP($A47,OUTIL!$AC:$AH,C$1,FALSE),IF($A$44="Produits bruts d'origine animale et vegetale",VLOOKUP($A47,OUTIL!$AK:$AP,C$1,FALSE),IF($A$44="Produits bruts d'origine minerale",VLOOKUP($A47,OUTIL!$AS:$AX,C$1,FALSE),IF($A$44="Produits finis de consommation",VLOOKUP($A47,OUTIL!$BA:$BF,C$1,FALSE),IF($A$44="Produits finis d'equipement agricole",VLOOKUP($A47,OUTIL!$BI:$BN,C$1,FALSE),IF($A$44="Produits finis d'equipement industriel",VLOOKUP($A47,OUTIL!$BQ:$BV,C$1,FALSE),"Ahmadovitch")))))))))/1000,0)</f>
        <v>18100</v>
      </c>
      <c r="D47" s="5">
        <f>ROUND(IF($A$44="Alimentation, boissons et tabacs",VLOOKUP($A47,OUTIL!$E:$J,D$1,FALSE),IF($A$44="Demi produits",VLOOKUP($A47,OUTIL!$M:$R,D$1,FALSE),IF($A$44="Energie  et  lubrifiants",VLOOKUP($A47,OUTIL!$U:$Z,D$1,FALSE),IF($A$44="Or industriel",VLOOKUP($A47,OUTIL!$AC:$AH,D$1,FALSE),IF($A$44="Produits bruts d'origine animale et vegetale",VLOOKUP($A47,OUTIL!$AK:$AP,D$1,FALSE),IF($A$44="Produits bruts d'origine minerale",VLOOKUP($A47,OUTIL!$AS:$AX,D$1,FALSE),IF($A$44="Produits finis de consommation",VLOOKUP($A47,OUTIL!$BA:$BF,D$1,FALSE),IF($A$44="Produits finis d'equipement agricole",VLOOKUP($A47,OUTIL!$BI:$BN,D$1,FALSE),IF($A$44="Produits finis d'equipement industriel",VLOOKUP($A47,OUTIL!$BQ:$BV,D$1,FALSE),"Ahmadovitch")))))))))/1000,0)</f>
        <v>467231</v>
      </c>
      <c r="E47" s="5">
        <f>ROUND(IF($A$44="Alimentation, boissons et tabacs",VLOOKUP($A47,OUTIL!$E:$J,E$1,FALSE),IF($A$44="Demi produits",VLOOKUP($A47,OUTIL!$M:$R,E$1,FALSE),IF($A$44="Energie  et  lubrifiants",VLOOKUP($A47,OUTIL!$U:$Z,E$1,FALSE),IF($A$44="Or industriel",VLOOKUP($A47,OUTIL!$AC:$AH,E$1,FALSE),IF($A$44="Produits bruts d'origine animale et vegetale",VLOOKUP($A47,OUTIL!$AK:$AP,E$1,FALSE),IF($A$44="Produits bruts d'origine minerale",VLOOKUP($A47,OUTIL!$AS:$AX,E$1,FALSE),IF($A$44="Produits finis de consommation",VLOOKUP($A47,OUTIL!$BA:$BF,E$1,FALSE),IF($A$44="Produits finis d'equipement agricole",VLOOKUP($A47,OUTIL!$BI:$BN,E$1,FALSE),IF($A$44="Produits finis d'equipement industriel",VLOOKUP($A47,OUTIL!$BQ:$BV,E$1,FALSE),"Ahmadovitch")))))))))/1000,0)</f>
        <v>13652</v>
      </c>
      <c r="F47" s="5">
        <f>ROUND(IF($A$44="Alimentation, boissons et tabacs",VLOOKUP($A47,OUTIL!$E:$J,F$1,FALSE),IF($A$44="Demi produits",VLOOKUP($A47,OUTIL!$M:$R,F$1,FALSE),IF($A$44="Energie  et  lubrifiants",VLOOKUP($A47,OUTIL!$U:$Z,F$1,FALSE),IF($A$44="Or industriel",VLOOKUP($A47,OUTIL!$AC:$AH,F$1,FALSE),IF($A$44="Produits bruts d'origine animale et vegetale",VLOOKUP($A47,OUTIL!$AK:$AP,F$1,FALSE),IF($A$44="Produits bruts d'origine minerale",VLOOKUP($A47,OUTIL!$AS:$AX,F$1,FALSE),IF($A$44="Produits finis de consommation",VLOOKUP($A47,OUTIL!$BA:$BF,F$1,FALSE),IF($A$44="Produits finis d'equipement agricole",VLOOKUP($A47,OUTIL!$BI:$BN,F$1,FALSE),IF($A$44="Produits finis d'equipement industriel",VLOOKUP($A47,OUTIL!$BQ:$BV,F$1,FALSE),"Ahmadovitch")))))))))/1000,0)</f>
        <v>1022942</v>
      </c>
    </row>
    <row r="48" spans="1:6" ht="16.5" x14ac:dyDescent="0.3">
      <c r="A48">
        <v>4</v>
      </c>
      <c r="B48" s="5" t="str">
        <f>IF($A$44="Alimentation, boissons et tabacs",VLOOKUP(VLOOKUP($A48,OUTIL!$E:$J,B$1,FALSE),REF!$K:$L,2,FALSE),IF($A$44="Demi produits",VLOOKUP(VLOOKUP($A48,OUTIL!$M:$R,B$1,FALSE),REF!$N:$O,2,FALSE),IF($A$44="Energie  et  lubrifiants",VLOOKUP(VLOOKUP($A48,OUTIL!$U:$Z,B$1,FALSE),REF!$Z:$AA,2,FALSE),IF($A$44="Or industriel",VLOOKUP(VLOOKUP($A48,OUTIL!$AC:$AH,B$1,FALSE),REF!$AC:$AD,2,FALSE),IF($A$44="Produits bruts d'origine animale et vegetale",VLOOKUP(VLOOKUP($A48,OUTIL!$AK:$AP,B$1,FALSE),REF!$Q:$R,2,FALSE),IF($A$44="Produits bruts d'origine minerale",VLOOKUP(VLOOKUP($A48,OUTIL!$AS:$AX,B$1,FALSE),REF!$AF:$AG,2,FALSE),IF($A$44="Produits finis de consommation",VLOOKUP(VLOOKUP($A48,OUTIL!$BA:$BF,B$1,FALSE),REF!$T:$U,2,FALSE),IF($A$44="Produits finis d'equipement agricole",VLOOKUP(VLOOKUP($A48,OUTIL!$BI:$BN,B$1,FALSE),REF!$AI:$AJ,2,FALSE),IF($A$44="Produits finis d'equipement industriel",VLOOKUP(VLOOKUP($A48,OUTIL!$BQ:$BV,B$1,FALSE),REF!$W:$X,2,FALSE),"Ahmadovitch")))))))))</f>
        <v>Huile d'olive brute ou raffinée</v>
      </c>
      <c r="C48" s="5">
        <f>ROUND(IF($A$44="Alimentation, boissons et tabacs",VLOOKUP($A48,OUTIL!$E:$J,C$1,FALSE),IF($A$44="Demi produits",VLOOKUP($A48,OUTIL!$M:$R,C$1,FALSE),IF($A$44="Energie  et  lubrifiants",VLOOKUP($A48,OUTIL!$U:$Z,C$1,FALSE),IF($A$44="Or industriel",VLOOKUP($A48,OUTIL!$AC:$AH,C$1,FALSE),IF($A$44="Produits bruts d'origine animale et vegetale",VLOOKUP($A48,OUTIL!$AK:$AP,C$1,FALSE),IF($A$44="Produits bruts d'origine minerale",VLOOKUP($A48,OUTIL!$AS:$AX,C$1,FALSE),IF($A$44="Produits finis de consommation",VLOOKUP($A48,OUTIL!$BA:$BF,C$1,FALSE),IF($A$44="Produits finis d'equipement agricole",VLOOKUP($A48,OUTIL!$BI:$BN,C$1,FALSE),IF($A$44="Produits finis d'equipement industriel",VLOOKUP($A48,OUTIL!$BQ:$BV,C$1,FALSE),"Ahmadovitch")))))))))/1000,0)</f>
        <v>10472</v>
      </c>
      <c r="D48" s="5">
        <f>ROUND(IF($A$44="Alimentation, boissons et tabacs",VLOOKUP($A48,OUTIL!$E:$J,D$1,FALSE),IF($A$44="Demi produits",VLOOKUP($A48,OUTIL!$M:$R,D$1,FALSE),IF($A$44="Energie  et  lubrifiants",VLOOKUP($A48,OUTIL!$U:$Z,D$1,FALSE),IF($A$44="Or industriel",VLOOKUP($A48,OUTIL!$AC:$AH,D$1,FALSE),IF($A$44="Produits bruts d'origine animale et vegetale",VLOOKUP($A48,OUTIL!$AK:$AP,D$1,FALSE),IF($A$44="Produits bruts d'origine minerale",VLOOKUP($A48,OUTIL!$AS:$AX,D$1,FALSE),IF($A$44="Produits finis de consommation",VLOOKUP($A48,OUTIL!$BA:$BF,D$1,FALSE),IF($A$44="Produits finis d'equipement agricole",VLOOKUP($A48,OUTIL!$BI:$BN,D$1,FALSE),IF($A$44="Produits finis d'equipement industriel",VLOOKUP($A48,OUTIL!$BQ:$BV,D$1,FALSE),"Ahmadovitch")))))))))/1000,0)</f>
        <v>384932</v>
      </c>
      <c r="E48" s="5">
        <f>ROUND(IF($A$44="Alimentation, boissons et tabacs",VLOOKUP($A48,OUTIL!$E:$J,E$1,FALSE),IF($A$44="Demi produits",VLOOKUP($A48,OUTIL!$M:$R,E$1,FALSE),IF($A$44="Energie  et  lubrifiants",VLOOKUP($A48,OUTIL!$U:$Z,E$1,FALSE),IF($A$44="Or industriel",VLOOKUP($A48,OUTIL!$AC:$AH,E$1,FALSE),IF($A$44="Produits bruts d'origine animale et vegetale",VLOOKUP($A48,OUTIL!$AK:$AP,E$1,FALSE),IF($A$44="Produits bruts d'origine minerale",VLOOKUP($A48,OUTIL!$AS:$AX,E$1,FALSE),IF($A$44="Produits finis de consommation",VLOOKUP($A48,OUTIL!$BA:$BF,E$1,FALSE),IF($A$44="Produits finis d'equipement agricole",VLOOKUP($A48,OUTIL!$BI:$BN,E$1,FALSE),IF($A$44="Produits finis d'equipement industriel",VLOOKUP($A48,OUTIL!$BQ:$BV,E$1,FALSE),"Ahmadovitch")))))))))/1000,0)</f>
        <v>10860</v>
      </c>
      <c r="F48" s="5">
        <f>ROUND(IF($A$44="Alimentation, boissons et tabacs",VLOOKUP($A48,OUTIL!$E:$J,F$1,FALSE),IF($A$44="Demi produits",VLOOKUP($A48,OUTIL!$M:$R,F$1,FALSE),IF($A$44="Energie  et  lubrifiants",VLOOKUP($A48,OUTIL!$U:$Z,F$1,FALSE),IF($A$44="Or industriel",VLOOKUP($A48,OUTIL!$AC:$AH,F$1,FALSE),IF($A$44="Produits bruts d'origine animale et vegetale",VLOOKUP($A48,OUTIL!$AK:$AP,F$1,FALSE),IF($A$44="Produits bruts d'origine minerale",VLOOKUP($A48,OUTIL!$AS:$AX,F$1,FALSE),IF($A$44="Produits finis de consommation",VLOOKUP($A48,OUTIL!$BA:$BF,F$1,FALSE),IF($A$44="Produits finis d'equipement agricole",VLOOKUP($A48,OUTIL!$BI:$BN,F$1,FALSE),IF($A$44="Produits finis d'equipement industriel",VLOOKUP($A48,OUTIL!$BQ:$BV,F$1,FALSE),"Ahmadovitch")))))))))/1000,0)</f>
        <v>759541</v>
      </c>
    </row>
    <row r="49" spans="1:6" ht="16.5" x14ac:dyDescent="0.3">
      <c r="A49">
        <v>5</v>
      </c>
      <c r="B49" s="5" t="str">
        <f>IF($A$44="Alimentation, boissons et tabacs",VLOOKUP(VLOOKUP($A49,OUTIL!$E:$J,B$1,FALSE),REF!$K:$L,2,FALSE),IF($A$44="Demi produits",VLOOKUP(VLOOKUP($A49,OUTIL!$M:$R,B$1,FALSE),REF!$N:$O,2,FALSE),IF($A$44="Energie  et  lubrifiants",VLOOKUP(VLOOKUP($A49,OUTIL!$U:$Z,B$1,FALSE),REF!$Z:$AA,2,FALSE),IF($A$44="Or industriel",VLOOKUP(VLOOKUP($A49,OUTIL!$AC:$AH,B$1,FALSE),REF!$AC:$AD,2,FALSE),IF($A$44="Produits bruts d'origine animale et vegetale",VLOOKUP(VLOOKUP($A49,OUTIL!$AK:$AP,B$1,FALSE),REF!$Q:$R,2,FALSE),IF($A$44="Produits bruts d'origine minerale",VLOOKUP(VLOOKUP($A49,OUTIL!$AS:$AX,B$1,FALSE),REF!$AF:$AG,2,FALSE),IF($A$44="Produits finis de consommation",VLOOKUP(VLOOKUP($A49,OUTIL!$BA:$BF,B$1,FALSE),REF!$T:$U,2,FALSE),IF($A$44="Produits finis d'equipement agricole",VLOOKUP(VLOOKUP($A49,OUTIL!$BI:$BN,B$1,FALSE),REF!$AI:$AJ,2,FALSE),IF($A$44="Produits finis d'equipement industriel",VLOOKUP(VLOOKUP($A49,OUTIL!$BQ:$BV,B$1,FALSE),REF!$W:$X,2,FALSE),"Ahmadovitch")))))))))</f>
        <v>Plantes vivantes et produits de la floriculture</v>
      </c>
      <c r="C49" s="5">
        <f>ROUND(IF($A$44="Alimentation, boissons et tabacs",VLOOKUP($A49,OUTIL!$E:$J,C$1,FALSE),IF($A$44="Demi produits",VLOOKUP($A49,OUTIL!$M:$R,C$1,FALSE),IF($A$44="Energie  et  lubrifiants",VLOOKUP($A49,OUTIL!$U:$Z,C$1,FALSE),IF($A$44="Or industriel",VLOOKUP($A49,OUTIL!$AC:$AH,C$1,FALSE),IF($A$44="Produits bruts d'origine animale et vegetale",VLOOKUP($A49,OUTIL!$AK:$AP,C$1,FALSE),IF($A$44="Produits bruts d'origine minerale",VLOOKUP($A49,OUTIL!$AS:$AX,C$1,FALSE),IF($A$44="Produits finis de consommation",VLOOKUP($A49,OUTIL!$BA:$BF,C$1,FALSE),IF($A$44="Produits finis d'equipement agricole",VLOOKUP($A49,OUTIL!$BI:$BN,C$1,FALSE),IF($A$44="Produits finis d'equipement industriel",VLOOKUP($A49,OUTIL!$BQ:$BV,C$1,FALSE),"Ahmadovitch")))))))))/1000,0)</f>
        <v>8992</v>
      </c>
      <c r="D49" s="5">
        <f>ROUND(IF($A$44="Alimentation, boissons et tabacs",VLOOKUP($A49,OUTIL!$E:$J,D$1,FALSE),IF($A$44="Demi produits",VLOOKUP($A49,OUTIL!$M:$R,D$1,FALSE),IF($A$44="Energie  et  lubrifiants",VLOOKUP($A49,OUTIL!$U:$Z,D$1,FALSE),IF($A$44="Or industriel",VLOOKUP($A49,OUTIL!$AC:$AH,D$1,FALSE),IF($A$44="Produits bruts d'origine animale et vegetale",VLOOKUP($A49,OUTIL!$AK:$AP,D$1,FALSE),IF($A$44="Produits bruts d'origine minerale",VLOOKUP($A49,OUTIL!$AS:$AX,D$1,FALSE),IF($A$44="Produits finis de consommation",VLOOKUP($A49,OUTIL!$BA:$BF,D$1,FALSE),IF($A$44="Produits finis d'equipement agricole",VLOOKUP($A49,OUTIL!$BI:$BN,D$1,FALSE),IF($A$44="Produits finis d'equipement industriel",VLOOKUP($A49,OUTIL!$BQ:$BV,D$1,FALSE),"Ahmadovitch")))))))))/1000,0)</f>
        <v>271031</v>
      </c>
      <c r="E49" s="5">
        <f>ROUND(IF($A$44="Alimentation, boissons et tabacs",VLOOKUP($A49,OUTIL!$E:$J,E$1,FALSE),IF($A$44="Demi produits",VLOOKUP($A49,OUTIL!$M:$R,E$1,FALSE),IF($A$44="Energie  et  lubrifiants",VLOOKUP($A49,OUTIL!$U:$Z,E$1,FALSE),IF($A$44="Or industriel",VLOOKUP($A49,OUTIL!$AC:$AH,E$1,FALSE),IF($A$44="Produits bruts d'origine animale et vegetale",VLOOKUP($A49,OUTIL!$AK:$AP,E$1,FALSE),IF($A$44="Produits bruts d'origine minerale",VLOOKUP($A49,OUTIL!$AS:$AX,E$1,FALSE),IF($A$44="Produits finis de consommation",VLOOKUP($A49,OUTIL!$BA:$BF,E$1,FALSE),IF($A$44="Produits finis d'equipement agricole",VLOOKUP($A49,OUTIL!$BI:$BN,E$1,FALSE),IF($A$44="Produits finis d'equipement industriel",VLOOKUP($A49,OUTIL!$BQ:$BV,E$1,FALSE),"Ahmadovitch")))))))))/1000,0)</f>
        <v>8802</v>
      </c>
      <c r="F49" s="5">
        <f>ROUND(IF($A$44="Alimentation, boissons et tabacs",VLOOKUP($A49,OUTIL!$E:$J,F$1,FALSE),IF($A$44="Demi produits",VLOOKUP($A49,OUTIL!$M:$R,F$1,FALSE),IF($A$44="Energie  et  lubrifiants",VLOOKUP($A49,OUTIL!$U:$Z,F$1,FALSE),IF($A$44="Or industriel",VLOOKUP($A49,OUTIL!$AC:$AH,F$1,FALSE),IF($A$44="Produits bruts d'origine animale et vegetale",VLOOKUP($A49,OUTIL!$AK:$AP,F$1,FALSE),IF($A$44="Produits bruts d'origine minerale",VLOOKUP($A49,OUTIL!$AS:$AX,F$1,FALSE),IF($A$44="Produits finis de consommation",VLOOKUP($A49,OUTIL!$BA:$BF,F$1,FALSE),IF($A$44="Produits finis d'equipement agricole",VLOOKUP($A49,OUTIL!$BI:$BN,F$1,FALSE),IF($A$44="Produits finis d'equipement industriel",VLOOKUP($A49,OUTIL!$BQ:$BV,F$1,FALSE),"Ahmadovitch")))))))))/1000,0)</f>
        <v>255600</v>
      </c>
    </row>
    <row r="50" spans="1:6" ht="16.5" x14ac:dyDescent="0.3">
      <c r="A50">
        <v>6</v>
      </c>
      <c r="B50" s="5" t="str">
        <f>IF($A$44="Alimentation, boissons et tabacs",VLOOKUP(VLOOKUP($A50,OUTIL!$E:$J,B$1,FALSE),REF!$K:$L,2,FALSE),IF($A$44="Demi produits",VLOOKUP(VLOOKUP($A50,OUTIL!$M:$R,B$1,FALSE),REF!$N:$O,2,FALSE),IF($A$44="Energie  et  lubrifiants",VLOOKUP(VLOOKUP($A50,OUTIL!$U:$Z,B$1,FALSE),REF!$Z:$AA,2,FALSE),IF($A$44="Or industriel",VLOOKUP(VLOOKUP($A50,OUTIL!$AC:$AH,B$1,FALSE),REF!$AC:$AD,2,FALSE),IF($A$44="Produits bruts d'origine animale et vegetale",VLOOKUP(VLOOKUP($A50,OUTIL!$AK:$AP,B$1,FALSE),REF!$Q:$R,2,FALSE),IF($A$44="Produits bruts d'origine minerale",VLOOKUP(VLOOKUP($A50,OUTIL!$AS:$AX,B$1,FALSE),REF!$AF:$AG,2,FALSE),IF($A$44="Produits finis de consommation",VLOOKUP(VLOOKUP($A50,OUTIL!$BA:$BF,B$1,FALSE),REF!$T:$U,2,FALSE),IF($A$44="Produits finis d'equipement agricole",VLOOKUP(VLOOKUP($A50,OUTIL!$BI:$BN,B$1,FALSE),REF!$AI:$AJ,2,FALSE),IF($A$44="Produits finis d'equipement industriel",VLOOKUP(VLOOKUP($A50,OUTIL!$BQ:$BV,B$1,FALSE),REF!$W:$X,2,FALSE),"Ahmadovitch")))))))))</f>
        <v>Autres huiles végétales brutes ou raffinées</v>
      </c>
      <c r="C50" s="5">
        <f>ROUND(IF($A$44="Alimentation, boissons et tabacs",VLOOKUP($A50,OUTIL!$E:$J,C$1,FALSE),IF($A$44="Demi produits",VLOOKUP($A50,OUTIL!$M:$R,C$1,FALSE),IF($A$44="Energie  et  lubrifiants",VLOOKUP($A50,OUTIL!$U:$Z,C$1,FALSE),IF($A$44="Or industriel",VLOOKUP($A50,OUTIL!$AC:$AH,C$1,FALSE),IF($A$44="Produits bruts d'origine animale et vegetale",VLOOKUP($A50,OUTIL!$AK:$AP,C$1,FALSE),IF($A$44="Produits bruts d'origine minerale",VLOOKUP($A50,OUTIL!$AS:$AX,C$1,FALSE),IF($A$44="Produits finis de consommation",VLOOKUP($A50,OUTIL!$BA:$BF,C$1,FALSE),IF($A$44="Produits finis d'equipement agricole",VLOOKUP($A50,OUTIL!$BI:$BN,C$1,FALSE),IF($A$44="Produits finis d'equipement industriel",VLOOKUP($A50,OUTIL!$BQ:$BV,C$1,FALSE),"Ahmadovitch")))))))))/1000,0)</f>
        <v>2157</v>
      </c>
      <c r="D50" s="5">
        <f>ROUND(IF($A$44="Alimentation, boissons et tabacs",VLOOKUP($A50,OUTIL!$E:$J,D$1,FALSE),IF($A$44="Demi produits",VLOOKUP($A50,OUTIL!$M:$R,D$1,FALSE),IF($A$44="Energie  et  lubrifiants",VLOOKUP($A50,OUTIL!$U:$Z,D$1,FALSE),IF($A$44="Or industriel",VLOOKUP($A50,OUTIL!$AC:$AH,D$1,FALSE),IF($A$44="Produits bruts d'origine animale et vegetale",VLOOKUP($A50,OUTIL!$AK:$AP,D$1,FALSE),IF($A$44="Produits bruts d'origine minerale",VLOOKUP($A50,OUTIL!$AS:$AX,D$1,FALSE),IF($A$44="Produits finis de consommation",VLOOKUP($A50,OUTIL!$BA:$BF,D$1,FALSE),IF($A$44="Produits finis d'equipement agricole",VLOOKUP($A50,OUTIL!$BI:$BN,D$1,FALSE),IF($A$44="Produits finis d'equipement industriel",VLOOKUP($A50,OUTIL!$BQ:$BV,D$1,FALSE),"Ahmadovitch")))))))))/1000,0)</f>
        <v>265733</v>
      </c>
      <c r="E50" s="5">
        <f>ROUND(IF($A$44="Alimentation, boissons et tabacs",VLOOKUP($A50,OUTIL!$E:$J,E$1,FALSE),IF($A$44="Demi produits",VLOOKUP($A50,OUTIL!$M:$R,E$1,FALSE),IF($A$44="Energie  et  lubrifiants",VLOOKUP($A50,OUTIL!$U:$Z,E$1,FALSE),IF($A$44="Or industriel",VLOOKUP($A50,OUTIL!$AC:$AH,E$1,FALSE),IF($A$44="Produits bruts d'origine animale et vegetale",VLOOKUP($A50,OUTIL!$AK:$AP,E$1,FALSE),IF($A$44="Produits bruts d'origine minerale",VLOOKUP($A50,OUTIL!$AS:$AX,E$1,FALSE),IF($A$44="Produits finis de consommation",VLOOKUP($A50,OUTIL!$BA:$BF,E$1,FALSE),IF($A$44="Produits finis d'equipement agricole",VLOOKUP($A50,OUTIL!$BI:$BN,E$1,FALSE),IF($A$44="Produits finis d'equipement industriel",VLOOKUP($A50,OUTIL!$BQ:$BV,E$1,FALSE),"Ahmadovitch")))))))))/1000,0)</f>
        <v>944</v>
      </c>
      <c r="F50" s="5">
        <f>ROUND(IF($A$44="Alimentation, boissons et tabacs",VLOOKUP($A50,OUTIL!$E:$J,F$1,FALSE),IF($A$44="Demi produits",VLOOKUP($A50,OUTIL!$M:$R,F$1,FALSE),IF($A$44="Energie  et  lubrifiants",VLOOKUP($A50,OUTIL!$U:$Z,F$1,FALSE),IF($A$44="Or industriel",VLOOKUP($A50,OUTIL!$AC:$AH,F$1,FALSE),IF($A$44="Produits bruts d'origine animale et vegetale",VLOOKUP($A50,OUTIL!$AK:$AP,F$1,FALSE),IF($A$44="Produits bruts d'origine minerale",VLOOKUP($A50,OUTIL!$AS:$AX,F$1,FALSE),IF($A$44="Produits finis de consommation",VLOOKUP($A50,OUTIL!$BA:$BF,F$1,FALSE),IF($A$44="Produits finis d'equipement agricole",VLOOKUP($A50,OUTIL!$BI:$BN,F$1,FALSE),IF($A$44="Produits finis d'equipement industriel",VLOOKUP($A50,OUTIL!$BQ:$BV,F$1,FALSE),"Ahmadovitch")))))))))/1000,0)</f>
        <v>229822</v>
      </c>
    </row>
    <row r="51" spans="1:6" ht="16.5" x14ac:dyDescent="0.3">
      <c r="A51">
        <v>7</v>
      </c>
      <c r="B51" s="5" t="str">
        <f>IF($A$44="Alimentation, boissons et tabacs",VLOOKUP(VLOOKUP($A51,OUTIL!$E:$J,B$1,FALSE),REF!$K:$L,2,FALSE),IF($A$44="Demi produits",VLOOKUP(VLOOKUP($A51,OUTIL!$M:$R,B$1,FALSE),REF!$N:$O,2,FALSE),IF($A$44="Energie  et  lubrifiants",VLOOKUP(VLOOKUP($A51,OUTIL!$U:$Z,B$1,FALSE),REF!$Z:$AA,2,FALSE),IF($A$44="Or industriel",VLOOKUP(VLOOKUP($A51,OUTIL!$AC:$AH,B$1,FALSE),REF!$AC:$AD,2,FALSE),IF($A$44="Produits bruts d'origine animale et vegetale",VLOOKUP(VLOOKUP($A51,OUTIL!$AK:$AP,B$1,FALSE),REF!$Q:$R,2,FALSE),IF($A$44="Produits bruts d'origine minerale",VLOOKUP(VLOOKUP($A51,OUTIL!$AS:$AX,B$1,FALSE),REF!$AF:$AG,2,FALSE),IF($A$44="Produits finis de consommation",VLOOKUP(VLOOKUP($A51,OUTIL!$BA:$BF,B$1,FALSE),REF!$T:$U,2,FALSE),IF($A$44="Produits finis d'equipement agricole",VLOOKUP(VLOOKUP($A51,OUTIL!$BI:$BN,B$1,FALSE),REF!$AI:$AJ,2,FALSE),IF($A$44="Produits finis d'equipement industriel",VLOOKUP(VLOOKUP($A51,OUTIL!$BQ:$BV,B$1,FALSE),REF!$W:$X,2,FALSE),"Ahmadovitch")))))))))</f>
        <v>Gommes; résines et autres sucs et extraits végétaux</v>
      </c>
      <c r="C51" s="5">
        <f>ROUND(IF($A$44="Alimentation, boissons et tabacs",VLOOKUP($A51,OUTIL!$E:$J,C$1,FALSE),IF($A$44="Demi produits",VLOOKUP($A51,OUTIL!$M:$R,C$1,FALSE),IF($A$44="Energie  et  lubrifiants",VLOOKUP($A51,OUTIL!$U:$Z,C$1,FALSE),IF($A$44="Or industriel",VLOOKUP($A51,OUTIL!$AC:$AH,C$1,FALSE),IF($A$44="Produits bruts d'origine animale et vegetale",VLOOKUP($A51,OUTIL!$AK:$AP,C$1,FALSE),IF($A$44="Produits bruts d'origine minerale",VLOOKUP($A51,OUTIL!$AS:$AX,C$1,FALSE),IF($A$44="Produits finis de consommation",VLOOKUP($A51,OUTIL!$BA:$BF,C$1,FALSE),IF($A$44="Produits finis d'equipement agricole",VLOOKUP($A51,OUTIL!$BI:$BN,C$1,FALSE),IF($A$44="Produits finis d'equipement industriel",VLOOKUP($A51,OUTIL!$BQ:$BV,C$1,FALSE),"Ahmadovitch")))))))))/1000,0)</f>
        <v>1245</v>
      </c>
      <c r="D51" s="5">
        <f>ROUND(IF($A$44="Alimentation, boissons et tabacs",VLOOKUP($A51,OUTIL!$E:$J,D$1,FALSE),IF($A$44="Demi produits",VLOOKUP($A51,OUTIL!$M:$R,D$1,FALSE),IF($A$44="Energie  et  lubrifiants",VLOOKUP($A51,OUTIL!$U:$Z,D$1,FALSE),IF($A$44="Or industriel",VLOOKUP($A51,OUTIL!$AC:$AH,D$1,FALSE),IF($A$44="Produits bruts d'origine animale et vegetale",VLOOKUP($A51,OUTIL!$AK:$AP,D$1,FALSE),IF($A$44="Produits bruts d'origine minerale",VLOOKUP($A51,OUTIL!$AS:$AX,D$1,FALSE),IF($A$44="Produits finis de consommation",VLOOKUP($A51,OUTIL!$BA:$BF,D$1,FALSE),IF($A$44="Produits finis d'equipement agricole",VLOOKUP($A51,OUTIL!$BI:$BN,D$1,FALSE),IF($A$44="Produits finis d'equipement industriel",VLOOKUP($A51,OUTIL!$BQ:$BV,D$1,FALSE),"Ahmadovitch")))))))))/1000,0)</f>
        <v>252973</v>
      </c>
      <c r="E51" s="5">
        <f>ROUND(IF($A$44="Alimentation, boissons et tabacs",VLOOKUP($A51,OUTIL!$E:$J,E$1,FALSE),IF($A$44="Demi produits",VLOOKUP($A51,OUTIL!$M:$R,E$1,FALSE),IF($A$44="Energie  et  lubrifiants",VLOOKUP($A51,OUTIL!$U:$Z,E$1,FALSE),IF($A$44="Or industriel",VLOOKUP($A51,OUTIL!$AC:$AH,E$1,FALSE),IF($A$44="Produits bruts d'origine animale et vegetale",VLOOKUP($A51,OUTIL!$AK:$AP,E$1,FALSE),IF($A$44="Produits bruts d'origine minerale",VLOOKUP($A51,OUTIL!$AS:$AX,E$1,FALSE),IF($A$44="Produits finis de consommation",VLOOKUP($A51,OUTIL!$BA:$BF,E$1,FALSE),IF($A$44="Produits finis d'equipement agricole",VLOOKUP($A51,OUTIL!$BI:$BN,E$1,FALSE),IF($A$44="Produits finis d'equipement industriel",VLOOKUP($A51,OUTIL!$BQ:$BV,E$1,FALSE),"Ahmadovitch")))))))))/1000,0)</f>
        <v>725</v>
      </c>
      <c r="F51" s="5">
        <f>ROUND(IF($A$44="Alimentation, boissons et tabacs",VLOOKUP($A51,OUTIL!$E:$J,F$1,FALSE),IF($A$44="Demi produits",VLOOKUP($A51,OUTIL!$M:$R,F$1,FALSE),IF($A$44="Energie  et  lubrifiants",VLOOKUP($A51,OUTIL!$U:$Z,F$1,FALSE),IF($A$44="Or industriel",VLOOKUP($A51,OUTIL!$AC:$AH,F$1,FALSE),IF($A$44="Produits bruts d'origine animale et vegetale",VLOOKUP($A51,OUTIL!$AK:$AP,F$1,FALSE),IF($A$44="Produits bruts d'origine minerale",VLOOKUP($A51,OUTIL!$AS:$AX,F$1,FALSE),IF($A$44="Produits finis de consommation",VLOOKUP($A51,OUTIL!$BA:$BF,F$1,FALSE),IF($A$44="Produits finis d'equipement agricole",VLOOKUP($A51,OUTIL!$BI:$BN,F$1,FALSE),IF($A$44="Produits finis d'equipement industriel",VLOOKUP($A51,OUTIL!$BQ:$BV,F$1,FALSE),"Ahmadovitch")))))))))/1000,0)</f>
        <v>196309</v>
      </c>
    </row>
    <row r="52" spans="1:6" ht="16.5" x14ac:dyDescent="0.3">
      <c r="A52">
        <v>8</v>
      </c>
      <c r="B52" s="5" t="str">
        <f>IF($A$44="Alimentation, boissons et tabacs",VLOOKUP(VLOOKUP($A52,OUTIL!$E:$J,B$1,FALSE),REF!$K:$L,2,FALSE),IF($A$44="Demi produits",VLOOKUP(VLOOKUP($A52,OUTIL!$M:$R,B$1,FALSE),REF!$N:$O,2,FALSE),IF($A$44="Energie  et  lubrifiants",VLOOKUP(VLOOKUP($A52,OUTIL!$U:$Z,B$1,FALSE),REF!$Z:$AA,2,FALSE),IF($A$44="Or industriel",VLOOKUP(VLOOKUP($A52,OUTIL!$AC:$AH,B$1,FALSE),REF!$AC:$AD,2,FALSE),IF($A$44="Produits bruts d'origine animale et vegetale",VLOOKUP(VLOOKUP($A52,OUTIL!$AK:$AP,B$1,FALSE),REF!$Q:$R,2,FALSE),IF($A$44="Produits bruts d'origine minerale",VLOOKUP(VLOOKUP($A52,OUTIL!$AS:$AX,B$1,FALSE),REF!$AF:$AG,2,FALSE),IF($A$44="Produits finis de consommation",VLOOKUP(VLOOKUP($A52,OUTIL!$BA:$BF,B$1,FALSE),REF!$T:$U,2,FALSE),IF($A$44="Produits finis d'equipement agricole",VLOOKUP(VLOOKUP($A52,OUTIL!$BI:$BN,B$1,FALSE),REF!$AI:$AJ,2,FALSE),IF($A$44="Produits finis d'equipement industriel",VLOOKUP(VLOOKUP($A52,OUTIL!$BQ:$BV,B$1,FALSE),REF!$W:$X,2,FALSE),"Ahmadovitch")))))))))</f>
        <v>Agar-agar</v>
      </c>
      <c r="C52" s="5">
        <f>ROUND(IF($A$44="Alimentation, boissons et tabacs",VLOOKUP($A52,OUTIL!$E:$J,C$1,FALSE),IF($A$44="Demi produits",VLOOKUP($A52,OUTIL!$M:$R,C$1,FALSE),IF($A$44="Energie  et  lubrifiants",VLOOKUP($A52,OUTIL!$U:$Z,C$1,FALSE),IF($A$44="Or industriel",VLOOKUP($A52,OUTIL!$AC:$AH,C$1,FALSE),IF($A$44="Produits bruts d'origine animale et vegetale",VLOOKUP($A52,OUTIL!$AK:$AP,C$1,FALSE),IF($A$44="Produits bruts d'origine minerale",VLOOKUP($A52,OUTIL!$AS:$AX,C$1,FALSE),IF($A$44="Produits finis de consommation",VLOOKUP($A52,OUTIL!$BA:$BF,C$1,FALSE),IF($A$44="Produits finis d'equipement agricole",VLOOKUP($A52,OUTIL!$BI:$BN,C$1,FALSE),IF($A$44="Produits finis d'equipement industriel",VLOOKUP($A52,OUTIL!$BQ:$BV,C$1,FALSE),"Ahmadovitch")))))))))/1000,0)</f>
        <v>660</v>
      </c>
      <c r="D52" s="5">
        <f>ROUND(IF($A$44="Alimentation, boissons et tabacs",VLOOKUP($A52,OUTIL!$E:$J,D$1,FALSE),IF($A$44="Demi produits",VLOOKUP($A52,OUTIL!$M:$R,D$1,FALSE),IF($A$44="Energie  et  lubrifiants",VLOOKUP($A52,OUTIL!$U:$Z,D$1,FALSE),IF($A$44="Or industriel",VLOOKUP($A52,OUTIL!$AC:$AH,D$1,FALSE),IF($A$44="Produits bruts d'origine animale et vegetale",VLOOKUP($A52,OUTIL!$AK:$AP,D$1,FALSE),IF($A$44="Produits bruts d'origine minerale",VLOOKUP($A52,OUTIL!$AS:$AX,D$1,FALSE),IF($A$44="Produits finis de consommation",VLOOKUP($A52,OUTIL!$BA:$BF,D$1,FALSE),IF($A$44="Produits finis d'equipement agricole",VLOOKUP($A52,OUTIL!$BI:$BN,D$1,FALSE),IF($A$44="Produits finis d'equipement industriel",VLOOKUP($A52,OUTIL!$BQ:$BV,D$1,FALSE),"Ahmadovitch")))))))))/1000,0)</f>
        <v>202536</v>
      </c>
      <c r="E52" s="5">
        <f>ROUND(IF($A$44="Alimentation, boissons et tabacs",VLOOKUP($A52,OUTIL!$E:$J,E$1,FALSE),IF($A$44="Demi produits",VLOOKUP($A52,OUTIL!$M:$R,E$1,FALSE),IF($A$44="Energie  et  lubrifiants",VLOOKUP($A52,OUTIL!$U:$Z,E$1,FALSE),IF($A$44="Or industriel",VLOOKUP($A52,OUTIL!$AC:$AH,E$1,FALSE),IF($A$44="Produits bruts d'origine animale et vegetale",VLOOKUP($A52,OUTIL!$AK:$AP,E$1,FALSE),IF($A$44="Produits bruts d'origine minerale",VLOOKUP($A52,OUTIL!$AS:$AX,E$1,FALSE),IF($A$44="Produits finis de consommation",VLOOKUP($A52,OUTIL!$BA:$BF,E$1,FALSE),IF($A$44="Produits finis d'equipement agricole",VLOOKUP($A52,OUTIL!$BI:$BN,E$1,FALSE),IF($A$44="Produits finis d'equipement industriel",VLOOKUP($A52,OUTIL!$BQ:$BV,E$1,FALSE),"Ahmadovitch")))))))))/1000,0)</f>
        <v>644</v>
      </c>
      <c r="F52" s="5">
        <f>ROUND(IF($A$44="Alimentation, boissons et tabacs",VLOOKUP($A52,OUTIL!$E:$J,F$1,FALSE),IF($A$44="Demi produits",VLOOKUP($A52,OUTIL!$M:$R,F$1,FALSE),IF($A$44="Energie  et  lubrifiants",VLOOKUP($A52,OUTIL!$U:$Z,F$1,FALSE),IF($A$44="Or industriel",VLOOKUP($A52,OUTIL!$AC:$AH,F$1,FALSE),IF($A$44="Produits bruts d'origine animale et vegetale",VLOOKUP($A52,OUTIL!$AK:$AP,F$1,FALSE),IF($A$44="Produits bruts d'origine minerale",VLOOKUP($A52,OUTIL!$AS:$AX,F$1,FALSE),IF($A$44="Produits finis de consommation",VLOOKUP($A52,OUTIL!$BA:$BF,F$1,FALSE),IF($A$44="Produits finis d'equipement agricole",VLOOKUP($A52,OUTIL!$BI:$BN,F$1,FALSE),IF($A$44="Produits finis d'equipement industriel",VLOOKUP($A52,OUTIL!$BQ:$BV,F$1,FALSE),"Ahmadovitch")))))))))/1000,0)</f>
        <v>192439</v>
      </c>
    </row>
    <row r="53" spans="1:6" ht="16.5" x14ac:dyDescent="0.3">
      <c r="A53">
        <v>9</v>
      </c>
      <c r="B53" s="5" t="str">
        <f>IF($A$44="Alimentation, boissons et tabacs",VLOOKUP(VLOOKUP($A53,OUTIL!$E:$J,B$1,FALSE),REF!$K:$L,2,FALSE),IF($A$44="Demi produits",VLOOKUP(VLOOKUP($A53,OUTIL!$M:$R,B$1,FALSE),REF!$N:$O,2,FALSE),IF($A$44="Energie  et  lubrifiants",VLOOKUP(VLOOKUP($A53,OUTIL!$U:$Z,B$1,FALSE),REF!$Z:$AA,2,FALSE),IF($A$44="Or industriel",VLOOKUP(VLOOKUP($A53,OUTIL!$AC:$AH,B$1,FALSE),REF!$AC:$AD,2,FALSE),IF($A$44="Produits bruts d'origine animale et vegetale",VLOOKUP(VLOOKUP($A53,OUTIL!$AK:$AP,B$1,FALSE),REF!$Q:$R,2,FALSE),IF($A$44="Produits bruts d'origine minerale",VLOOKUP(VLOOKUP($A53,OUTIL!$AS:$AX,B$1,FALSE),REF!$AF:$AG,2,FALSE),IF($A$44="Produits finis de consommation",VLOOKUP(VLOOKUP($A53,OUTIL!$BA:$BF,B$1,FALSE),REF!$T:$U,2,FALSE),IF($A$44="Produits finis d'equipement agricole",VLOOKUP(VLOOKUP($A53,OUTIL!$BI:$BN,B$1,FALSE),REF!$AI:$AJ,2,FALSE),IF($A$44="Produits finis d'equipement industriel",VLOOKUP(VLOOKUP($A53,OUTIL!$BQ:$BV,B$1,FALSE),REF!$W:$X,2,FALSE),"Ahmadovitch")))))))))</f>
        <v>Animaux vivants</v>
      </c>
      <c r="C53" s="5">
        <f>ROUND(IF($A$44="Alimentation, boissons et tabacs",VLOOKUP($A53,OUTIL!$E:$J,C$1,FALSE),IF($A$44="Demi produits",VLOOKUP($A53,OUTIL!$M:$R,C$1,FALSE),IF($A$44="Energie  et  lubrifiants",VLOOKUP($A53,OUTIL!$U:$Z,C$1,FALSE),IF($A$44="Or industriel",VLOOKUP($A53,OUTIL!$AC:$AH,C$1,FALSE),IF($A$44="Produits bruts d'origine animale et vegetale",VLOOKUP($A53,OUTIL!$AK:$AP,C$1,FALSE),IF($A$44="Produits bruts d'origine minerale",VLOOKUP($A53,OUTIL!$AS:$AX,C$1,FALSE),IF($A$44="Produits finis de consommation",VLOOKUP($A53,OUTIL!$BA:$BF,C$1,FALSE),IF($A$44="Produits finis d'equipement agricole",VLOOKUP($A53,OUTIL!$BI:$BN,C$1,FALSE),IF($A$44="Produits finis d'equipement industriel",VLOOKUP($A53,OUTIL!$BQ:$BV,C$1,FALSE),"Ahmadovitch")))))))))/1000,0)</f>
        <v>123</v>
      </c>
      <c r="D53" s="5">
        <f>ROUND(IF($A$44="Alimentation, boissons et tabacs",VLOOKUP($A53,OUTIL!$E:$J,D$1,FALSE),IF($A$44="Demi produits",VLOOKUP($A53,OUTIL!$M:$R,D$1,FALSE),IF($A$44="Energie  et  lubrifiants",VLOOKUP($A53,OUTIL!$U:$Z,D$1,FALSE),IF($A$44="Or industriel",VLOOKUP($A53,OUTIL!$AC:$AH,D$1,FALSE),IF($A$44="Produits bruts d'origine animale et vegetale",VLOOKUP($A53,OUTIL!$AK:$AP,D$1,FALSE),IF($A$44="Produits bruts d'origine minerale",VLOOKUP($A53,OUTIL!$AS:$AX,D$1,FALSE),IF($A$44="Produits finis de consommation",VLOOKUP($A53,OUTIL!$BA:$BF,D$1,FALSE),IF($A$44="Produits finis d'equipement agricole",VLOOKUP($A53,OUTIL!$BI:$BN,D$1,FALSE),IF($A$44="Produits finis d'equipement industriel",VLOOKUP($A53,OUTIL!$BQ:$BV,D$1,FALSE),"Ahmadovitch")))))))))/1000,0)</f>
        <v>138017</v>
      </c>
      <c r="E53" s="5">
        <f>ROUND(IF($A$44="Alimentation, boissons et tabacs",VLOOKUP($A53,OUTIL!$E:$J,E$1,FALSE),IF($A$44="Demi produits",VLOOKUP($A53,OUTIL!$M:$R,E$1,FALSE),IF($A$44="Energie  et  lubrifiants",VLOOKUP($A53,OUTIL!$U:$Z,E$1,FALSE),IF($A$44="Or industriel",VLOOKUP($A53,OUTIL!$AC:$AH,E$1,FALSE),IF($A$44="Produits bruts d'origine animale et vegetale",VLOOKUP($A53,OUTIL!$AK:$AP,E$1,FALSE),IF($A$44="Produits bruts d'origine minerale",VLOOKUP($A53,OUTIL!$AS:$AX,E$1,FALSE),IF($A$44="Produits finis de consommation",VLOOKUP($A53,OUTIL!$BA:$BF,E$1,FALSE),IF($A$44="Produits finis d'equipement agricole",VLOOKUP($A53,OUTIL!$BI:$BN,E$1,FALSE),IF($A$44="Produits finis d'equipement industriel",VLOOKUP($A53,OUTIL!$BQ:$BV,E$1,FALSE),"Ahmadovitch")))))))))/1000,0)</f>
        <v>111</v>
      </c>
      <c r="F53" s="5">
        <f>ROUND(IF($A$44="Alimentation, boissons et tabacs",VLOOKUP($A53,OUTIL!$E:$J,F$1,FALSE),IF($A$44="Demi produits",VLOOKUP($A53,OUTIL!$M:$R,F$1,FALSE),IF($A$44="Energie  et  lubrifiants",VLOOKUP($A53,OUTIL!$U:$Z,F$1,FALSE),IF($A$44="Or industriel",VLOOKUP($A53,OUTIL!$AC:$AH,F$1,FALSE),IF($A$44="Produits bruts d'origine animale et vegetale",VLOOKUP($A53,OUTIL!$AK:$AP,F$1,FALSE),IF($A$44="Produits bruts d'origine minerale",VLOOKUP($A53,OUTIL!$AS:$AX,F$1,FALSE),IF($A$44="Produits finis de consommation",VLOOKUP($A53,OUTIL!$BA:$BF,F$1,FALSE),IF($A$44="Produits finis d'equipement agricole",VLOOKUP($A53,OUTIL!$BI:$BN,F$1,FALSE),IF($A$44="Produits finis d'equipement industriel",VLOOKUP($A53,OUTIL!$BQ:$BV,F$1,FALSE),"Ahmadovitch")))))))))/1000,0)</f>
        <v>138252</v>
      </c>
    </row>
    <row r="54" spans="1:6" ht="16.5" x14ac:dyDescent="0.3">
      <c r="A54">
        <v>10</v>
      </c>
      <c r="B54" s="5" t="str">
        <f>IF($A$44="Alimentation, boissons et tabacs",VLOOKUP(VLOOKUP($A54,OUTIL!$E:$J,B$1,FALSE),REF!$K:$L,2,FALSE),IF($A$44="Demi produits",VLOOKUP(VLOOKUP($A54,OUTIL!$M:$R,B$1,FALSE),REF!$N:$O,2,FALSE),IF($A$44="Energie  et  lubrifiants",VLOOKUP(VLOOKUP($A54,OUTIL!$U:$Z,B$1,FALSE),REF!$Z:$AA,2,FALSE),IF($A$44="Or industriel",VLOOKUP(VLOOKUP($A54,OUTIL!$AC:$AH,B$1,FALSE),REF!$AC:$AD,2,FALSE),IF($A$44="Produits bruts d'origine animale et vegetale",VLOOKUP(VLOOKUP($A54,OUTIL!$AK:$AP,B$1,FALSE),REF!$Q:$R,2,FALSE),IF($A$44="Produits bruts d'origine minerale",VLOOKUP(VLOOKUP($A54,OUTIL!$AS:$AX,B$1,FALSE),REF!$AF:$AG,2,FALSE),IF($A$44="Produits finis de consommation",VLOOKUP(VLOOKUP($A54,OUTIL!$BA:$BF,B$1,FALSE),REF!$T:$U,2,FALSE),IF($A$44="Produits finis d'equipement agricole",VLOOKUP(VLOOKUP($A54,OUTIL!$BI:$BN,B$1,FALSE),REF!$AI:$AJ,2,FALSE),IF($A$44="Produits finis d'equipement industriel",VLOOKUP(VLOOKUP($A54,OUTIL!$BQ:$BV,B$1,FALSE),REF!$W:$X,2,FALSE),"Ahmadovitch")))))))))</f>
        <v>Huile de soja brute ou raffinée</v>
      </c>
      <c r="C54" s="5">
        <f>ROUND(IF($A$44="Alimentation, boissons et tabacs",VLOOKUP($A54,OUTIL!$E:$J,C$1,FALSE),IF($A$44="Demi produits",VLOOKUP($A54,OUTIL!$M:$R,C$1,FALSE),IF($A$44="Energie  et  lubrifiants",VLOOKUP($A54,OUTIL!$U:$Z,C$1,FALSE),IF($A$44="Or industriel",VLOOKUP($A54,OUTIL!$AC:$AH,C$1,FALSE),IF($A$44="Produits bruts d'origine animale et vegetale",VLOOKUP($A54,OUTIL!$AK:$AP,C$1,FALSE),IF($A$44="Produits bruts d'origine minerale",VLOOKUP($A54,OUTIL!$AS:$AX,C$1,FALSE),IF($A$44="Produits finis de consommation",VLOOKUP($A54,OUTIL!$BA:$BF,C$1,FALSE),IF($A$44="Produits finis d'equipement agricole",VLOOKUP($A54,OUTIL!$BI:$BN,C$1,FALSE),IF($A$44="Produits finis d'equipement industriel",VLOOKUP($A54,OUTIL!$BQ:$BV,C$1,FALSE),"Ahmadovitch")))))))))/1000,0)</f>
        <v>8496</v>
      </c>
      <c r="D54" s="5">
        <f>ROUND(IF($A$44="Alimentation, boissons et tabacs",VLOOKUP($A54,OUTIL!$E:$J,D$1,FALSE),IF($A$44="Demi produits",VLOOKUP($A54,OUTIL!$M:$R,D$1,FALSE),IF($A$44="Energie  et  lubrifiants",VLOOKUP($A54,OUTIL!$U:$Z,D$1,FALSE),IF($A$44="Or industriel",VLOOKUP($A54,OUTIL!$AC:$AH,D$1,FALSE),IF($A$44="Produits bruts d'origine animale et vegetale",VLOOKUP($A54,OUTIL!$AK:$AP,D$1,FALSE),IF($A$44="Produits bruts d'origine minerale",VLOOKUP($A54,OUTIL!$AS:$AX,D$1,FALSE),IF($A$44="Produits finis de consommation",VLOOKUP($A54,OUTIL!$BA:$BF,D$1,FALSE),IF($A$44="Produits finis d'equipement agricole",VLOOKUP($A54,OUTIL!$BI:$BN,D$1,FALSE),IF($A$44="Produits finis d'equipement industriel",VLOOKUP($A54,OUTIL!$BQ:$BV,D$1,FALSE),"Ahmadovitch")))))))))/1000,0)</f>
        <v>120749</v>
      </c>
      <c r="E54" s="5">
        <f>ROUND(IF($A$44="Alimentation, boissons et tabacs",VLOOKUP($A54,OUTIL!$E:$J,E$1,FALSE),IF($A$44="Demi produits",VLOOKUP($A54,OUTIL!$M:$R,E$1,FALSE),IF($A$44="Energie  et  lubrifiants",VLOOKUP($A54,OUTIL!$U:$Z,E$1,FALSE),IF($A$44="Or industriel",VLOOKUP($A54,OUTIL!$AC:$AH,E$1,FALSE),IF($A$44="Produits bruts d'origine animale et vegetale",VLOOKUP($A54,OUTIL!$AK:$AP,E$1,FALSE),IF($A$44="Produits bruts d'origine minerale",VLOOKUP($A54,OUTIL!$AS:$AX,E$1,FALSE),IF($A$44="Produits finis de consommation",VLOOKUP($A54,OUTIL!$BA:$BF,E$1,FALSE),IF($A$44="Produits finis d'equipement agricole",VLOOKUP($A54,OUTIL!$BI:$BN,E$1,FALSE),IF($A$44="Produits finis d'equipement industriel",VLOOKUP($A54,OUTIL!$BQ:$BV,E$1,FALSE),"Ahmadovitch")))))))))/1000,0)</f>
        <v>4832</v>
      </c>
      <c r="F54" s="5">
        <f>ROUND(IF($A$44="Alimentation, boissons et tabacs",VLOOKUP($A54,OUTIL!$E:$J,F$1,FALSE),IF($A$44="Demi produits",VLOOKUP($A54,OUTIL!$M:$R,F$1,FALSE),IF($A$44="Energie  et  lubrifiants",VLOOKUP($A54,OUTIL!$U:$Z,F$1,FALSE),IF($A$44="Or industriel",VLOOKUP($A54,OUTIL!$AC:$AH,F$1,FALSE),IF($A$44="Produits bruts d'origine animale et vegetale",VLOOKUP($A54,OUTIL!$AK:$AP,F$1,FALSE),IF($A$44="Produits bruts d'origine minerale",VLOOKUP($A54,OUTIL!$AS:$AX,F$1,FALSE),IF($A$44="Produits finis de consommation",VLOOKUP($A54,OUTIL!$BA:$BF,F$1,FALSE),IF($A$44="Produits finis d'equipement agricole",VLOOKUP($A54,OUTIL!$BI:$BN,F$1,FALSE),IF($A$44="Produits finis d'equipement industriel",VLOOKUP($A54,OUTIL!$BQ:$BV,F$1,FALSE),"Ahmadovitch")))))))))/1000,0)</f>
        <v>68023</v>
      </c>
    </row>
    <row r="55" spans="1:6" ht="16.5" x14ac:dyDescent="0.3">
      <c r="A55">
        <v>11</v>
      </c>
      <c r="B55" s="5" t="str">
        <f>IF($A$44="Alimentation, boissons et tabacs",VLOOKUP(VLOOKUP($A55,OUTIL!$E:$J,B$1,FALSE),REF!$K:$L,2,FALSE),IF($A$44="Demi produits",VLOOKUP(VLOOKUP($A55,OUTIL!$M:$R,B$1,FALSE),REF!$N:$O,2,FALSE),IF($A$44="Energie  et  lubrifiants",VLOOKUP(VLOOKUP($A55,OUTIL!$U:$Z,B$1,FALSE),REF!$Z:$AA,2,FALSE),IF($A$44="Or industriel",VLOOKUP(VLOOKUP($A55,OUTIL!$AC:$AH,B$1,FALSE),REF!$AC:$AD,2,FALSE),IF($A$44="Produits bruts d'origine animale et vegetale",VLOOKUP(VLOOKUP($A55,OUTIL!$AK:$AP,B$1,FALSE),REF!$Q:$R,2,FALSE),IF($A$44="Produits bruts d'origine minerale",VLOOKUP(VLOOKUP($A55,OUTIL!$AS:$AX,B$1,FALSE),REF!$AF:$AG,2,FALSE),IF($A$44="Produits finis de consommation",VLOOKUP(VLOOKUP($A55,OUTIL!$BA:$BF,B$1,FALSE),REF!$T:$U,2,FALSE),IF($A$44="Produits finis d'equipement agricole",VLOOKUP(VLOOKUP($A55,OUTIL!$BI:$BN,B$1,FALSE),REF!$AI:$AJ,2,FALSE),IF($A$44="Produits finis d'equipement industriel",VLOOKUP(VLOOKUP($A55,OUTIL!$BQ:$BV,B$1,FALSE),REF!$W:$X,2,FALSE),"Ahmadovitch")))))))))</f>
        <v>Huile de tournesol brute ou raffinée</v>
      </c>
      <c r="C55" s="5">
        <f>ROUND(IF($A$44="Alimentation, boissons et tabacs",VLOOKUP($A55,OUTIL!$E:$J,C$1,FALSE),IF($A$44="Demi produits",VLOOKUP($A55,OUTIL!$M:$R,C$1,FALSE),IF($A$44="Energie  et  lubrifiants",VLOOKUP($A55,OUTIL!$U:$Z,C$1,FALSE),IF($A$44="Or industriel",VLOOKUP($A55,OUTIL!$AC:$AH,C$1,FALSE),IF($A$44="Produits bruts d'origine animale et vegetale",VLOOKUP($A55,OUTIL!$AK:$AP,C$1,FALSE),IF($A$44="Produits bruts d'origine minerale",VLOOKUP($A55,OUTIL!$AS:$AX,C$1,FALSE),IF($A$44="Produits finis de consommation",VLOOKUP($A55,OUTIL!$BA:$BF,C$1,FALSE),IF($A$44="Produits finis d'equipement agricole",VLOOKUP($A55,OUTIL!$BI:$BN,C$1,FALSE),IF($A$44="Produits finis d'equipement industriel",VLOOKUP($A55,OUTIL!$BQ:$BV,C$1,FALSE),"Ahmadovitch")))))))))/1000,0)</f>
        <v>6001</v>
      </c>
      <c r="D55" s="5">
        <f>ROUND(IF($A$44="Alimentation, boissons et tabacs",VLOOKUP($A55,OUTIL!$E:$J,D$1,FALSE),IF($A$44="Demi produits",VLOOKUP($A55,OUTIL!$M:$R,D$1,FALSE),IF($A$44="Energie  et  lubrifiants",VLOOKUP($A55,OUTIL!$U:$Z,D$1,FALSE),IF($A$44="Or industriel",VLOOKUP($A55,OUTIL!$AC:$AH,D$1,FALSE),IF($A$44="Produits bruts d'origine animale et vegetale",VLOOKUP($A55,OUTIL!$AK:$AP,D$1,FALSE),IF($A$44="Produits bruts d'origine minerale",VLOOKUP($A55,OUTIL!$AS:$AX,D$1,FALSE),IF($A$44="Produits finis de consommation",VLOOKUP($A55,OUTIL!$BA:$BF,D$1,FALSE),IF($A$44="Produits finis d'equipement agricole",VLOOKUP($A55,OUTIL!$BI:$BN,D$1,FALSE),IF($A$44="Produits finis d'equipement industriel",VLOOKUP($A55,OUTIL!$BQ:$BV,D$1,FALSE),"Ahmadovitch")))))))))/1000,0)</f>
        <v>94621</v>
      </c>
      <c r="E55" s="5">
        <f>ROUND(IF($A$44="Alimentation, boissons et tabacs",VLOOKUP($A55,OUTIL!$E:$J,E$1,FALSE),IF($A$44="Demi produits",VLOOKUP($A55,OUTIL!$M:$R,E$1,FALSE),IF($A$44="Energie  et  lubrifiants",VLOOKUP($A55,OUTIL!$U:$Z,E$1,FALSE),IF($A$44="Or industriel",VLOOKUP($A55,OUTIL!$AC:$AH,E$1,FALSE),IF($A$44="Produits bruts d'origine animale et vegetale",VLOOKUP($A55,OUTIL!$AK:$AP,E$1,FALSE),IF($A$44="Produits bruts d'origine minerale",VLOOKUP($A55,OUTIL!$AS:$AX,E$1,FALSE),IF($A$44="Produits finis de consommation",VLOOKUP($A55,OUTIL!$BA:$BF,E$1,FALSE),IF($A$44="Produits finis d'equipement agricole",VLOOKUP($A55,OUTIL!$BI:$BN,E$1,FALSE),IF($A$44="Produits finis d'equipement industriel",VLOOKUP($A55,OUTIL!$BQ:$BV,E$1,FALSE),"Ahmadovitch")))))))))/1000,0)</f>
        <v>4430</v>
      </c>
      <c r="F55" s="5">
        <f>ROUND(IF($A$44="Alimentation, boissons et tabacs",VLOOKUP($A55,OUTIL!$E:$J,F$1,FALSE),IF($A$44="Demi produits",VLOOKUP($A55,OUTIL!$M:$R,F$1,FALSE),IF($A$44="Energie  et  lubrifiants",VLOOKUP($A55,OUTIL!$U:$Z,F$1,FALSE),IF($A$44="Or industriel",VLOOKUP($A55,OUTIL!$AC:$AH,F$1,FALSE),IF($A$44="Produits bruts d'origine animale et vegetale",VLOOKUP($A55,OUTIL!$AK:$AP,F$1,FALSE),IF($A$44="Produits bruts d'origine minerale",VLOOKUP($A55,OUTIL!$AS:$AX,F$1,FALSE),IF($A$44="Produits finis de consommation",VLOOKUP($A55,OUTIL!$BA:$BF,F$1,FALSE),IF($A$44="Produits finis d'equipement agricole",VLOOKUP($A55,OUTIL!$BI:$BN,F$1,FALSE),IF($A$44="Produits finis d'equipement industriel",VLOOKUP($A55,OUTIL!$BQ:$BV,F$1,FALSE),"Ahmadovitch")))))))))/1000,0)</f>
        <v>58991</v>
      </c>
    </row>
    <row r="56" spans="1:6" ht="16.5" x14ac:dyDescent="0.3">
      <c r="A56">
        <v>12</v>
      </c>
      <c r="B56" s="5" t="str">
        <f>IF($A$44="Alimentation, boissons et tabacs",VLOOKUP(VLOOKUP($A56,OUTIL!$E:$J,B$1,FALSE),REF!$K:$L,2,FALSE),IF($A$44="Demi produits",VLOOKUP(VLOOKUP($A56,OUTIL!$M:$R,B$1,FALSE),REF!$N:$O,2,FALSE),IF($A$44="Energie  et  lubrifiants",VLOOKUP(VLOOKUP($A56,OUTIL!$U:$Z,B$1,FALSE),REF!$Z:$AA,2,FALSE),IF($A$44="Or industriel",VLOOKUP(VLOOKUP($A56,OUTIL!$AC:$AH,B$1,FALSE),REF!$AC:$AD,2,FALSE),IF($A$44="Produits bruts d'origine animale et vegetale",VLOOKUP(VLOOKUP($A56,OUTIL!$AK:$AP,B$1,FALSE),REF!$Q:$R,2,FALSE),IF($A$44="Produits bruts d'origine minerale",VLOOKUP(VLOOKUP($A56,OUTIL!$AS:$AX,B$1,FALSE),REF!$AF:$AG,2,FALSE),IF($A$44="Produits finis de consommation",VLOOKUP(VLOOKUP($A56,OUTIL!$BA:$BF,B$1,FALSE),REF!$T:$U,2,FALSE),IF($A$44="Produits finis d'equipement agricole",VLOOKUP(VLOOKUP($A56,OUTIL!$BI:$BN,B$1,FALSE),REF!$AI:$AJ,2,FALSE),IF($A$44="Produits finis d'equipement industriel",VLOOKUP(VLOOKUP($A56,OUTIL!$BQ:$BV,B$1,FALSE),REF!$W:$X,2,FALSE),"Ahmadovitch")))))))))</f>
        <v>Liège brut, élaboré et mi-ouvré</v>
      </c>
      <c r="C56" s="5">
        <f>ROUND(IF($A$44="Alimentation, boissons et tabacs",VLOOKUP($A56,OUTIL!$E:$J,C$1,FALSE),IF($A$44="Demi produits",VLOOKUP($A56,OUTIL!$M:$R,C$1,FALSE),IF($A$44="Energie  et  lubrifiants",VLOOKUP($A56,OUTIL!$U:$Z,C$1,FALSE),IF($A$44="Or industriel",VLOOKUP($A56,OUTIL!$AC:$AH,C$1,FALSE),IF($A$44="Produits bruts d'origine animale et vegetale",VLOOKUP($A56,OUTIL!$AK:$AP,C$1,FALSE),IF($A$44="Produits bruts d'origine minerale",VLOOKUP($A56,OUTIL!$AS:$AX,C$1,FALSE),IF($A$44="Produits finis de consommation",VLOOKUP($A56,OUTIL!$BA:$BF,C$1,FALSE),IF($A$44="Produits finis d'equipement agricole",VLOOKUP($A56,OUTIL!$BI:$BN,C$1,FALSE),IF($A$44="Produits finis d'equipement industriel",VLOOKUP($A56,OUTIL!$BQ:$BV,C$1,FALSE),"Ahmadovitch")))))))))/1000,0)</f>
        <v>3001</v>
      </c>
      <c r="D56" s="5">
        <f>ROUND(IF($A$44="Alimentation, boissons et tabacs",VLOOKUP($A56,OUTIL!$E:$J,D$1,FALSE),IF($A$44="Demi produits",VLOOKUP($A56,OUTIL!$M:$R,D$1,FALSE),IF($A$44="Energie  et  lubrifiants",VLOOKUP($A56,OUTIL!$U:$Z,D$1,FALSE),IF($A$44="Or industriel",VLOOKUP($A56,OUTIL!$AC:$AH,D$1,FALSE),IF($A$44="Produits bruts d'origine animale et vegetale",VLOOKUP($A56,OUTIL!$AK:$AP,D$1,FALSE),IF($A$44="Produits bruts d'origine minerale",VLOOKUP($A56,OUTIL!$AS:$AX,D$1,FALSE),IF($A$44="Produits finis de consommation",VLOOKUP($A56,OUTIL!$BA:$BF,D$1,FALSE),IF($A$44="Produits finis d'equipement agricole",VLOOKUP($A56,OUTIL!$BI:$BN,D$1,FALSE),IF($A$44="Produits finis d'equipement industriel",VLOOKUP($A56,OUTIL!$BQ:$BV,D$1,FALSE),"Ahmadovitch")))))))))/1000,0)</f>
        <v>72733</v>
      </c>
      <c r="E56" s="5">
        <f>ROUND(IF($A$44="Alimentation, boissons et tabacs",VLOOKUP($A56,OUTIL!$E:$J,E$1,FALSE),IF($A$44="Demi produits",VLOOKUP($A56,OUTIL!$M:$R,E$1,FALSE),IF($A$44="Energie  et  lubrifiants",VLOOKUP($A56,OUTIL!$U:$Z,E$1,FALSE),IF($A$44="Or industriel",VLOOKUP($A56,OUTIL!$AC:$AH,E$1,FALSE),IF($A$44="Produits bruts d'origine animale et vegetale",VLOOKUP($A56,OUTIL!$AK:$AP,E$1,FALSE),IF($A$44="Produits bruts d'origine minerale",VLOOKUP($A56,OUTIL!$AS:$AX,E$1,FALSE),IF($A$44="Produits finis de consommation",VLOOKUP($A56,OUTIL!$BA:$BF,E$1,FALSE),IF($A$44="Produits finis d'equipement agricole",VLOOKUP($A56,OUTIL!$BI:$BN,E$1,FALSE),IF($A$44="Produits finis d'equipement industriel",VLOOKUP($A56,OUTIL!$BQ:$BV,E$1,FALSE),"Ahmadovitch")))))))))/1000,0)</f>
        <v>2974</v>
      </c>
      <c r="F56" s="5">
        <f>ROUND(IF($A$44="Alimentation, boissons et tabacs",VLOOKUP($A56,OUTIL!$E:$J,F$1,FALSE),IF($A$44="Demi produits",VLOOKUP($A56,OUTIL!$M:$R,F$1,FALSE),IF($A$44="Energie  et  lubrifiants",VLOOKUP($A56,OUTIL!$U:$Z,F$1,FALSE),IF($A$44="Or industriel",VLOOKUP($A56,OUTIL!$AC:$AH,F$1,FALSE),IF($A$44="Produits bruts d'origine animale et vegetale",VLOOKUP($A56,OUTIL!$AK:$AP,F$1,FALSE),IF($A$44="Produits bruts d'origine minerale",VLOOKUP($A56,OUTIL!$AS:$AX,F$1,FALSE),IF($A$44="Produits finis de consommation",VLOOKUP($A56,OUTIL!$BA:$BF,F$1,FALSE),IF($A$44="Produits finis d'equipement agricole",VLOOKUP($A56,OUTIL!$BI:$BN,F$1,FALSE),IF($A$44="Produits finis d'equipement industriel",VLOOKUP($A56,OUTIL!$BQ:$BV,F$1,FALSE),"Ahmadovitch")))))))))/1000,0)</f>
        <v>94250</v>
      </c>
    </row>
    <row r="57" spans="1:6" ht="16.5" x14ac:dyDescent="0.3">
      <c r="A57">
        <v>13</v>
      </c>
      <c r="B57" s="5" t="str">
        <f>IF($A$44="Alimentation, boissons et tabacs",VLOOKUP(VLOOKUP($A57,OUTIL!$E:$J,B$1,FALSE),REF!$K:$L,2,FALSE),IF($A$44="Demi produits",VLOOKUP(VLOOKUP($A57,OUTIL!$M:$R,B$1,FALSE),REF!$N:$O,2,FALSE),IF($A$44="Energie  et  lubrifiants",VLOOKUP(VLOOKUP($A57,OUTIL!$U:$Z,B$1,FALSE),REF!$Z:$AA,2,FALSE),IF($A$44="Or industriel",VLOOKUP(VLOOKUP($A57,OUTIL!$AC:$AH,B$1,FALSE),REF!$AC:$AD,2,FALSE),IF($A$44="Produits bruts d'origine animale et vegetale",VLOOKUP(VLOOKUP($A57,OUTIL!$AK:$AP,B$1,FALSE),REF!$Q:$R,2,FALSE),IF($A$44="Produits bruts d'origine minerale",VLOOKUP(VLOOKUP($A57,OUTIL!$AS:$AX,B$1,FALSE),REF!$AF:$AG,2,FALSE),IF($A$44="Produits finis de consommation",VLOOKUP(VLOOKUP($A57,OUTIL!$BA:$BF,B$1,FALSE),REF!$T:$U,2,FALSE),IF($A$44="Produits finis d'equipement agricole",VLOOKUP(VLOOKUP($A57,OUTIL!$BI:$BN,B$1,FALSE),REF!$AI:$AJ,2,FALSE),IF($A$44="Produits finis d'equipement industriel",VLOOKUP(VLOOKUP($A57,OUTIL!$BQ:$BV,B$1,FALSE),REF!$W:$X,2,FALSE),"Ahmadovitch")))))))))</f>
        <v>Graisses et huiles animales sauf de poissons</v>
      </c>
      <c r="C57" s="5">
        <f>ROUND(IF($A$44="Alimentation, boissons et tabacs",VLOOKUP($A57,OUTIL!$E:$J,C$1,FALSE),IF($A$44="Demi produits",VLOOKUP($A57,OUTIL!$M:$R,C$1,FALSE),IF($A$44="Energie  et  lubrifiants",VLOOKUP($A57,OUTIL!$U:$Z,C$1,FALSE),IF($A$44="Or industriel",VLOOKUP($A57,OUTIL!$AC:$AH,C$1,FALSE),IF($A$44="Produits bruts d'origine animale et vegetale",VLOOKUP($A57,OUTIL!$AK:$AP,C$1,FALSE),IF($A$44="Produits bruts d'origine minerale",VLOOKUP($A57,OUTIL!$AS:$AX,C$1,FALSE),IF($A$44="Produits finis de consommation",VLOOKUP($A57,OUTIL!$BA:$BF,C$1,FALSE),IF($A$44="Produits finis d'equipement agricole",VLOOKUP($A57,OUTIL!$BI:$BN,C$1,FALSE),IF($A$44="Produits finis d'equipement industriel",VLOOKUP($A57,OUTIL!$BQ:$BV,C$1,FALSE),"Ahmadovitch")))))))))/1000,0)</f>
        <v>6532</v>
      </c>
      <c r="D57" s="5">
        <f>ROUND(IF($A$44="Alimentation, boissons et tabacs",VLOOKUP($A57,OUTIL!$E:$J,D$1,FALSE),IF($A$44="Demi produits",VLOOKUP($A57,OUTIL!$M:$R,D$1,FALSE),IF($A$44="Energie  et  lubrifiants",VLOOKUP($A57,OUTIL!$U:$Z,D$1,FALSE),IF($A$44="Or industriel",VLOOKUP($A57,OUTIL!$AC:$AH,D$1,FALSE),IF($A$44="Produits bruts d'origine animale et vegetale",VLOOKUP($A57,OUTIL!$AK:$AP,D$1,FALSE),IF($A$44="Produits bruts d'origine minerale",VLOOKUP($A57,OUTIL!$AS:$AX,D$1,FALSE),IF($A$44="Produits finis de consommation",VLOOKUP($A57,OUTIL!$BA:$BF,D$1,FALSE),IF($A$44="Produits finis d'equipement agricole",VLOOKUP($A57,OUTIL!$BI:$BN,D$1,FALSE),IF($A$44="Produits finis d'equipement industriel",VLOOKUP($A57,OUTIL!$BQ:$BV,D$1,FALSE),"Ahmadovitch")))))))))/1000,0)</f>
        <v>72719</v>
      </c>
      <c r="E57" s="5">
        <f>ROUND(IF($A$44="Alimentation, boissons et tabacs",VLOOKUP($A57,OUTIL!$E:$J,E$1,FALSE),IF($A$44="Demi produits",VLOOKUP($A57,OUTIL!$M:$R,E$1,FALSE),IF($A$44="Energie  et  lubrifiants",VLOOKUP($A57,OUTIL!$U:$Z,E$1,FALSE),IF($A$44="Or industriel",VLOOKUP($A57,OUTIL!$AC:$AH,E$1,FALSE),IF($A$44="Produits bruts d'origine animale et vegetale",VLOOKUP($A57,OUTIL!$AK:$AP,E$1,FALSE),IF($A$44="Produits bruts d'origine minerale",VLOOKUP($A57,OUTIL!$AS:$AX,E$1,FALSE),IF($A$44="Produits finis de consommation",VLOOKUP($A57,OUTIL!$BA:$BF,E$1,FALSE),IF($A$44="Produits finis d'equipement agricole",VLOOKUP($A57,OUTIL!$BI:$BN,E$1,FALSE),IF($A$44="Produits finis d'equipement industriel",VLOOKUP($A57,OUTIL!$BQ:$BV,E$1,FALSE),"Ahmadovitch")))))))))/1000,0)</f>
        <v>4793</v>
      </c>
      <c r="F57" s="5">
        <f>ROUND(IF($A$44="Alimentation, boissons et tabacs",VLOOKUP($A57,OUTIL!$E:$J,F$1,FALSE),IF($A$44="Demi produits",VLOOKUP($A57,OUTIL!$M:$R,F$1,FALSE),IF($A$44="Energie  et  lubrifiants",VLOOKUP($A57,OUTIL!$U:$Z,F$1,FALSE),IF($A$44="Or industriel",VLOOKUP($A57,OUTIL!$AC:$AH,F$1,FALSE),IF($A$44="Produits bruts d'origine animale et vegetale",VLOOKUP($A57,OUTIL!$AK:$AP,F$1,FALSE),IF($A$44="Produits bruts d'origine minerale",VLOOKUP($A57,OUTIL!$AS:$AX,F$1,FALSE),IF($A$44="Produits finis de consommation",VLOOKUP($A57,OUTIL!$BA:$BF,F$1,FALSE),IF($A$44="Produits finis d'equipement agricole",VLOOKUP($A57,OUTIL!$BI:$BN,F$1,FALSE),IF($A$44="Produits finis d'equipement industriel",VLOOKUP($A57,OUTIL!$BQ:$BV,F$1,FALSE),"Ahmadovitch")))))))))/1000,0)</f>
        <v>51958</v>
      </c>
    </row>
    <row r="58" spans="1:6" ht="16.5" x14ac:dyDescent="0.3">
      <c r="A58">
        <v>14</v>
      </c>
      <c r="B58" s="5" t="str">
        <f>IF($A$44="Alimentation, boissons et tabacs",VLOOKUP(VLOOKUP($A58,OUTIL!$E:$J,B$1,FALSE),REF!$K:$L,2,FALSE),IF($A$44="Demi produits",VLOOKUP(VLOOKUP($A58,OUTIL!$M:$R,B$1,FALSE),REF!$N:$O,2,FALSE),IF($A$44="Energie  et  lubrifiants",VLOOKUP(VLOOKUP($A58,OUTIL!$U:$Z,B$1,FALSE),REF!$Z:$AA,2,FALSE),IF($A$44="Or industriel",VLOOKUP(VLOOKUP($A58,OUTIL!$AC:$AH,B$1,FALSE),REF!$AC:$AD,2,FALSE),IF($A$44="Produits bruts d'origine animale et vegetale",VLOOKUP(VLOOKUP($A58,OUTIL!$AK:$AP,B$1,FALSE),REF!$Q:$R,2,FALSE),IF($A$44="Produits bruts d'origine minerale",VLOOKUP(VLOOKUP($A58,OUTIL!$AS:$AX,B$1,FALSE),REF!$AF:$AG,2,FALSE),IF($A$44="Produits finis de consommation",VLOOKUP(VLOOKUP($A58,OUTIL!$BA:$BF,B$1,FALSE),REF!$T:$U,2,FALSE),IF($A$44="Produits finis d'equipement agricole",VLOOKUP(VLOOKUP($A58,OUTIL!$BI:$BN,B$1,FALSE),REF!$AI:$AJ,2,FALSE),IF($A$44="Produits finis d'equipement industriel",VLOOKUP(VLOOKUP($A58,OUTIL!$BQ:$BV,B$1,FALSE),REF!$W:$X,2,FALSE),"Ahmadovitch")))))))))</f>
        <v>Vieux papiers</v>
      </c>
      <c r="C58" s="5">
        <f>ROUND(IF($A$44="Alimentation, boissons et tabacs",VLOOKUP($A58,OUTIL!$E:$J,C$1,FALSE),IF($A$44="Demi produits",VLOOKUP($A58,OUTIL!$M:$R,C$1,FALSE),IF($A$44="Energie  et  lubrifiants",VLOOKUP($A58,OUTIL!$U:$Z,C$1,FALSE),IF($A$44="Or industriel",VLOOKUP($A58,OUTIL!$AC:$AH,C$1,FALSE),IF($A$44="Produits bruts d'origine animale et vegetale",VLOOKUP($A58,OUTIL!$AK:$AP,C$1,FALSE),IF($A$44="Produits bruts d'origine minerale",VLOOKUP($A58,OUTIL!$AS:$AX,C$1,FALSE),IF($A$44="Produits finis de consommation",VLOOKUP($A58,OUTIL!$BA:$BF,C$1,FALSE),IF($A$44="Produits finis d'equipement agricole",VLOOKUP($A58,OUTIL!$BI:$BN,C$1,FALSE),IF($A$44="Produits finis d'equipement industriel",VLOOKUP($A58,OUTIL!$BQ:$BV,C$1,FALSE),"Ahmadovitch")))))))))/1000,0)</f>
        <v>41478</v>
      </c>
      <c r="D58" s="5">
        <f>ROUND(IF($A$44="Alimentation, boissons et tabacs",VLOOKUP($A58,OUTIL!$E:$J,D$1,FALSE),IF($A$44="Demi produits",VLOOKUP($A58,OUTIL!$M:$R,D$1,FALSE),IF($A$44="Energie  et  lubrifiants",VLOOKUP($A58,OUTIL!$U:$Z,D$1,FALSE),IF($A$44="Or industriel",VLOOKUP($A58,OUTIL!$AC:$AH,D$1,FALSE),IF($A$44="Produits bruts d'origine animale et vegetale",VLOOKUP($A58,OUTIL!$AK:$AP,D$1,FALSE),IF($A$44="Produits bruts d'origine minerale",VLOOKUP($A58,OUTIL!$AS:$AX,D$1,FALSE),IF($A$44="Produits finis de consommation",VLOOKUP($A58,OUTIL!$BA:$BF,D$1,FALSE),IF($A$44="Produits finis d'equipement agricole",VLOOKUP($A58,OUTIL!$BI:$BN,D$1,FALSE),IF($A$44="Produits finis d'equipement industriel",VLOOKUP($A58,OUTIL!$BQ:$BV,D$1,FALSE),"Ahmadovitch")))))))))/1000,0)</f>
        <v>62263</v>
      </c>
      <c r="E58" s="5">
        <f>ROUND(IF($A$44="Alimentation, boissons et tabacs",VLOOKUP($A58,OUTIL!$E:$J,E$1,FALSE),IF($A$44="Demi produits",VLOOKUP($A58,OUTIL!$M:$R,E$1,FALSE),IF($A$44="Energie  et  lubrifiants",VLOOKUP($A58,OUTIL!$U:$Z,E$1,FALSE),IF($A$44="Or industriel",VLOOKUP($A58,OUTIL!$AC:$AH,E$1,FALSE),IF($A$44="Produits bruts d'origine animale et vegetale",VLOOKUP($A58,OUTIL!$AK:$AP,E$1,FALSE),IF($A$44="Produits bruts d'origine minerale",VLOOKUP($A58,OUTIL!$AS:$AX,E$1,FALSE),IF($A$44="Produits finis de consommation",VLOOKUP($A58,OUTIL!$BA:$BF,E$1,FALSE),IF($A$44="Produits finis d'equipement agricole",VLOOKUP($A58,OUTIL!$BI:$BN,E$1,FALSE),IF($A$44="Produits finis d'equipement industriel",VLOOKUP($A58,OUTIL!$BQ:$BV,E$1,FALSE),"Ahmadovitch")))))))))/1000,0)</f>
        <v>30220</v>
      </c>
      <c r="F58" s="5">
        <f>ROUND(IF($A$44="Alimentation, boissons et tabacs",VLOOKUP($A58,OUTIL!$E:$J,F$1,FALSE),IF($A$44="Demi produits",VLOOKUP($A58,OUTIL!$M:$R,F$1,FALSE),IF($A$44="Energie  et  lubrifiants",VLOOKUP($A58,OUTIL!$U:$Z,F$1,FALSE),IF($A$44="Or industriel",VLOOKUP($A58,OUTIL!$AC:$AH,F$1,FALSE),IF($A$44="Produits bruts d'origine animale et vegetale",VLOOKUP($A58,OUTIL!$AK:$AP,F$1,FALSE),IF($A$44="Produits bruts d'origine minerale",VLOOKUP($A58,OUTIL!$AS:$AX,F$1,FALSE),IF($A$44="Produits finis de consommation",VLOOKUP($A58,OUTIL!$BA:$BF,F$1,FALSE),IF($A$44="Produits finis d'equipement agricole",VLOOKUP($A58,OUTIL!$BI:$BN,F$1,FALSE),IF($A$44="Produits finis d'equipement industriel",VLOOKUP($A58,OUTIL!$BQ:$BV,F$1,FALSE),"Ahmadovitch")))))))))/1000,0)</f>
        <v>43904</v>
      </c>
    </row>
    <row r="59" spans="1:6" ht="16.5" x14ac:dyDescent="0.3">
      <c r="A59">
        <v>15</v>
      </c>
      <c r="B59" s="5" t="str">
        <f>IF($A$44="Alimentation, boissons et tabacs",VLOOKUP(VLOOKUP($A59,OUTIL!$E:$J,B$1,FALSE),REF!$K:$L,2,FALSE),IF($A$44="Demi produits",VLOOKUP(VLOOKUP($A59,OUTIL!$M:$R,B$1,FALSE),REF!$N:$O,2,FALSE),IF($A$44="Energie  et  lubrifiants",VLOOKUP(VLOOKUP($A59,OUTIL!$U:$Z,B$1,FALSE),REF!$Z:$AA,2,FALSE),IF($A$44="Or industriel",VLOOKUP(VLOOKUP($A59,OUTIL!$AC:$AH,B$1,FALSE),REF!$AC:$AD,2,FALSE),IF($A$44="Produits bruts d'origine animale et vegetale",VLOOKUP(VLOOKUP($A59,OUTIL!$AK:$AP,B$1,FALSE),REF!$Q:$R,2,FALSE),IF($A$44="Produits bruts d'origine minerale",VLOOKUP(VLOOKUP($A59,OUTIL!$AS:$AX,B$1,FALSE),REF!$AF:$AG,2,FALSE),IF($A$44="Produits finis de consommation",VLOOKUP(VLOOKUP($A59,OUTIL!$BA:$BF,B$1,FALSE),REF!$T:$U,2,FALSE),IF($A$44="Produits finis d'equipement agricole",VLOOKUP(VLOOKUP($A59,OUTIL!$BI:$BN,B$1,FALSE),REF!$AI:$AJ,2,FALSE),IF($A$44="Produits finis d'equipement industriel",VLOOKUP(VLOOKUP($A59,OUTIL!$BQ:$BV,B$1,FALSE),REF!$W:$X,2,FALSE),"Ahmadovitch")))))))))</f>
        <v>Algues</v>
      </c>
      <c r="C59" s="5">
        <f>ROUND(IF($A$44="Alimentation, boissons et tabacs",VLOOKUP($A59,OUTIL!$E:$J,C$1,FALSE),IF($A$44="Demi produits",VLOOKUP($A59,OUTIL!$M:$R,C$1,FALSE),IF($A$44="Energie  et  lubrifiants",VLOOKUP($A59,OUTIL!$U:$Z,C$1,FALSE),IF($A$44="Or industriel",VLOOKUP($A59,OUTIL!$AC:$AH,C$1,FALSE),IF($A$44="Produits bruts d'origine animale et vegetale",VLOOKUP($A59,OUTIL!$AK:$AP,C$1,FALSE),IF($A$44="Produits bruts d'origine minerale",VLOOKUP($A59,OUTIL!$AS:$AX,C$1,FALSE),IF($A$44="Produits finis de consommation",VLOOKUP($A59,OUTIL!$BA:$BF,C$1,FALSE),IF($A$44="Produits finis d'equipement agricole",VLOOKUP($A59,OUTIL!$BI:$BN,C$1,FALSE),IF($A$44="Produits finis d'equipement industriel",VLOOKUP($A59,OUTIL!$BQ:$BV,C$1,FALSE),"Ahmadovitch")))))))))/1000,0)</f>
        <v>2317</v>
      </c>
      <c r="D59" s="5">
        <f>ROUND(IF($A$44="Alimentation, boissons et tabacs",VLOOKUP($A59,OUTIL!$E:$J,D$1,FALSE),IF($A$44="Demi produits",VLOOKUP($A59,OUTIL!$M:$R,D$1,FALSE),IF($A$44="Energie  et  lubrifiants",VLOOKUP($A59,OUTIL!$U:$Z,D$1,FALSE),IF($A$44="Or industriel",VLOOKUP($A59,OUTIL!$AC:$AH,D$1,FALSE),IF($A$44="Produits bruts d'origine animale et vegetale",VLOOKUP($A59,OUTIL!$AK:$AP,D$1,FALSE),IF($A$44="Produits bruts d'origine minerale",VLOOKUP($A59,OUTIL!$AS:$AX,D$1,FALSE),IF($A$44="Produits finis de consommation",VLOOKUP($A59,OUTIL!$BA:$BF,D$1,FALSE),IF($A$44="Produits finis d'equipement agricole",VLOOKUP($A59,OUTIL!$BI:$BN,D$1,FALSE),IF($A$44="Produits finis d'equipement industriel",VLOOKUP($A59,OUTIL!$BQ:$BV,D$1,FALSE),"Ahmadovitch")))))))))/1000,0)</f>
        <v>60804</v>
      </c>
      <c r="E59" s="5">
        <f>ROUND(IF($A$44="Alimentation, boissons et tabacs",VLOOKUP($A59,OUTIL!$E:$J,E$1,FALSE),IF($A$44="Demi produits",VLOOKUP($A59,OUTIL!$M:$R,E$1,FALSE),IF($A$44="Energie  et  lubrifiants",VLOOKUP($A59,OUTIL!$U:$Z,E$1,FALSE),IF($A$44="Or industriel",VLOOKUP($A59,OUTIL!$AC:$AH,E$1,FALSE),IF($A$44="Produits bruts d'origine animale et vegetale",VLOOKUP($A59,OUTIL!$AK:$AP,E$1,FALSE),IF($A$44="Produits bruts d'origine minerale",VLOOKUP($A59,OUTIL!$AS:$AX,E$1,FALSE),IF($A$44="Produits finis de consommation",VLOOKUP($A59,OUTIL!$BA:$BF,E$1,FALSE),IF($A$44="Produits finis d'equipement agricole",VLOOKUP($A59,OUTIL!$BI:$BN,E$1,FALSE),IF($A$44="Produits finis d'equipement industriel",VLOOKUP($A59,OUTIL!$BQ:$BV,E$1,FALSE),"Ahmadovitch")))))))))/1000,0)</f>
        <v>1927</v>
      </c>
      <c r="F59" s="5">
        <f>ROUND(IF($A$44="Alimentation, boissons et tabacs",VLOOKUP($A59,OUTIL!$E:$J,F$1,FALSE),IF($A$44="Demi produits",VLOOKUP($A59,OUTIL!$M:$R,F$1,FALSE),IF($A$44="Energie  et  lubrifiants",VLOOKUP($A59,OUTIL!$U:$Z,F$1,FALSE),IF($A$44="Or industriel",VLOOKUP($A59,OUTIL!$AC:$AH,F$1,FALSE),IF($A$44="Produits bruts d'origine animale et vegetale",VLOOKUP($A59,OUTIL!$AK:$AP,F$1,FALSE),IF($A$44="Produits bruts d'origine minerale",VLOOKUP($A59,OUTIL!$AS:$AX,F$1,FALSE),IF($A$44="Produits finis de consommation",VLOOKUP($A59,OUTIL!$BA:$BF,F$1,FALSE),IF($A$44="Produits finis d'equipement agricole",VLOOKUP($A59,OUTIL!$BI:$BN,F$1,FALSE),IF($A$44="Produits finis d'equipement industriel",VLOOKUP($A59,OUTIL!$BQ:$BV,F$1,FALSE),"Ahmadovitch")))))))))/1000,0)</f>
        <v>51442</v>
      </c>
    </row>
    <row r="60" spans="1:6" ht="16.5" x14ac:dyDescent="0.3">
      <c r="A60">
        <v>16</v>
      </c>
      <c r="B60" s="5" t="str">
        <f>IF($A$44="Alimentation, boissons et tabacs",VLOOKUP(VLOOKUP($A60,OUTIL!$E:$J,B$1,FALSE),REF!$K:$L,2,FALSE),IF($A$44="Demi produits",VLOOKUP(VLOOKUP($A60,OUTIL!$M:$R,B$1,FALSE),REF!$N:$O,2,FALSE),IF($A$44="Energie  et  lubrifiants",VLOOKUP(VLOOKUP($A60,OUTIL!$U:$Z,B$1,FALSE),REF!$Z:$AA,2,FALSE),IF($A$44="Or industriel",VLOOKUP(VLOOKUP($A60,OUTIL!$AC:$AH,B$1,FALSE),REF!$AC:$AD,2,FALSE),IF($A$44="Produits bruts d'origine animale et vegetale",VLOOKUP(VLOOKUP($A60,OUTIL!$AK:$AP,B$1,FALSE),REF!$Q:$R,2,FALSE),IF($A$44="Produits bruts d'origine minerale",VLOOKUP(VLOOKUP($A60,OUTIL!$AS:$AX,B$1,FALSE),REF!$AF:$AG,2,FALSE),IF($A$44="Produits finis de consommation",VLOOKUP(VLOOKUP($A60,OUTIL!$BA:$BF,B$1,FALSE),REF!$T:$U,2,FALSE),IF($A$44="Produits finis d'equipement agricole",VLOOKUP(VLOOKUP($A60,OUTIL!$BI:$BN,B$1,FALSE),REF!$AI:$AJ,2,FALSE),IF($A$44="Produits finis d'equipement industriel",VLOOKUP(VLOOKUP($A60,OUTIL!$BQ:$BV,B$1,FALSE),REF!$W:$X,2,FALSE),"Ahmadovitch")))))))))</f>
        <v>Déchets de matieres textiles</v>
      </c>
      <c r="C60" s="5">
        <f>ROUND(IF($A$44="Alimentation, boissons et tabacs",VLOOKUP($A60,OUTIL!$E:$J,C$1,FALSE),IF($A$44="Demi produits",VLOOKUP($A60,OUTIL!$M:$R,C$1,FALSE),IF($A$44="Energie  et  lubrifiants",VLOOKUP($A60,OUTIL!$U:$Z,C$1,FALSE),IF($A$44="Or industriel",VLOOKUP($A60,OUTIL!$AC:$AH,C$1,FALSE),IF($A$44="Produits bruts d'origine animale et vegetale",VLOOKUP($A60,OUTIL!$AK:$AP,C$1,FALSE),IF($A$44="Produits bruts d'origine minerale",VLOOKUP($A60,OUTIL!$AS:$AX,C$1,FALSE),IF($A$44="Produits finis de consommation",VLOOKUP($A60,OUTIL!$BA:$BF,C$1,FALSE),IF($A$44="Produits finis d'equipement agricole",VLOOKUP($A60,OUTIL!$BI:$BN,C$1,FALSE),IF($A$44="Produits finis d'equipement industriel",VLOOKUP($A60,OUTIL!$BQ:$BV,C$1,FALSE),"Ahmadovitch")))))))))/1000,0)</f>
        <v>10609</v>
      </c>
      <c r="D60" s="5">
        <f>ROUND(IF($A$44="Alimentation, boissons et tabacs",VLOOKUP($A60,OUTIL!$E:$J,D$1,FALSE),IF($A$44="Demi produits",VLOOKUP($A60,OUTIL!$M:$R,D$1,FALSE),IF($A$44="Energie  et  lubrifiants",VLOOKUP($A60,OUTIL!$U:$Z,D$1,FALSE),IF($A$44="Or industriel",VLOOKUP($A60,OUTIL!$AC:$AH,D$1,FALSE),IF($A$44="Produits bruts d'origine animale et vegetale",VLOOKUP($A60,OUTIL!$AK:$AP,D$1,FALSE),IF($A$44="Produits bruts d'origine minerale",VLOOKUP($A60,OUTIL!$AS:$AX,D$1,FALSE),IF($A$44="Produits finis de consommation",VLOOKUP($A60,OUTIL!$BA:$BF,D$1,FALSE),IF($A$44="Produits finis d'equipement agricole",VLOOKUP($A60,OUTIL!$BI:$BN,D$1,FALSE),IF($A$44="Produits finis d'equipement industriel",VLOOKUP($A60,OUTIL!$BQ:$BV,D$1,FALSE),"Ahmadovitch")))))))))/1000,0)</f>
        <v>22962</v>
      </c>
      <c r="E60" s="5">
        <f>ROUND(IF($A$44="Alimentation, boissons et tabacs",VLOOKUP($A60,OUTIL!$E:$J,E$1,FALSE),IF($A$44="Demi produits",VLOOKUP($A60,OUTIL!$M:$R,E$1,FALSE),IF($A$44="Energie  et  lubrifiants",VLOOKUP($A60,OUTIL!$U:$Z,E$1,FALSE),IF($A$44="Or industriel",VLOOKUP($A60,OUTIL!$AC:$AH,E$1,FALSE),IF($A$44="Produits bruts d'origine animale et vegetale",VLOOKUP($A60,OUTIL!$AK:$AP,E$1,FALSE),IF($A$44="Produits bruts d'origine minerale",VLOOKUP($A60,OUTIL!$AS:$AX,E$1,FALSE),IF($A$44="Produits finis de consommation",VLOOKUP($A60,OUTIL!$BA:$BF,E$1,FALSE),IF($A$44="Produits finis d'equipement agricole",VLOOKUP($A60,OUTIL!$BI:$BN,E$1,FALSE),IF($A$44="Produits finis d'equipement industriel",VLOOKUP($A60,OUTIL!$BQ:$BV,E$1,FALSE),"Ahmadovitch")))))))))/1000,0)</f>
        <v>5117</v>
      </c>
      <c r="F60" s="5">
        <f>ROUND(IF($A$44="Alimentation, boissons et tabacs",VLOOKUP($A60,OUTIL!$E:$J,F$1,FALSE),IF($A$44="Demi produits",VLOOKUP($A60,OUTIL!$M:$R,F$1,FALSE),IF($A$44="Energie  et  lubrifiants",VLOOKUP($A60,OUTIL!$U:$Z,F$1,FALSE),IF($A$44="Or industriel",VLOOKUP($A60,OUTIL!$AC:$AH,F$1,FALSE),IF($A$44="Produits bruts d'origine animale et vegetale",VLOOKUP($A60,OUTIL!$AK:$AP,F$1,FALSE),IF($A$44="Produits bruts d'origine minerale",VLOOKUP($A60,OUTIL!$AS:$AX,F$1,FALSE),IF($A$44="Produits finis de consommation",VLOOKUP($A60,OUTIL!$BA:$BF,F$1,FALSE),IF($A$44="Produits finis d'equipement agricole",VLOOKUP($A60,OUTIL!$BI:$BN,F$1,FALSE),IF($A$44="Produits finis d'equipement industriel",VLOOKUP($A60,OUTIL!$BQ:$BV,F$1,FALSE),"Ahmadovitch")))))))))/1000,0)</f>
        <v>21207</v>
      </c>
    </row>
    <row r="61" spans="1:6" ht="16.5" x14ac:dyDescent="0.3">
      <c r="B61" s="5" t="s">
        <v>49</v>
      </c>
      <c r="C61" s="6">
        <f>C44-SUM(C45:C60)</f>
        <v>12495</v>
      </c>
      <c r="D61" s="6">
        <f>D44-SUM(D45:D60)</f>
        <v>114112</v>
      </c>
      <c r="E61" s="6">
        <f>E44-SUM(E45:E60)</f>
        <v>9797</v>
      </c>
      <c r="F61" s="6">
        <f>F44-SUM(F45:F60)</f>
        <v>127987</v>
      </c>
    </row>
    <row r="62" spans="1:6" x14ac:dyDescent="0.25">
      <c r="A62" t="s">
        <v>221</v>
      </c>
      <c r="B62" s="2" t="str">
        <f>IF($A$62="Alimentation, boissons et tabacs",VLOOKUP(VLOOKUP($A62,OUTIL!$E:$J,B$1,FALSE),REF!$K:$L,2,FALSE),IF($A$62="Demi produits",VLOOKUP(VLOOKUP($A62,OUTIL!$M:$R,B$1,FALSE),REF!$N:$O,2,FALSE),IF($A$62="Energie  et  lubrifiants",VLOOKUP(VLOOKUP($A62,OUTIL!$U:$Z,B$1,FALSE),REF!$Z:$AA,2,FALSE),IF($A$62="Or industriel",VLOOKUP(VLOOKUP($A62,OUTIL!$AC:$AH,B$1,FALSE),REF!$AC:$AD,2,FALSE),IF($A$62="Produits bruts d'origine animale et vegetale",VLOOKUP(VLOOKUP($A62,OUTIL!$AK:$AP,B$1,FALSE),REF!$Q:$R,2,FALSE),IF($A$62="Produits bruts d'origine minerale",VLOOKUP(VLOOKUP($A62,OUTIL!$AS:$AX,B$1,FALSE),REF!$AF:$AG,2,FALSE),IF($A$62="Produits finis de consommation",VLOOKUP(VLOOKUP($A62,OUTIL!$BA:$BF,B$1,FALSE),REF!$T:$U,2,FALSE),IF($A$62="Produits finis d'equipement agricole",VLOOKUP(VLOOKUP($A62,OUTIL!$BI:$BN,B$1,FALSE),REF!$AI:$AJ,2,FALSE),IF($A$62="Produits finis d'equipement industriel",VLOOKUP(VLOOKUP($A62,OUTIL!$BQ:$BV,B$1,FALSE),REF!$W:$X,2,FALSE),"Ahmadovitch")))))))))</f>
        <v>PRODUITS BRUTS D'ORIGINE MINERALE</v>
      </c>
      <c r="C62" s="2">
        <f>ROUND(IF($A$62="Alimentation, boissons et tabacs",VLOOKUP($A62,OUTIL!$E:$J,C$1,FALSE),IF($A$62="Demi produits",VLOOKUP($A62,OUTIL!$M:$R,C$1,FALSE),IF($A$62="Energie  et  lubrifiants",VLOOKUP($A62,OUTIL!$U:$Z,C$1,FALSE),IF($A$62="Or industriel",VLOOKUP($A62,OUTIL!$AC:$AH,C$1,FALSE),IF($A$62="Produits bruts d'origine animale et vegetale",VLOOKUP($A62,OUTIL!$AK:$AP,C$1,FALSE),IF($A$62="Produits bruts d'origine minerale",VLOOKUP($A62,OUTIL!$AS:$AX,C$1,FALSE),IF($A$62="Produits finis de consommation",VLOOKUP($A62,OUTIL!$BA:$BF,C$1,FALSE),IF($A$62="Produits finis d'equipement agricole",VLOOKUP($A62,OUTIL!$BI:$BN,C$1,FALSE),IF($A$62="Produits finis d'equipement industriel",VLOOKUP($A62,OUTIL!$BQ:$BV,C$1,FALSE),"Ahmadovitch")))))))))/1000,0)</f>
        <v>9383429</v>
      </c>
      <c r="D62" s="2">
        <f>ROUND(IF($A$62="Alimentation, boissons et tabacs",VLOOKUP($A62,OUTIL!$E:$J,D$1,FALSE),IF($A$62="Demi produits",VLOOKUP($A62,OUTIL!$M:$R,D$1,FALSE),IF($A$62="Energie  et  lubrifiants",VLOOKUP($A62,OUTIL!$U:$Z,D$1,FALSE),IF($A$62="Or industriel",VLOOKUP($A62,OUTIL!$AC:$AH,D$1,FALSE),IF($A$62="Produits bruts d'origine animale et vegetale",VLOOKUP($A62,OUTIL!$AK:$AP,D$1,FALSE),IF($A$62="Produits bruts d'origine minerale",VLOOKUP($A62,OUTIL!$AS:$AX,D$1,FALSE),IF($A$62="Produits finis de consommation",VLOOKUP($A62,OUTIL!$BA:$BF,D$1,FALSE),IF($A$62="Produits finis d'equipement agricole",VLOOKUP($A62,OUTIL!$BI:$BN,D$1,FALSE),IF($A$62="Produits finis d'equipement industriel",VLOOKUP($A62,OUTIL!$BQ:$BV,D$1,FALSE),"Ahmadovitch")))))))))/1000,0)</f>
        <v>12572003</v>
      </c>
      <c r="E62" s="2">
        <f>ROUND(IF($A$62="Alimentation, boissons et tabacs",VLOOKUP($A62,OUTIL!$E:$J,E$1,FALSE),IF($A$62="Demi produits",VLOOKUP($A62,OUTIL!$M:$R,E$1,FALSE),IF($A$62="Energie  et  lubrifiants",VLOOKUP($A62,OUTIL!$U:$Z,E$1,FALSE),IF($A$62="Or industriel",VLOOKUP($A62,OUTIL!$AC:$AH,E$1,FALSE),IF($A$62="Produits bruts d'origine animale et vegetale",VLOOKUP($A62,OUTIL!$AK:$AP,E$1,FALSE),IF($A$62="Produits bruts d'origine minerale",VLOOKUP($A62,OUTIL!$AS:$AX,E$1,FALSE),IF($A$62="Produits finis de consommation",VLOOKUP($A62,OUTIL!$BA:$BF,E$1,FALSE),IF($A$62="Produits finis d'equipement agricole",VLOOKUP($A62,OUTIL!$BI:$BN,E$1,FALSE),IF($A$62="Produits finis d'equipement industriel",VLOOKUP($A62,OUTIL!$BQ:$BV,E$1,FALSE),"Ahmadovitch")))))))))/1000,0)</f>
        <v>8777555</v>
      </c>
      <c r="F62" s="2">
        <f>ROUND(IF($A$62="Alimentation, boissons et tabacs",VLOOKUP($A62,OUTIL!$E:$J,F$1,FALSE),IF($A$62="Demi produits",VLOOKUP($A62,OUTIL!$M:$R,F$1,FALSE),IF($A$62="Energie  et  lubrifiants",VLOOKUP($A62,OUTIL!$U:$Z,F$1,FALSE),IF($A$62="Or industriel",VLOOKUP($A62,OUTIL!$AC:$AH,F$1,FALSE),IF($A$62="Produits bruts d'origine animale et vegetale",VLOOKUP($A62,OUTIL!$AK:$AP,F$1,FALSE),IF($A$62="Produits bruts d'origine minerale",VLOOKUP($A62,OUTIL!$AS:$AX,F$1,FALSE),IF($A$62="Produits finis de consommation",VLOOKUP($A62,OUTIL!$BA:$BF,F$1,FALSE),IF($A$62="Produits finis d'equipement agricole",VLOOKUP($A62,OUTIL!$BI:$BN,F$1,FALSE),IF($A$62="Produits finis d'equipement industriel",VLOOKUP($A62,OUTIL!$BQ:$BV,F$1,FALSE),"Ahmadovitch")))))))))/1000,0)</f>
        <v>10562129</v>
      </c>
    </row>
    <row r="63" spans="1:6" ht="16.5" x14ac:dyDescent="0.3">
      <c r="A63">
        <v>1</v>
      </c>
      <c r="B63" s="5" t="str">
        <f>IF($A$62="Alimentation, boissons et tabacs",VLOOKUP(VLOOKUP($A63,OUTIL!$E:$J,B$1,FALSE),REF!$K:$L,2,FALSE),IF($A$62="Demi produits",VLOOKUP(VLOOKUP($A63,OUTIL!$M:$R,B$1,FALSE),REF!$N:$O,2,FALSE),IF($A$62="Energie  et  lubrifiants",VLOOKUP(VLOOKUP($A63,OUTIL!$U:$Z,B$1,FALSE),REF!$Z:$AA,2,FALSE),IF($A$62="Or industriel",VLOOKUP(VLOOKUP($A63,OUTIL!$AC:$AH,B$1,FALSE),REF!$AC:$AD,2,FALSE),IF($A$62="Produits bruts d'origine animale et vegetale",VLOOKUP(VLOOKUP($A63,OUTIL!$AK:$AP,B$1,FALSE),REF!$Q:$R,2,FALSE),IF($A$62="Produits bruts d'origine minerale",VLOOKUP(VLOOKUP($A63,OUTIL!$AS:$AX,B$1,FALSE),REF!$AF:$AG,2,FALSE),IF($A$62="Produits finis de consommation",VLOOKUP(VLOOKUP($A63,OUTIL!$BA:$BF,B$1,FALSE),REF!$T:$U,2,FALSE),IF($A$62="Produits finis d'equipement agricole",VLOOKUP(VLOOKUP($A63,OUTIL!$BI:$BN,B$1,FALSE),REF!$AI:$AJ,2,FALSE),IF($A$62="Produits finis d'equipement industriel",VLOOKUP(VLOOKUP($A63,OUTIL!$BQ:$BV,B$1,FALSE),REF!$W:$X,2,FALSE),"Ahmadovitch")))))))))</f>
        <v>Phosphates</v>
      </c>
      <c r="C63" s="5">
        <f>ROUND(IF($A$62="Alimentation, boissons et tabacs",VLOOKUP($A63,OUTIL!$E:$J,C$1,FALSE),IF($A$62="Demi produits",VLOOKUP($A63,OUTIL!$M:$R,C$1,FALSE),IF($A$62="Energie  et  lubrifiants",VLOOKUP($A63,OUTIL!$U:$Z,C$1,FALSE),IF($A$62="Or industriel",VLOOKUP($A63,OUTIL!$AC:$AH,C$1,FALSE),IF($A$62="Produits bruts d'origine animale et vegetale",VLOOKUP($A63,OUTIL!$AK:$AP,C$1,FALSE),IF($A$62="Produits bruts d'origine minerale",VLOOKUP($A63,OUTIL!$AS:$AX,C$1,FALSE),IF($A$62="Produits finis de consommation",VLOOKUP($A63,OUTIL!$BA:$BF,C$1,FALSE),IF($A$62="Produits finis d'equipement agricole",VLOOKUP($A63,OUTIL!$BI:$BN,C$1,FALSE),IF($A$62="Produits finis d'equipement industriel",VLOOKUP($A63,OUTIL!$BQ:$BV,C$1,FALSE),"Ahmadovitch")))))))))/1000,0)</f>
        <v>5227155</v>
      </c>
      <c r="D63" s="5">
        <f>ROUND(IF($A$62="Alimentation, boissons et tabacs",VLOOKUP($A63,OUTIL!$E:$J,D$1,FALSE),IF($A$62="Demi produits",VLOOKUP($A63,OUTIL!$M:$R,D$1,FALSE),IF($A$62="Energie  et  lubrifiants",VLOOKUP($A63,OUTIL!$U:$Z,D$1,FALSE),IF($A$62="Or industriel",VLOOKUP($A63,OUTIL!$AC:$AH,D$1,FALSE),IF($A$62="Produits bruts d'origine animale et vegetale",VLOOKUP($A63,OUTIL!$AK:$AP,D$1,FALSE),IF($A$62="Produits bruts d'origine minerale",VLOOKUP($A63,OUTIL!$AS:$AX,D$1,FALSE),IF($A$62="Produits finis de consommation",VLOOKUP($A63,OUTIL!$BA:$BF,D$1,FALSE),IF($A$62="Produits finis d'equipement agricole",VLOOKUP($A63,OUTIL!$BI:$BN,D$1,FALSE),IF($A$62="Produits finis d'equipement industriel",VLOOKUP($A63,OUTIL!$BQ:$BV,D$1,FALSE),"Ahmadovitch")))))))))/1000,0)</f>
        <v>7675032</v>
      </c>
      <c r="E63" s="5">
        <f>ROUND(IF($A$62="Alimentation, boissons et tabacs",VLOOKUP($A63,OUTIL!$E:$J,E$1,FALSE),IF($A$62="Demi produits",VLOOKUP($A63,OUTIL!$M:$R,E$1,FALSE),IF($A$62="Energie  et  lubrifiants",VLOOKUP($A63,OUTIL!$U:$Z,E$1,FALSE),IF($A$62="Or industriel",VLOOKUP($A63,OUTIL!$AC:$AH,E$1,FALSE),IF($A$62="Produits bruts d'origine animale et vegetale",VLOOKUP($A63,OUTIL!$AK:$AP,E$1,FALSE),IF($A$62="Produits bruts d'origine minerale",VLOOKUP($A63,OUTIL!$AS:$AX,E$1,FALSE),IF($A$62="Produits finis de consommation",VLOOKUP($A63,OUTIL!$BA:$BF,E$1,FALSE),IF($A$62="Produits finis d'equipement agricole",VLOOKUP($A63,OUTIL!$BI:$BN,E$1,FALSE),IF($A$62="Produits finis d'equipement industriel",VLOOKUP($A63,OUTIL!$BQ:$BV,E$1,FALSE),"Ahmadovitch")))))))))/1000,0)</f>
        <v>4567970</v>
      </c>
      <c r="F63" s="5">
        <f>ROUND(IF($A$62="Alimentation, boissons et tabacs",VLOOKUP($A63,OUTIL!$E:$J,F$1,FALSE),IF($A$62="Demi produits",VLOOKUP($A63,OUTIL!$M:$R,F$1,FALSE),IF($A$62="Energie  et  lubrifiants",VLOOKUP($A63,OUTIL!$U:$Z,F$1,FALSE),IF($A$62="Or industriel",VLOOKUP($A63,OUTIL!$AC:$AH,F$1,FALSE),IF($A$62="Produits bruts d'origine animale et vegetale",VLOOKUP($A63,OUTIL!$AK:$AP,F$1,FALSE),IF($A$62="Produits bruts d'origine minerale",VLOOKUP($A63,OUTIL!$AS:$AX,F$1,FALSE),IF($A$62="Produits finis de consommation",VLOOKUP($A63,OUTIL!$BA:$BF,F$1,FALSE),IF($A$62="Produits finis d'equipement agricole",VLOOKUP($A63,OUTIL!$BI:$BN,F$1,FALSE),IF($A$62="Produits finis d'equipement industriel",VLOOKUP($A63,OUTIL!$BQ:$BV,F$1,FALSE),"Ahmadovitch")))))))))/1000,0)</f>
        <v>5151501</v>
      </c>
    </row>
    <row r="64" spans="1:6" ht="16.5" x14ac:dyDescent="0.3">
      <c r="A64">
        <v>2</v>
      </c>
      <c r="B64" s="5" t="str">
        <f>IF($A$62="Alimentation, boissons et tabacs",VLOOKUP(VLOOKUP($A64,OUTIL!$E:$J,B$1,FALSE),REF!$K:$L,2,FALSE),IF($A$62="Demi produits",VLOOKUP(VLOOKUP($A64,OUTIL!$M:$R,B$1,FALSE),REF!$N:$O,2,FALSE),IF($A$62="Energie  et  lubrifiants",VLOOKUP(VLOOKUP($A64,OUTIL!$U:$Z,B$1,FALSE),REF!$Z:$AA,2,FALSE),IF($A$62="Or industriel",VLOOKUP(VLOOKUP($A64,OUTIL!$AC:$AH,B$1,FALSE),REF!$AC:$AD,2,FALSE),IF($A$62="Produits bruts d'origine animale et vegetale",VLOOKUP(VLOOKUP($A64,OUTIL!$AK:$AP,B$1,FALSE),REF!$Q:$R,2,FALSE),IF($A$62="Produits bruts d'origine minerale",VLOOKUP(VLOOKUP($A64,OUTIL!$AS:$AX,B$1,FALSE),REF!$AF:$AG,2,FALSE),IF($A$62="Produits finis de consommation",VLOOKUP(VLOOKUP($A64,OUTIL!$BA:$BF,B$1,FALSE),REF!$T:$U,2,FALSE),IF($A$62="Produits finis d'equipement agricole",VLOOKUP(VLOOKUP($A64,OUTIL!$BI:$BN,B$1,FALSE),REF!$AI:$AJ,2,FALSE),IF($A$62="Produits finis d'equipement industriel",VLOOKUP(VLOOKUP($A64,OUTIL!$BQ:$BV,B$1,FALSE),REF!$W:$X,2,FALSE),"Ahmadovitch")))))))))</f>
        <v>Minerai de cuivre</v>
      </c>
      <c r="C64" s="5">
        <f>ROUND(IF($A$62="Alimentation, boissons et tabacs",VLOOKUP($A64,OUTIL!$E:$J,C$1,FALSE),IF($A$62="Demi produits",VLOOKUP($A64,OUTIL!$M:$R,C$1,FALSE),IF($A$62="Energie  et  lubrifiants",VLOOKUP($A64,OUTIL!$U:$Z,C$1,FALSE),IF($A$62="Or industriel",VLOOKUP($A64,OUTIL!$AC:$AH,C$1,FALSE),IF($A$62="Produits bruts d'origine animale et vegetale",VLOOKUP($A64,OUTIL!$AK:$AP,C$1,FALSE),IF($A$62="Produits bruts d'origine minerale",VLOOKUP($A64,OUTIL!$AS:$AX,C$1,FALSE),IF($A$62="Produits finis de consommation",VLOOKUP($A64,OUTIL!$BA:$BF,C$1,FALSE),IF($A$62="Produits finis d'equipement agricole",VLOOKUP($A64,OUTIL!$BI:$BN,C$1,FALSE),IF($A$62="Produits finis d'equipement industriel",VLOOKUP($A64,OUTIL!$BQ:$BV,C$1,FALSE),"Ahmadovitch")))))))))/1000,0)</f>
        <v>70288</v>
      </c>
      <c r="D64" s="5">
        <f>ROUND(IF($A$62="Alimentation, boissons et tabacs",VLOOKUP($A64,OUTIL!$E:$J,D$1,FALSE),IF($A$62="Demi produits",VLOOKUP($A64,OUTIL!$M:$R,D$1,FALSE),IF($A$62="Energie  et  lubrifiants",VLOOKUP($A64,OUTIL!$U:$Z,D$1,FALSE),IF($A$62="Or industriel",VLOOKUP($A64,OUTIL!$AC:$AH,D$1,FALSE),IF($A$62="Produits bruts d'origine animale et vegetale",VLOOKUP($A64,OUTIL!$AK:$AP,D$1,FALSE),IF($A$62="Produits bruts d'origine minerale",VLOOKUP($A64,OUTIL!$AS:$AX,D$1,FALSE),IF($A$62="Produits finis de consommation",VLOOKUP($A64,OUTIL!$BA:$BF,D$1,FALSE),IF($A$62="Produits finis d'equipement agricole",VLOOKUP($A64,OUTIL!$BI:$BN,D$1,FALSE),IF($A$62="Produits finis d'equipement industriel",VLOOKUP($A64,OUTIL!$BQ:$BV,D$1,FALSE),"Ahmadovitch")))))))))/1000,0)</f>
        <v>1062707</v>
      </c>
      <c r="E64" s="5">
        <f>ROUND(IF($A$62="Alimentation, boissons et tabacs",VLOOKUP($A64,OUTIL!$E:$J,E$1,FALSE),IF($A$62="Demi produits",VLOOKUP($A64,OUTIL!$M:$R,E$1,FALSE),IF($A$62="Energie  et  lubrifiants",VLOOKUP($A64,OUTIL!$U:$Z,E$1,FALSE),IF($A$62="Or industriel",VLOOKUP($A64,OUTIL!$AC:$AH,E$1,FALSE),IF($A$62="Produits bruts d'origine animale et vegetale",VLOOKUP($A64,OUTIL!$AK:$AP,E$1,FALSE),IF($A$62="Produits bruts d'origine minerale",VLOOKUP($A64,OUTIL!$AS:$AX,E$1,FALSE),IF($A$62="Produits finis de consommation",VLOOKUP($A64,OUTIL!$BA:$BF,E$1,FALSE),IF($A$62="Produits finis d'equipement agricole",VLOOKUP($A64,OUTIL!$BI:$BN,E$1,FALSE),IF($A$62="Produits finis d'equipement industriel",VLOOKUP($A64,OUTIL!$BQ:$BV,E$1,FALSE),"Ahmadovitch")))))))))/1000,0)</f>
        <v>88543</v>
      </c>
      <c r="F64" s="5">
        <f>ROUND(IF($A$62="Alimentation, boissons et tabacs",VLOOKUP($A64,OUTIL!$E:$J,F$1,FALSE),IF($A$62="Demi produits",VLOOKUP($A64,OUTIL!$M:$R,F$1,FALSE),IF($A$62="Energie  et  lubrifiants",VLOOKUP($A64,OUTIL!$U:$Z,F$1,FALSE),IF($A$62="Or industriel",VLOOKUP($A64,OUTIL!$AC:$AH,F$1,FALSE),IF($A$62="Produits bruts d'origine animale et vegetale",VLOOKUP($A64,OUTIL!$AK:$AP,F$1,FALSE),IF($A$62="Produits bruts d'origine minerale",VLOOKUP($A64,OUTIL!$AS:$AX,F$1,FALSE),IF($A$62="Produits finis de consommation",VLOOKUP($A64,OUTIL!$BA:$BF,F$1,FALSE),IF($A$62="Produits finis d'equipement agricole",VLOOKUP($A64,OUTIL!$BI:$BN,F$1,FALSE),IF($A$62="Produits finis d'equipement industriel",VLOOKUP($A64,OUTIL!$BQ:$BV,F$1,FALSE),"Ahmadovitch")))))))))/1000,0)</f>
        <v>1230508</v>
      </c>
    </row>
    <row r="65" spans="1:13" ht="16.5" x14ac:dyDescent="0.3">
      <c r="A65">
        <v>3</v>
      </c>
      <c r="B65" s="5" t="str">
        <f>IF($A$62="Alimentation, boissons et tabacs",VLOOKUP(VLOOKUP($A65,OUTIL!$E:$J,B$1,FALSE),REF!$K:$L,2,FALSE),IF($A$62="Demi produits",VLOOKUP(VLOOKUP($A65,OUTIL!$M:$R,B$1,FALSE),REF!$N:$O,2,FALSE),IF($A$62="Energie  et  lubrifiants",VLOOKUP(VLOOKUP($A65,OUTIL!$U:$Z,B$1,FALSE),REF!$Z:$AA,2,FALSE),IF($A$62="Or industriel",VLOOKUP(VLOOKUP($A65,OUTIL!$AC:$AH,B$1,FALSE),REF!$AC:$AD,2,FALSE),IF($A$62="Produits bruts d'origine animale et vegetale",VLOOKUP(VLOOKUP($A65,OUTIL!$AK:$AP,B$1,FALSE),REF!$Q:$R,2,FALSE),IF($A$62="Produits bruts d'origine minerale",VLOOKUP(VLOOKUP($A65,OUTIL!$AS:$AX,B$1,FALSE),REF!$AF:$AG,2,FALSE),IF($A$62="Produits finis de consommation",VLOOKUP(VLOOKUP($A65,OUTIL!$BA:$BF,B$1,FALSE),REF!$T:$U,2,FALSE),IF($A$62="Produits finis d'equipement agricole",VLOOKUP(VLOOKUP($A65,OUTIL!$BI:$BN,B$1,FALSE),REF!$AI:$AJ,2,FALSE),IF($A$62="Produits finis d'equipement industriel",VLOOKUP(VLOOKUP($A65,OUTIL!$BQ:$BV,B$1,FALSE),REF!$W:$X,2,FALSE),"Ahmadovitch")))))))))</f>
        <v>Sulfate de baryum</v>
      </c>
      <c r="C65" s="5">
        <f>ROUND(IF($A$62="Alimentation, boissons et tabacs",VLOOKUP($A65,OUTIL!$E:$J,C$1,FALSE),IF($A$62="Demi produits",VLOOKUP($A65,OUTIL!$M:$R,C$1,FALSE),IF($A$62="Energie  et  lubrifiants",VLOOKUP($A65,OUTIL!$U:$Z,C$1,FALSE),IF($A$62="Or industriel",VLOOKUP($A65,OUTIL!$AC:$AH,C$1,FALSE),IF($A$62="Produits bruts d'origine animale et vegetale",VLOOKUP($A65,OUTIL!$AK:$AP,C$1,FALSE),IF($A$62="Produits bruts d'origine minerale",VLOOKUP($A65,OUTIL!$AS:$AX,C$1,FALSE),IF($A$62="Produits finis de consommation",VLOOKUP($A65,OUTIL!$BA:$BF,C$1,FALSE),IF($A$62="Produits finis d'equipement agricole",VLOOKUP($A65,OUTIL!$BI:$BN,C$1,FALSE),IF($A$62="Produits finis d'equipement industriel",VLOOKUP($A65,OUTIL!$BQ:$BV,C$1,FALSE),"Ahmadovitch")))))))))/1000,0)</f>
        <v>795772</v>
      </c>
      <c r="D65" s="5">
        <f>ROUND(IF($A$62="Alimentation, boissons et tabacs",VLOOKUP($A65,OUTIL!$E:$J,D$1,FALSE),IF($A$62="Demi produits",VLOOKUP($A65,OUTIL!$M:$R,D$1,FALSE),IF($A$62="Energie  et  lubrifiants",VLOOKUP($A65,OUTIL!$U:$Z,D$1,FALSE),IF($A$62="Or industriel",VLOOKUP($A65,OUTIL!$AC:$AH,D$1,FALSE),IF($A$62="Produits bruts d'origine animale et vegetale",VLOOKUP($A65,OUTIL!$AK:$AP,D$1,FALSE),IF($A$62="Produits bruts d'origine minerale",VLOOKUP($A65,OUTIL!$AS:$AX,D$1,FALSE),IF($A$62="Produits finis de consommation",VLOOKUP($A65,OUTIL!$BA:$BF,D$1,FALSE),IF($A$62="Produits finis d'equipement agricole",VLOOKUP($A65,OUTIL!$BI:$BN,D$1,FALSE),IF($A$62="Produits finis d'equipement industriel",VLOOKUP($A65,OUTIL!$BQ:$BV,D$1,FALSE),"Ahmadovitch")))))))))/1000,0)</f>
        <v>896149</v>
      </c>
      <c r="E65" s="5">
        <f>ROUND(IF($A$62="Alimentation, boissons et tabacs",VLOOKUP($A65,OUTIL!$E:$J,E$1,FALSE),IF($A$62="Demi produits",VLOOKUP($A65,OUTIL!$M:$R,E$1,FALSE),IF($A$62="Energie  et  lubrifiants",VLOOKUP($A65,OUTIL!$U:$Z,E$1,FALSE),IF($A$62="Or industriel",VLOOKUP($A65,OUTIL!$AC:$AH,E$1,FALSE),IF($A$62="Produits bruts d'origine animale et vegetale",VLOOKUP($A65,OUTIL!$AK:$AP,E$1,FALSE),IF($A$62="Produits bruts d'origine minerale",VLOOKUP($A65,OUTIL!$AS:$AX,E$1,FALSE),IF($A$62="Produits finis de consommation",VLOOKUP($A65,OUTIL!$BA:$BF,E$1,FALSE),IF($A$62="Produits finis d'equipement agricole",VLOOKUP($A65,OUTIL!$BI:$BN,E$1,FALSE),IF($A$62="Produits finis d'equipement industriel",VLOOKUP($A65,OUTIL!$BQ:$BV,E$1,FALSE),"Ahmadovitch")))))))))/1000,0)</f>
        <v>824778</v>
      </c>
      <c r="F65" s="5">
        <f>ROUND(IF($A$62="Alimentation, boissons et tabacs",VLOOKUP($A65,OUTIL!$E:$J,F$1,FALSE),IF($A$62="Demi produits",VLOOKUP($A65,OUTIL!$M:$R,F$1,FALSE),IF($A$62="Energie  et  lubrifiants",VLOOKUP($A65,OUTIL!$U:$Z,F$1,FALSE),IF($A$62="Or industriel",VLOOKUP($A65,OUTIL!$AC:$AH,F$1,FALSE),IF($A$62="Produits bruts d'origine animale et vegetale",VLOOKUP($A65,OUTIL!$AK:$AP,F$1,FALSE),IF($A$62="Produits bruts d'origine minerale",VLOOKUP($A65,OUTIL!$AS:$AX,F$1,FALSE),IF($A$62="Produits finis de consommation",VLOOKUP($A65,OUTIL!$BA:$BF,F$1,FALSE),IF($A$62="Produits finis d'equipement agricole",VLOOKUP($A65,OUTIL!$BI:$BN,F$1,FALSE),IF($A$62="Produits finis d'equipement industriel",VLOOKUP($A65,OUTIL!$BQ:$BV,F$1,FALSE),"Ahmadovitch")))))))))/1000,0)</f>
        <v>924726</v>
      </c>
    </row>
    <row r="66" spans="1:13" ht="16.5" x14ac:dyDescent="0.3">
      <c r="A66">
        <v>4</v>
      </c>
      <c r="B66" s="5" t="str">
        <f>IF($A$62="Alimentation, boissons et tabacs",VLOOKUP(VLOOKUP($A66,OUTIL!$E:$J,B$1,FALSE),REF!$K:$L,2,FALSE),IF($A$62="Demi produits",VLOOKUP(VLOOKUP($A66,OUTIL!$M:$R,B$1,FALSE),REF!$N:$O,2,FALSE),IF($A$62="Energie  et  lubrifiants",VLOOKUP(VLOOKUP($A66,OUTIL!$U:$Z,B$1,FALSE),REF!$Z:$AA,2,FALSE),IF($A$62="Or industriel",VLOOKUP(VLOOKUP($A66,OUTIL!$AC:$AH,B$1,FALSE),REF!$AC:$AD,2,FALSE),IF($A$62="Produits bruts d'origine animale et vegetale",VLOOKUP(VLOOKUP($A66,OUTIL!$AK:$AP,B$1,FALSE),REF!$Q:$R,2,FALSE),IF($A$62="Produits bruts d'origine minerale",VLOOKUP(VLOOKUP($A66,OUTIL!$AS:$AX,B$1,FALSE),REF!$AF:$AG,2,FALSE),IF($A$62="Produits finis de consommation",VLOOKUP(VLOOKUP($A66,OUTIL!$BA:$BF,B$1,FALSE),REF!$T:$U,2,FALSE),IF($A$62="Produits finis d'equipement agricole",VLOOKUP(VLOOKUP($A66,OUTIL!$BI:$BN,B$1,FALSE),REF!$AI:$AJ,2,FALSE),IF($A$62="Produits finis d'equipement industriel",VLOOKUP(VLOOKUP($A66,OUTIL!$BQ:$BV,B$1,FALSE),REF!$W:$X,2,FALSE),"Ahmadovitch")))))))))</f>
        <v>Ferraille, déchets, débris de cuivre,fonte, fer, acier et autres mierais</v>
      </c>
      <c r="C66" s="5">
        <f>ROUND(IF($A$62="Alimentation, boissons et tabacs",VLOOKUP($A66,OUTIL!$E:$J,C$1,FALSE),IF($A$62="Demi produits",VLOOKUP($A66,OUTIL!$M:$R,C$1,FALSE),IF($A$62="Energie  et  lubrifiants",VLOOKUP($A66,OUTIL!$U:$Z,C$1,FALSE),IF($A$62="Or industriel",VLOOKUP($A66,OUTIL!$AC:$AH,C$1,FALSE),IF($A$62="Produits bruts d'origine animale et vegetale",VLOOKUP($A66,OUTIL!$AK:$AP,C$1,FALSE),IF($A$62="Produits bruts d'origine minerale",VLOOKUP($A66,OUTIL!$AS:$AX,C$1,FALSE),IF($A$62="Produits finis de consommation",VLOOKUP($A66,OUTIL!$BA:$BF,C$1,FALSE),IF($A$62="Produits finis d'equipement agricole",VLOOKUP($A66,OUTIL!$BI:$BN,C$1,FALSE),IF($A$62="Produits finis d'equipement industriel",VLOOKUP($A66,OUTIL!$BQ:$BV,C$1,FALSE),"Ahmadovitch")))))))))/1000,0)</f>
        <v>38970</v>
      </c>
      <c r="D66" s="5">
        <f>ROUND(IF($A$62="Alimentation, boissons et tabacs",VLOOKUP($A66,OUTIL!$E:$J,D$1,FALSE),IF($A$62="Demi produits",VLOOKUP($A66,OUTIL!$M:$R,D$1,FALSE),IF($A$62="Energie  et  lubrifiants",VLOOKUP($A66,OUTIL!$U:$Z,D$1,FALSE),IF($A$62="Or industriel",VLOOKUP($A66,OUTIL!$AC:$AH,D$1,FALSE),IF($A$62="Produits bruts d'origine animale et vegetale",VLOOKUP($A66,OUTIL!$AK:$AP,D$1,FALSE),IF($A$62="Produits bruts d'origine minerale",VLOOKUP($A66,OUTIL!$AS:$AX,D$1,FALSE),IF($A$62="Produits finis de consommation",VLOOKUP($A66,OUTIL!$BA:$BF,D$1,FALSE),IF($A$62="Produits finis d'equipement agricole",VLOOKUP($A66,OUTIL!$BI:$BN,D$1,FALSE),IF($A$62="Produits finis d'equipement industriel",VLOOKUP($A66,OUTIL!$BQ:$BV,D$1,FALSE),"Ahmadovitch")))))))))/1000,0)</f>
        <v>792658</v>
      </c>
      <c r="E66" s="5">
        <f>ROUND(IF($A$62="Alimentation, boissons et tabacs",VLOOKUP($A66,OUTIL!$E:$J,E$1,FALSE),IF($A$62="Demi produits",VLOOKUP($A66,OUTIL!$M:$R,E$1,FALSE),IF($A$62="Energie  et  lubrifiants",VLOOKUP($A66,OUTIL!$U:$Z,E$1,FALSE),IF($A$62="Or industriel",VLOOKUP($A66,OUTIL!$AC:$AH,E$1,FALSE),IF($A$62="Produits bruts d'origine animale et vegetale",VLOOKUP($A66,OUTIL!$AK:$AP,E$1,FALSE),IF($A$62="Produits bruts d'origine minerale",VLOOKUP($A66,OUTIL!$AS:$AX,E$1,FALSE),IF($A$62="Produits finis de consommation",VLOOKUP($A66,OUTIL!$BA:$BF,E$1,FALSE),IF($A$62="Produits finis d'equipement agricole",VLOOKUP($A66,OUTIL!$BI:$BN,E$1,FALSE),IF($A$62="Produits finis d'equipement industriel",VLOOKUP($A66,OUTIL!$BQ:$BV,E$1,FALSE),"Ahmadovitch")))))))))/1000,0)</f>
        <v>41777</v>
      </c>
      <c r="F66" s="5">
        <f>ROUND(IF($A$62="Alimentation, boissons et tabacs",VLOOKUP($A66,OUTIL!$E:$J,F$1,FALSE),IF($A$62="Demi produits",VLOOKUP($A66,OUTIL!$M:$R,F$1,FALSE),IF($A$62="Energie  et  lubrifiants",VLOOKUP($A66,OUTIL!$U:$Z,F$1,FALSE),IF($A$62="Or industriel",VLOOKUP($A66,OUTIL!$AC:$AH,F$1,FALSE),IF($A$62="Produits bruts d'origine animale et vegetale",VLOOKUP($A66,OUTIL!$AK:$AP,F$1,FALSE),IF($A$62="Produits bruts d'origine minerale",VLOOKUP($A66,OUTIL!$AS:$AX,F$1,FALSE),IF($A$62="Produits finis de consommation",VLOOKUP($A66,OUTIL!$BA:$BF,F$1,FALSE),IF($A$62="Produits finis d'equipement agricole",VLOOKUP($A66,OUTIL!$BI:$BN,F$1,FALSE),IF($A$62="Produits finis d'equipement industriel",VLOOKUP($A66,OUTIL!$BQ:$BV,F$1,FALSE),"Ahmadovitch")))))))))/1000,0)</f>
        <v>861447</v>
      </c>
    </row>
    <row r="67" spans="1:13" ht="16.5" x14ac:dyDescent="0.3">
      <c r="A67">
        <v>5</v>
      </c>
      <c r="B67" s="5" t="str">
        <f>IF($A$62="Alimentation, boissons et tabacs",VLOOKUP(VLOOKUP($A67,OUTIL!$E:$J,B$1,FALSE),REF!$K:$L,2,FALSE),IF($A$62="Demi produits",VLOOKUP(VLOOKUP($A67,OUTIL!$M:$R,B$1,FALSE),REF!$N:$O,2,FALSE),IF($A$62="Energie  et  lubrifiants",VLOOKUP(VLOOKUP($A67,OUTIL!$U:$Z,B$1,FALSE),REF!$Z:$AA,2,FALSE),IF($A$62="Or industriel",VLOOKUP(VLOOKUP($A67,OUTIL!$AC:$AH,B$1,FALSE),REF!$AC:$AD,2,FALSE),IF($A$62="Produits bruts d'origine animale et vegetale",VLOOKUP(VLOOKUP($A67,OUTIL!$AK:$AP,B$1,FALSE),REF!$Q:$R,2,FALSE),IF($A$62="Produits bruts d'origine minerale",VLOOKUP(VLOOKUP($A67,OUTIL!$AS:$AX,B$1,FALSE),REF!$AF:$AG,2,FALSE),IF($A$62="Produits finis de consommation",VLOOKUP(VLOOKUP($A67,OUTIL!$BA:$BF,B$1,FALSE),REF!$T:$U,2,FALSE),IF($A$62="Produits finis d'equipement agricole",VLOOKUP(VLOOKUP($A67,OUTIL!$BI:$BN,B$1,FALSE),REF!$AI:$AJ,2,FALSE),IF($A$62="Produits finis d'equipement industriel",VLOOKUP(VLOOKUP($A67,OUTIL!$BQ:$BV,B$1,FALSE),REF!$W:$X,2,FALSE),"Ahmadovitch")))))))))</f>
        <v>Minerai de plomb</v>
      </c>
      <c r="C67" s="5">
        <f>ROUND(IF($A$62="Alimentation, boissons et tabacs",VLOOKUP($A67,OUTIL!$E:$J,C$1,FALSE),IF($A$62="Demi produits",VLOOKUP($A67,OUTIL!$M:$R,C$1,FALSE),IF($A$62="Energie  et  lubrifiants",VLOOKUP($A67,OUTIL!$U:$Z,C$1,FALSE),IF($A$62="Or industriel",VLOOKUP($A67,OUTIL!$AC:$AH,C$1,FALSE),IF($A$62="Produits bruts d'origine animale et vegetale",VLOOKUP($A67,OUTIL!$AK:$AP,C$1,FALSE),IF($A$62="Produits bruts d'origine minerale",VLOOKUP($A67,OUTIL!$AS:$AX,C$1,FALSE),IF($A$62="Produits finis de consommation",VLOOKUP($A67,OUTIL!$BA:$BF,C$1,FALSE),IF($A$62="Produits finis d'equipement agricole",VLOOKUP($A67,OUTIL!$BI:$BN,C$1,FALSE),IF($A$62="Produits finis d'equipement industriel",VLOOKUP($A67,OUTIL!$BQ:$BV,C$1,FALSE),"Ahmadovitch")))))))))/1000,0)</f>
        <v>40721</v>
      </c>
      <c r="D67" s="5">
        <f>ROUND(IF($A$62="Alimentation, boissons et tabacs",VLOOKUP($A67,OUTIL!$E:$J,D$1,FALSE),IF($A$62="Demi produits",VLOOKUP($A67,OUTIL!$M:$R,D$1,FALSE),IF($A$62="Energie  et  lubrifiants",VLOOKUP($A67,OUTIL!$U:$Z,D$1,FALSE),IF($A$62="Or industriel",VLOOKUP($A67,OUTIL!$AC:$AH,D$1,FALSE),IF($A$62="Produits bruts d'origine animale et vegetale",VLOOKUP($A67,OUTIL!$AK:$AP,D$1,FALSE),IF($A$62="Produits bruts d'origine minerale",VLOOKUP($A67,OUTIL!$AS:$AX,D$1,FALSE),IF($A$62="Produits finis de consommation",VLOOKUP($A67,OUTIL!$BA:$BF,D$1,FALSE),IF($A$62="Produits finis d'equipement agricole",VLOOKUP($A67,OUTIL!$BI:$BN,D$1,FALSE),IF($A$62="Produits finis d'equipement industriel",VLOOKUP($A67,OUTIL!$BQ:$BV,D$1,FALSE),"Ahmadovitch")))))))))/1000,0)</f>
        <v>665553</v>
      </c>
      <c r="E67" s="5">
        <f>ROUND(IF($A$62="Alimentation, boissons et tabacs",VLOOKUP($A67,OUTIL!$E:$J,E$1,FALSE),IF($A$62="Demi produits",VLOOKUP($A67,OUTIL!$M:$R,E$1,FALSE),IF($A$62="Energie  et  lubrifiants",VLOOKUP($A67,OUTIL!$U:$Z,E$1,FALSE),IF($A$62="Or industriel",VLOOKUP($A67,OUTIL!$AC:$AH,E$1,FALSE),IF($A$62="Produits bruts d'origine animale et vegetale",VLOOKUP($A67,OUTIL!$AK:$AP,E$1,FALSE),IF($A$62="Produits bruts d'origine minerale",VLOOKUP($A67,OUTIL!$AS:$AX,E$1,FALSE),IF($A$62="Produits finis de consommation",VLOOKUP($A67,OUTIL!$BA:$BF,E$1,FALSE),IF($A$62="Produits finis d'equipement agricole",VLOOKUP($A67,OUTIL!$BI:$BN,E$1,FALSE),IF($A$62="Produits finis d'equipement industriel",VLOOKUP($A67,OUTIL!$BQ:$BV,E$1,FALSE),"Ahmadovitch")))))))))/1000,0)</f>
        <v>45079</v>
      </c>
      <c r="F67" s="5">
        <f>ROUND(IF($A$62="Alimentation, boissons et tabacs",VLOOKUP($A67,OUTIL!$E:$J,F$1,FALSE),IF($A$62="Demi produits",VLOOKUP($A67,OUTIL!$M:$R,F$1,FALSE),IF($A$62="Energie  et  lubrifiants",VLOOKUP($A67,OUTIL!$U:$Z,F$1,FALSE),IF($A$62="Or industriel",VLOOKUP($A67,OUTIL!$AC:$AH,F$1,FALSE),IF($A$62="Produits bruts d'origine animale et vegetale",VLOOKUP($A67,OUTIL!$AK:$AP,F$1,FALSE),IF($A$62="Produits bruts d'origine minerale",VLOOKUP($A67,OUTIL!$AS:$AX,F$1,FALSE),IF($A$62="Produits finis de consommation",VLOOKUP($A67,OUTIL!$BA:$BF,F$1,FALSE),IF($A$62="Produits finis d'equipement agricole",VLOOKUP($A67,OUTIL!$BI:$BN,F$1,FALSE),IF($A$62="Produits finis d'equipement industriel",VLOOKUP($A67,OUTIL!$BQ:$BV,F$1,FALSE),"Ahmadovitch")))))))))/1000,0)</f>
        <v>622564</v>
      </c>
    </row>
    <row r="68" spans="1:13" ht="16.5" x14ac:dyDescent="0.3">
      <c r="A68">
        <v>6</v>
      </c>
      <c r="B68" s="5" t="str">
        <f>IF($A$62="Alimentation, boissons et tabacs",VLOOKUP(VLOOKUP($A68,OUTIL!$E:$J,B$1,FALSE),REF!$K:$L,2,FALSE),IF($A$62="Demi produits",VLOOKUP(VLOOKUP($A68,OUTIL!$M:$R,B$1,FALSE),REF!$N:$O,2,FALSE),IF($A$62="Energie  et  lubrifiants",VLOOKUP(VLOOKUP($A68,OUTIL!$U:$Z,B$1,FALSE),REF!$Z:$AA,2,FALSE),IF($A$62="Or industriel",VLOOKUP(VLOOKUP($A68,OUTIL!$AC:$AH,B$1,FALSE),REF!$AC:$AD,2,FALSE),IF($A$62="Produits bruts d'origine animale et vegetale",VLOOKUP(VLOOKUP($A68,OUTIL!$AK:$AP,B$1,FALSE),REF!$Q:$R,2,FALSE),IF($A$62="Produits bruts d'origine minerale",VLOOKUP(VLOOKUP($A68,OUTIL!$AS:$AX,B$1,FALSE),REF!$AF:$AG,2,FALSE),IF($A$62="Produits finis de consommation",VLOOKUP(VLOOKUP($A68,OUTIL!$BA:$BF,B$1,FALSE),REF!$T:$U,2,FALSE),IF($A$62="Produits finis d'equipement agricole",VLOOKUP(VLOOKUP($A68,OUTIL!$BI:$BN,B$1,FALSE),REF!$AI:$AJ,2,FALSE),IF($A$62="Produits finis d'equipement industriel",VLOOKUP(VLOOKUP($A68,OUTIL!$BQ:$BV,B$1,FALSE),REF!$W:$X,2,FALSE),"Ahmadovitch")))))))))</f>
        <v>Marbres; granit; gypse et autres pierres</v>
      </c>
      <c r="C68" s="5">
        <f>ROUND(IF($A$62="Alimentation, boissons et tabacs",VLOOKUP($A68,OUTIL!$E:$J,C$1,FALSE),IF($A$62="Demi produits",VLOOKUP($A68,OUTIL!$M:$R,C$1,FALSE),IF($A$62="Energie  et  lubrifiants",VLOOKUP($A68,OUTIL!$U:$Z,C$1,FALSE),IF($A$62="Or industriel",VLOOKUP($A68,OUTIL!$AC:$AH,C$1,FALSE),IF($A$62="Produits bruts d'origine animale et vegetale",VLOOKUP($A68,OUTIL!$AK:$AP,C$1,FALSE),IF($A$62="Produits bruts d'origine minerale",VLOOKUP($A68,OUTIL!$AS:$AX,C$1,FALSE),IF($A$62="Produits finis de consommation",VLOOKUP($A68,OUTIL!$BA:$BF,C$1,FALSE),IF($A$62="Produits finis d'equipement agricole",VLOOKUP($A68,OUTIL!$BI:$BN,C$1,FALSE),IF($A$62="Produits finis d'equipement industriel",VLOOKUP($A68,OUTIL!$BQ:$BV,C$1,FALSE),"Ahmadovitch")))))))))/1000,0)</f>
        <v>1667823</v>
      </c>
      <c r="D68" s="5">
        <f>ROUND(IF($A$62="Alimentation, boissons et tabacs",VLOOKUP($A68,OUTIL!$E:$J,D$1,FALSE),IF($A$62="Demi produits",VLOOKUP($A68,OUTIL!$M:$R,D$1,FALSE),IF($A$62="Energie  et  lubrifiants",VLOOKUP($A68,OUTIL!$U:$Z,D$1,FALSE),IF($A$62="Or industriel",VLOOKUP($A68,OUTIL!$AC:$AH,D$1,FALSE),IF($A$62="Produits bruts d'origine animale et vegetale",VLOOKUP($A68,OUTIL!$AK:$AP,D$1,FALSE),IF($A$62="Produits bruts d'origine minerale",VLOOKUP($A68,OUTIL!$AS:$AX,D$1,FALSE),IF($A$62="Produits finis de consommation",VLOOKUP($A68,OUTIL!$BA:$BF,D$1,FALSE),IF($A$62="Produits finis d'equipement agricole",VLOOKUP($A68,OUTIL!$BI:$BN,D$1,FALSE),IF($A$62="Produits finis d'equipement industriel",VLOOKUP($A68,OUTIL!$BQ:$BV,D$1,FALSE),"Ahmadovitch")))))))))/1000,0)</f>
        <v>333085</v>
      </c>
      <c r="E68" s="5">
        <f>ROUND(IF($A$62="Alimentation, boissons et tabacs",VLOOKUP($A68,OUTIL!$E:$J,E$1,FALSE),IF($A$62="Demi produits",VLOOKUP($A68,OUTIL!$M:$R,E$1,FALSE),IF($A$62="Energie  et  lubrifiants",VLOOKUP($A68,OUTIL!$U:$Z,E$1,FALSE),IF($A$62="Or industriel",VLOOKUP($A68,OUTIL!$AC:$AH,E$1,FALSE),IF($A$62="Produits bruts d'origine animale et vegetale",VLOOKUP($A68,OUTIL!$AK:$AP,E$1,FALSE),IF($A$62="Produits bruts d'origine minerale",VLOOKUP($A68,OUTIL!$AS:$AX,E$1,FALSE),IF($A$62="Produits finis de consommation",VLOOKUP($A68,OUTIL!$BA:$BF,E$1,FALSE),IF($A$62="Produits finis d'equipement agricole",VLOOKUP($A68,OUTIL!$BI:$BN,E$1,FALSE),IF($A$62="Produits finis d'equipement industriel",VLOOKUP($A68,OUTIL!$BQ:$BV,E$1,FALSE),"Ahmadovitch")))))))))/1000,0)</f>
        <v>1643844</v>
      </c>
      <c r="F68" s="5">
        <f>ROUND(IF($A$62="Alimentation, boissons et tabacs",VLOOKUP($A68,OUTIL!$E:$J,F$1,FALSE),IF($A$62="Demi produits",VLOOKUP($A68,OUTIL!$M:$R,F$1,FALSE),IF($A$62="Energie  et  lubrifiants",VLOOKUP($A68,OUTIL!$U:$Z,F$1,FALSE),IF($A$62="Or industriel",VLOOKUP($A68,OUTIL!$AC:$AH,F$1,FALSE),IF($A$62="Produits bruts d'origine animale et vegetale",VLOOKUP($A68,OUTIL!$AK:$AP,F$1,FALSE),IF($A$62="Produits bruts d'origine minerale",VLOOKUP($A68,OUTIL!$AS:$AX,F$1,FALSE),IF($A$62="Produits finis de consommation",VLOOKUP($A68,OUTIL!$BA:$BF,F$1,FALSE),IF($A$62="Produits finis d'equipement agricole",VLOOKUP($A68,OUTIL!$BI:$BN,F$1,FALSE),IF($A$62="Produits finis d'equipement industriel",VLOOKUP($A68,OUTIL!$BQ:$BV,F$1,FALSE),"Ahmadovitch")))))))))/1000,0)</f>
        <v>399485</v>
      </c>
    </row>
    <row r="69" spans="1:13" ht="16.5" x14ac:dyDescent="0.3">
      <c r="A69">
        <v>7</v>
      </c>
      <c r="B69" s="5" t="str">
        <f>IF($A$62="Alimentation, boissons et tabacs",VLOOKUP(VLOOKUP($A69,OUTIL!$E:$J,B$1,FALSE),REF!$K:$L,2,FALSE),IF($A$62="Demi produits",VLOOKUP(VLOOKUP($A69,OUTIL!$M:$R,B$1,FALSE),REF!$N:$O,2,FALSE),IF($A$62="Energie  et  lubrifiants",VLOOKUP(VLOOKUP($A69,OUTIL!$U:$Z,B$1,FALSE),REF!$Z:$AA,2,FALSE),IF($A$62="Or industriel",VLOOKUP(VLOOKUP($A69,OUTIL!$AC:$AH,B$1,FALSE),REF!$AC:$AD,2,FALSE),IF($A$62="Produits bruts d'origine animale et vegetale",VLOOKUP(VLOOKUP($A69,OUTIL!$AK:$AP,B$1,FALSE),REF!$Q:$R,2,FALSE),IF($A$62="Produits bruts d'origine minerale",VLOOKUP(VLOOKUP($A69,OUTIL!$AS:$AX,B$1,FALSE),REF!$AF:$AG,2,FALSE),IF($A$62="Produits finis de consommation",VLOOKUP(VLOOKUP($A69,OUTIL!$BA:$BF,B$1,FALSE),REF!$T:$U,2,FALSE),IF($A$62="Produits finis d'equipement agricole",VLOOKUP(VLOOKUP($A69,OUTIL!$BI:$BN,B$1,FALSE),REF!$AI:$AJ,2,FALSE),IF($A$62="Produits finis d'equipement industriel",VLOOKUP(VLOOKUP($A69,OUTIL!$BQ:$BV,B$1,FALSE),REF!$W:$X,2,FALSE),"Ahmadovitch")))))))))</f>
        <v>Fluorine spath fluor</v>
      </c>
      <c r="C69" s="5">
        <f>ROUND(IF($A$62="Alimentation, boissons et tabacs",VLOOKUP($A69,OUTIL!$E:$J,C$1,FALSE),IF($A$62="Demi produits",VLOOKUP($A69,OUTIL!$M:$R,C$1,FALSE),IF($A$62="Energie  et  lubrifiants",VLOOKUP($A69,OUTIL!$U:$Z,C$1,FALSE),IF($A$62="Or industriel",VLOOKUP($A69,OUTIL!$AC:$AH,C$1,FALSE),IF($A$62="Produits bruts d'origine animale et vegetale",VLOOKUP($A69,OUTIL!$AK:$AP,C$1,FALSE),IF($A$62="Produits bruts d'origine minerale",VLOOKUP($A69,OUTIL!$AS:$AX,C$1,FALSE),IF($A$62="Produits finis de consommation",VLOOKUP($A69,OUTIL!$BA:$BF,C$1,FALSE),IF($A$62="Produits finis d'equipement agricole",VLOOKUP($A69,OUTIL!$BI:$BN,C$1,FALSE),IF($A$62="Produits finis d'equipement industriel",VLOOKUP($A69,OUTIL!$BQ:$BV,C$1,FALSE),"Ahmadovitch")))))))))/1000,0)</f>
        <v>881800</v>
      </c>
      <c r="D69" s="5">
        <f>ROUND(IF($A$62="Alimentation, boissons et tabacs",VLOOKUP($A69,OUTIL!$E:$J,D$1,FALSE),IF($A$62="Demi produits",VLOOKUP($A69,OUTIL!$M:$R,D$1,FALSE),IF($A$62="Energie  et  lubrifiants",VLOOKUP($A69,OUTIL!$U:$Z,D$1,FALSE),IF($A$62="Or industriel",VLOOKUP($A69,OUTIL!$AC:$AH,D$1,FALSE),IF($A$62="Produits bruts d'origine animale et vegetale",VLOOKUP($A69,OUTIL!$AK:$AP,D$1,FALSE),IF($A$62="Produits bruts d'origine minerale",VLOOKUP($A69,OUTIL!$AS:$AX,D$1,FALSE),IF($A$62="Produits finis de consommation",VLOOKUP($A69,OUTIL!$BA:$BF,D$1,FALSE),IF($A$62="Produits finis d'equipement agricole",VLOOKUP($A69,OUTIL!$BI:$BN,D$1,FALSE),IF($A$62="Produits finis d'equipement industriel",VLOOKUP($A69,OUTIL!$BQ:$BV,D$1,FALSE),"Ahmadovitch")))))))))/1000,0)</f>
        <v>261849</v>
      </c>
      <c r="E69" s="5">
        <f>ROUND(IF($A$62="Alimentation, boissons et tabacs",VLOOKUP($A69,OUTIL!$E:$J,E$1,FALSE),IF($A$62="Demi produits",VLOOKUP($A69,OUTIL!$M:$R,E$1,FALSE),IF($A$62="Energie  et  lubrifiants",VLOOKUP($A69,OUTIL!$U:$Z,E$1,FALSE),IF($A$62="Or industriel",VLOOKUP($A69,OUTIL!$AC:$AH,E$1,FALSE),IF($A$62="Produits bruts d'origine animale et vegetale",VLOOKUP($A69,OUTIL!$AK:$AP,E$1,FALSE),IF($A$62="Produits bruts d'origine minerale",VLOOKUP($A69,OUTIL!$AS:$AX,E$1,FALSE),IF($A$62="Produits finis de consommation",VLOOKUP($A69,OUTIL!$BA:$BF,E$1,FALSE),IF($A$62="Produits finis d'equipement agricole",VLOOKUP($A69,OUTIL!$BI:$BN,E$1,FALSE),IF($A$62="Produits finis d'equipement industriel",VLOOKUP($A69,OUTIL!$BQ:$BV,E$1,FALSE),"Ahmadovitch")))))))))/1000,0)</f>
        <v>786433</v>
      </c>
      <c r="F69" s="5">
        <f>ROUND(IF($A$62="Alimentation, boissons et tabacs",VLOOKUP($A69,OUTIL!$E:$J,F$1,FALSE),IF($A$62="Demi produits",VLOOKUP($A69,OUTIL!$M:$R,F$1,FALSE),IF($A$62="Energie  et  lubrifiants",VLOOKUP($A69,OUTIL!$U:$Z,F$1,FALSE),IF($A$62="Or industriel",VLOOKUP($A69,OUTIL!$AC:$AH,F$1,FALSE),IF($A$62="Produits bruts d'origine animale et vegetale",VLOOKUP($A69,OUTIL!$AK:$AP,F$1,FALSE),IF($A$62="Produits bruts d'origine minerale",VLOOKUP($A69,OUTIL!$AS:$AX,F$1,FALSE),IF($A$62="Produits finis de consommation",VLOOKUP($A69,OUTIL!$BA:$BF,F$1,FALSE),IF($A$62="Produits finis d'equipement agricole",VLOOKUP($A69,OUTIL!$BI:$BN,F$1,FALSE),IF($A$62="Produits finis d'equipement industriel",VLOOKUP($A69,OUTIL!$BQ:$BV,F$1,FALSE),"Ahmadovitch")))))))))/1000,0)</f>
        <v>277966</v>
      </c>
    </row>
    <row r="70" spans="1:13" ht="16.5" x14ac:dyDescent="0.3">
      <c r="A70">
        <v>8</v>
      </c>
      <c r="B70" s="5" t="str">
        <f>IF($A$62="Alimentation, boissons et tabacs",VLOOKUP(VLOOKUP($A70,OUTIL!$E:$J,B$1,FALSE),REF!$K:$L,2,FALSE),IF($A$62="Demi produits",VLOOKUP(VLOOKUP($A70,OUTIL!$M:$R,B$1,FALSE),REF!$N:$O,2,FALSE),IF($A$62="Energie  et  lubrifiants",VLOOKUP(VLOOKUP($A70,OUTIL!$U:$Z,B$1,FALSE),REF!$Z:$AA,2,FALSE),IF($A$62="Or industriel",VLOOKUP(VLOOKUP($A70,OUTIL!$AC:$AH,B$1,FALSE),REF!$AC:$AD,2,FALSE),IF($A$62="Produits bruts d'origine animale et vegetale",VLOOKUP(VLOOKUP($A70,OUTIL!$AK:$AP,B$1,FALSE),REF!$Q:$R,2,FALSE),IF($A$62="Produits bruts d'origine minerale",VLOOKUP(VLOOKUP($A70,OUTIL!$AS:$AX,B$1,FALSE),REF!$AF:$AG,2,FALSE),IF($A$62="Produits finis de consommation",VLOOKUP(VLOOKUP($A70,OUTIL!$BA:$BF,B$1,FALSE),REF!$T:$U,2,FALSE),IF($A$62="Produits finis d'equipement agricole",VLOOKUP(VLOOKUP($A70,OUTIL!$BI:$BN,B$1,FALSE),REF!$AI:$AJ,2,FALSE),IF($A$62="Produits finis d'equipement industriel",VLOOKUP(VLOOKUP($A70,OUTIL!$BQ:$BV,B$1,FALSE),REF!$W:$X,2,FALSE),"Ahmadovitch")))))))))</f>
        <v>Autres minerais métallifères et déchets métalliques</v>
      </c>
      <c r="C70" s="5">
        <f>ROUND(IF($A$62="Alimentation, boissons et tabacs",VLOOKUP($A70,OUTIL!$E:$J,C$1,FALSE),IF($A$62="Demi produits",VLOOKUP($A70,OUTIL!$M:$R,C$1,FALSE),IF($A$62="Energie  et  lubrifiants",VLOOKUP($A70,OUTIL!$U:$Z,C$1,FALSE),IF($A$62="Or industriel",VLOOKUP($A70,OUTIL!$AC:$AH,C$1,FALSE),IF($A$62="Produits bruts d'origine animale et vegetale",VLOOKUP($A70,OUTIL!$AK:$AP,C$1,FALSE),IF($A$62="Produits bruts d'origine minerale",VLOOKUP($A70,OUTIL!$AS:$AX,C$1,FALSE),IF($A$62="Produits finis de consommation",VLOOKUP($A70,OUTIL!$BA:$BF,C$1,FALSE),IF($A$62="Produits finis d'equipement agricole",VLOOKUP($A70,OUTIL!$BI:$BN,C$1,FALSE),IF($A$62="Produits finis d'equipement industriel",VLOOKUP($A70,OUTIL!$BQ:$BV,C$1,FALSE),"Ahmadovitch")))))))))/1000,0)</f>
        <v>59901</v>
      </c>
      <c r="D70" s="5">
        <f>ROUND(IF($A$62="Alimentation, boissons et tabacs",VLOOKUP($A70,OUTIL!$E:$J,D$1,FALSE),IF($A$62="Demi produits",VLOOKUP($A70,OUTIL!$M:$R,D$1,FALSE),IF($A$62="Energie  et  lubrifiants",VLOOKUP($A70,OUTIL!$U:$Z,D$1,FALSE),IF($A$62="Or industriel",VLOOKUP($A70,OUTIL!$AC:$AH,D$1,FALSE),IF($A$62="Produits bruts d'origine animale et vegetale",VLOOKUP($A70,OUTIL!$AK:$AP,D$1,FALSE),IF($A$62="Produits bruts d'origine minerale",VLOOKUP($A70,OUTIL!$AS:$AX,D$1,FALSE),IF($A$62="Produits finis de consommation",VLOOKUP($A70,OUTIL!$BA:$BF,D$1,FALSE),IF($A$62="Produits finis d'equipement agricole",VLOOKUP($A70,OUTIL!$BI:$BN,D$1,FALSE),IF($A$62="Produits finis d'equipement industriel",VLOOKUP($A70,OUTIL!$BQ:$BV,D$1,FALSE),"Ahmadovitch")))))))))/1000,0)</f>
        <v>239932</v>
      </c>
      <c r="E70" s="5">
        <f>ROUND(IF($A$62="Alimentation, boissons et tabacs",VLOOKUP($A70,OUTIL!$E:$J,E$1,FALSE),IF($A$62="Demi produits",VLOOKUP($A70,OUTIL!$M:$R,E$1,FALSE),IF($A$62="Energie  et  lubrifiants",VLOOKUP($A70,OUTIL!$U:$Z,E$1,FALSE),IF($A$62="Or industriel",VLOOKUP($A70,OUTIL!$AC:$AH,E$1,FALSE),IF($A$62="Produits bruts d'origine animale et vegetale",VLOOKUP($A70,OUTIL!$AK:$AP,E$1,FALSE),IF($A$62="Produits bruts d'origine minerale",VLOOKUP($A70,OUTIL!$AS:$AX,E$1,FALSE),IF($A$62="Produits finis de consommation",VLOOKUP($A70,OUTIL!$BA:$BF,E$1,FALSE),IF($A$62="Produits finis d'equipement agricole",VLOOKUP($A70,OUTIL!$BI:$BN,E$1,FALSE),IF($A$62="Produits finis d'equipement industriel",VLOOKUP($A70,OUTIL!$BQ:$BV,E$1,FALSE),"Ahmadovitch")))))))))/1000,0)</f>
        <v>54630</v>
      </c>
      <c r="F70" s="5">
        <f>ROUND(IF($A$62="Alimentation, boissons et tabacs",VLOOKUP($A70,OUTIL!$E:$J,F$1,FALSE),IF($A$62="Demi produits",VLOOKUP($A70,OUTIL!$M:$R,F$1,FALSE),IF($A$62="Energie  et  lubrifiants",VLOOKUP($A70,OUTIL!$U:$Z,F$1,FALSE),IF($A$62="Or industriel",VLOOKUP($A70,OUTIL!$AC:$AH,F$1,FALSE),IF($A$62="Produits bruts d'origine animale et vegetale",VLOOKUP($A70,OUTIL!$AK:$AP,F$1,FALSE),IF($A$62="Produits bruts d'origine minerale",VLOOKUP($A70,OUTIL!$AS:$AX,F$1,FALSE),IF($A$62="Produits finis de consommation",VLOOKUP($A70,OUTIL!$BA:$BF,F$1,FALSE),IF($A$62="Produits finis d'equipement agricole",VLOOKUP($A70,OUTIL!$BI:$BN,F$1,FALSE),IF($A$62="Produits finis d'equipement industriel",VLOOKUP($A70,OUTIL!$BQ:$BV,F$1,FALSE),"Ahmadovitch")))))))))/1000,0)</f>
        <v>259013</v>
      </c>
    </row>
    <row r="71" spans="1:13" ht="16.5" x14ac:dyDescent="0.3">
      <c r="A71">
        <v>9</v>
      </c>
      <c r="B71" s="5" t="str">
        <f>IF($A$62="Alimentation, boissons et tabacs",VLOOKUP(VLOOKUP($A71,OUTIL!$E:$J,B$1,FALSE),REF!$K:$L,2,FALSE),IF($A$62="Demi produits",VLOOKUP(VLOOKUP($A71,OUTIL!$M:$R,B$1,FALSE),REF!$N:$O,2,FALSE),IF($A$62="Energie  et  lubrifiants",VLOOKUP(VLOOKUP($A71,OUTIL!$U:$Z,B$1,FALSE),REF!$Z:$AA,2,FALSE),IF($A$62="Or industriel",VLOOKUP(VLOOKUP($A71,OUTIL!$AC:$AH,B$1,FALSE),REF!$AC:$AD,2,FALSE),IF($A$62="Produits bruts d'origine animale et vegetale",VLOOKUP(VLOOKUP($A71,OUTIL!$AK:$AP,B$1,FALSE),REF!$Q:$R,2,FALSE),IF($A$62="Produits bruts d'origine minerale",VLOOKUP(VLOOKUP($A71,OUTIL!$AS:$AX,B$1,FALSE),REF!$AF:$AG,2,FALSE),IF($A$62="Produits finis de consommation",VLOOKUP(VLOOKUP($A71,OUTIL!$BA:$BF,B$1,FALSE),REF!$T:$U,2,FALSE),IF($A$62="Produits finis d'equipement agricole",VLOOKUP(VLOOKUP($A71,OUTIL!$BI:$BN,B$1,FALSE),REF!$AI:$AJ,2,FALSE),IF($A$62="Produits finis d'equipement industriel",VLOOKUP(VLOOKUP($A71,OUTIL!$BQ:$BV,B$1,FALSE),REF!$W:$X,2,FALSE),"Ahmadovitch")))))))))</f>
        <v>Minerai de zinc</v>
      </c>
      <c r="C71" s="5">
        <f>ROUND(IF($A$62="Alimentation, boissons et tabacs",VLOOKUP($A71,OUTIL!$E:$J,C$1,FALSE),IF($A$62="Demi produits",VLOOKUP($A71,OUTIL!$M:$R,C$1,FALSE),IF($A$62="Energie  et  lubrifiants",VLOOKUP($A71,OUTIL!$U:$Z,C$1,FALSE),IF($A$62="Or industriel",VLOOKUP($A71,OUTIL!$AC:$AH,C$1,FALSE),IF($A$62="Produits bruts d'origine animale et vegetale",VLOOKUP($A71,OUTIL!$AK:$AP,C$1,FALSE),IF($A$62="Produits bruts d'origine minerale",VLOOKUP($A71,OUTIL!$AS:$AX,C$1,FALSE),IF($A$62="Produits finis de consommation",VLOOKUP($A71,OUTIL!$BA:$BF,C$1,FALSE),IF($A$62="Produits finis d'equipement agricole",VLOOKUP($A71,OUTIL!$BI:$BN,C$1,FALSE),IF($A$62="Produits finis d'equipement industriel",VLOOKUP($A71,OUTIL!$BQ:$BV,C$1,FALSE),"Ahmadovitch")))))))))/1000,0)</f>
        <v>38240</v>
      </c>
      <c r="D71" s="5">
        <f>ROUND(IF($A$62="Alimentation, boissons et tabacs",VLOOKUP($A71,OUTIL!$E:$J,D$1,FALSE),IF($A$62="Demi produits",VLOOKUP($A71,OUTIL!$M:$R,D$1,FALSE),IF($A$62="Energie  et  lubrifiants",VLOOKUP($A71,OUTIL!$U:$Z,D$1,FALSE),IF($A$62="Or industriel",VLOOKUP($A71,OUTIL!$AC:$AH,D$1,FALSE),IF($A$62="Produits bruts d'origine animale et vegetale",VLOOKUP($A71,OUTIL!$AK:$AP,D$1,FALSE),IF($A$62="Produits bruts d'origine minerale",VLOOKUP($A71,OUTIL!$AS:$AX,D$1,FALSE),IF($A$62="Produits finis de consommation",VLOOKUP($A71,OUTIL!$BA:$BF,D$1,FALSE),IF($A$62="Produits finis d'equipement agricole",VLOOKUP($A71,OUTIL!$BI:$BN,D$1,FALSE),IF($A$62="Produits finis d'equipement industriel",VLOOKUP($A71,OUTIL!$BQ:$BV,D$1,FALSE),"Ahmadovitch")))))))))/1000,0)</f>
        <v>215671</v>
      </c>
      <c r="E71" s="5">
        <f>ROUND(IF($A$62="Alimentation, boissons et tabacs",VLOOKUP($A71,OUTIL!$E:$J,E$1,FALSE),IF($A$62="Demi produits",VLOOKUP($A71,OUTIL!$M:$R,E$1,FALSE),IF($A$62="Energie  et  lubrifiants",VLOOKUP($A71,OUTIL!$U:$Z,E$1,FALSE),IF($A$62="Or industriel",VLOOKUP($A71,OUTIL!$AC:$AH,E$1,FALSE),IF($A$62="Produits bruts d'origine animale et vegetale",VLOOKUP($A71,OUTIL!$AK:$AP,E$1,FALSE),IF($A$62="Produits bruts d'origine minerale",VLOOKUP($A71,OUTIL!$AS:$AX,E$1,FALSE),IF($A$62="Produits finis de consommation",VLOOKUP($A71,OUTIL!$BA:$BF,E$1,FALSE),IF($A$62="Produits finis d'equipement agricole",VLOOKUP($A71,OUTIL!$BI:$BN,E$1,FALSE),IF($A$62="Produits finis d'equipement industriel",VLOOKUP($A71,OUTIL!$BQ:$BV,E$1,FALSE),"Ahmadovitch")))))))))/1000,0)</f>
        <v>67384</v>
      </c>
      <c r="F71" s="5">
        <f>ROUND(IF($A$62="Alimentation, boissons et tabacs",VLOOKUP($A71,OUTIL!$E:$J,F$1,FALSE),IF($A$62="Demi produits",VLOOKUP($A71,OUTIL!$M:$R,F$1,FALSE),IF($A$62="Energie  et  lubrifiants",VLOOKUP($A71,OUTIL!$U:$Z,F$1,FALSE),IF($A$62="Or industriel",VLOOKUP($A71,OUTIL!$AC:$AH,F$1,FALSE),IF($A$62="Produits bruts d'origine animale et vegetale",VLOOKUP($A71,OUTIL!$AK:$AP,F$1,FALSE),IF($A$62="Produits bruts d'origine minerale",VLOOKUP($A71,OUTIL!$AS:$AX,F$1,FALSE),IF($A$62="Produits finis de consommation",VLOOKUP($A71,OUTIL!$BA:$BF,F$1,FALSE),IF($A$62="Produits finis d'equipement agricole",VLOOKUP($A71,OUTIL!$BI:$BN,F$1,FALSE),IF($A$62="Produits finis d'equipement industriel",VLOOKUP($A71,OUTIL!$BQ:$BV,F$1,FALSE),"Ahmadovitch")))))))))/1000,0)</f>
        <v>321349</v>
      </c>
    </row>
    <row r="72" spans="1:13" ht="16.5" x14ac:dyDescent="0.3">
      <c r="A72">
        <v>10</v>
      </c>
      <c r="B72" s="5" t="str">
        <f>IF($A$62="Alimentation, boissons et tabacs",VLOOKUP(VLOOKUP($A72,OUTIL!$E:$J,B$1,FALSE),REF!$K:$L,2,FALSE),IF($A$62="Demi produits",VLOOKUP(VLOOKUP($A72,OUTIL!$M:$R,B$1,FALSE),REF!$N:$O,2,FALSE),IF($A$62="Energie  et  lubrifiants",VLOOKUP(VLOOKUP($A72,OUTIL!$U:$Z,B$1,FALSE),REF!$Z:$AA,2,FALSE),IF($A$62="Or industriel",VLOOKUP(VLOOKUP($A72,OUTIL!$AC:$AH,B$1,FALSE),REF!$AC:$AD,2,FALSE),IF($A$62="Produits bruts d'origine animale et vegetale",VLOOKUP(VLOOKUP($A72,OUTIL!$AK:$AP,B$1,FALSE),REF!$Q:$R,2,FALSE),IF($A$62="Produits bruts d'origine minerale",VLOOKUP(VLOOKUP($A72,OUTIL!$AS:$AX,B$1,FALSE),REF!$AF:$AG,2,FALSE),IF($A$62="Produits finis de consommation",VLOOKUP(VLOOKUP($A72,OUTIL!$BA:$BF,B$1,FALSE),REF!$T:$U,2,FALSE),IF($A$62="Produits finis d'equipement agricole",VLOOKUP(VLOOKUP($A72,OUTIL!$BI:$BN,B$1,FALSE),REF!$AI:$AJ,2,FALSE),IF($A$62="Produits finis d'equipement industriel",VLOOKUP(VLOOKUP($A72,OUTIL!$BQ:$BV,B$1,FALSE),REF!$W:$X,2,FALSE),"Ahmadovitch")))))))))</f>
        <v>Minerai de manganèse</v>
      </c>
      <c r="C72" s="5">
        <f>ROUND(IF($A$62="Alimentation, boissons et tabacs",VLOOKUP($A72,OUTIL!$E:$J,C$1,FALSE),IF($A$62="Demi produits",VLOOKUP($A72,OUTIL!$M:$R,C$1,FALSE),IF($A$62="Energie  et  lubrifiants",VLOOKUP($A72,OUTIL!$U:$Z,C$1,FALSE),IF($A$62="Or industriel",VLOOKUP($A72,OUTIL!$AC:$AH,C$1,FALSE),IF($A$62="Produits bruts d'origine animale et vegetale",VLOOKUP($A72,OUTIL!$AK:$AP,C$1,FALSE),IF($A$62="Produits bruts d'origine minerale",VLOOKUP($A72,OUTIL!$AS:$AX,C$1,FALSE),IF($A$62="Produits finis de consommation",VLOOKUP($A72,OUTIL!$BA:$BF,C$1,FALSE),IF($A$62="Produits finis d'equipement agricole",VLOOKUP($A72,OUTIL!$BI:$BN,C$1,FALSE),IF($A$62="Produits finis d'equipement industriel",VLOOKUP($A72,OUTIL!$BQ:$BV,C$1,FALSE),"Ahmadovitch")))))))))/1000,0)</f>
        <v>62819</v>
      </c>
      <c r="D72" s="5">
        <f>ROUND(IF($A$62="Alimentation, boissons et tabacs",VLOOKUP($A72,OUTIL!$E:$J,D$1,FALSE),IF($A$62="Demi produits",VLOOKUP($A72,OUTIL!$M:$R,D$1,FALSE),IF($A$62="Energie  et  lubrifiants",VLOOKUP($A72,OUTIL!$U:$Z,D$1,FALSE),IF($A$62="Or industriel",VLOOKUP($A72,OUTIL!$AC:$AH,D$1,FALSE),IF($A$62="Produits bruts d'origine animale et vegetale",VLOOKUP($A72,OUTIL!$AK:$AP,D$1,FALSE),IF($A$62="Produits bruts d'origine minerale",VLOOKUP($A72,OUTIL!$AS:$AX,D$1,FALSE),IF($A$62="Produits finis de consommation",VLOOKUP($A72,OUTIL!$BA:$BF,D$1,FALSE),IF($A$62="Produits finis d'equipement agricole",VLOOKUP($A72,OUTIL!$BI:$BN,D$1,FALSE),IF($A$62="Produits finis d'equipement industriel",VLOOKUP($A72,OUTIL!$BQ:$BV,D$1,FALSE),"Ahmadovitch")))))))))/1000,0)</f>
        <v>161827</v>
      </c>
      <c r="E72" s="5">
        <f>ROUND(IF($A$62="Alimentation, boissons et tabacs",VLOOKUP($A72,OUTIL!$E:$J,E$1,FALSE),IF($A$62="Demi produits",VLOOKUP($A72,OUTIL!$M:$R,E$1,FALSE),IF($A$62="Energie  et  lubrifiants",VLOOKUP($A72,OUTIL!$U:$Z,E$1,FALSE),IF($A$62="Or industriel",VLOOKUP($A72,OUTIL!$AC:$AH,E$1,FALSE),IF($A$62="Produits bruts d'origine animale et vegetale",VLOOKUP($A72,OUTIL!$AK:$AP,E$1,FALSE),IF($A$62="Produits bruts d'origine minerale",VLOOKUP($A72,OUTIL!$AS:$AX,E$1,FALSE),IF($A$62="Produits finis de consommation",VLOOKUP($A72,OUTIL!$BA:$BF,E$1,FALSE),IF($A$62="Produits finis d'equipement agricole",VLOOKUP($A72,OUTIL!$BI:$BN,E$1,FALSE),IF($A$62="Produits finis d'equipement industriel",VLOOKUP($A72,OUTIL!$BQ:$BV,E$1,FALSE),"Ahmadovitch")))))))))/1000,0)</f>
        <v>72261</v>
      </c>
      <c r="F72" s="5">
        <f>ROUND(IF($A$62="Alimentation, boissons et tabacs",VLOOKUP($A72,OUTIL!$E:$J,F$1,FALSE),IF($A$62="Demi produits",VLOOKUP($A72,OUTIL!$M:$R,F$1,FALSE),IF($A$62="Energie  et  lubrifiants",VLOOKUP($A72,OUTIL!$U:$Z,F$1,FALSE),IF($A$62="Or industriel",VLOOKUP($A72,OUTIL!$AC:$AH,F$1,FALSE),IF($A$62="Produits bruts d'origine animale et vegetale",VLOOKUP($A72,OUTIL!$AK:$AP,F$1,FALSE),IF($A$62="Produits bruts d'origine minerale",VLOOKUP($A72,OUTIL!$AS:$AX,F$1,FALSE),IF($A$62="Produits finis de consommation",VLOOKUP($A72,OUTIL!$BA:$BF,F$1,FALSE),IF($A$62="Produits finis d'equipement agricole",VLOOKUP($A72,OUTIL!$BI:$BN,F$1,FALSE),IF($A$62="Produits finis d'equipement industriel",VLOOKUP($A72,OUTIL!$BQ:$BV,F$1,FALSE),"Ahmadovitch")))))))))/1000,0)</f>
        <v>159991</v>
      </c>
    </row>
    <row r="73" spans="1:13" ht="16.5" x14ac:dyDescent="0.3">
      <c r="A73">
        <v>11</v>
      </c>
      <c r="B73" s="5" t="str">
        <f>IF($A$62="Alimentation, boissons et tabacs",VLOOKUP(VLOOKUP($A73,OUTIL!$E:$J,B$1,FALSE),REF!$K:$L,2,FALSE),IF($A$62="Demi produits",VLOOKUP(VLOOKUP($A73,OUTIL!$M:$R,B$1,FALSE),REF!$N:$O,2,FALSE),IF($A$62="Energie  et  lubrifiants",VLOOKUP(VLOOKUP($A73,OUTIL!$U:$Z,B$1,FALSE),REF!$Z:$AA,2,FALSE),IF($A$62="Or industriel",VLOOKUP(VLOOKUP($A73,OUTIL!$AC:$AH,B$1,FALSE),REF!$AC:$AD,2,FALSE),IF($A$62="Produits bruts d'origine animale et vegetale",VLOOKUP(VLOOKUP($A73,OUTIL!$AK:$AP,B$1,FALSE),REF!$Q:$R,2,FALSE),IF($A$62="Produits bruts d'origine minerale",VLOOKUP(VLOOKUP($A73,OUTIL!$AS:$AX,B$1,FALSE),REF!$AF:$AG,2,FALSE),IF($A$62="Produits finis de consommation",VLOOKUP(VLOOKUP($A73,OUTIL!$BA:$BF,B$1,FALSE),REF!$T:$U,2,FALSE),IF($A$62="Produits finis d'equipement agricole",VLOOKUP(VLOOKUP($A73,OUTIL!$BI:$BN,B$1,FALSE),REF!$AI:$AJ,2,FALSE),IF($A$62="Produits finis d'equipement industriel",VLOOKUP(VLOOKUP($A73,OUTIL!$BQ:$BV,B$1,FALSE),REF!$W:$X,2,FALSE),"Ahmadovitch")))))))))</f>
        <v>Fibres textiles synthétiques</v>
      </c>
      <c r="C73" s="5">
        <f>ROUND(IF($A$62="Alimentation, boissons et tabacs",VLOOKUP($A73,OUTIL!$E:$J,C$1,FALSE),IF($A$62="Demi produits",VLOOKUP($A73,OUTIL!$M:$R,C$1,FALSE),IF($A$62="Energie  et  lubrifiants",VLOOKUP($A73,OUTIL!$U:$Z,C$1,FALSE),IF($A$62="Or industriel",VLOOKUP($A73,OUTIL!$AC:$AH,C$1,FALSE),IF($A$62="Produits bruts d'origine animale et vegetale",VLOOKUP($A73,OUTIL!$AK:$AP,C$1,FALSE),IF($A$62="Produits bruts d'origine minerale",VLOOKUP($A73,OUTIL!$AS:$AX,C$1,FALSE),IF($A$62="Produits finis de consommation",VLOOKUP($A73,OUTIL!$BA:$BF,C$1,FALSE),IF($A$62="Produits finis d'equipement agricole",VLOOKUP($A73,OUTIL!$BI:$BN,C$1,FALSE),IF($A$62="Produits finis d'equipement industriel",VLOOKUP($A73,OUTIL!$BQ:$BV,C$1,FALSE),"Ahmadovitch")))))))))/1000,0)</f>
        <v>8658</v>
      </c>
      <c r="D73" s="5">
        <f>ROUND(IF($A$62="Alimentation, boissons et tabacs",VLOOKUP($A73,OUTIL!$E:$J,D$1,FALSE),IF($A$62="Demi produits",VLOOKUP($A73,OUTIL!$M:$R,D$1,FALSE),IF($A$62="Energie  et  lubrifiants",VLOOKUP($A73,OUTIL!$U:$Z,D$1,FALSE),IF($A$62="Or industriel",VLOOKUP($A73,OUTIL!$AC:$AH,D$1,FALSE),IF($A$62="Produits bruts d'origine animale et vegetale",VLOOKUP($A73,OUTIL!$AK:$AP,D$1,FALSE),IF($A$62="Produits bruts d'origine minerale",VLOOKUP($A73,OUTIL!$AS:$AX,D$1,FALSE),IF($A$62="Produits finis de consommation",VLOOKUP($A73,OUTIL!$BA:$BF,D$1,FALSE),IF($A$62="Produits finis d'equipement agricole",VLOOKUP($A73,OUTIL!$BI:$BN,D$1,FALSE),IF($A$62="Produits finis d'equipement industriel",VLOOKUP($A73,OUTIL!$BQ:$BV,D$1,FALSE),"Ahmadovitch")))))))))/1000,0)</f>
        <v>111805</v>
      </c>
      <c r="E73" s="5">
        <f>ROUND(IF($A$62="Alimentation, boissons et tabacs",VLOOKUP($A73,OUTIL!$E:$J,E$1,FALSE),IF($A$62="Demi produits",VLOOKUP($A73,OUTIL!$M:$R,E$1,FALSE),IF($A$62="Energie  et  lubrifiants",VLOOKUP($A73,OUTIL!$U:$Z,E$1,FALSE),IF($A$62="Or industriel",VLOOKUP($A73,OUTIL!$AC:$AH,E$1,FALSE),IF($A$62="Produits bruts d'origine animale et vegetale",VLOOKUP($A73,OUTIL!$AK:$AP,E$1,FALSE),IF($A$62="Produits bruts d'origine minerale",VLOOKUP($A73,OUTIL!$AS:$AX,E$1,FALSE),IF($A$62="Produits finis de consommation",VLOOKUP($A73,OUTIL!$BA:$BF,E$1,FALSE),IF($A$62="Produits finis d'equipement agricole",VLOOKUP($A73,OUTIL!$BI:$BN,E$1,FALSE),IF($A$62="Produits finis d'equipement industriel",VLOOKUP($A73,OUTIL!$BQ:$BV,E$1,FALSE),"Ahmadovitch")))))))))/1000,0)</f>
        <v>13863</v>
      </c>
      <c r="F73" s="5">
        <f>ROUND(IF($A$62="Alimentation, boissons et tabacs",VLOOKUP($A73,OUTIL!$E:$J,F$1,FALSE),IF($A$62="Demi produits",VLOOKUP($A73,OUTIL!$M:$R,F$1,FALSE),IF($A$62="Energie  et  lubrifiants",VLOOKUP($A73,OUTIL!$U:$Z,F$1,FALSE),IF($A$62="Or industriel",VLOOKUP($A73,OUTIL!$AC:$AH,F$1,FALSE),IF($A$62="Produits bruts d'origine animale et vegetale",VLOOKUP($A73,OUTIL!$AK:$AP,F$1,FALSE),IF($A$62="Produits bruts d'origine minerale",VLOOKUP($A73,OUTIL!$AS:$AX,F$1,FALSE),IF($A$62="Produits finis de consommation",VLOOKUP($A73,OUTIL!$BA:$BF,F$1,FALSE),IF($A$62="Produits finis d'equipement agricole",VLOOKUP($A73,OUTIL!$BI:$BN,F$1,FALSE),IF($A$62="Produits finis d'equipement industriel",VLOOKUP($A73,OUTIL!$BQ:$BV,F$1,FALSE),"Ahmadovitch")))))))))/1000,0)</f>
        <v>168101</v>
      </c>
    </row>
    <row r="74" spans="1:13" ht="16.5" x14ac:dyDescent="0.3">
      <c r="B74" s="5" t="s">
        <v>60</v>
      </c>
      <c r="C74" s="6">
        <f>C62-SUM(C63:C73)</f>
        <v>491282</v>
      </c>
      <c r="D74" s="6">
        <f>D62-SUM(D63:D73)</f>
        <v>155735</v>
      </c>
      <c r="E74" s="6">
        <f>E62-SUM(E63:E73)</f>
        <v>570993</v>
      </c>
      <c r="F74" s="6">
        <f>F62-SUM(F63:F73)</f>
        <v>185478</v>
      </c>
    </row>
    <row r="75" spans="1:13" x14ac:dyDescent="0.25">
      <c r="A75" t="s">
        <v>217</v>
      </c>
      <c r="B75" s="2" t="str">
        <f>IF($A$75="Alimentation, boissons et tabacs",VLOOKUP(VLOOKUP($A75,OUTIL!$E:$J,B$1,FALSE),REF!$K:$L,2,FALSE),IF($A$75="Demi produits",VLOOKUP(VLOOKUP($A75,OUTIL!$M:$R,B$1,FALSE),REF!$N:$O,2,FALSE),IF($A$75="Energie  et  lubrifiants",VLOOKUP(VLOOKUP($A75,OUTIL!$U:$Z,B$1,FALSE),REF!$Z:$AA,2,FALSE),IF($A$75="Or industriel",VLOOKUP(VLOOKUP($A75,OUTIL!$AC:$AH,B$1,FALSE),REF!$AC:$AD,2,FALSE),IF($A$75="Produits bruts d'origine animale et vegetale",VLOOKUP(VLOOKUP($A75,OUTIL!$AK:$AP,B$1,FALSE),REF!$Q:$R,2,FALSE),IF($A$75="Produits bruts d'origine minerale",VLOOKUP(VLOOKUP($A75,OUTIL!$AS:$AX,B$1,FALSE),REF!$AF:$AG,2,FALSE),IF($A$75="Produits finis de consommation",VLOOKUP(VLOOKUP($A75,OUTIL!$BA:$BF,B$1,FALSE),REF!$T:$U,2,FALSE),IF($A$75="Produits finis d'equipement agricole",VLOOKUP(VLOOKUP($A75,OUTIL!$BI:$BN,B$1,FALSE),REF!$AI:$AJ,2,FALSE),IF($A$75="Produits finis d'equipement industriel",VLOOKUP(VLOOKUP($A75,OUTIL!$BQ:$BV,B$1,FALSE),REF!$W:$X,2,FALSE),"Ahmadovitch")))))))))</f>
        <v>DEMI PRODUITS</v>
      </c>
      <c r="C75" s="2">
        <f>ROUND(IF($A$75="Alimentation, boissons et tabacs",VLOOKUP($A75,OUTIL!$E:$J,C$1,FALSE),IF($A$75="Demi produits",VLOOKUP($A75,OUTIL!$M:$R,C$1,FALSE),IF($A$75="Energie  et  lubrifiants",VLOOKUP($A75,OUTIL!$U:$Z,C$1,FALSE),IF($A$75="Or industriel",VLOOKUP($A75,OUTIL!$AC:$AH,C$1,FALSE),IF($A$75="Produits bruts d'origine animale et vegetale",VLOOKUP($A75,OUTIL!$AK:$AP,C$1,FALSE),IF($A$75="Produits bruts d'origine minerale",VLOOKUP($A75,OUTIL!$AS:$AX,C$1,FALSE),IF($A$75="Produits finis de consommation",VLOOKUP($A75,OUTIL!$BA:$BF,C$1,FALSE),IF($A$75="Produits finis d'equipement agricole",VLOOKUP($A75,OUTIL!$BI:$BN,C$1,FALSE),IF($A$75="Produits finis d'equipement industriel",VLOOKUP($A75,OUTIL!$BQ:$BV,C$1,FALSE),"Ahmadovitch")))))))))/1000,0)</f>
        <v>12511108</v>
      </c>
      <c r="D75" s="2">
        <f>ROUND(IF($A$75="Alimentation, boissons et tabacs",VLOOKUP($A75,OUTIL!$E:$J,D$1,FALSE),IF($A$75="Demi produits",VLOOKUP($A75,OUTIL!$M:$R,D$1,FALSE),IF($A$75="Energie  et  lubrifiants",VLOOKUP($A75,OUTIL!$U:$Z,D$1,FALSE),IF($A$75="Or industriel",VLOOKUP($A75,OUTIL!$AC:$AH,D$1,FALSE),IF($A$75="Produits bruts d'origine animale et vegetale",VLOOKUP($A75,OUTIL!$AK:$AP,D$1,FALSE),IF($A$75="Produits bruts d'origine minerale",VLOOKUP($A75,OUTIL!$AS:$AX,D$1,FALSE),IF($A$75="Produits finis de consommation",VLOOKUP($A75,OUTIL!$BA:$BF,D$1,FALSE),IF($A$75="Produits finis d'equipement agricole",VLOOKUP($A75,OUTIL!$BI:$BN,D$1,FALSE),IF($A$75="Produits finis d'equipement industriel",VLOOKUP($A75,OUTIL!$BQ:$BV,D$1,FALSE),"Ahmadovitch")))))))))/1000,0)</f>
        <v>85834052</v>
      </c>
      <c r="E75" s="2">
        <f>ROUND(IF($A$75="Alimentation, boissons et tabacs",VLOOKUP($A75,OUTIL!$E:$J,E$1,FALSE),IF($A$75="Demi produits",VLOOKUP($A75,OUTIL!$M:$R,E$1,FALSE),IF($A$75="Energie  et  lubrifiants",VLOOKUP($A75,OUTIL!$U:$Z,E$1,FALSE),IF($A$75="Or industriel",VLOOKUP($A75,OUTIL!$AC:$AH,E$1,FALSE),IF($A$75="Produits bruts d'origine animale et vegetale",VLOOKUP($A75,OUTIL!$AK:$AP,E$1,FALSE),IF($A$75="Produits bruts d'origine minerale",VLOOKUP($A75,OUTIL!$AS:$AX,E$1,FALSE),IF($A$75="Produits finis de consommation",VLOOKUP($A75,OUTIL!$BA:$BF,E$1,FALSE),IF($A$75="Produits finis d'equipement agricole",VLOOKUP($A75,OUTIL!$BI:$BN,E$1,FALSE),IF($A$75="Produits finis d'equipement industriel",VLOOKUP($A75,OUTIL!$BQ:$BV,E$1,FALSE),"Ahmadovitch")))))))))/1000,0)</f>
        <v>11869767</v>
      </c>
      <c r="F75" s="2">
        <f>ROUND(IF($A$75="Alimentation, boissons et tabacs",VLOOKUP($A75,OUTIL!$E:$J,F$1,FALSE),IF($A$75="Demi produits",VLOOKUP($A75,OUTIL!$M:$R,F$1,FALSE),IF($A$75="Energie  et  lubrifiants",VLOOKUP($A75,OUTIL!$U:$Z,F$1,FALSE),IF($A$75="Or industriel",VLOOKUP($A75,OUTIL!$AC:$AH,F$1,FALSE),IF($A$75="Produits bruts d'origine animale et vegetale",VLOOKUP($A75,OUTIL!$AK:$AP,F$1,FALSE),IF($A$75="Produits bruts d'origine minerale",VLOOKUP($A75,OUTIL!$AS:$AX,F$1,FALSE),IF($A$75="Produits finis de consommation",VLOOKUP($A75,OUTIL!$BA:$BF,F$1,FALSE),IF($A$75="Produits finis d'equipement agricole",VLOOKUP($A75,OUTIL!$BI:$BN,F$1,FALSE),IF($A$75="Produits finis d'equipement industriel",VLOOKUP($A75,OUTIL!$BQ:$BV,F$1,FALSE),"Ahmadovitch")))))))))/1000,0)</f>
        <v>79012819</v>
      </c>
      <c r="J75" s="4"/>
      <c r="K75" s="4"/>
      <c r="L75" s="4"/>
      <c r="M75" s="4"/>
    </row>
    <row r="76" spans="1:13" ht="16.5" x14ac:dyDescent="0.3">
      <c r="A76">
        <v>1</v>
      </c>
      <c r="B76" s="5" t="str">
        <f>IF($A$75="Alimentation, boissons et tabacs",VLOOKUP(VLOOKUP($A76,OUTIL!$E:$J,B$1,FALSE),REF!$K:$L,2,FALSE),IF($A$75="Demi produits",VLOOKUP(VLOOKUP($A76,OUTIL!$M:$R,B$1,FALSE),REF!$N:$O,2,FALSE),IF($A$75="Energie  et  lubrifiants",VLOOKUP(VLOOKUP($A76,OUTIL!$U:$Z,B$1,FALSE),REF!$Z:$AA,2,FALSE),IF($A$75="Or industriel",VLOOKUP(VLOOKUP($A76,OUTIL!$AC:$AH,B$1,FALSE),REF!$AC:$AD,2,FALSE),IF($A$75="Produits bruts d'origine animale et vegetale",VLOOKUP(VLOOKUP($A76,OUTIL!$AK:$AP,B$1,FALSE),REF!$Q:$R,2,FALSE),IF($A$75="Produits bruts d'origine minerale",VLOOKUP(VLOOKUP($A76,OUTIL!$AS:$AX,B$1,FALSE),REF!$AF:$AG,2,FALSE),IF($A$75="Produits finis de consommation",VLOOKUP(VLOOKUP($A76,OUTIL!$BA:$BF,B$1,FALSE),REF!$T:$U,2,FALSE),IF($A$75="Produits finis d'equipement agricole",VLOOKUP(VLOOKUP($A76,OUTIL!$BI:$BN,B$1,FALSE),REF!$AI:$AJ,2,FALSE),IF($A$75="Produits finis d'equipement industriel",VLOOKUP(VLOOKUP($A76,OUTIL!$BQ:$BV,B$1,FALSE),REF!$W:$X,2,FALSE),"Ahmadovitch")))))))))</f>
        <v>Engrais naturels et chimiques</v>
      </c>
      <c r="C76" s="5">
        <f>ROUND(IF($A$75="Alimentation, boissons et tabacs",VLOOKUP($A76,OUTIL!$E:$J,C$1,FALSE),IF($A$75="Demi produits",VLOOKUP($A76,OUTIL!$M:$R,C$1,FALSE),IF($A$75="Energie  et  lubrifiants",VLOOKUP($A76,OUTIL!$U:$Z,C$1,FALSE),IF($A$75="Or industriel",VLOOKUP($A76,OUTIL!$AC:$AH,C$1,FALSE),IF($A$75="Produits bruts d'origine animale et vegetale",VLOOKUP($A76,OUTIL!$AK:$AP,C$1,FALSE),IF($A$75="Produits bruts d'origine minerale",VLOOKUP($A76,OUTIL!$AS:$AX,C$1,FALSE),IF($A$75="Produits finis de consommation",VLOOKUP($A76,OUTIL!$BA:$BF,C$1,FALSE),IF($A$75="Produits finis d'equipement agricole",VLOOKUP($A76,OUTIL!$BI:$BN,C$1,FALSE),IF($A$75="Produits finis d'equipement industriel",VLOOKUP($A76,OUTIL!$BQ:$BV,C$1,FALSE),"Ahmadovitch")))))))))/1000,0)</f>
        <v>9610909</v>
      </c>
      <c r="D76" s="5">
        <f>ROUND(IF($A$75="Alimentation, boissons et tabacs",VLOOKUP($A76,OUTIL!$E:$J,D$1,FALSE),IF($A$75="Demi produits",VLOOKUP($A76,OUTIL!$M:$R,D$1,FALSE),IF($A$75="Energie  et  lubrifiants",VLOOKUP($A76,OUTIL!$U:$Z,D$1,FALSE),IF($A$75="Or industriel",VLOOKUP($A76,OUTIL!$AC:$AH,D$1,FALSE),IF($A$75="Produits bruts d'origine animale et vegetale",VLOOKUP($A76,OUTIL!$AK:$AP,D$1,FALSE),IF($A$75="Produits bruts d'origine minerale",VLOOKUP($A76,OUTIL!$AS:$AX,D$1,FALSE),IF($A$75="Produits finis de consommation",VLOOKUP($A76,OUTIL!$BA:$BF,D$1,FALSE),IF($A$75="Produits finis d'equipement agricole",VLOOKUP($A76,OUTIL!$BI:$BN,D$1,FALSE),IF($A$75="Produits finis d'equipement industriel",VLOOKUP($A76,OUTIL!$BQ:$BV,D$1,FALSE),"Ahmadovitch")))))))))/1000,0)</f>
        <v>54725121</v>
      </c>
      <c r="E76" s="5">
        <f>ROUND(IF($A$75="Alimentation, boissons et tabacs",VLOOKUP($A76,OUTIL!$E:$J,E$1,FALSE),IF($A$75="Demi produits",VLOOKUP($A76,OUTIL!$M:$R,E$1,FALSE),IF($A$75="Energie  et  lubrifiants",VLOOKUP($A76,OUTIL!$U:$Z,E$1,FALSE),IF($A$75="Or industriel",VLOOKUP($A76,OUTIL!$AC:$AH,E$1,FALSE),IF($A$75="Produits bruts d'origine animale et vegetale",VLOOKUP($A76,OUTIL!$AK:$AP,E$1,FALSE),IF($A$75="Produits bruts d'origine minerale",VLOOKUP($A76,OUTIL!$AS:$AX,E$1,FALSE),IF($A$75="Produits finis de consommation",VLOOKUP($A76,OUTIL!$BA:$BF,E$1,FALSE),IF($A$75="Produits finis d'equipement agricole",VLOOKUP($A76,OUTIL!$BI:$BN,E$1,FALSE),IF($A$75="Produits finis d'equipement industriel",VLOOKUP($A76,OUTIL!$BQ:$BV,E$1,FALSE),"Ahmadovitch")))))))))/1000,0)</f>
        <v>8999653</v>
      </c>
      <c r="F76" s="5">
        <f>ROUND(IF($A$75="Alimentation, boissons et tabacs",VLOOKUP($A76,OUTIL!$E:$J,F$1,FALSE),IF($A$75="Demi produits",VLOOKUP($A76,OUTIL!$M:$R,F$1,FALSE),IF($A$75="Energie  et  lubrifiants",VLOOKUP($A76,OUTIL!$U:$Z,F$1,FALSE),IF($A$75="Or industriel",VLOOKUP($A76,OUTIL!$AC:$AH,F$1,FALSE),IF($A$75="Produits bruts d'origine animale et vegetale",VLOOKUP($A76,OUTIL!$AK:$AP,F$1,FALSE),IF($A$75="Produits bruts d'origine minerale",VLOOKUP($A76,OUTIL!$AS:$AX,F$1,FALSE),IF($A$75="Produits finis de consommation",VLOOKUP($A76,OUTIL!$BA:$BF,F$1,FALSE),IF($A$75="Produits finis d'equipement agricole",VLOOKUP($A76,OUTIL!$BI:$BN,F$1,FALSE),IF($A$75="Produits finis d'equipement industriel",VLOOKUP($A76,OUTIL!$BQ:$BV,F$1,FALSE),"Ahmadovitch")))))))))/1000,0)</f>
        <v>47068008</v>
      </c>
      <c r="J76" s="4"/>
      <c r="K76" s="4"/>
      <c r="L76" s="4"/>
      <c r="M76" s="4"/>
    </row>
    <row r="77" spans="1:13" ht="16.5" x14ac:dyDescent="0.3">
      <c r="A77">
        <v>2</v>
      </c>
      <c r="B77" s="5" t="str">
        <f>IF($A$75="Alimentation, boissons et tabacs",VLOOKUP(VLOOKUP($A77,OUTIL!$E:$J,B$1,FALSE),REF!$K:$L,2,FALSE),IF($A$75="Demi produits",VLOOKUP(VLOOKUP($A77,OUTIL!$M:$R,B$1,FALSE),REF!$N:$O,2,FALSE),IF($A$75="Energie  et  lubrifiants",VLOOKUP(VLOOKUP($A77,OUTIL!$U:$Z,B$1,FALSE),REF!$Z:$AA,2,FALSE),IF($A$75="Or industriel",VLOOKUP(VLOOKUP($A77,OUTIL!$AC:$AH,B$1,FALSE),REF!$AC:$AD,2,FALSE),IF($A$75="Produits bruts d'origine animale et vegetale",VLOOKUP(VLOOKUP($A77,OUTIL!$AK:$AP,B$1,FALSE),REF!$Q:$R,2,FALSE),IF($A$75="Produits bruts d'origine minerale",VLOOKUP(VLOOKUP($A77,OUTIL!$AS:$AX,B$1,FALSE),REF!$AF:$AG,2,FALSE),IF($A$75="Produits finis de consommation",VLOOKUP(VLOOKUP($A77,OUTIL!$BA:$BF,B$1,FALSE),REF!$T:$U,2,FALSE),IF($A$75="Produits finis d'equipement agricole",VLOOKUP(VLOOKUP($A77,OUTIL!$BI:$BN,B$1,FALSE),REF!$AI:$AJ,2,FALSE),IF($A$75="Produits finis d'equipement industriel",VLOOKUP(VLOOKUP($A77,OUTIL!$BQ:$BV,B$1,FALSE),REF!$W:$X,2,FALSE),"Ahmadovitch")))))))))</f>
        <v>Acide phosphorique</v>
      </c>
      <c r="C77" s="5">
        <f>ROUND(IF($A$75="Alimentation, boissons et tabacs",VLOOKUP($A77,OUTIL!$E:$J,C$1,FALSE),IF($A$75="Demi produits",VLOOKUP($A77,OUTIL!$M:$R,C$1,FALSE),IF($A$75="Energie  et  lubrifiants",VLOOKUP($A77,OUTIL!$U:$Z,C$1,FALSE),IF($A$75="Or industriel",VLOOKUP($A77,OUTIL!$AC:$AH,C$1,FALSE),IF($A$75="Produits bruts d'origine animale et vegetale",VLOOKUP($A77,OUTIL!$AK:$AP,C$1,FALSE),IF($A$75="Produits bruts d'origine minerale",VLOOKUP($A77,OUTIL!$AS:$AX,C$1,FALSE),IF($A$75="Produits finis de consommation",VLOOKUP($A77,OUTIL!$BA:$BF,C$1,FALSE),IF($A$75="Produits finis d'equipement agricole",VLOOKUP($A77,OUTIL!$BI:$BN,C$1,FALSE),IF($A$75="Produits finis d'equipement industriel",VLOOKUP($A77,OUTIL!$BQ:$BV,C$1,FALSE),"Ahmadovitch")))))))))/1000,0)</f>
        <v>1702829</v>
      </c>
      <c r="D77" s="5">
        <f>ROUND(IF($A$75="Alimentation, boissons et tabacs",VLOOKUP($A77,OUTIL!$E:$J,D$1,FALSE),IF($A$75="Demi produits",VLOOKUP($A77,OUTIL!$M:$R,D$1,FALSE),IF($A$75="Energie  et  lubrifiants",VLOOKUP($A77,OUTIL!$U:$Z,D$1,FALSE),IF($A$75="Or industriel",VLOOKUP($A77,OUTIL!$AC:$AH,D$1,FALSE),IF($A$75="Produits bruts d'origine animale et vegetale",VLOOKUP($A77,OUTIL!$AK:$AP,D$1,FALSE),IF($A$75="Produits bruts d'origine minerale",VLOOKUP($A77,OUTIL!$AS:$AX,D$1,FALSE),IF($A$75="Produits finis de consommation",VLOOKUP($A77,OUTIL!$BA:$BF,D$1,FALSE),IF($A$75="Produits finis d'equipement agricole",VLOOKUP($A77,OUTIL!$BI:$BN,D$1,FALSE),IF($A$75="Produits finis d'equipement industriel",VLOOKUP($A77,OUTIL!$BQ:$BV,D$1,FALSE),"Ahmadovitch")))))))))/1000,0)</f>
        <v>12249577</v>
      </c>
      <c r="E77" s="5">
        <f>ROUND(IF($A$75="Alimentation, boissons et tabacs",VLOOKUP($A77,OUTIL!$E:$J,E$1,FALSE),IF($A$75="Demi produits",VLOOKUP($A77,OUTIL!$M:$R,E$1,FALSE),IF($A$75="Energie  et  lubrifiants",VLOOKUP($A77,OUTIL!$U:$Z,E$1,FALSE),IF($A$75="Or industriel",VLOOKUP($A77,OUTIL!$AC:$AH,E$1,FALSE),IF($A$75="Produits bruts d'origine animale et vegetale",VLOOKUP($A77,OUTIL!$AK:$AP,E$1,FALSE),IF($A$75="Produits bruts d'origine minerale",VLOOKUP($A77,OUTIL!$AS:$AX,E$1,FALSE),IF($A$75="Produits finis de consommation",VLOOKUP($A77,OUTIL!$BA:$BF,E$1,FALSE),IF($A$75="Produits finis d'equipement agricole",VLOOKUP($A77,OUTIL!$BI:$BN,E$1,FALSE),IF($A$75="Produits finis d'equipement industriel",VLOOKUP($A77,OUTIL!$BQ:$BV,E$1,FALSE),"Ahmadovitch")))))))))/1000,0)</f>
        <v>1644447</v>
      </c>
      <c r="F77" s="5">
        <f>ROUND(IF($A$75="Alimentation, boissons et tabacs",VLOOKUP($A77,OUTIL!$E:$J,F$1,FALSE),IF($A$75="Demi produits",VLOOKUP($A77,OUTIL!$M:$R,F$1,FALSE),IF($A$75="Energie  et  lubrifiants",VLOOKUP($A77,OUTIL!$U:$Z,F$1,FALSE),IF($A$75="Or industriel",VLOOKUP($A77,OUTIL!$AC:$AH,F$1,FALSE),IF($A$75="Produits bruts d'origine animale et vegetale",VLOOKUP($A77,OUTIL!$AK:$AP,F$1,FALSE),IF($A$75="Produits bruts d'origine minerale",VLOOKUP($A77,OUTIL!$AS:$AX,F$1,FALSE),IF($A$75="Produits finis de consommation",VLOOKUP($A77,OUTIL!$BA:$BF,F$1,FALSE),IF($A$75="Produits finis d'equipement agricole",VLOOKUP($A77,OUTIL!$BI:$BN,F$1,FALSE),IF($A$75="Produits finis d'equipement industriel",VLOOKUP($A77,OUTIL!$BQ:$BV,F$1,FALSE),"Ahmadovitch")))))))))/1000,0)</f>
        <v>10388675</v>
      </c>
      <c r="J77" s="4"/>
      <c r="K77" s="4"/>
      <c r="L77" s="4"/>
      <c r="M77" s="4"/>
    </row>
    <row r="78" spans="1:13" ht="16.5" x14ac:dyDescent="0.3">
      <c r="A78">
        <v>3</v>
      </c>
      <c r="B78" s="5" t="str">
        <f>IF($A$75="Alimentation, boissons et tabacs",VLOOKUP(VLOOKUP($A78,OUTIL!$E:$J,B$1,FALSE),REF!$K:$L,2,FALSE),IF($A$75="Demi produits",VLOOKUP(VLOOKUP($A78,OUTIL!$M:$R,B$1,FALSE),REF!$N:$O,2,FALSE),IF($A$75="Energie  et  lubrifiants",VLOOKUP(VLOOKUP($A78,OUTIL!$U:$Z,B$1,FALSE),REF!$Z:$AA,2,FALSE),IF($A$75="Or industriel",VLOOKUP(VLOOKUP($A78,OUTIL!$AC:$AH,B$1,FALSE),REF!$AC:$AD,2,FALSE),IF($A$75="Produits bruts d'origine animale et vegetale",VLOOKUP(VLOOKUP($A78,OUTIL!$AK:$AP,B$1,FALSE),REF!$Q:$R,2,FALSE),IF($A$75="Produits bruts d'origine minerale",VLOOKUP(VLOOKUP($A78,OUTIL!$AS:$AX,B$1,FALSE),REF!$AF:$AG,2,FALSE),IF($A$75="Produits finis de consommation",VLOOKUP(VLOOKUP($A78,OUTIL!$BA:$BF,B$1,FALSE),REF!$T:$U,2,FALSE),IF($A$75="Produits finis d'equipement agricole",VLOOKUP(VLOOKUP($A78,OUTIL!$BI:$BN,B$1,FALSE),REF!$AI:$AJ,2,FALSE),IF($A$75="Produits finis d'equipement industriel",VLOOKUP(VLOOKUP($A78,OUTIL!$BQ:$BV,B$1,FALSE),REF!$W:$X,2,FALSE),"Ahmadovitch")))))))))</f>
        <v>Composants électroniques</v>
      </c>
      <c r="C78" s="5">
        <f>ROUND(IF($A$75="Alimentation, boissons et tabacs",VLOOKUP($A78,OUTIL!$E:$J,C$1,FALSE),IF($A$75="Demi produits",VLOOKUP($A78,OUTIL!$M:$R,C$1,FALSE),IF($A$75="Energie  et  lubrifiants",VLOOKUP($A78,OUTIL!$U:$Z,C$1,FALSE),IF($A$75="Or industriel",VLOOKUP($A78,OUTIL!$AC:$AH,C$1,FALSE),IF($A$75="Produits bruts d'origine animale et vegetale",VLOOKUP($A78,OUTIL!$AK:$AP,C$1,FALSE),IF($A$75="Produits bruts d'origine minerale",VLOOKUP($A78,OUTIL!$AS:$AX,C$1,FALSE),IF($A$75="Produits finis de consommation",VLOOKUP($A78,OUTIL!$BA:$BF,C$1,FALSE),IF($A$75="Produits finis d'equipement agricole",VLOOKUP($A78,OUTIL!$BI:$BN,C$1,FALSE),IF($A$75="Produits finis d'equipement industriel",VLOOKUP($A78,OUTIL!$BQ:$BV,C$1,FALSE),"Ahmadovitch")))))))))/1000,0)</f>
        <v>1009</v>
      </c>
      <c r="D78" s="5">
        <f>ROUND(IF($A$75="Alimentation, boissons et tabacs",VLOOKUP($A78,OUTIL!$E:$J,D$1,FALSE),IF($A$75="Demi produits",VLOOKUP($A78,OUTIL!$M:$R,D$1,FALSE),IF($A$75="Energie  et  lubrifiants",VLOOKUP($A78,OUTIL!$U:$Z,D$1,FALSE),IF($A$75="Or industriel",VLOOKUP($A78,OUTIL!$AC:$AH,D$1,FALSE),IF($A$75="Produits bruts d'origine animale et vegetale",VLOOKUP($A78,OUTIL!$AK:$AP,D$1,FALSE),IF($A$75="Produits bruts d'origine minerale",VLOOKUP($A78,OUTIL!$AS:$AX,D$1,FALSE),IF($A$75="Produits finis de consommation",VLOOKUP($A78,OUTIL!$BA:$BF,D$1,FALSE),IF($A$75="Produits finis d'equipement agricole",VLOOKUP($A78,OUTIL!$BI:$BN,D$1,FALSE),IF($A$75="Produits finis d'equipement industriel",VLOOKUP($A78,OUTIL!$BQ:$BV,D$1,FALSE),"Ahmadovitch")))))))))/1000,0)</f>
        <v>3608667</v>
      </c>
      <c r="E78" s="5">
        <f>ROUND(IF($A$75="Alimentation, boissons et tabacs",VLOOKUP($A78,OUTIL!$E:$J,E$1,FALSE),IF($A$75="Demi produits",VLOOKUP($A78,OUTIL!$M:$R,E$1,FALSE),IF($A$75="Energie  et  lubrifiants",VLOOKUP($A78,OUTIL!$U:$Z,E$1,FALSE),IF($A$75="Or industriel",VLOOKUP($A78,OUTIL!$AC:$AH,E$1,FALSE),IF($A$75="Produits bruts d'origine animale et vegetale",VLOOKUP($A78,OUTIL!$AK:$AP,E$1,FALSE),IF($A$75="Produits bruts d'origine minerale",VLOOKUP($A78,OUTIL!$AS:$AX,E$1,FALSE),IF($A$75="Produits finis de consommation",VLOOKUP($A78,OUTIL!$BA:$BF,E$1,FALSE),IF($A$75="Produits finis d'equipement agricole",VLOOKUP($A78,OUTIL!$BI:$BN,E$1,FALSE),IF($A$75="Produits finis d'equipement industriel",VLOOKUP($A78,OUTIL!$BQ:$BV,E$1,FALSE),"Ahmadovitch")))))))))/1000,0)</f>
        <v>1212</v>
      </c>
      <c r="F78" s="5">
        <f>ROUND(IF($A$75="Alimentation, boissons et tabacs",VLOOKUP($A78,OUTIL!$E:$J,F$1,FALSE),IF($A$75="Demi produits",VLOOKUP($A78,OUTIL!$M:$R,F$1,FALSE),IF($A$75="Energie  et  lubrifiants",VLOOKUP($A78,OUTIL!$U:$Z,F$1,FALSE),IF($A$75="Or industriel",VLOOKUP($A78,OUTIL!$AC:$AH,F$1,FALSE),IF($A$75="Produits bruts d'origine animale et vegetale",VLOOKUP($A78,OUTIL!$AK:$AP,F$1,FALSE),IF($A$75="Produits bruts d'origine minerale",VLOOKUP($A78,OUTIL!$AS:$AX,F$1,FALSE),IF($A$75="Produits finis de consommation",VLOOKUP($A78,OUTIL!$BA:$BF,F$1,FALSE),IF($A$75="Produits finis d'equipement agricole",VLOOKUP($A78,OUTIL!$BI:$BN,F$1,FALSE),IF($A$75="Produits finis d'equipement industriel",VLOOKUP($A78,OUTIL!$BQ:$BV,F$1,FALSE),"Ahmadovitch")))))))))/1000,0)</f>
        <v>5888800</v>
      </c>
      <c r="G78" s="4"/>
      <c r="H78" s="4"/>
      <c r="I78" s="4"/>
      <c r="J78" s="4"/>
      <c r="K78" s="4"/>
      <c r="L78" s="4"/>
      <c r="M78" s="4"/>
    </row>
    <row r="79" spans="1:13" ht="16.5" x14ac:dyDescent="0.3">
      <c r="A79">
        <v>4</v>
      </c>
      <c r="B79" s="5" t="str">
        <f>IF($A$75="Alimentation, boissons et tabacs",VLOOKUP(VLOOKUP($A79,OUTIL!$E:$J,B$1,FALSE),REF!$K:$L,2,FALSE),IF($A$75="Demi produits",VLOOKUP(VLOOKUP($A79,OUTIL!$M:$R,B$1,FALSE),REF!$N:$O,2,FALSE),IF($A$75="Energie  et  lubrifiants",VLOOKUP(VLOOKUP($A79,OUTIL!$U:$Z,B$1,FALSE),REF!$Z:$AA,2,FALSE),IF($A$75="Or industriel",VLOOKUP(VLOOKUP($A79,OUTIL!$AC:$AH,B$1,FALSE),REF!$AC:$AD,2,FALSE),IF($A$75="Produits bruts d'origine animale et vegetale",VLOOKUP(VLOOKUP($A79,OUTIL!$AK:$AP,B$1,FALSE),REF!$Q:$R,2,FALSE),IF($A$75="Produits bruts d'origine minerale",VLOOKUP(VLOOKUP($A79,OUTIL!$AS:$AX,B$1,FALSE),REF!$AF:$AG,2,FALSE),IF($A$75="Produits finis de consommation",VLOOKUP(VLOOKUP($A79,OUTIL!$BA:$BF,B$1,FALSE),REF!$T:$U,2,FALSE),IF($A$75="Produits finis d'equipement agricole",VLOOKUP(VLOOKUP($A79,OUTIL!$BI:$BN,B$1,FALSE),REF!$AI:$AJ,2,FALSE),IF($A$75="Produits finis d'equipement industriel",VLOOKUP(VLOOKUP($A79,OUTIL!$BQ:$BV,B$1,FALSE),REF!$W:$X,2,FALSE),"Ahmadovitch")))))))))</f>
        <v>Fils et câbles électriques</v>
      </c>
      <c r="C79" s="5">
        <f>ROUND(IF($A$75="Alimentation, boissons et tabacs",VLOOKUP($A79,OUTIL!$E:$J,C$1,FALSE),IF($A$75="Demi produits",VLOOKUP($A79,OUTIL!$M:$R,C$1,FALSE),IF($A$75="Energie  et  lubrifiants",VLOOKUP($A79,OUTIL!$U:$Z,C$1,FALSE),IF($A$75="Or industriel",VLOOKUP($A79,OUTIL!$AC:$AH,C$1,FALSE),IF($A$75="Produits bruts d'origine animale et vegetale",VLOOKUP($A79,OUTIL!$AK:$AP,C$1,FALSE),IF($A$75="Produits bruts d'origine minerale",VLOOKUP($A79,OUTIL!$AS:$AX,C$1,FALSE),IF($A$75="Produits finis de consommation",VLOOKUP($A79,OUTIL!$BA:$BF,C$1,FALSE),IF($A$75="Produits finis d'equipement agricole",VLOOKUP($A79,OUTIL!$BI:$BN,C$1,FALSE),IF($A$75="Produits finis d'equipement industriel",VLOOKUP($A79,OUTIL!$BQ:$BV,C$1,FALSE),"Ahmadovitch")))))))))/1000,0)</f>
        <v>16397</v>
      </c>
      <c r="D79" s="5">
        <f>ROUND(IF($A$75="Alimentation, boissons et tabacs",VLOOKUP($A79,OUTIL!$E:$J,D$1,FALSE),IF($A$75="Demi produits",VLOOKUP($A79,OUTIL!$M:$R,D$1,FALSE),IF($A$75="Energie  et  lubrifiants",VLOOKUP($A79,OUTIL!$U:$Z,D$1,FALSE),IF($A$75="Or industriel",VLOOKUP($A79,OUTIL!$AC:$AH,D$1,FALSE),IF($A$75="Produits bruts d'origine animale et vegetale",VLOOKUP($A79,OUTIL!$AK:$AP,D$1,FALSE),IF($A$75="Produits bruts d'origine minerale",VLOOKUP($A79,OUTIL!$AS:$AX,D$1,FALSE),IF($A$75="Produits finis de consommation",VLOOKUP($A79,OUTIL!$BA:$BF,D$1,FALSE),IF($A$75="Produits finis d'equipement agricole",VLOOKUP($A79,OUTIL!$BI:$BN,D$1,FALSE),IF($A$75="Produits finis d'equipement industriel",VLOOKUP($A79,OUTIL!$BQ:$BV,D$1,FALSE),"Ahmadovitch")))))))))/1000,0)</f>
        <v>2019452</v>
      </c>
      <c r="E79" s="5">
        <f>ROUND(IF($A$75="Alimentation, boissons et tabacs",VLOOKUP($A79,OUTIL!$E:$J,E$1,FALSE),IF($A$75="Demi produits",VLOOKUP($A79,OUTIL!$M:$R,E$1,FALSE),IF($A$75="Energie  et  lubrifiants",VLOOKUP($A79,OUTIL!$U:$Z,E$1,FALSE),IF($A$75="Or industriel",VLOOKUP($A79,OUTIL!$AC:$AH,E$1,FALSE),IF($A$75="Produits bruts d'origine animale et vegetale",VLOOKUP($A79,OUTIL!$AK:$AP,E$1,FALSE),IF($A$75="Produits bruts d'origine minerale",VLOOKUP($A79,OUTIL!$AS:$AX,E$1,FALSE),IF($A$75="Produits finis de consommation",VLOOKUP($A79,OUTIL!$BA:$BF,E$1,FALSE),IF($A$75="Produits finis d'equipement agricole",VLOOKUP($A79,OUTIL!$BI:$BN,E$1,FALSE),IF($A$75="Produits finis d'equipement industriel",VLOOKUP($A79,OUTIL!$BQ:$BV,E$1,FALSE),"Ahmadovitch")))))))))/1000,0)</f>
        <v>29165</v>
      </c>
      <c r="F79" s="5">
        <f>ROUND(IF($A$75="Alimentation, boissons et tabacs",VLOOKUP($A79,OUTIL!$E:$J,F$1,FALSE),IF($A$75="Demi produits",VLOOKUP($A79,OUTIL!$M:$R,F$1,FALSE),IF($A$75="Energie  et  lubrifiants",VLOOKUP($A79,OUTIL!$U:$Z,F$1,FALSE),IF($A$75="Or industriel",VLOOKUP($A79,OUTIL!$AC:$AH,F$1,FALSE),IF($A$75="Produits bruts d'origine animale et vegetale",VLOOKUP($A79,OUTIL!$AK:$AP,F$1,FALSE),IF($A$75="Produits bruts d'origine minerale",VLOOKUP($A79,OUTIL!$AS:$AX,F$1,FALSE),IF($A$75="Produits finis de consommation",VLOOKUP($A79,OUTIL!$BA:$BF,F$1,FALSE),IF($A$75="Produits finis d'equipement agricole",VLOOKUP($A79,OUTIL!$BI:$BN,F$1,FALSE),IF($A$75="Produits finis d'equipement industriel",VLOOKUP($A79,OUTIL!$BQ:$BV,F$1,FALSE),"Ahmadovitch")))))))))/1000,0)</f>
        <v>3904736</v>
      </c>
      <c r="J79" s="4"/>
      <c r="K79" s="4"/>
      <c r="L79" s="4"/>
      <c r="M79" s="4"/>
    </row>
    <row r="80" spans="1:13" ht="16.5" x14ac:dyDescent="0.3">
      <c r="A80">
        <v>5</v>
      </c>
      <c r="B80" s="5" t="str">
        <f>IF($A$75="Alimentation, boissons et tabacs",VLOOKUP(VLOOKUP($A80,OUTIL!$E:$J,B$1,FALSE),REF!$K:$L,2,FALSE),IF($A$75="Demi produits",VLOOKUP(VLOOKUP($A80,OUTIL!$M:$R,B$1,FALSE),REF!$N:$O,2,FALSE),IF($A$75="Energie  et  lubrifiants",VLOOKUP(VLOOKUP($A80,OUTIL!$U:$Z,B$1,FALSE),REF!$Z:$AA,2,FALSE),IF($A$75="Or industriel",VLOOKUP(VLOOKUP($A80,OUTIL!$AC:$AH,B$1,FALSE),REF!$AC:$AD,2,FALSE),IF($A$75="Produits bruts d'origine animale et vegetale",VLOOKUP(VLOOKUP($A80,OUTIL!$AK:$AP,B$1,FALSE),REF!$Q:$R,2,FALSE),IF($A$75="Produits bruts d'origine minerale",VLOOKUP(VLOOKUP($A80,OUTIL!$AS:$AX,B$1,FALSE),REF!$AF:$AG,2,FALSE),IF($A$75="Produits finis de consommation",VLOOKUP(VLOOKUP($A80,OUTIL!$BA:$BF,B$1,FALSE),REF!$T:$U,2,FALSE),IF($A$75="Produits finis d'equipement agricole",VLOOKUP(VLOOKUP($A80,OUTIL!$BI:$BN,B$1,FALSE),REF!$AI:$AJ,2,FALSE),IF($A$75="Produits finis d'equipement industriel",VLOOKUP(VLOOKUP($A80,OUTIL!$BQ:$BV,B$1,FALSE),REF!$W:$X,2,FALSE),"Ahmadovitch")))))))))</f>
        <v>Argent brut et ouvrages mi-ouvrés en argent</v>
      </c>
      <c r="C80" s="5">
        <f>ROUND(IF($A$75="Alimentation, boissons et tabacs",VLOOKUP($A80,OUTIL!$E:$J,C$1,FALSE),IF($A$75="Demi produits",VLOOKUP($A80,OUTIL!$M:$R,C$1,FALSE),IF($A$75="Energie  et  lubrifiants",VLOOKUP($A80,OUTIL!$U:$Z,C$1,FALSE),IF($A$75="Or industriel",VLOOKUP($A80,OUTIL!$AC:$AH,C$1,FALSE),IF($A$75="Produits bruts d'origine animale et vegetale",VLOOKUP($A80,OUTIL!$AK:$AP,C$1,FALSE),IF($A$75="Produits bruts d'origine minerale",VLOOKUP($A80,OUTIL!$AS:$AX,C$1,FALSE),IF($A$75="Produits finis de consommation",VLOOKUP($A80,OUTIL!$BA:$BF,C$1,FALSE),IF($A$75="Produits finis d'equipement agricole",VLOOKUP($A80,OUTIL!$BI:$BN,C$1,FALSE),IF($A$75="Produits finis d'equipement industriel",VLOOKUP($A80,OUTIL!$BQ:$BV,C$1,FALSE),"Ahmadovitch")))))))))/1000,0)</f>
        <v>205</v>
      </c>
      <c r="D80" s="5">
        <f>ROUND(IF($A$75="Alimentation, boissons et tabacs",VLOOKUP($A80,OUTIL!$E:$J,D$1,FALSE),IF($A$75="Demi produits",VLOOKUP($A80,OUTIL!$M:$R,D$1,FALSE),IF($A$75="Energie  et  lubrifiants",VLOOKUP($A80,OUTIL!$U:$Z,D$1,FALSE),IF($A$75="Or industriel",VLOOKUP($A80,OUTIL!$AC:$AH,D$1,FALSE),IF($A$75="Produits bruts d'origine animale et vegetale",VLOOKUP($A80,OUTIL!$AK:$AP,D$1,FALSE),IF($A$75="Produits bruts d'origine minerale",VLOOKUP($A80,OUTIL!$AS:$AX,D$1,FALSE),IF($A$75="Produits finis de consommation",VLOOKUP($A80,OUTIL!$BA:$BF,D$1,FALSE),IF($A$75="Produits finis d'equipement agricole",VLOOKUP($A80,OUTIL!$BI:$BN,D$1,FALSE),IF($A$75="Produits finis d'equipement industriel",VLOOKUP($A80,OUTIL!$BQ:$BV,D$1,FALSE),"Ahmadovitch")))))))))/1000,0)</f>
        <v>1895519</v>
      </c>
      <c r="E80" s="5">
        <f>ROUND(IF($A$75="Alimentation, boissons et tabacs",VLOOKUP($A80,OUTIL!$E:$J,E$1,FALSE),IF($A$75="Demi produits",VLOOKUP($A80,OUTIL!$M:$R,E$1,FALSE),IF($A$75="Energie  et  lubrifiants",VLOOKUP($A80,OUTIL!$U:$Z,E$1,FALSE),IF($A$75="Or industriel",VLOOKUP($A80,OUTIL!$AC:$AH,E$1,FALSE),IF($A$75="Produits bruts d'origine animale et vegetale",VLOOKUP($A80,OUTIL!$AK:$AP,E$1,FALSE),IF($A$75="Produits bruts d'origine minerale",VLOOKUP($A80,OUTIL!$AS:$AX,E$1,FALSE),IF($A$75="Produits finis de consommation",VLOOKUP($A80,OUTIL!$BA:$BF,E$1,FALSE),IF($A$75="Produits finis d'equipement agricole",VLOOKUP($A80,OUTIL!$BI:$BN,E$1,FALSE),IF($A$75="Produits finis d'equipement industriel",VLOOKUP($A80,OUTIL!$BQ:$BV,E$1,FALSE),"Ahmadovitch")))))))))/1000,0)</f>
        <v>120</v>
      </c>
      <c r="F80" s="5">
        <f>ROUND(IF($A$75="Alimentation, boissons et tabacs",VLOOKUP($A80,OUTIL!$E:$J,F$1,FALSE),IF($A$75="Demi produits",VLOOKUP($A80,OUTIL!$M:$R,F$1,FALSE),IF($A$75="Energie  et  lubrifiants",VLOOKUP($A80,OUTIL!$U:$Z,F$1,FALSE),IF($A$75="Or industriel",VLOOKUP($A80,OUTIL!$AC:$AH,F$1,FALSE),IF($A$75="Produits bruts d'origine animale et vegetale",VLOOKUP($A80,OUTIL!$AK:$AP,F$1,FALSE),IF($A$75="Produits bruts d'origine minerale",VLOOKUP($A80,OUTIL!$AS:$AX,F$1,FALSE),IF($A$75="Produits finis de consommation",VLOOKUP($A80,OUTIL!$BA:$BF,F$1,FALSE),IF($A$75="Produits finis d'equipement agricole",VLOOKUP($A80,OUTIL!$BI:$BN,F$1,FALSE),IF($A$75="Produits finis d'equipement industriel",VLOOKUP($A80,OUTIL!$BQ:$BV,F$1,FALSE),"Ahmadovitch")))))))))/1000,0)</f>
        <v>887556</v>
      </c>
      <c r="G80" s="4"/>
      <c r="H80" s="4"/>
      <c r="I80" s="4"/>
      <c r="J80" s="4"/>
      <c r="K80" s="4"/>
      <c r="L80" s="4"/>
      <c r="M80" s="4"/>
    </row>
    <row r="81" spans="1:13" ht="16.5" x14ac:dyDescent="0.3">
      <c r="A81">
        <v>6</v>
      </c>
      <c r="B81" s="5" t="str">
        <f>IF($A$75="Alimentation, boissons et tabacs",VLOOKUP(VLOOKUP($A81,OUTIL!$E:$J,B$1,FALSE),REF!$K:$L,2,FALSE),IF($A$75="Demi produits",VLOOKUP(VLOOKUP($A81,OUTIL!$M:$R,B$1,FALSE),REF!$N:$O,2,FALSE),IF($A$75="Energie  et  lubrifiants",VLOOKUP(VLOOKUP($A81,OUTIL!$U:$Z,B$1,FALSE),REF!$Z:$AA,2,FALSE),IF($A$75="Or industriel",VLOOKUP(VLOOKUP($A81,OUTIL!$AC:$AH,B$1,FALSE),REF!$AC:$AD,2,FALSE),IF($A$75="Produits bruts d'origine animale et vegetale",VLOOKUP(VLOOKUP($A81,OUTIL!$AK:$AP,B$1,FALSE),REF!$Q:$R,2,FALSE),IF($A$75="Produits bruts d'origine minerale",VLOOKUP(VLOOKUP($A81,OUTIL!$AS:$AX,B$1,FALSE),REF!$AF:$AG,2,FALSE),IF($A$75="Produits finis de consommation",VLOOKUP(VLOOKUP($A81,OUTIL!$BA:$BF,B$1,FALSE),REF!$T:$U,2,FALSE),IF($A$75="Produits finis d'equipement agricole",VLOOKUP(VLOOKUP($A81,OUTIL!$BI:$BN,B$1,FALSE),REF!$AI:$AJ,2,FALSE),IF($A$75="Produits finis d'equipement industriel",VLOOKUP(VLOOKUP($A81,OUTIL!$BQ:$BV,B$1,FALSE),REF!$W:$X,2,FALSE),"Ahmadovitch")))))))))</f>
        <v>Cuivre et alliages de cuivre</v>
      </c>
      <c r="C81" s="5">
        <f>ROUND(IF($A$75="Alimentation, boissons et tabacs",VLOOKUP($A81,OUTIL!$E:$J,C$1,FALSE),IF($A$75="Demi produits",VLOOKUP($A81,OUTIL!$M:$R,C$1,FALSE),IF($A$75="Energie  et  lubrifiants",VLOOKUP($A81,OUTIL!$U:$Z,C$1,FALSE),IF($A$75="Or industriel",VLOOKUP($A81,OUTIL!$AC:$AH,C$1,FALSE),IF($A$75="Produits bruts d'origine animale et vegetale",VLOOKUP($A81,OUTIL!$AK:$AP,C$1,FALSE),IF($A$75="Produits bruts d'origine minerale",VLOOKUP($A81,OUTIL!$AS:$AX,C$1,FALSE),IF($A$75="Produits finis de consommation",VLOOKUP($A81,OUTIL!$BA:$BF,C$1,FALSE),IF($A$75="Produits finis d'equipement agricole",VLOOKUP($A81,OUTIL!$BI:$BN,C$1,FALSE),IF($A$75="Produits finis d'equipement industriel",VLOOKUP($A81,OUTIL!$BQ:$BV,C$1,FALSE),"Ahmadovitch")))))))))/1000,0)</f>
        <v>12937</v>
      </c>
      <c r="D81" s="5">
        <f>ROUND(IF($A$75="Alimentation, boissons et tabacs",VLOOKUP($A81,OUTIL!$E:$J,D$1,FALSE),IF($A$75="Demi produits",VLOOKUP($A81,OUTIL!$M:$R,D$1,FALSE),IF($A$75="Energie  et  lubrifiants",VLOOKUP($A81,OUTIL!$U:$Z,D$1,FALSE),IF($A$75="Or industriel",VLOOKUP($A81,OUTIL!$AC:$AH,D$1,FALSE),IF($A$75="Produits bruts d'origine animale et vegetale",VLOOKUP($A81,OUTIL!$AK:$AP,D$1,FALSE),IF($A$75="Produits bruts d'origine minerale",VLOOKUP($A81,OUTIL!$AS:$AX,D$1,FALSE),IF($A$75="Produits finis de consommation",VLOOKUP($A81,OUTIL!$BA:$BF,D$1,FALSE),IF($A$75="Produits finis d'equipement agricole",VLOOKUP($A81,OUTIL!$BI:$BN,D$1,FALSE),IF($A$75="Produits finis d'equipement industriel",VLOOKUP($A81,OUTIL!$BQ:$BV,D$1,FALSE),"Ahmadovitch")))))))))/1000,0)</f>
        <v>1005984</v>
      </c>
      <c r="E81" s="5">
        <f>ROUND(IF($A$75="Alimentation, boissons et tabacs",VLOOKUP($A81,OUTIL!$E:$J,E$1,FALSE),IF($A$75="Demi produits",VLOOKUP($A81,OUTIL!$M:$R,E$1,FALSE),IF($A$75="Energie  et  lubrifiants",VLOOKUP($A81,OUTIL!$U:$Z,E$1,FALSE),IF($A$75="Or industriel",VLOOKUP($A81,OUTIL!$AC:$AH,E$1,FALSE),IF($A$75="Produits bruts d'origine animale et vegetale",VLOOKUP($A81,OUTIL!$AK:$AP,E$1,FALSE),IF($A$75="Produits bruts d'origine minerale",VLOOKUP($A81,OUTIL!$AS:$AX,E$1,FALSE),IF($A$75="Produits finis de consommation",VLOOKUP($A81,OUTIL!$BA:$BF,E$1,FALSE),IF($A$75="Produits finis d'equipement agricole",VLOOKUP($A81,OUTIL!$BI:$BN,E$1,FALSE),IF($A$75="Produits finis d'equipement industriel",VLOOKUP($A81,OUTIL!$BQ:$BV,E$1,FALSE),"Ahmadovitch")))))))))/1000,0)</f>
        <v>11221</v>
      </c>
      <c r="F81" s="5">
        <f>ROUND(IF($A$75="Alimentation, boissons et tabacs",VLOOKUP($A81,OUTIL!$E:$J,F$1,FALSE),IF($A$75="Demi produits",VLOOKUP($A81,OUTIL!$M:$R,F$1,FALSE),IF($A$75="Energie  et  lubrifiants",VLOOKUP($A81,OUTIL!$U:$Z,F$1,FALSE),IF($A$75="Or industriel",VLOOKUP($A81,OUTIL!$AC:$AH,F$1,FALSE),IF($A$75="Produits bruts d'origine animale et vegetale",VLOOKUP($A81,OUTIL!$AK:$AP,F$1,FALSE),IF($A$75="Produits bruts d'origine minerale",VLOOKUP($A81,OUTIL!$AS:$AX,F$1,FALSE),IF($A$75="Produits finis de consommation",VLOOKUP($A81,OUTIL!$BA:$BF,F$1,FALSE),IF($A$75="Produits finis d'equipement agricole",VLOOKUP($A81,OUTIL!$BI:$BN,F$1,FALSE),IF($A$75="Produits finis d'equipement industriel",VLOOKUP($A81,OUTIL!$BQ:$BV,F$1,FALSE),"Ahmadovitch")))))))))/1000,0)</f>
        <v>886115</v>
      </c>
      <c r="J81" s="4"/>
      <c r="K81" s="4"/>
      <c r="L81" s="4"/>
      <c r="M81" s="4"/>
    </row>
    <row r="82" spans="1:13" ht="16.5" x14ac:dyDescent="0.3">
      <c r="A82">
        <v>7</v>
      </c>
      <c r="B82" s="5" t="str">
        <f>IF($A$75="Alimentation, boissons et tabacs",VLOOKUP(VLOOKUP($A82,OUTIL!$E:$J,B$1,FALSE),REF!$K:$L,2,FALSE),IF($A$75="Demi produits",VLOOKUP(VLOOKUP($A82,OUTIL!$M:$R,B$1,FALSE),REF!$N:$O,2,FALSE),IF($A$75="Energie  et  lubrifiants",VLOOKUP(VLOOKUP($A82,OUTIL!$U:$Z,B$1,FALSE),REF!$Z:$AA,2,FALSE),IF($A$75="Or industriel",VLOOKUP(VLOOKUP($A82,OUTIL!$AC:$AH,B$1,FALSE),REF!$AC:$AD,2,FALSE),IF($A$75="Produits bruts d'origine animale et vegetale",VLOOKUP(VLOOKUP($A82,OUTIL!$AK:$AP,B$1,FALSE),REF!$Q:$R,2,FALSE),IF($A$75="Produits bruts d'origine minerale",VLOOKUP(VLOOKUP($A82,OUTIL!$AS:$AX,B$1,FALSE),REF!$AF:$AG,2,FALSE),IF($A$75="Produits finis de consommation",VLOOKUP(VLOOKUP($A82,OUTIL!$BA:$BF,B$1,FALSE),REF!$T:$U,2,FALSE),IF($A$75="Produits finis d'equipement agricole",VLOOKUP(VLOOKUP($A82,OUTIL!$BI:$BN,B$1,FALSE),REF!$AI:$AJ,2,FALSE),IF($A$75="Produits finis d'equipement industriel",VLOOKUP(VLOOKUP($A82,OUTIL!$BQ:$BV,B$1,FALSE),REF!$W:$X,2,FALSE),"Ahmadovitch")))))))))</f>
        <v>Autres métaux communs et ouvrages en ces matières</v>
      </c>
      <c r="C82" s="5">
        <f>ROUND(IF($A$75="Alimentation, boissons et tabacs",VLOOKUP($A82,OUTIL!$E:$J,C$1,FALSE),IF($A$75="Demi produits",VLOOKUP($A82,OUTIL!$M:$R,C$1,FALSE),IF($A$75="Energie  et  lubrifiants",VLOOKUP($A82,OUTIL!$U:$Z,C$1,FALSE),IF($A$75="Or industriel",VLOOKUP($A82,OUTIL!$AC:$AH,C$1,FALSE),IF($A$75="Produits bruts d'origine animale et vegetale",VLOOKUP($A82,OUTIL!$AK:$AP,C$1,FALSE),IF($A$75="Produits bruts d'origine minerale",VLOOKUP($A82,OUTIL!$AS:$AX,C$1,FALSE),IF($A$75="Produits finis de consommation",VLOOKUP($A82,OUTIL!$BA:$BF,C$1,FALSE),IF($A$75="Produits finis d'equipement agricole",VLOOKUP($A82,OUTIL!$BI:$BN,C$1,FALSE),IF($A$75="Produits finis d'equipement industriel",VLOOKUP($A82,OUTIL!$BQ:$BV,C$1,FALSE),"Ahmadovitch")))))))))/1000,0)</f>
        <v>1364</v>
      </c>
      <c r="D82" s="5">
        <f>ROUND(IF($A$75="Alimentation, boissons et tabacs",VLOOKUP($A82,OUTIL!$E:$J,D$1,FALSE),IF($A$75="Demi produits",VLOOKUP($A82,OUTIL!$M:$R,D$1,FALSE),IF($A$75="Energie  et  lubrifiants",VLOOKUP($A82,OUTIL!$U:$Z,D$1,FALSE),IF($A$75="Or industriel",VLOOKUP($A82,OUTIL!$AC:$AH,D$1,FALSE),IF($A$75="Produits bruts d'origine animale et vegetale",VLOOKUP($A82,OUTIL!$AK:$AP,D$1,FALSE),IF($A$75="Produits bruts d'origine minerale",VLOOKUP($A82,OUTIL!$AS:$AX,D$1,FALSE),IF($A$75="Produits finis de consommation",VLOOKUP($A82,OUTIL!$BA:$BF,D$1,FALSE),IF($A$75="Produits finis d'equipement agricole",VLOOKUP($A82,OUTIL!$BI:$BN,D$1,FALSE),IF($A$75="Produits finis d'equipement industriel",VLOOKUP($A82,OUTIL!$BQ:$BV,D$1,FALSE),"Ahmadovitch")))))))))/1000,0)</f>
        <v>941284</v>
      </c>
      <c r="E82" s="5">
        <f>ROUND(IF($A$75="Alimentation, boissons et tabacs",VLOOKUP($A82,OUTIL!$E:$J,E$1,FALSE),IF($A$75="Demi produits",VLOOKUP($A82,OUTIL!$M:$R,E$1,FALSE),IF($A$75="Energie  et  lubrifiants",VLOOKUP($A82,OUTIL!$U:$Z,E$1,FALSE),IF($A$75="Or industriel",VLOOKUP($A82,OUTIL!$AC:$AH,E$1,FALSE),IF($A$75="Produits bruts d'origine animale et vegetale",VLOOKUP($A82,OUTIL!$AK:$AP,E$1,FALSE),IF($A$75="Produits bruts d'origine minerale",VLOOKUP($A82,OUTIL!$AS:$AX,E$1,FALSE),IF($A$75="Produits finis de consommation",VLOOKUP($A82,OUTIL!$BA:$BF,E$1,FALSE),IF($A$75="Produits finis d'equipement agricole",VLOOKUP($A82,OUTIL!$BI:$BN,E$1,FALSE),IF($A$75="Produits finis d'equipement industriel",VLOOKUP($A82,OUTIL!$BQ:$BV,E$1,FALSE),"Ahmadovitch")))))))))/1000,0)</f>
        <v>1785</v>
      </c>
      <c r="F82" s="5">
        <f>ROUND(IF($A$75="Alimentation, boissons et tabacs",VLOOKUP($A82,OUTIL!$E:$J,F$1,FALSE),IF($A$75="Demi produits",VLOOKUP($A82,OUTIL!$M:$R,F$1,FALSE),IF($A$75="Energie  et  lubrifiants",VLOOKUP($A82,OUTIL!$U:$Z,F$1,FALSE),IF($A$75="Or industriel",VLOOKUP($A82,OUTIL!$AC:$AH,F$1,FALSE),IF($A$75="Produits bruts d'origine animale et vegetale",VLOOKUP($A82,OUTIL!$AK:$AP,F$1,FALSE),IF($A$75="Produits bruts d'origine minerale",VLOOKUP($A82,OUTIL!$AS:$AX,F$1,FALSE),IF($A$75="Produits finis de consommation",VLOOKUP($A82,OUTIL!$BA:$BF,F$1,FALSE),IF($A$75="Produits finis d'equipement agricole",VLOOKUP($A82,OUTIL!$BI:$BN,F$1,FALSE),IF($A$75="Produits finis d'equipement industriel",VLOOKUP($A82,OUTIL!$BQ:$BV,F$1,FALSE),"Ahmadovitch")))))))))/1000,0)</f>
        <v>930685</v>
      </c>
      <c r="J82" s="4"/>
      <c r="K82" s="4"/>
      <c r="L82" s="4"/>
      <c r="M82" s="4"/>
    </row>
    <row r="83" spans="1:13" ht="16.5" x14ac:dyDescent="0.3">
      <c r="A83">
        <v>8</v>
      </c>
      <c r="B83" s="5" t="str">
        <f>IF($A$75="Alimentation, boissons et tabacs",VLOOKUP(VLOOKUP($A83,OUTIL!$E:$J,B$1,FALSE),REF!$K:$L,2,FALSE),IF($A$75="Demi produits",VLOOKUP(VLOOKUP($A83,OUTIL!$M:$R,B$1,FALSE),REF!$N:$O,2,FALSE),IF($A$75="Energie  et  lubrifiants",VLOOKUP(VLOOKUP($A83,OUTIL!$U:$Z,B$1,FALSE),REF!$Z:$AA,2,FALSE),IF($A$75="Or industriel",VLOOKUP(VLOOKUP($A83,OUTIL!$AC:$AH,B$1,FALSE),REF!$AC:$AD,2,FALSE),IF($A$75="Produits bruts d'origine animale et vegetale",VLOOKUP(VLOOKUP($A83,OUTIL!$AK:$AP,B$1,FALSE),REF!$Q:$R,2,FALSE),IF($A$75="Produits bruts d'origine minerale",VLOOKUP(VLOOKUP($A83,OUTIL!$AS:$AX,B$1,FALSE),REF!$AF:$AG,2,FALSE),IF($A$75="Produits finis de consommation",VLOOKUP(VLOOKUP($A83,OUTIL!$BA:$BF,B$1,FALSE),REF!$T:$U,2,FALSE),IF($A$75="Produits finis d'equipement agricole",VLOOKUP(VLOOKUP($A83,OUTIL!$BI:$BN,B$1,FALSE),REF!$AI:$AJ,2,FALSE),IF($A$75="Produits finis d'equipement industriel",VLOOKUP(VLOOKUP($A83,OUTIL!$BQ:$BV,B$1,FALSE),REF!$W:$X,2,FALSE),"Ahmadovitch")))))))))</f>
        <v>Tubes; tuyaux et leurs accessoires, en matière plastique</v>
      </c>
      <c r="C83" s="5">
        <f>ROUND(IF($A$75="Alimentation, boissons et tabacs",VLOOKUP($A83,OUTIL!$E:$J,C$1,FALSE),IF($A$75="Demi produits",VLOOKUP($A83,OUTIL!$M:$R,C$1,FALSE),IF($A$75="Energie  et  lubrifiants",VLOOKUP($A83,OUTIL!$U:$Z,C$1,FALSE),IF($A$75="Or industriel",VLOOKUP($A83,OUTIL!$AC:$AH,C$1,FALSE),IF($A$75="Produits bruts d'origine animale et vegetale",VLOOKUP($A83,OUTIL!$AK:$AP,C$1,FALSE),IF($A$75="Produits bruts d'origine minerale",VLOOKUP($A83,OUTIL!$AS:$AX,C$1,FALSE),IF($A$75="Produits finis de consommation",VLOOKUP($A83,OUTIL!$BA:$BF,C$1,FALSE),IF($A$75="Produits finis d'equipement agricole",VLOOKUP($A83,OUTIL!$BI:$BN,C$1,FALSE),IF($A$75="Produits finis d'equipement industriel",VLOOKUP($A83,OUTIL!$BQ:$BV,C$1,FALSE),"Ahmadovitch")))))))))/1000,0)</f>
        <v>4736</v>
      </c>
      <c r="D83" s="5">
        <f>ROUND(IF($A$75="Alimentation, boissons et tabacs",VLOOKUP($A83,OUTIL!$E:$J,D$1,FALSE),IF($A$75="Demi produits",VLOOKUP($A83,OUTIL!$M:$R,D$1,FALSE),IF($A$75="Energie  et  lubrifiants",VLOOKUP($A83,OUTIL!$U:$Z,D$1,FALSE),IF($A$75="Or industriel",VLOOKUP($A83,OUTIL!$AC:$AH,D$1,FALSE),IF($A$75="Produits bruts d'origine animale et vegetale",VLOOKUP($A83,OUTIL!$AK:$AP,D$1,FALSE),IF($A$75="Produits bruts d'origine minerale",VLOOKUP($A83,OUTIL!$AS:$AX,D$1,FALSE),IF($A$75="Produits finis de consommation",VLOOKUP($A83,OUTIL!$BA:$BF,D$1,FALSE),IF($A$75="Produits finis d'equipement agricole",VLOOKUP($A83,OUTIL!$BI:$BN,D$1,FALSE),IF($A$75="Produits finis d'equipement industriel",VLOOKUP($A83,OUTIL!$BQ:$BV,D$1,FALSE),"Ahmadovitch")))))))))/1000,0)</f>
        <v>805955</v>
      </c>
      <c r="E83" s="5">
        <f>ROUND(IF($A$75="Alimentation, boissons et tabacs",VLOOKUP($A83,OUTIL!$E:$J,E$1,FALSE),IF($A$75="Demi produits",VLOOKUP($A83,OUTIL!$M:$R,E$1,FALSE),IF($A$75="Energie  et  lubrifiants",VLOOKUP($A83,OUTIL!$U:$Z,E$1,FALSE),IF($A$75="Or industriel",VLOOKUP($A83,OUTIL!$AC:$AH,E$1,FALSE),IF($A$75="Produits bruts d'origine animale et vegetale",VLOOKUP($A83,OUTIL!$AK:$AP,E$1,FALSE),IF($A$75="Produits bruts d'origine minerale",VLOOKUP($A83,OUTIL!$AS:$AX,E$1,FALSE),IF($A$75="Produits finis de consommation",VLOOKUP($A83,OUTIL!$BA:$BF,E$1,FALSE),IF($A$75="Produits finis d'equipement agricole",VLOOKUP($A83,OUTIL!$BI:$BN,E$1,FALSE),IF($A$75="Produits finis d'equipement industriel",VLOOKUP($A83,OUTIL!$BQ:$BV,E$1,FALSE),"Ahmadovitch")))))))))/1000,0)</f>
        <v>5415</v>
      </c>
      <c r="F83" s="5">
        <f>ROUND(IF($A$75="Alimentation, boissons et tabacs",VLOOKUP($A83,OUTIL!$E:$J,F$1,FALSE),IF($A$75="Demi produits",VLOOKUP($A83,OUTIL!$M:$R,F$1,FALSE),IF($A$75="Energie  et  lubrifiants",VLOOKUP($A83,OUTIL!$U:$Z,F$1,FALSE),IF($A$75="Or industriel",VLOOKUP($A83,OUTIL!$AC:$AH,F$1,FALSE),IF($A$75="Produits bruts d'origine animale et vegetale",VLOOKUP($A83,OUTIL!$AK:$AP,F$1,FALSE),IF($A$75="Produits bruts d'origine minerale",VLOOKUP($A83,OUTIL!$AS:$AX,F$1,FALSE),IF($A$75="Produits finis de consommation",VLOOKUP($A83,OUTIL!$BA:$BF,F$1,FALSE),IF($A$75="Produits finis d'equipement agricole",VLOOKUP($A83,OUTIL!$BI:$BN,F$1,FALSE),IF($A$75="Produits finis d'equipement industriel",VLOOKUP($A83,OUTIL!$BQ:$BV,F$1,FALSE),"Ahmadovitch")))))))))/1000,0)</f>
        <v>633385</v>
      </c>
      <c r="G83" s="4"/>
      <c r="H83" s="4"/>
      <c r="I83" s="4"/>
      <c r="J83" s="4"/>
      <c r="K83" s="4"/>
      <c r="L83" s="4"/>
      <c r="M83" s="4"/>
    </row>
    <row r="84" spans="1:13" ht="16.5" x14ac:dyDescent="0.3">
      <c r="A84">
        <v>9</v>
      </c>
      <c r="B84" s="5" t="str">
        <f>IF($A$75="Alimentation, boissons et tabacs",VLOOKUP(VLOOKUP($A84,OUTIL!$E:$J,B$1,FALSE),REF!$K:$L,2,FALSE),IF($A$75="Demi produits",VLOOKUP(VLOOKUP($A84,OUTIL!$M:$R,B$1,FALSE),REF!$N:$O,2,FALSE),IF($A$75="Energie  et  lubrifiants",VLOOKUP(VLOOKUP($A84,OUTIL!$U:$Z,B$1,FALSE),REF!$Z:$AA,2,FALSE),IF($A$75="Or industriel",VLOOKUP(VLOOKUP($A84,OUTIL!$AC:$AH,B$1,FALSE),REF!$AC:$AD,2,FALSE),IF($A$75="Produits bruts d'origine animale et vegetale",VLOOKUP(VLOOKUP($A84,OUTIL!$AK:$AP,B$1,FALSE),REF!$Q:$R,2,FALSE),IF($A$75="Produits bruts d'origine minerale",VLOOKUP(VLOOKUP($A84,OUTIL!$AS:$AX,B$1,FALSE),REF!$AF:$AG,2,FALSE),IF($A$75="Produits finis de consommation",VLOOKUP(VLOOKUP($A84,OUTIL!$BA:$BF,B$1,FALSE),REF!$T:$U,2,FALSE),IF($A$75="Produits finis d'equipement agricole",VLOOKUP(VLOOKUP($A84,OUTIL!$BI:$BN,B$1,FALSE),REF!$AI:$AJ,2,FALSE),IF($A$75="Produits finis d'equipement industriel",VLOOKUP(VLOOKUP($A84,OUTIL!$BQ:$BV,B$1,FALSE),REF!$W:$X,2,FALSE),"Ahmadovitch")))))))))</f>
        <v>Papiers et cartons; ouvrages divers en papiers et cartons</v>
      </c>
      <c r="C84" s="5">
        <f>ROUND(IF($A$75="Alimentation, boissons et tabacs",VLOOKUP($A84,OUTIL!$E:$J,C$1,FALSE),IF($A$75="Demi produits",VLOOKUP($A84,OUTIL!$M:$R,C$1,FALSE),IF($A$75="Energie  et  lubrifiants",VLOOKUP($A84,OUTIL!$U:$Z,C$1,FALSE),IF($A$75="Or industriel",VLOOKUP($A84,OUTIL!$AC:$AH,C$1,FALSE),IF($A$75="Produits bruts d'origine animale et vegetale",VLOOKUP($A84,OUTIL!$AK:$AP,C$1,FALSE),IF($A$75="Produits bruts d'origine minerale",VLOOKUP($A84,OUTIL!$AS:$AX,C$1,FALSE),IF($A$75="Produits finis de consommation",VLOOKUP($A84,OUTIL!$BA:$BF,C$1,FALSE),IF($A$75="Produits finis d'equipement agricole",VLOOKUP($A84,OUTIL!$BI:$BN,C$1,FALSE),IF($A$75="Produits finis d'equipement industriel",VLOOKUP($A84,OUTIL!$BQ:$BV,C$1,FALSE),"Ahmadovitch")))))))))/1000,0)</f>
        <v>50486</v>
      </c>
      <c r="D84" s="5">
        <f>ROUND(IF($A$75="Alimentation, boissons et tabacs",VLOOKUP($A84,OUTIL!$E:$J,D$1,FALSE),IF($A$75="Demi produits",VLOOKUP($A84,OUTIL!$M:$R,D$1,FALSE),IF($A$75="Energie  et  lubrifiants",VLOOKUP($A84,OUTIL!$U:$Z,D$1,FALSE),IF($A$75="Or industriel",VLOOKUP($A84,OUTIL!$AC:$AH,D$1,FALSE),IF($A$75="Produits bruts d'origine animale et vegetale",VLOOKUP($A84,OUTIL!$AK:$AP,D$1,FALSE),IF($A$75="Produits bruts d'origine minerale",VLOOKUP($A84,OUTIL!$AS:$AX,D$1,FALSE),IF($A$75="Produits finis de consommation",VLOOKUP($A84,OUTIL!$BA:$BF,D$1,FALSE),IF($A$75="Produits finis d'equipement agricole",VLOOKUP($A84,OUTIL!$BI:$BN,D$1,FALSE),IF($A$75="Produits finis d'equipement industriel",VLOOKUP($A84,OUTIL!$BQ:$BV,D$1,FALSE),"Ahmadovitch")))))))))/1000,0)</f>
        <v>773578</v>
      </c>
      <c r="E84" s="5">
        <f>ROUND(IF($A$75="Alimentation, boissons et tabacs",VLOOKUP($A84,OUTIL!$E:$J,E$1,FALSE),IF($A$75="Demi produits",VLOOKUP($A84,OUTIL!$M:$R,E$1,FALSE),IF($A$75="Energie  et  lubrifiants",VLOOKUP($A84,OUTIL!$U:$Z,E$1,FALSE),IF($A$75="Or industriel",VLOOKUP($A84,OUTIL!$AC:$AH,E$1,FALSE),IF($A$75="Produits bruts d'origine animale et vegetale",VLOOKUP($A84,OUTIL!$AK:$AP,E$1,FALSE),IF($A$75="Produits bruts d'origine minerale",VLOOKUP($A84,OUTIL!$AS:$AX,E$1,FALSE),IF($A$75="Produits finis de consommation",VLOOKUP($A84,OUTIL!$BA:$BF,E$1,FALSE),IF($A$75="Produits finis d'equipement agricole",VLOOKUP($A84,OUTIL!$BI:$BN,E$1,FALSE),IF($A$75="Produits finis d'equipement industriel",VLOOKUP($A84,OUTIL!$BQ:$BV,E$1,FALSE),"Ahmadovitch")))))))))/1000,0)</f>
        <v>48319</v>
      </c>
      <c r="F84" s="5">
        <f>ROUND(IF($A$75="Alimentation, boissons et tabacs",VLOOKUP($A84,OUTIL!$E:$J,F$1,FALSE),IF($A$75="Demi produits",VLOOKUP($A84,OUTIL!$M:$R,F$1,FALSE),IF($A$75="Energie  et  lubrifiants",VLOOKUP($A84,OUTIL!$U:$Z,F$1,FALSE),IF($A$75="Or industriel",VLOOKUP($A84,OUTIL!$AC:$AH,F$1,FALSE),IF($A$75="Produits bruts d'origine animale et vegetale",VLOOKUP($A84,OUTIL!$AK:$AP,F$1,FALSE),IF($A$75="Produits bruts d'origine minerale",VLOOKUP($A84,OUTIL!$AS:$AX,F$1,FALSE),IF($A$75="Produits finis de consommation",VLOOKUP($A84,OUTIL!$BA:$BF,F$1,FALSE),IF($A$75="Produits finis d'equipement agricole",VLOOKUP($A84,OUTIL!$BI:$BN,F$1,FALSE),IF($A$75="Produits finis d'equipement industriel",VLOOKUP($A84,OUTIL!$BQ:$BV,F$1,FALSE),"Ahmadovitch")))))))))/1000,0)</f>
        <v>782885</v>
      </c>
      <c r="G84" s="4"/>
      <c r="H84" s="4"/>
      <c r="I84" s="4"/>
      <c r="J84" s="4"/>
      <c r="K84" s="4"/>
      <c r="L84" s="4"/>
      <c r="M84" s="4"/>
    </row>
    <row r="85" spans="1:13" ht="16.5" x14ac:dyDescent="0.3">
      <c r="A85">
        <v>10</v>
      </c>
      <c r="B85" s="5" t="str">
        <f>IF($A$75="Alimentation, boissons et tabacs",VLOOKUP(VLOOKUP($A85,OUTIL!$E:$J,B$1,FALSE),REF!$K:$L,2,FALSE),IF($A$75="Demi produits",VLOOKUP(VLOOKUP($A85,OUTIL!$M:$R,B$1,FALSE),REF!$N:$O,2,FALSE),IF($A$75="Energie  et  lubrifiants",VLOOKUP(VLOOKUP($A85,OUTIL!$U:$Z,B$1,FALSE),REF!$Z:$AA,2,FALSE),IF($A$75="Or industriel",VLOOKUP(VLOOKUP($A85,OUTIL!$AC:$AH,B$1,FALSE),REF!$AC:$AD,2,FALSE),IF($A$75="Produits bruts d'origine animale et vegetale",VLOOKUP(VLOOKUP($A85,OUTIL!$AK:$AP,B$1,FALSE),REF!$Q:$R,2,FALSE),IF($A$75="Produits bruts d'origine minerale",VLOOKUP(VLOOKUP($A85,OUTIL!$AS:$AX,B$1,FALSE),REF!$AF:$AG,2,FALSE),IF($A$75="Produits finis de consommation",VLOOKUP(VLOOKUP($A85,OUTIL!$BA:$BF,B$1,FALSE),REF!$T:$U,2,FALSE),IF($A$75="Produits finis d'equipement agricole",VLOOKUP(VLOOKUP($A85,OUTIL!$BI:$BN,B$1,FALSE),REF!$AI:$AJ,2,FALSE),IF($A$75="Produits finis d'equipement industriel",VLOOKUP(VLOOKUP($A85,OUTIL!$BQ:$BV,B$1,FALSE),REF!$W:$X,2,FALSE),"Ahmadovitch")))))))))</f>
        <v>Isolateurs et pièces isolantes</v>
      </c>
      <c r="C85" s="5">
        <f>ROUND(IF($A$75="Alimentation, boissons et tabacs",VLOOKUP($A85,OUTIL!$E:$J,C$1,FALSE),IF($A$75="Demi produits",VLOOKUP($A85,OUTIL!$M:$R,C$1,FALSE),IF($A$75="Energie  et  lubrifiants",VLOOKUP($A85,OUTIL!$U:$Z,C$1,FALSE),IF($A$75="Or industriel",VLOOKUP($A85,OUTIL!$AC:$AH,C$1,FALSE),IF($A$75="Produits bruts d'origine animale et vegetale",VLOOKUP($A85,OUTIL!$AK:$AP,C$1,FALSE),IF($A$75="Produits bruts d'origine minerale",VLOOKUP($A85,OUTIL!$AS:$AX,C$1,FALSE),IF($A$75="Produits finis de consommation",VLOOKUP($A85,OUTIL!$BA:$BF,C$1,FALSE),IF($A$75="Produits finis d'equipement agricole",VLOOKUP($A85,OUTIL!$BI:$BN,C$1,FALSE),IF($A$75="Produits finis d'equipement industriel",VLOOKUP($A85,OUTIL!$BQ:$BV,C$1,FALSE),"Ahmadovitch")))))))))/1000,0)</f>
        <v>4612</v>
      </c>
      <c r="D85" s="5">
        <f>ROUND(IF($A$75="Alimentation, boissons et tabacs",VLOOKUP($A85,OUTIL!$E:$J,D$1,FALSE),IF($A$75="Demi produits",VLOOKUP($A85,OUTIL!$M:$R,D$1,FALSE),IF($A$75="Energie  et  lubrifiants",VLOOKUP($A85,OUTIL!$U:$Z,D$1,FALSE),IF($A$75="Or industriel",VLOOKUP($A85,OUTIL!$AC:$AH,D$1,FALSE),IF($A$75="Produits bruts d'origine animale et vegetale",VLOOKUP($A85,OUTIL!$AK:$AP,D$1,FALSE),IF($A$75="Produits bruts d'origine minerale",VLOOKUP($A85,OUTIL!$AS:$AX,D$1,FALSE),IF($A$75="Produits finis de consommation",VLOOKUP($A85,OUTIL!$BA:$BF,D$1,FALSE),IF($A$75="Produits finis d'equipement agricole",VLOOKUP($A85,OUTIL!$BI:$BN,D$1,FALSE),IF($A$75="Produits finis d'equipement industriel",VLOOKUP($A85,OUTIL!$BQ:$BV,D$1,FALSE),"Ahmadovitch")))))))))/1000,0)</f>
        <v>736608</v>
      </c>
      <c r="E85" s="5">
        <f>ROUND(IF($A$75="Alimentation, boissons et tabacs",VLOOKUP($A85,OUTIL!$E:$J,E$1,FALSE),IF($A$75="Demi produits",VLOOKUP($A85,OUTIL!$M:$R,E$1,FALSE),IF($A$75="Energie  et  lubrifiants",VLOOKUP($A85,OUTIL!$U:$Z,E$1,FALSE),IF($A$75="Or industriel",VLOOKUP($A85,OUTIL!$AC:$AH,E$1,FALSE),IF($A$75="Produits bruts d'origine animale et vegetale",VLOOKUP($A85,OUTIL!$AK:$AP,E$1,FALSE),IF($A$75="Produits bruts d'origine minerale",VLOOKUP($A85,OUTIL!$AS:$AX,E$1,FALSE),IF($A$75="Produits finis de consommation",VLOOKUP($A85,OUTIL!$BA:$BF,E$1,FALSE),IF($A$75="Produits finis d'equipement agricole",VLOOKUP($A85,OUTIL!$BI:$BN,E$1,FALSE),IF($A$75="Produits finis d'equipement industriel",VLOOKUP($A85,OUTIL!$BQ:$BV,E$1,FALSE),"Ahmadovitch")))))))))/1000,0)</f>
        <v>4906</v>
      </c>
      <c r="F85" s="5">
        <f>ROUND(IF($A$75="Alimentation, boissons et tabacs",VLOOKUP($A85,OUTIL!$E:$J,F$1,FALSE),IF($A$75="Demi produits",VLOOKUP($A85,OUTIL!$M:$R,F$1,FALSE),IF($A$75="Energie  et  lubrifiants",VLOOKUP($A85,OUTIL!$U:$Z,F$1,FALSE),IF($A$75="Or industriel",VLOOKUP($A85,OUTIL!$AC:$AH,F$1,FALSE),IF($A$75="Produits bruts d'origine animale et vegetale",VLOOKUP($A85,OUTIL!$AK:$AP,F$1,FALSE),IF($A$75="Produits bruts d'origine minerale",VLOOKUP($A85,OUTIL!$AS:$AX,F$1,FALSE),IF($A$75="Produits finis de consommation",VLOOKUP($A85,OUTIL!$BA:$BF,F$1,FALSE),IF($A$75="Produits finis d'equipement agricole",VLOOKUP($A85,OUTIL!$BI:$BN,F$1,FALSE),IF($A$75="Produits finis d'equipement industriel",VLOOKUP($A85,OUTIL!$BQ:$BV,F$1,FALSE),"Ahmadovitch")))))))))/1000,0)</f>
        <v>842144</v>
      </c>
      <c r="J85" s="4"/>
      <c r="K85" s="4"/>
      <c r="L85" s="4"/>
      <c r="M85" s="4"/>
    </row>
    <row r="86" spans="1:13" ht="16.5" x14ac:dyDescent="0.3">
      <c r="A86">
        <v>11</v>
      </c>
      <c r="B86" s="5" t="str">
        <f>IF($A$75="Alimentation, boissons et tabacs",VLOOKUP(VLOOKUP($A86,OUTIL!$E:$J,B$1,FALSE),REF!$K:$L,2,FALSE),IF($A$75="Demi produits",VLOOKUP(VLOOKUP($A86,OUTIL!$M:$R,B$1,FALSE),REF!$N:$O,2,FALSE),IF($A$75="Energie  et  lubrifiants",VLOOKUP(VLOOKUP($A86,OUTIL!$U:$Z,B$1,FALSE),REF!$Z:$AA,2,FALSE),IF($A$75="Or industriel",VLOOKUP(VLOOKUP($A86,OUTIL!$AC:$AH,B$1,FALSE),REF!$AC:$AD,2,FALSE),IF($A$75="Produits bruts d'origine animale et vegetale",VLOOKUP(VLOOKUP($A86,OUTIL!$AK:$AP,B$1,FALSE),REF!$Q:$R,2,FALSE),IF($A$75="Produits bruts d'origine minerale",VLOOKUP(VLOOKUP($A86,OUTIL!$AS:$AX,B$1,FALSE),REF!$AF:$AG,2,FALSE),IF($A$75="Produits finis de consommation",VLOOKUP(VLOOKUP($A86,OUTIL!$BA:$BF,B$1,FALSE),REF!$T:$U,2,FALSE),IF($A$75="Produits finis d'equipement agricole",VLOOKUP(VLOOKUP($A86,OUTIL!$BI:$BN,B$1,FALSE),REF!$AI:$AJ,2,FALSE),IF($A$75="Produits finis d'equipement industriel",VLOOKUP(VLOOKUP($A86,OUTIL!$BQ:$BV,B$1,FALSE),REF!$W:$X,2,FALSE),"Ahmadovitch")))))))))</f>
        <v>Produits chimiques</v>
      </c>
      <c r="C86" s="5">
        <f>ROUND(IF($A$75="Alimentation, boissons et tabacs",VLOOKUP($A86,OUTIL!$E:$J,C$1,FALSE),IF($A$75="Demi produits",VLOOKUP($A86,OUTIL!$M:$R,C$1,FALSE),IF($A$75="Energie  et  lubrifiants",VLOOKUP($A86,OUTIL!$U:$Z,C$1,FALSE),IF($A$75="Or industriel",VLOOKUP($A86,OUTIL!$AC:$AH,C$1,FALSE),IF($A$75="Produits bruts d'origine animale et vegetale",VLOOKUP($A86,OUTIL!$AK:$AP,C$1,FALSE),IF($A$75="Produits bruts d'origine minerale",VLOOKUP($A86,OUTIL!$AS:$AX,C$1,FALSE),IF($A$75="Produits finis de consommation",VLOOKUP($A86,OUTIL!$BA:$BF,C$1,FALSE),IF($A$75="Produits finis d'equipement agricole",VLOOKUP($A86,OUTIL!$BI:$BN,C$1,FALSE),IF($A$75="Produits finis d'equipement industriel",VLOOKUP($A86,OUTIL!$BQ:$BV,C$1,FALSE),"Ahmadovitch")))))))))/1000,0)</f>
        <v>24467</v>
      </c>
      <c r="D86" s="5">
        <f>ROUND(IF($A$75="Alimentation, boissons et tabacs",VLOOKUP($A86,OUTIL!$E:$J,D$1,FALSE),IF($A$75="Demi produits",VLOOKUP($A86,OUTIL!$M:$R,D$1,FALSE),IF($A$75="Energie  et  lubrifiants",VLOOKUP($A86,OUTIL!$U:$Z,D$1,FALSE),IF($A$75="Or industriel",VLOOKUP($A86,OUTIL!$AC:$AH,D$1,FALSE),IF($A$75="Produits bruts d'origine animale et vegetale",VLOOKUP($A86,OUTIL!$AK:$AP,D$1,FALSE),IF($A$75="Produits bruts d'origine minerale",VLOOKUP($A86,OUTIL!$AS:$AX,D$1,FALSE),IF($A$75="Produits finis de consommation",VLOOKUP($A86,OUTIL!$BA:$BF,D$1,FALSE),IF($A$75="Produits finis d'equipement agricole",VLOOKUP($A86,OUTIL!$BI:$BN,D$1,FALSE),IF($A$75="Produits finis d'equipement industriel",VLOOKUP($A86,OUTIL!$BQ:$BV,D$1,FALSE),"Ahmadovitch")))))))))/1000,0)</f>
        <v>639505</v>
      </c>
      <c r="E86" s="5">
        <f>ROUND(IF($A$75="Alimentation, boissons et tabacs",VLOOKUP($A86,OUTIL!$E:$J,E$1,FALSE),IF($A$75="Demi produits",VLOOKUP($A86,OUTIL!$M:$R,E$1,FALSE),IF($A$75="Energie  et  lubrifiants",VLOOKUP($A86,OUTIL!$U:$Z,E$1,FALSE),IF($A$75="Or industriel",VLOOKUP($A86,OUTIL!$AC:$AH,E$1,FALSE),IF($A$75="Produits bruts d'origine animale et vegetale",VLOOKUP($A86,OUTIL!$AK:$AP,E$1,FALSE),IF($A$75="Produits bruts d'origine minerale",VLOOKUP($A86,OUTIL!$AS:$AX,E$1,FALSE),IF($A$75="Produits finis de consommation",VLOOKUP($A86,OUTIL!$BA:$BF,E$1,FALSE),IF($A$75="Produits finis d'equipement agricole",VLOOKUP($A86,OUTIL!$BI:$BN,E$1,FALSE),IF($A$75="Produits finis d'equipement industriel",VLOOKUP($A86,OUTIL!$BQ:$BV,E$1,FALSE),"Ahmadovitch")))))))))/1000,0)</f>
        <v>22977</v>
      </c>
      <c r="F86" s="5">
        <f>ROUND(IF($A$75="Alimentation, boissons et tabacs",VLOOKUP($A86,OUTIL!$E:$J,F$1,FALSE),IF($A$75="Demi produits",VLOOKUP($A86,OUTIL!$M:$R,F$1,FALSE),IF($A$75="Energie  et  lubrifiants",VLOOKUP($A86,OUTIL!$U:$Z,F$1,FALSE),IF($A$75="Or industriel",VLOOKUP($A86,OUTIL!$AC:$AH,F$1,FALSE),IF($A$75="Produits bruts d'origine animale et vegetale",VLOOKUP($A86,OUTIL!$AK:$AP,F$1,FALSE),IF($A$75="Produits bruts d'origine minerale",VLOOKUP($A86,OUTIL!$AS:$AX,F$1,FALSE),IF($A$75="Produits finis de consommation",VLOOKUP($A86,OUTIL!$BA:$BF,F$1,FALSE),IF($A$75="Produits finis d'equipement agricole",VLOOKUP($A86,OUTIL!$BI:$BN,F$1,FALSE),IF($A$75="Produits finis d'equipement industriel",VLOOKUP($A86,OUTIL!$BQ:$BV,F$1,FALSE),"Ahmadovitch")))))))))/1000,0)</f>
        <v>403680</v>
      </c>
      <c r="J86" s="4"/>
      <c r="K86" s="4"/>
      <c r="L86" s="4"/>
      <c r="M86" s="4"/>
    </row>
    <row r="87" spans="1:13" ht="16.5" x14ac:dyDescent="0.3">
      <c r="A87">
        <v>12</v>
      </c>
      <c r="B87" s="5" t="str">
        <f>IF($A$75="Alimentation, boissons et tabacs",VLOOKUP(VLOOKUP($A87,OUTIL!$E:$J,B$1,FALSE),REF!$K:$L,2,FALSE),IF($A$75="Demi produits",VLOOKUP(VLOOKUP($A87,OUTIL!$M:$R,B$1,FALSE),REF!$N:$O,2,FALSE),IF($A$75="Energie  et  lubrifiants",VLOOKUP(VLOOKUP($A87,OUTIL!$U:$Z,B$1,FALSE),REF!$Z:$AA,2,FALSE),IF($A$75="Or industriel",VLOOKUP(VLOOKUP($A87,OUTIL!$AC:$AH,B$1,FALSE),REF!$AC:$AD,2,FALSE),IF($A$75="Produits bruts d'origine animale et vegetale",VLOOKUP(VLOOKUP($A87,OUTIL!$AK:$AP,B$1,FALSE),REF!$Q:$R,2,FALSE),IF($A$75="Produits bruts d'origine minerale",VLOOKUP(VLOOKUP($A87,OUTIL!$AS:$AX,B$1,FALSE),REF!$AF:$AG,2,FALSE),IF($A$75="Produits finis de consommation",VLOOKUP(VLOOKUP($A87,OUTIL!$BA:$BF,B$1,FALSE),REF!$T:$U,2,FALSE),IF($A$75="Produits finis d'equipement agricole",VLOOKUP(VLOOKUP($A87,OUTIL!$BI:$BN,B$1,FALSE),REF!$AI:$AJ,2,FALSE),IF($A$75="Produits finis d'equipement industriel",VLOOKUP(VLOOKUP($A87,OUTIL!$BQ:$BV,B$1,FALSE),REF!$W:$X,2,FALSE),"Ahmadovitch")))))))))</f>
        <v>Parties de chaussures</v>
      </c>
      <c r="C87" s="5">
        <f>ROUND(IF($A$75="Alimentation, boissons et tabacs",VLOOKUP($A87,OUTIL!$E:$J,C$1,FALSE),IF($A$75="Demi produits",VLOOKUP($A87,OUTIL!$M:$R,C$1,FALSE),IF($A$75="Energie  et  lubrifiants",VLOOKUP($A87,OUTIL!$U:$Z,C$1,FALSE),IF($A$75="Or industriel",VLOOKUP($A87,OUTIL!$AC:$AH,C$1,FALSE),IF($A$75="Produits bruts d'origine animale et vegetale",VLOOKUP($A87,OUTIL!$AK:$AP,C$1,FALSE),IF($A$75="Produits bruts d'origine minerale",VLOOKUP($A87,OUTIL!$AS:$AX,C$1,FALSE),IF($A$75="Produits finis de consommation",VLOOKUP($A87,OUTIL!$BA:$BF,C$1,FALSE),IF($A$75="Produits finis d'equipement agricole",VLOOKUP($A87,OUTIL!$BI:$BN,C$1,FALSE),IF($A$75="Produits finis d'equipement industriel",VLOOKUP($A87,OUTIL!$BQ:$BV,C$1,FALSE),"Ahmadovitch")))))))))/1000,0)</f>
        <v>2426</v>
      </c>
      <c r="D87" s="5">
        <f>ROUND(IF($A$75="Alimentation, boissons et tabacs",VLOOKUP($A87,OUTIL!$E:$J,D$1,FALSE),IF($A$75="Demi produits",VLOOKUP($A87,OUTIL!$M:$R,D$1,FALSE),IF($A$75="Energie  et  lubrifiants",VLOOKUP($A87,OUTIL!$U:$Z,D$1,FALSE),IF($A$75="Or industriel",VLOOKUP($A87,OUTIL!$AC:$AH,D$1,FALSE),IF($A$75="Produits bruts d'origine animale et vegetale",VLOOKUP($A87,OUTIL!$AK:$AP,D$1,FALSE),IF($A$75="Produits bruts d'origine minerale",VLOOKUP($A87,OUTIL!$AS:$AX,D$1,FALSE),IF($A$75="Produits finis de consommation",VLOOKUP($A87,OUTIL!$BA:$BF,D$1,FALSE),IF($A$75="Produits finis d'equipement agricole",VLOOKUP($A87,OUTIL!$BI:$BN,D$1,FALSE),IF($A$75="Produits finis d'equipement industriel",VLOOKUP($A87,OUTIL!$BQ:$BV,D$1,FALSE),"Ahmadovitch")))))))))/1000,0)</f>
        <v>530957</v>
      </c>
      <c r="E87" s="5">
        <f>ROUND(IF($A$75="Alimentation, boissons et tabacs",VLOOKUP($A87,OUTIL!$E:$J,E$1,FALSE),IF($A$75="Demi produits",VLOOKUP($A87,OUTIL!$M:$R,E$1,FALSE),IF($A$75="Energie  et  lubrifiants",VLOOKUP($A87,OUTIL!$U:$Z,E$1,FALSE),IF($A$75="Or industriel",VLOOKUP($A87,OUTIL!$AC:$AH,E$1,FALSE),IF($A$75="Produits bruts d'origine animale et vegetale",VLOOKUP($A87,OUTIL!$AK:$AP,E$1,FALSE),IF($A$75="Produits bruts d'origine minerale",VLOOKUP($A87,OUTIL!$AS:$AX,E$1,FALSE),IF($A$75="Produits finis de consommation",VLOOKUP($A87,OUTIL!$BA:$BF,E$1,FALSE),IF($A$75="Produits finis d'equipement agricole",VLOOKUP($A87,OUTIL!$BI:$BN,E$1,FALSE),IF($A$75="Produits finis d'equipement industriel",VLOOKUP($A87,OUTIL!$BQ:$BV,E$1,FALSE),"Ahmadovitch")))))))))/1000,0)</f>
        <v>2303</v>
      </c>
      <c r="F87" s="5">
        <f>ROUND(IF($A$75="Alimentation, boissons et tabacs",VLOOKUP($A87,OUTIL!$E:$J,F$1,FALSE),IF($A$75="Demi produits",VLOOKUP($A87,OUTIL!$M:$R,F$1,FALSE),IF($A$75="Energie  et  lubrifiants",VLOOKUP($A87,OUTIL!$U:$Z,F$1,FALSE),IF($A$75="Or industriel",VLOOKUP($A87,OUTIL!$AC:$AH,F$1,FALSE),IF($A$75="Produits bruts d'origine animale et vegetale",VLOOKUP($A87,OUTIL!$AK:$AP,F$1,FALSE),IF($A$75="Produits bruts d'origine minerale",VLOOKUP($A87,OUTIL!$AS:$AX,F$1,FALSE),IF($A$75="Produits finis de consommation",VLOOKUP($A87,OUTIL!$BA:$BF,F$1,FALSE),IF($A$75="Produits finis d'equipement agricole",VLOOKUP($A87,OUTIL!$BI:$BN,F$1,FALSE),IF($A$75="Produits finis d'equipement industriel",VLOOKUP($A87,OUTIL!$BQ:$BV,F$1,FALSE),"Ahmadovitch")))))))))/1000,0)</f>
        <v>503414</v>
      </c>
      <c r="J87" s="4"/>
      <c r="K87" s="4"/>
      <c r="L87" s="4"/>
      <c r="M87" s="4"/>
    </row>
    <row r="88" spans="1:13" ht="16.5" x14ac:dyDescent="0.3">
      <c r="A88">
        <v>13</v>
      </c>
      <c r="B88" s="5" t="str">
        <f>IF($A$75="Alimentation, boissons et tabacs",VLOOKUP(VLOOKUP($A88,OUTIL!$E:$J,B$1,FALSE),REF!$K:$L,2,FALSE),IF($A$75="Demi produits",VLOOKUP(VLOOKUP($A88,OUTIL!$M:$R,B$1,FALSE),REF!$N:$O,2,FALSE),IF($A$75="Energie  et  lubrifiants",VLOOKUP(VLOOKUP($A88,OUTIL!$U:$Z,B$1,FALSE),REF!$Z:$AA,2,FALSE),IF($A$75="Or industriel",VLOOKUP(VLOOKUP($A88,OUTIL!$AC:$AH,B$1,FALSE),REF!$AC:$AD,2,FALSE),IF($A$75="Produits bruts d'origine animale et vegetale",VLOOKUP(VLOOKUP($A88,OUTIL!$AK:$AP,B$1,FALSE),REF!$Q:$R,2,FALSE),IF($A$75="Produits bruts d'origine minerale",VLOOKUP(VLOOKUP($A88,OUTIL!$AS:$AX,B$1,FALSE),REF!$AF:$AG,2,FALSE),IF($A$75="Produits finis de consommation",VLOOKUP(VLOOKUP($A88,OUTIL!$BA:$BF,B$1,FALSE),REF!$T:$U,2,FALSE),IF($A$75="Produits finis d'equipement agricole",VLOOKUP(VLOOKUP($A88,OUTIL!$BI:$BN,B$1,FALSE),REF!$AI:$AJ,2,FALSE),IF($A$75="Produits finis d'equipement industriel",VLOOKUP(VLOOKUP($A88,OUTIL!$BQ:$BV,B$1,FALSE),REF!$W:$X,2,FALSE),"Ahmadovitch")))))))))</f>
        <v>Matières plastiques et ouvrages divers en plastique</v>
      </c>
      <c r="C88" s="5">
        <f>ROUND(IF($A$75="Alimentation, boissons et tabacs",VLOOKUP($A88,OUTIL!$E:$J,C$1,FALSE),IF($A$75="Demi produits",VLOOKUP($A88,OUTIL!$M:$R,C$1,FALSE),IF($A$75="Energie  et  lubrifiants",VLOOKUP($A88,OUTIL!$U:$Z,C$1,FALSE),IF($A$75="Or industriel",VLOOKUP($A88,OUTIL!$AC:$AH,C$1,FALSE),IF($A$75="Produits bruts d'origine animale et vegetale",VLOOKUP($A88,OUTIL!$AK:$AP,C$1,FALSE),IF($A$75="Produits bruts d'origine minerale",VLOOKUP($A88,OUTIL!$AS:$AX,C$1,FALSE),IF($A$75="Produits finis de consommation",VLOOKUP($A88,OUTIL!$BA:$BF,C$1,FALSE),IF($A$75="Produits finis d'equipement agricole",VLOOKUP($A88,OUTIL!$BI:$BN,C$1,FALSE),IF($A$75="Produits finis d'equipement industriel",VLOOKUP($A88,OUTIL!$BQ:$BV,C$1,FALSE),"Ahmadovitch")))))))))/1000,0)</f>
        <v>23393</v>
      </c>
      <c r="D88" s="5">
        <f>ROUND(IF($A$75="Alimentation, boissons et tabacs",VLOOKUP($A88,OUTIL!$E:$J,D$1,FALSE),IF($A$75="Demi produits",VLOOKUP($A88,OUTIL!$M:$R,D$1,FALSE),IF($A$75="Energie  et  lubrifiants",VLOOKUP($A88,OUTIL!$U:$Z,D$1,FALSE),IF($A$75="Or industriel",VLOOKUP($A88,OUTIL!$AC:$AH,D$1,FALSE),IF($A$75="Produits bruts d'origine animale et vegetale",VLOOKUP($A88,OUTIL!$AK:$AP,D$1,FALSE),IF($A$75="Produits bruts d'origine minerale",VLOOKUP($A88,OUTIL!$AS:$AX,D$1,FALSE),IF($A$75="Produits finis de consommation",VLOOKUP($A88,OUTIL!$BA:$BF,D$1,FALSE),IF($A$75="Produits finis d'equipement agricole",VLOOKUP($A88,OUTIL!$BI:$BN,D$1,FALSE),IF($A$75="Produits finis d'equipement industriel",VLOOKUP($A88,OUTIL!$BQ:$BV,D$1,FALSE),"Ahmadovitch")))))))))/1000,0)</f>
        <v>469768</v>
      </c>
      <c r="E88" s="5">
        <f>ROUND(IF($A$75="Alimentation, boissons et tabacs",VLOOKUP($A88,OUTIL!$E:$J,E$1,FALSE),IF($A$75="Demi produits",VLOOKUP($A88,OUTIL!$M:$R,E$1,FALSE),IF($A$75="Energie  et  lubrifiants",VLOOKUP($A88,OUTIL!$U:$Z,E$1,FALSE),IF($A$75="Or industriel",VLOOKUP($A88,OUTIL!$AC:$AH,E$1,FALSE),IF($A$75="Produits bruts d'origine animale et vegetale",VLOOKUP($A88,OUTIL!$AK:$AP,E$1,FALSE),IF($A$75="Produits bruts d'origine minerale",VLOOKUP($A88,OUTIL!$AS:$AX,E$1,FALSE),IF($A$75="Produits finis de consommation",VLOOKUP($A88,OUTIL!$BA:$BF,E$1,FALSE),IF($A$75="Produits finis d'equipement agricole",VLOOKUP($A88,OUTIL!$BI:$BN,E$1,FALSE),IF($A$75="Produits finis d'equipement industriel",VLOOKUP($A88,OUTIL!$BQ:$BV,E$1,FALSE),"Ahmadovitch")))))))))/1000,0)</f>
        <v>23816</v>
      </c>
      <c r="F88" s="5">
        <f>ROUND(IF($A$75="Alimentation, boissons et tabacs",VLOOKUP($A88,OUTIL!$E:$J,F$1,FALSE),IF($A$75="Demi produits",VLOOKUP($A88,OUTIL!$M:$R,F$1,FALSE),IF($A$75="Energie  et  lubrifiants",VLOOKUP($A88,OUTIL!$U:$Z,F$1,FALSE),IF($A$75="Or industriel",VLOOKUP($A88,OUTIL!$AC:$AH,F$1,FALSE),IF($A$75="Produits bruts d'origine animale et vegetale",VLOOKUP($A88,OUTIL!$AK:$AP,F$1,FALSE),IF($A$75="Produits bruts d'origine minerale",VLOOKUP($A88,OUTIL!$AS:$AX,F$1,FALSE),IF($A$75="Produits finis de consommation",VLOOKUP($A88,OUTIL!$BA:$BF,F$1,FALSE),IF($A$75="Produits finis d'equipement agricole",VLOOKUP($A88,OUTIL!$BI:$BN,F$1,FALSE),IF($A$75="Produits finis d'equipement industriel",VLOOKUP($A88,OUTIL!$BQ:$BV,F$1,FALSE),"Ahmadovitch")))))))))/1000,0)</f>
        <v>526804</v>
      </c>
      <c r="J88" s="4"/>
      <c r="K88" s="4"/>
      <c r="L88" s="4"/>
      <c r="M88" s="4"/>
    </row>
    <row r="89" spans="1:13" ht="16.5" x14ac:dyDescent="0.3">
      <c r="A89">
        <v>14</v>
      </c>
      <c r="B89" s="5" t="str">
        <f>IF($A$75="Alimentation, boissons et tabacs",VLOOKUP(VLOOKUP($A89,OUTIL!$E:$J,B$1,FALSE),REF!$K:$L,2,FALSE),IF($A$75="Demi produits",VLOOKUP(VLOOKUP($A89,OUTIL!$M:$R,B$1,FALSE),REF!$N:$O,2,FALSE),IF($A$75="Energie  et  lubrifiants",VLOOKUP(VLOOKUP($A89,OUTIL!$U:$Z,B$1,FALSE),REF!$Z:$AA,2,FALSE),IF($A$75="Or industriel",VLOOKUP(VLOOKUP($A89,OUTIL!$AC:$AH,B$1,FALSE),REF!$AC:$AD,2,FALSE),IF($A$75="Produits bruts d'origine animale et vegetale",VLOOKUP(VLOOKUP($A89,OUTIL!$AK:$AP,B$1,FALSE),REF!$Q:$R,2,FALSE),IF($A$75="Produits bruts d'origine minerale",VLOOKUP(VLOOKUP($A89,OUTIL!$AS:$AX,B$1,FALSE),REF!$AF:$AG,2,FALSE),IF($A$75="Produits finis de consommation",VLOOKUP(VLOOKUP($A89,OUTIL!$BA:$BF,B$1,FALSE),REF!$T:$U,2,FALSE),IF($A$75="Produits finis d'equipement agricole",VLOOKUP(VLOOKUP($A89,OUTIL!$BI:$BN,B$1,FALSE),REF!$AI:$AJ,2,FALSE),IF($A$75="Produits finis d'equipement industriel",VLOOKUP(VLOOKUP($A89,OUTIL!$BQ:$BV,B$1,FALSE),REF!$W:$X,2,FALSE),"Ahmadovitch")))))))))</f>
        <v>Ouvrages en pierres, platre, ciment, ou en matières similaires</v>
      </c>
      <c r="C89" s="5">
        <f>ROUND(IF($A$75="Alimentation, boissons et tabacs",VLOOKUP($A89,OUTIL!$E:$J,C$1,FALSE),IF($A$75="Demi produits",VLOOKUP($A89,OUTIL!$M:$R,C$1,FALSE),IF($A$75="Energie  et  lubrifiants",VLOOKUP($A89,OUTIL!$U:$Z,C$1,FALSE),IF($A$75="Or industriel",VLOOKUP($A89,OUTIL!$AC:$AH,C$1,FALSE),IF($A$75="Produits bruts d'origine animale et vegetale",VLOOKUP($A89,OUTIL!$AK:$AP,C$1,FALSE),IF($A$75="Produits bruts d'origine minerale",VLOOKUP($A89,OUTIL!$AS:$AX,C$1,FALSE),IF($A$75="Produits finis de consommation",VLOOKUP($A89,OUTIL!$BA:$BF,C$1,FALSE),IF($A$75="Produits finis d'equipement agricole",VLOOKUP($A89,OUTIL!$BI:$BN,C$1,FALSE),IF($A$75="Produits finis d'equipement industriel",VLOOKUP($A89,OUTIL!$BQ:$BV,C$1,FALSE),"Ahmadovitch")))))))))/1000,0)</f>
        <v>35103</v>
      </c>
      <c r="D89" s="5">
        <f>ROUND(IF($A$75="Alimentation, boissons et tabacs",VLOOKUP($A89,OUTIL!$E:$J,D$1,FALSE),IF($A$75="Demi produits",VLOOKUP($A89,OUTIL!$M:$R,D$1,FALSE),IF($A$75="Energie  et  lubrifiants",VLOOKUP($A89,OUTIL!$U:$Z,D$1,FALSE),IF($A$75="Or industriel",VLOOKUP($A89,OUTIL!$AC:$AH,D$1,FALSE),IF($A$75="Produits bruts d'origine animale et vegetale",VLOOKUP($A89,OUTIL!$AK:$AP,D$1,FALSE),IF($A$75="Produits bruts d'origine minerale",VLOOKUP($A89,OUTIL!$AS:$AX,D$1,FALSE),IF($A$75="Produits finis de consommation",VLOOKUP($A89,OUTIL!$BA:$BF,D$1,FALSE),IF($A$75="Produits finis d'equipement agricole",VLOOKUP($A89,OUTIL!$BI:$BN,D$1,FALSE),IF($A$75="Produits finis d'equipement industriel",VLOOKUP($A89,OUTIL!$BQ:$BV,D$1,FALSE),"Ahmadovitch")))))))))/1000,0)</f>
        <v>467746</v>
      </c>
      <c r="E89" s="5">
        <f>ROUND(IF($A$75="Alimentation, boissons et tabacs",VLOOKUP($A89,OUTIL!$E:$J,E$1,FALSE),IF($A$75="Demi produits",VLOOKUP($A89,OUTIL!$M:$R,E$1,FALSE),IF($A$75="Energie  et  lubrifiants",VLOOKUP($A89,OUTIL!$U:$Z,E$1,FALSE),IF($A$75="Or industriel",VLOOKUP($A89,OUTIL!$AC:$AH,E$1,FALSE),IF($A$75="Produits bruts d'origine animale et vegetale",VLOOKUP($A89,OUTIL!$AK:$AP,E$1,FALSE),IF($A$75="Produits bruts d'origine minerale",VLOOKUP($A89,OUTIL!$AS:$AX,E$1,FALSE),IF($A$75="Produits finis de consommation",VLOOKUP($A89,OUTIL!$BA:$BF,E$1,FALSE),IF($A$75="Produits finis d'equipement agricole",VLOOKUP($A89,OUTIL!$BI:$BN,E$1,FALSE),IF($A$75="Produits finis d'equipement industriel",VLOOKUP($A89,OUTIL!$BQ:$BV,E$1,FALSE),"Ahmadovitch")))))))))/1000,0)</f>
        <v>34412</v>
      </c>
      <c r="F89" s="5">
        <f>ROUND(IF($A$75="Alimentation, boissons et tabacs",VLOOKUP($A89,OUTIL!$E:$J,F$1,FALSE),IF($A$75="Demi produits",VLOOKUP($A89,OUTIL!$M:$R,F$1,FALSE),IF($A$75="Energie  et  lubrifiants",VLOOKUP($A89,OUTIL!$U:$Z,F$1,FALSE),IF($A$75="Or industriel",VLOOKUP($A89,OUTIL!$AC:$AH,F$1,FALSE),IF($A$75="Produits bruts d'origine animale et vegetale",VLOOKUP($A89,OUTIL!$AK:$AP,F$1,FALSE),IF($A$75="Produits bruts d'origine minerale",VLOOKUP($A89,OUTIL!$AS:$AX,F$1,FALSE),IF($A$75="Produits finis de consommation",VLOOKUP($A89,OUTIL!$BA:$BF,F$1,FALSE),IF($A$75="Produits finis d'equipement agricole",VLOOKUP($A89,OUTIL!$BI:$BN,F$1,FALSE),IF($A$75="Produits finis d'equipement industriel",VLOOKUP($A89,OUTIL!$BQ:$BV,F$1,FALSE),"Ahmadovitch")))))))))/1000,0)</f>
        <v>380426</v>
      </c>
      <c r="G89" s="4"/>
      <c r="H89" s="4"/>
      <c r="I89" s="4"/>
      <c r="J89" s="4"/>
      <c r="K89" s="4"/>
      <c r="L89" s="4"/>
      <c r="M89" s="4"/>
    </row>
    <row r="90" spans="1:13" ht="16.5" x14ac:dyDescent="0.3">
      <c r="A90">
        <v>15</v>
      </c>
      <c r="B90" s="5" t="str">
        <f>IF($A$75="Alimentation, boissons et tabacs",VLOOKUP(VLOOKUP($A90,OUTIL!$E:$J,B$1,FALSE),REF!$K:$L,2,FALSE),IF($A$75="Demi produits",VLOOKUP(VLOOKUP($A90,OUTIL!$M:$R,B$1,FALSE),REF!$N:$O,2,FALSE),IF($A$75="Energie  et  lubrifiants",VLOOKUP(VLOOKUP($A90,OUTIL!$U:$Z,B$1,FALSE),REF!$Z:$AA,2,FALSE),IF($A$75="Or industriel",VLOOKUP(VLOOKUP($A90,OUTIL!$AC:$AH,B$1,FALSE),REF!$AC:$AD,2,FALSE),IF($A$75="Produits bruts d'origine animale et vegetale",VLOOKUP(VLOOKUP($A90,OUTIL!$AK:$AP,B$1,FALSE),REF!$Q:$R,2,FALSE),IF($A$75="Produits bruts d'origine minerale",VLOOKUP(VLOOKUP($A90,OUTIL!$AS:$AX,B$1,FALSE),REF!$AF:$AG,2,FALSE),IF($A$75="Produits finis de consommation",VLOOKUP(VLOOKUP($A90,OUTIL!$BA:$BF,B$1,FALSE),REF!$T:$U,2,FALSE),IF($A$75="Produits finis d'equipement agricole",VLOOKUP(VLOOKUP($A90,OUTIL!$BI:$BN,B$1,FALSE),REF!$AI:$AJ,2,FALSE),IF($A$75="Produits finis d'equipement industriel",VLOOKUP(VLOOKUP($A90,OUTIL!$BQ:$BV,B$1,FALSE),REF!$W:$X,2,FALSE),"Ahmadovitch")))))))))</f>
        <v>Caoutchouc et ouvrages en caoutchouc</v>
      </c>
      <c r="C90" s="5">
        <f>ROUND(IF($A$75="Alimentation, boissons et tabacs",VLOOKUP($A90,OUTIL!$E:$J,C$1,FALSE),IF($A$75="Demi produits",VLOOKUP($A90,OUTIL!$M:$R,C$1,FALSE),IF($A$75="Energie  et  lubrifiants",VLOOKUP($A90,OUTIL!$U:$Z,C$1,FALSE),IF($A$75="Or industriel",VLOOKUP($A90,OUTIL!$AC:$AH,C$1,FALSE),IF($A$75="Produits bruts d'origine animale et vegetale",VLOOKUP($A90,OUTIL!$AK:$AP,C$1,FALSE),IF($A$75="Produits bruts d'origine minerale",VLOOKUP($A90,OUTIL!$AS:$AX,C$1,FALSE),IF($A$75="Produits finis de consommation",VLOOKUP($A90,OUTIL!$BA:$BF,C$1,FALSE),IF($A$75="Produits finis d'equipement agricole",VLOOKUP($A90,OUTIL!$BI:$BN,C$1,FALSE),IF($A$75="Produits finis d'equipement industriel",VLOOKUP($A90,OUTIL!$BQ:$BV,C$1,FALSE),"Ahmadovitch")))))))))/1000,0)</f>
        <v>4265</v>
      </c>
      <c r="D90" s="5">
        <f>ROUND(IF($A$75="Alimentation, boissons et tabacs",VLOOKUP($A90,OUTIL!$E:$J,D$1,FALSE),IF($A$75="Demi produits",VLOOKUP($A90,OUTIL!$M:$R,D$1,FALSE),IF($A$75="Energie  et  lubrifiants",VLOOKUP($A90,OUTIL!$U:$Z,D$1,FALSE),IF($A$75="Or industriel",VLOOKUP($A90,OUTIL!$AC:$AH,D$1,FALSE),IF($A$75="Produits bruts d'origine animale et vegetale",VLOOKUP($A90,OUTIL!$AK:$AP,D$1,FALSE),IF($A$75="Produits bruts d'origine minerale",VLOOKUP($A90,OUTIL!$AS:$AX,D$1,FALSE),IF($A$75="Produits finis de consommation",VLOOKUP($A90,OUTIL!$BA:$BF,D$1,FALSE),IF($A$75="Produits finis d'equipement agricole",VLOOKUP($A90,OUTIL!$BI:$BN,D$1,FALSE),IF($A$75="Produits finis d'equipement industriel",VLOOKUP($A90,OUTIL!$BQ:$BV,D$1,FALSE),"Ahmadovitch")))))))))/1000,0)</f>
        <v>449782</v>
      </c>
      <c r="E90" s="5">
        <f>ROUND(IF($A$75="Alimentation, boissons et tabacs",VLOOKUP($A90,OUTIL!$E:$J,E$1,FALSE),IF($A$75="Demi produits",VLOOKUP($A90,OUTIL!$M:$R,E$1,FALSE),IF($A$75="Energie  et  lubrifiants",VLOOKUP($A90,OUTIL!$U:$Z,E$1,FALSE),IF($A$75="Or industriel",VLOOKUP($A90,OUTIL!$AC:$AH,E$1,FALSE),IF($A$75="Produits bruts d'origine animale et vegetale",VLOOKUP($A90,OUTIL!$AK:$AP,E$1,FALSE),IF($A$75="Produits bruts d'origine minerale",VLOOKUP($A90,OUTIL!$AS:$AX,E$1,FALSE),IF($A$75="Produits finis de consommation",VLOOKUP($A90,OUTIL!$BA:$BF,E$1,FALSE),IF($A$75="Produits finis d'equipement agricole",VLOOKUP($A90,OUTIL!$BI:$BN,E$1,FALSE),IF($A$75="Produits finis d'equipement industriel",VLOOKUP($A90,OUTIL!$BQ:$BV,E$1,FALSE),"Ahmadovitch")))))))))/1000,0)</f>
        <v>4009</v>
      </c>
      <c r="F90" s="5">
        <f>ROUND(IF($A$75="Alimentation, boissons et tabacs",VLOOKUP($A90,OUTIL!$E:$J,F$1,FALSE),IF($A$75="Demi produits",VLOOKUP($A90,OUTIL!$M:$R,F$1,FALSE),IF($A$75="Energie  et  lubrifiants",VLOOKUP($A90,OUTIL!$U:$Z,F$1,FALSE),IF($A$75="Or industriel",VLOOKUP($A90,OUTIL!$AC:$AH,F$1,FALSE),IF($A$75="Produits bruts d'origine animale et vegetale",VLOOKUP($A90,OUTIL!$AK:$AP,F$1,FALSE),IF($A$75="Produits bruts d'origine minerale",VLOOKUP($A90,OUTIL!$AS:$AX,F$1,FALSE),IF($A$75="Produits finis de consommation",VLOOKUP($A90,OUTIL!$BA:$BF,F$1,FALSE),IF($A$75="Produits finis d'equipement agricole",VLOOKUP($A90,OUTIL!$BI:$BN,F$1,FALSE),IF($A$75="Produits finis d'equipement industriel",VLOOKUP($A90,OUTIL!$BQ:$BV,F$1,FALSE),"Ahmadovitch")))))))))/1000,0)</f>
        <v>434890</v>
      </c>
      <c r="J90" s="4"/>
      <c r="K90" s="4"/>
      <c r="L90" s="4"/>
      <c r="M90" s="4"/>
    </row>
    <row r="91" spans="1:13" ht="16.5" x14ac:dyDescent="0.3">
      <c r="A91">
        <v>16</v>
      </c>
      <c r="B91" s="5" t="str">
        <f>IF($A$75="Alimentation, boissons et tabacs",VLOOKUP(VLOOKUP($A91,OUTIL!$E:$J,B$1,FALSE),REF!$K:$L,2,FALSE),IF($A$75="Demi produits",VLOOKUP(VLOOKUP($A91,OUTIL!$M:$R,B$1,FALSE),REF!$N:$O,2,FALSE),IF($A$75="Energie  et  lubrifiants",VLOOKUP(VLOOKUP($A91,OUTIL!$U:$Z,B$1,FALSE),REF!$Z:$AA,2,FALSE),IF($A$75="Or industriel",VLOOKUP(VLOOKUP($A91,OUTIL!$AC:$AH,B$1,FALSE),REF!$AC:$AD,2,FALSE),IF($A$75="Produits bruts d'origine animale et vegetale",VLOOKUP(VLOOKUP($A91,OUTIL!$AK:$AP,B$1,FALSE),REF!$Q:$R,2,FALSE),IF($A$75="Produits bruts d'origine minerale",VLOOKUP(VLOOKUP($A91,OUTIL!$AS:$AX,B$1,FALSE),REF!$AF:$AG,2,FALSE),IF($A$75="Produits finis de consommation",VLOOKUP(VLOOKUP($A91,OUTIL!$BA:$BF,B$1,FALSE),REF!$T:$U,2,FALSE),IF($A$75="Produits finis d'equipement agricole",VLOOKUP(VLOOKUP($A91,OUTIL!$BI:$BN,B$1,FALSE),REF!$AI:$AJ,2,FALSE),IF($A$75="Produits finis d'equipement industriel",VLOOKUP(VLOOKUP($A91,OUTIL!$BQ:$BV,B$1,FALSE),REF!$W:$X,2,FALSE),"Ahmadovitch")))))))))</f>
        <v>Aluminium brut, déchets et poudres d'aluminium</v>
      </c>
      <c r="C91" s="5">
        <f>ROUND(IF($A$75="Alimentation, boissons et tabacs",VLOOKUP($A91,OUTIL!$E:$J,C$1,FALSE),IF($A$75="Demi produits",VLOOKUP($A91,OUTIL!$M:$R,C$1,FALSE),IF($A$75="Energie  et  lubrifiants",VLOOKUP($A91,OUTIL!$U:$Z,C$1,FALSE),IF($A$75="Or industriel",VLOOKUP($A91,OUTIL!$AC:$AH,C$1,FALSE),IF($A$75="Produits bruts d'origine animale et vegetale",VLOOKUP($A91,OUTIL!$AK:$AP,C$1,FALSE),IF($A$75="Produits bruts d'origine minerale",VLOOKUP($A91,OUTIL!$AS:$AX,C$1,FALSE),IF($A$75="Produits finis de consommation",VLOOKUP($A91,OUTIL!$BA:$BF,C$1,FALSE),IF($A$75="Produits finis d'equipement agricole",VLOOKUP($A91,OUTIL!$BI:$BN,C$1,FALSE),IF($A$75="Produits finis d'equipement industriel",VLOOKUP($A91,OUTIL!$BQ:$BV,C$1,FALSE),"Ahmadovitch")))))))))/1000,0)</f>
        <v>17739</v>
      </c>
      <c r="D91" s="5">
        <f>ROUND(IF($A$75="Alimentation, boissons et tabacs",VLOOKUP($A91,OUTIL!$E:$J,D$1,FALSE),IF($A$75="Demi produits",VLOOKUP($A91,OUTIL!$M:$R,D$1,FALSE),IF($A$75="Energie  et  lubrifiants",VLOOKUP($A91,OUTIL!$U:$Z,D$1,FALSE),IF($A$75="Or industriel",VLOOKUP($A91,OUTIL!$AC:$AH,D$1,FALSE),IF($A$75="Produits bruts d'origine animale et vegetale",VLOOKUP($A91,OUTIL!$AK:$AP,D$1,FALSE),IF($A$75="Produits bruts d'origine minerale",VLOOKUP($A91,OUTIL!$AS:$AX,D$1,FALSE),IF($A$75="Produits finis de consommation",VLOOKUP($A91,OUTIL!$BA:$BF,D$1,FALSE),IF($A$75="Produits finis d'equipement agricole",VLOOKUP($A91,OUTIL!$BI:$BN,D$1,FALSE),IF($A$75="Produits finis d'equipement industriel",VLOOKUP($A91,OUTIL!$BQ:$BV,D$1,FALSE),"Ahmadovitch")))))))))/1000,0)</f>
        <v>367770</v>
      </c>
      <c r="E91" s="5">
        <f>ROUND(IF($A$75="Alimentation, boissons et tabacs",VLOOKUP($A91,OUTIL!$E:$J,E$1,FALSE),IF($A$75="Demi produits",VLOOKUP($A91,OUTIL!$M:$R,E$1,FALSE),IF($A$75="Energie  et  lubrifiants",VLOOKUP($A91,OUTIL!$U:$Z,E$1,FALSE),IF($A$75="Or industriel",VLOOKUP($A91,OUTIL!$AC:$AH,E$1,FALSE),IF($A$75="Produits bruts d'origine animale et vegetale",VLOOKUP($A91,OUTIL!$AK:$AP,E$1,FALSE),IF($A$75="Produits bruts d'origine minerale",VLOOKUP($A91,OUTIL!$AS:$AX,E$1,FALSE),IF($A$75="Produits finis de consommation",VLOOKUP($A91,OUTIL!$BA:$BF,E$1,FALSE),IF($A$75="Produits finis d'equipement agricole",VLOOKUP($A91,OUTIL!$BI:$BN,E$1,FALSE),IF($A$75="Produits finis d'equipement industriel",VLOOKUP($A91,OUTIL!$BQ:$BV,E$1,FALSE),"Ahmadovitch")))))))))/1000,0)</f>
        <v>11635</v>
      </c>
      <c r="F91" s="5">
        <f>ROUND(IF($A$75="Alimentation, boissons et tabacs",VLOOKUP($A91,OUTIL!$E:$J,F$1,FALSE),IF($A$75="Demi produits",VLOOKUP($A91,OUTIL!$M:$R,F$1,FALSE),IF($A$75="Energie  et  lubrifiants",VLOOKUP($A91,OUTIL!$U:$Z,F$1,FALSE),IF($A$75="Or industriel",VLOOKUP($A91,OUTIL!$AC:$AH,F$1,FALSE),IF($A$75="Produits bruts d'origine animale et vegetale",VLOOKUP($A91,OUTIL!$AK:$AP,F$1,FALSE),IF($A$75="Produits bruts d'origine minerale",VLOOKUP($A91,OUTIL!$AS:$AX,F$1,FALSE),IF($A$75="Produits finis de consommation",VLOOKUP($A91,OUTIL!$BA:$BF,F$1,FALSE),IF($A$75="Produits finis d'equipement agricole",VLOOKUP($A91,OUTIL!$BI:$BN,F$1,FALSE),IF($A$75="Produits finis d'equipement industriel",VLOOKUP($A91,OUTIL!$BQ:$BV,F$1,FALSE),"Ahmadovitch")))))))))/1000,0)</f>
        <v>233033</v>
      </c>
      <c r="J91" s="4"/>
      <c r="K91" s="4"/>
      <c r="L91" s="4"/>
      <c r="M91" s="4"/>
    </row>
    <row r="92" spans="1:13" ht="16.5" x14ac:dyDescent="0.3">
      <c r="A92">
        <v>17</v>
      </c>
      <c r="B92" s="5" t="str">
        <f>IF($A$75="Alimentation, boissons et tabacs",VLOOKUP(VLOOKUP($A92,OUTIL!$E:$J,B$1,FALSE),REF!$K:$L,2,FALSE),IF($A$75="Demi produits",VLOOKUP(VLOOKUP($A92,OUTIL!$M:$R,B$1,FALSE),REF!$N:$O,2,FALSE),IF($A$75="Energie  et  lubrifiants",VLOOKUP(VLOOKUP($A92,OUTIL!$U:$Z,B$1,FALSE),REF!$Z:$AA,2,FALSE),IF($A$75="Or industriel",VLOOKUP(VLOOKUP($A92,OUTIL!$AC:$AH,B$1,FALSE),REF!$AC:$AD,2,FALSE),IF($A$75="Produits bruts d'origine animale et vegetale",VLOOKUP(VLOOKUP($A92,OUTIL!$AK:$AP,B$1,FALSE),REF!$Q:$R,2,FALSE),IF($A$75="Produits bruts d'origine minerale",VLOOKUP(VLOOKUP($A92,OUTIL!$AS:$AX,B$1,FALSE),REF!$AF:$AG,2,FALSE),IF($A$75="Produits finis de consommation",VLOOKUP(VLOOKUP($A92,OUTIL!$BA:$BF,B$1,FALSE),REF!$T:$U,2,FALSE),IF($A$75="Produits finis d'equipement agricole",VLOOKUP(VLOOKUP($A92,OUTIL!$BI:$BN,B$1,FALSE),REF!$AI:$AJ,2,FALSE),IF($A$75="Produits finis d'equipement industriel",VLOOKUP(VLOOKUP($A92,OUTIL!$BQ:$BV,B$1,FALSE),REF!$W:$X,2,FALSE),"Ahmadovitch")))))))))</f>
        <v>Ciments, chaux et plâtre</v>
      </c>
      <c r="C92" s="5">
        <f>ROUND(IF($A$75="Alimentation, boissons et tabacs",VLOOKUP($A92,OUTIL!$E:$J,C$1,FALSE),IF($A$75="Demi produits",VLOOKUP($A92,OUTIL!$M:$R,C$1,FALSE),IF($A$75="Energie  et  lubrifiants",VLOOKUP($A92,OUTIL!$U:$Z,C$1,FALSE),IF($A$75="Or industriel",VLOOKUP($A92,OUTIL!$AC:$AH,C$1,FALSE),IF($A$75="Produits bruts d'origine animale et vegetale",VLOOKUP($A92,OUTIL!$AK:$AP,C$1,FALSE),IF($A$75="Produits bruts d'origine minerale",VLOOKUP($A92,OUTIL!$AS:$AX,C$1,FALSE),IF($A$75="Produits finis de consommation",VLOOKUP($A92,OUTIL!$BA:$BF,C$1,FALSE),IF($A$75="Produits finis d'equipement agricole",VLOOKUP($A92,OUTIL!$BI:$BN,C$1,FALSE),IF($A$75="Produits finis d'equipement industriel",VLOOKUP($A92,OUTIL!$BQ:$BV,C$1,FALSE),"Ahmadovitch")))))))))/1000,0)</f>
        <v>839735</v>
      </c>
      <c r="D92" s="5">
        <f>ROUND(IF($A$75="Alimentation, boissons et tabacs",VLOOKUP($A92,OUTIL!$E:$J,D$1,FALSE),IF($A$75="Demi produits",VLOOKUP($A92,OUTIL!$M:$R,D$1,FALSE),IF($A$75="Energie  et  lubrifiants",VLOOKUP($A92,OUTIL!$U:$Z,D$1,FALSE),IF($A$75="Or industriel",VLOOKUP($A92,OUTIL!$AC:$AH,D$1,FALSE),IF($A$75="Produits bruts d'origine animale et vegetale",VLOOKUP($A92,OUTIL!$AK:$AP,D$1,FALSE),IF($A$75="Produits bruts d'origine minerale",VLOOKUP($A92,OUTIL!$AS:$AX,D$1,FALSE),IF($A$75="Produits finis de consommation",VLOOKUP($A92,OUTIL!$BA:$BF,D$1,FALSE),IF($A$75="Produits finis d'equipement agricole",VLOOKUP($A92,OUTIL!$BI:$BN,D$1,FALSE),IF($A$75="Produits finis d'equipement industriel",VLOOKUP($A92,OUTIL!$BQ:$BV,D$1,FALSE),"Ahmadovitch")))))))))/1000,0)</f>
        <v>332589</v>
      </c>
      <c r="E92" s="5">
        <f>ROUND(IF($A$75="Alimentation, boissons et tabacs",VLOOKUP($A92,OUTIL!$E:$J,E$1,FALSE),IF($A$75="Demi produits",VLOOKUP($A92,OUTIL!$M:$R,E$1,FALSE),IF($A$75="Energie  et  lubrifiants",VLOOKUP($A92,OUTIL!$U:$Z,E$1,FALSE),IF($A$75="Or industriel",VLOOKUP($A92,OUTIL!$AC:$AH,E$1,FALSE),IF($A$75="Produits bruts d'origine animale et vegetale",VLOOKUP($A92,OUTIL!$AK:$AP,E$1,FALSE),IF($A$75="Produits bruts d'origine minerale",VLOOKUP($A92,OUTIL!$AS:$AX,E$1,FALSE),IF($A$75="Produits finis de consommation",VLOOKUP($A92,OUTIL!$BA:$BF,E$1,FALSE),IF($A$75="Produits finis d'equipement agricole",VLOOKUP($A92,OUTIL!$BI:$BN,E$1,FALSE),IF($A$75="Produits finis d'equipement industriel",VLOOKUP($A92,OUTIL!$BQ:$BV,E$1,FALSE),"Ahmadovitch")))))))))/1000,0)</f>
        <v>848303</v>
      </c>
      <c r="F92" s="5">
        <f>ROUND(IF($A$75="Alimentation, boissons et tabacs",VLOOKUP($A92,OUTIL!$E:$J,F$1,FALSE),IF($A$75="Demi produits",VLOOKUP($A92,OUTIL!$M:$R,F$1,FALSE),IF($A$75="Energie  et  lubrifiants",VLOOKUP($A92,OUTIL!$U:$Z,F$1,FALSE),IF($A$75="Or industriel",VLOOKUP($A92,OUTIL!$AC:$AH,F$1,FALSE),IF($A$75="Produits bruts d'origine animale et vegetale",VLOOKUP($A92,OUTIL!$AK:$AP,F$1,FALSE),IF($A$75="Produits bruts d'origine minerale",VLOOKUP($A92,OUTIL!$AS:$AX,F$1,FALSE),IF($A$75="Produits finis de consommation",VLOOKUP($A92,OUTIL!$BA:$BF,F$1,FALSE),IF($A$75="Produits finis d'equipement agricole",VLOOKUP($A92,OUTIL!$BI:$BN,F$1,FALSE),IF($A$75="Produits finis d'equipement industriel",VLOOKUP($A92,OUTIL!$BQ:$BV,F$1,FALSE),"Ahmadovitch")))))))))/1000,0)</f>
        <v>347108</v>
      </c>
      <c r="J92" s="4"/>
      <c r="K92" s="4"/>
      <c r="L92" s="4"/>
      <c r="M92" s="4"/>
    </row>
    <row r="93" spans="1:13" ht="16.5" x14ac:dyDescent="0.3">
      <c r="A93">
        <v>18</v>
      </c>
      <c r="B93" s="5" t="str">
        <f>IF($A$75="Alimentation, boissons et tabacs",VLOOKUP(VLOOKUP($A93,OUTIL!$E:$J,B$1,FALSE),REF!$K:$L,2,FALSE),IF($A$75="Demi produits",VLOOKUP(VLOOKUP($A93,OUTIL!$M:$R,B$1,FALSE),REF!$N:$O,2,FALSE),IF($A$75="Energie  et  lubrifiants",VLOOKUP(VLOOKUP($A93,OUTIL!$U:$Z,B$1,FALSE),REF!$Z:$AA,2,FALSE),IF($A$75="Or industriel",VLOOKUP(VLOOKUP($A93,OUTIL!$AC:$AH,B$1,FALSE),REF!$AC:$AD,2,FALSE),IF($A$75="Produits bruts d'origine animale et vegetale",VLOOKUP(VLOOKUP($A93,OUTIL!$AK:$AP,B$1,FALSE),REF!$Q:$R,2,FALSE),IF($A$75="Produits bruts d'origine minerale",VLOOKUP(VLOOKUP($A93,OUTIL!$AS:$AX,B$1,FALSE),REF!$AF:$AG,2,FALSE),IF($A$75="Produits finis de consommation",VLOOKUP(VLOOKUP($A93,OUTIL!$BA:$BF,B$1,FALSE),REF!$T:$U,2,FALSE),IF($A$75="Produits finis d'equipement agricole",VLOOKUP(VLOOKUP($A93,OUTIL!$BI:$BN,B$1,FALSE),REF!$AI:$AJ,2,FALSE),IF($A$75="Produits finis d'equipement industriel",VLOOKUP(VLOOKUP($A93,OUTIL!$BQ:$BV,B$1,FALSE),REF!$W:$X,2,FALSE),"Ahmadovitch")))))))))</f>
        <v>Huiles essentielles, parfums et aromatisants</v>
      </c>
      <c r="C93" s="5">
        <f>ROUND(IF($A$75="Alimentation, boissons et tabacs",VLOOKUP($A93,OUTIL!$E:$J,C$1,FALSE),IF($A$75="Demi produits",VLOOKUP($A93,OUTIL!$M:$R,C$1,FALSE),IF($A$75="Energie  et  lubrifiants",VLOOKUP($A93,OUTIL!$U:$Z,C$1,FALSE),IF($A$75="Or industriel",VLOOKUP($A93,OUTIL!$AC:$AH,C$1,FALSE),IF($A$75="Produits bruts d'origine animale et vegetale",VLOOKUP($A93,OUTIL!$AK:$AP,C$1,FALSE),IF($A$75="Produits bruts d'origine minerale",VLOOKUP($A93,OUTIL!$AS:$AX,C$1,FALSE),IF($A$75="Produits finis de consommation",VLOOKUP($A93,OUTIL!$BA:$BF,C$1,FALSE),IF($A$75="Produits finis d'equipement agricole",VLOOKUP($A93,OUTIL!$BI:$BN,C$1,FALSE),IF($A$75="Produits finis d'equipement industriel",VLOOKUP($A93,OUTIL!$BQ:$BV,C$1,FALSE),"Ahmadovitch")))))))))/1000,0)</f>
        <v>1043</v>
      </c>
      <c r="D93" s="5">
        <f>ROUND(IF($A$75="Alimentation, boissons et tabacs",VLOOKUP($A93,OUTIL!$E:$J,D$1,FALSE),IF($A$75="Demi produits",VLOOKUP($A93,OUTIL!$M:$R,D$1,FALSE),IF($A$75="Energie  et  lubrifiants",VLOOKUP($A93,OUTIL!$U:$Z,D$1,FALSE),IF($A$75="Or industriel",VLOOKUP($A93,OUTIL!$AC:$AH,D$1,FALSE),IF($A$75="Produits bruts d'origine animale et vegetale",VLOOKUP($A93,OUTIL!$AK:$AP,D$1,FALSE),IF($A$75="Produits bruts d'origine minerale",VLOOKUP($A93,OUTIL!$AS:$AX,D$1,FALSE),IF($A$75="Produits finis de consommation",VLOOKUP($A93,OUTIL!$BA:$BF,D$1,FALSE),IF($A$75="Produits finis d'equipement agricole",VLOOKUP($A93,OUTIL!$BI:$BN,D$1,FALSE),IF($A$75="Produits finis d'equipement industriel",VLOOKUP($A93,OUTIL!$BQ:$BV,D$1,FALSE),"Ahmadovitch")))))))))/1000,0)</f>
        <v>332511</v>
      </c>
      <c r="E93" s="5">
        <f>ROUND(IF($A$75="Alimentation, boissons et tabacs",VLOOKUP($A93,OUTIL!$E:$J,E$1,FALSE),IF($A$75="Demi produits",VLOOKUP($A93,OUTIL!$M:$R,E$1,FALSE),IF($A$75="Energie  et  lubrifiants",VLOOKUP($A93,OUTIL!$U:$Z,E$1,FALSE),IF($A$75="Or industriel",VLOOKUP($A93,OUTIL!$AC:$AH,E$1,FALSE),IF($A$75="Produits bruts d'origine animale et vegetale",VLOOKUP($A93,OUTIL!$AK:$AP,E$1,FALSE),IF($A$75="Produits bruts d'origine minerale",VLOOKUP($A93,OUTIL!$AS:$AX,E$1,FALSE),IF($A$75="Produits finis de consommation",VLOOKUP($A93,OUTIL!$BA:$BF,E$1,FALSE),IF($A$75="Produits finis d'equipement agricole",VLOOKUP($A93,OUTIL!$BI:$BN,E$1,FALSE),IF($A$75="Produits finis d'equipement industriel",VLOOKUP($A93,OUTIL!$BQ:$BV,E$1,FALSE),"Ahmadovitch")))))))))/1000,0)</f>
        <v>818</v>
      </c>
      <c r="F93" s="5">
        <f>ROUND(IF($A$75="Alimentation, boissons et tabacs",VLOOKUP($A93,OUTIL!$E:$J,F$1,FALSE),IF($A$75="Demi produits",VLOOKUP($A93,OUTIL!$M:$R,F$1,FALSE),IF($A$75="Energie  et  lubrifiants",VLOOKUP($A93,OUTIL!$U:$Z,F$1,FALSE),IF($A$75="Or industriel",VLOOKUP($A93,OUTIL!$AC:$AH,F$1,FALSE),IF($A$75="Produits bruts d'origine animale et vegetale",VLOOKUP($A93,OUTIL!$AK:$AP,F$1,FALSE),IF($A$75="Produits bruts d'origine minerale",VLOOKUP($A93,OUTIL!$AS:$AX,F$1,FALSE),IF($A$75="Produits finis de consommation",VLOOKUP($A93,OUTIL!$BA:$BF,F$1,FALSE),IF($A$75="Produits finis d'equipement agricole",VLOOKUP($A93,OUTIL!$BI:$BN,F$1,FALSE),IF($A$75="Produits finis d'equipement industriel",VLOOKUP($A93,OUTIL!$BQ:$BV,F$1,FALSE),"Ahmadovitch")))))))))/1000,0)</f>
        <v>283833</v>
      </c>
      <c r="G93" s="4"/>
      <c r="H93" s="4"/>
      <c r="I93" s="4"/>
      <c r="J93" s="4"/>
      <c r="K93" s="4"/>
      <c r="L93" s="4"/>
      <c r="M93" s="4"/>
    </row>
    <row r="94" spans="1:13" ht="16.5" x14ac:dyDescent="0.3">
      <c r="A94">
        <v>19</v>
      </c>
      <c r="B94" s="5" t="str">
        <f>IF($A$75="Alimentation, boissons et tabacs",VLOOKUP(VLOOKUP($A94,OUTIL!$E:$J,B$1,FALSE),REF!$K:$L,2,FALSE),IF($A$75="Demi produits",VLOOKUP(VLOOKUP($A94,OUTIL!$M:$R,B$1,FALSE),REF!$N:$O,2,FALSE),IF($A$75="Energie  et  lubrifiants",VLOOKUP(VLOOKUP($A94,OUTIL!$U:$Z,B$1,FALSE),REF!$Z:$AA,2,FALSE),IF($A$75="Or industriel",VLOOKUP(VLOOKUP($A94,OUTIL!$AC:$AH,B$1,FALSE),REF!$AC:$AD,2,FALSE),IF($A$75="Produits bruts d'origine animale et vegetale",VLOOKUP(VLOOKUP($A94,OUTIL!$AK:$AP,B$1,FALSE),REF!$Q:$R,2,FALSE),IF($A$75="Produits bruts d'origine minerale",VLOOKUP(VLOOKUP($A94,OUTIL!$AS:$AX,B$1,FALSE),REF!$AF:$AG,2,FALSE),IF($A$75="Produits finis de consommation",VLOOKUP(VLOOKUP($A94,OUTIL!$BA:$BF,B$1,FALSE),REF!$T:$U,2,FALSE),IF($A$75="Produits finis d'equipement agricole",VLOOKUP(VLOOKUP($A94,OUTIL!$BI:$BN,B$1,FALSE),REF!$AI:$AJ,2,FALSE),IF($A$75="Produits finis d'equipement industriel",VLOOKUP(VLOOKUP($A94,OUTIL!$BQ:$BV,B$1,FALSE),REF!$W:$X,2,FALSE),"Ahmadovitch")))))))))</f>
        <v>Accessoires de tuyauterie et construction métallique</v>
      </c>
      <c r="C94" s="5">
        <f>ROUND(IF($A$75="Alimentation, boissons et tabacs",VLOOKUP($A94,OUTIL!$E:$J,C$1,FALSE),IF($A$75="Demi produits",VLOOKUP($A94,OUTIL!$M:$R,C$1,FALSE),IF($A$75="Energie  et  lubrifiants",VLOOKUP($A94,OUTIL!$U:$Z,C$1,FALSE),IF($A$75="Or industriel",VLOOKUP($A94,OUTIL!$AC:$AH,C$1,FALSE),IF($A$75="Produits bruts d'origine animale et vegetale",VLOOKUP($A94,OUTIL!$AK:$AP,C$1,FALSE),IF($A$75="Produits bruts d'origine minerale",VLOOKUP($A94,OUTIL!$AS:$AX,C$1,FALSE),IF($A$75="Produits finis de consommation",VLOOKUP($A94,OUTIL!$BA:$BF,C$1,FALSE),IF($A$75="Produits finis d'equipement agricole",VLOOKUP($A94,OUTIL!$BI:$BN,C$1,FALSE),IF($A$75="Produits finis d'equipement industriel",VLOOKUP($A94,OUTIL!$BQ:$BV,C$1,FALSE),"Ahmadovitch")))))))))/1000,0)</f>
        <v>11659</v>
      </c>
      <c r="D94" s="5">
        <f>ROUND(IF($A$75="Alimentation, boissons et tabacs",VLOOKUP($A94,OUTIL!$E:$J,D$1,FALSE),IF($A$75="Demi produits",VLOOKUP($A94,OUTIL!$M:$R,D$1,FALSE),IF($A$75="Energie  et  lubrifiants",VLOOKUP($A94,OUTIL!$U:$Z,D$1,FALSE),IF($A$75="Or industriel",VLOOKUP($A94,OUTIL!$AC:$AH,D$1,FALSE),IF($A$75="Produits bruts d'origine animale et vegetale",VLOOKUP($A94,OUTIL!$AK:$AP,D$1,FALSE),IF($A$75="Produits bruts d'origine minerale",VLOOKUP($A94,OUTIL!$AS:$AX,D$1,FALSE),IF($A$75="Produits finis de consommation",VLOOKUP($A94,OUTIL!$BA:$BF,D$1,FALSE),IF($A$75="Produits finis d'equipement agricole",VLOOKUP($A94,OUTIL!$BI:$BN,D$1,FALSE),IF($A$75="Produits finis d'equipement industriel",VLOOKUP($A94,OUTIL!$BQ:$BV,D$1,FALSE),"Ahmadovitch")))))))))/1000,0)</f>
        <v>327563</v>
      </c>
      <c r="E94" s="5">
        <f>ROUND(IF($A$75="Alimentation, boissons et tabacs",VLOOKUP($A94,OUTIL!$E:$J,E$1,FALSE),IF($A$75="Demi produits",VLOOKUP($A94,OUTIL!$M:$R,E$1,FALSE),IF($A$75="Energie  et  lubrifiants",VLOOKUP($A94,OUTIL!$U:$Z,E$1,FALSE),IF($A$75="Or industriel",VLOOKUP($A94,OUTIL!$AC:$AH,E$1,FALSE),IF($A$75="Produits bruts d'origine animale et vegetale",VLOOKUP($A94,OUTIL!$AK:$AP,E$1,FALSE),IF($A$75="Produits bruts d'origine minerale",VLOOKUP($A94,OUTIL!$AS:$AX,E$1,FALSE),IF($A$75="Produits finis de consommation",VLOOKUP($A94,OUTIL!$BA:$BF,E$1,FALSE),IF($A$75="Produits finis d'equipement agricole",VLOOKUP($A94,OUTIL!$BI:$BN,E$1,FALSE),IF($A$75="Produits finis d'equipement industriel",VLOOKUP($A94,OUTIL!$BQ:$BV,E$1,FALSE),"Ahmadovitch")))))))))/1000,0)</f>
        <v>10178</v>
      </c>
      <c r="F94" s="5">
        <f>ROUND(IF($A$75="Alimentation, boissons et tabacs",VLOOKUP($A94,OUTIL!$E:$J,F$1,FALSE),IF($A$75="Demi produits",VLOOKUP($A94,OUTIL!$M:$R,F$1,FALSE),IF($A$75="Energie  et  lubrifiants",VLOOKUP($A94,OUTIL!$U:$Z,F$1,FALSE),IF($A$75="Or industriel",VLOOKUP($A94,OUTIL!$AC:$AH,F$1,FALSE),IF($A$75="Produits bruts d'origine animale et vegetale",VLOOKUP($A94,OUTIL!$AK:$AP,F$1,FALSE),IF($A$75="Produits bruts d'origine minerale",VLOOKUP($A94,OUTIL!$AS:$AX,F$1,FALSE),IF($A$75="Produits finis de consommation",VLOOKUP($A94,OUTIL!$BA:$BF,F$1,FALSE),IF($A$75="Produits finis d'equipement agricole",VLOOKUP($A94,OUTIL!$BI:$BN,F$1,FALSE),IF($A$75="Produits finis d'equipement industriel",VLOOKUP($A94,OUTIL!$BQ:$BV,F$1,FALSE),"Ahmadovitch")))))))))/1000,0)</f>
        <v>337419</v>
      </c>
      <c r="J94" s="4"/>
      <c r="K94" s="4"/>
      <c r="L94" s="4"/>
      <c r="M94" s="4"/>
    </row>
    <row r="95" spans="1:13" ht="16.5" x14ac:dyDescent="0.3">
      <c r="A95">
        <v>20</v>
      </c>
      <c r="B95" s="5" t="str">
        <f>IF($A$75="Alimentation, boissons et tabacs",VLOOKUP(VLOOKUP($A95,OUTIL!$E:$J,B$1,FALSE),REF!$K:$L,2,FALSE),IF($A$75="Demi produits",VLOOKUP(VLOOKUP($A95,OUTIL!$M:$R,B$1,FALSE),REF!$N:$O,2,FALSE),IF($A$75="Energie  et  lubrifiants",VLOOKUP(VLOOKUP($A95,OUTIL!$U:$Z,B$1,FALSE),REF!$Z:$AA,2,FALSE),IF($A$75="Or industriel",VLOOKUP(VLOOKUP($A95,OUTIL!$AC:$AH,B$1,FALSE),REF!$AC:$AD,2,FALSE),IF($A$75="Produits bruts d'origine animale et vegetale",VLOOKUP(VLOOKUP($A95,OUTIL!$AK:$AP,B$1,FALSE),REF!$Q:$R,2,FALSE),IF($A$75="Produits bruts d'origine minerale",VLOOKUP(VLOOKUP($A95,OUTIL!$AS:$AX,B$1,FALSE),REF!$AF:$AG,2,FALSE),IF($A$75="Produits finis de consommation",VLOOKUP(VLOOKUP($A95,OUTIL!$BA:$BF,B$1,FALSE),REF!$T:$U,2,FALSE),IF($A$75="Produits finis d'equipement agricole",VLOOKUP(VLOOKUP($A95,OUTIL!$BI:$BN,B$1,FALSE),REF!$AI:$AJ,2,FALSE),IF($A$75="Produits finis d'equipement industriel",VLOOKUP(VLOOKUP($A95,OUTIL!$BQ:$BV,B$1,FALSE),REF!$W:$X,2,FALSE),"Ahmadovitch")))))))))</f>
        <v>Produits céramiques</v>
      </c>
      <c r="C95" s="5">
        <f>ROUND(IF($A$75="Alimentation, boissons et tabacs",VLOOKUP($A95,OUTIL!$E:$J,C$1,FALSE),IF($A$75="Demi produits",VLOOKUP($A95,OUTIL!$M:$R,C$1,FALSE),IF($A$75="Energie  et  lubrifiants",VLOOKUP($A95,OUTIL!$U:$Z,C$1,FALSE),IF($A$75="Or industriel",VLOOKUP($A95,OUTIL!$AC:$AH,C$1,FALSE),IF($A$75="Produits bruts d'origine animale et vegetale",VLOOKUP($A95,OUTIL!$AK:$AP,C$1,FALSE),IF($A$75="Produits bruts d'origine minerale",VLOOKUP($A95,OUTIL!$AS:$AX,C$1,FALSE),IF($A$75="Produits finis de consommation",VLOOKUP($A95,OUTIL!$BA:$BF,C$1,FALSE),IF($A$75="Produits finis d'equipement agricole",VLOOKUP($A95,OUTIL!$BI:$BN,C$1,FALSE),IF($A$75="Produits finis d'equipement industriel",VLOOKUP($A95,OUTIL!$BQ:$BV,C$1,FALSE),"Ahmadovitch")))))))))/1000,0)</f>
        <v>15590</v>
      </c>
      <c r="D95" s="5">
        <f>ROUND(IF($A$75="Alimentation, boissons et tabacs",VLOOKUP($A95,OUTIL!$E:$J,D$1,FALSE),IF($A$75="Demi produits",VLOOKUP($A95,OUTIL!$M:$R,D$1,FALSE),IF($A$75="Energie  et  lubrifiants",VLOOKUP($A95,OUTIL!$U:$Z,D$1,FALSE),IF($A$75="Or industriel",VLOOKUP($A95,OUTIL!$AC:$AH,D$1,FALSE),IF($A$75="Produits bruts d'origine animale et vegetale",VLOOKUP($A95,OUTIL!$AK:$AP,D$1,FALSE),IF($A$75="Produits bruts d'origine minerale",VLOOKUP($A95,OUTIL!$AS:$AX,D$1,FALSE),IF($A$75="Produits finis de consommation",VLOOKUP($A95,OUTIL!$BA:$BF,D$1,FALSE),IF($A$75="Produits finis d'equipement agricole",VLOOKUP($A95,OUTIL!$BI:$BN,D$1,FALSE),IF($A$75="Produits finis d'equipement industriel",VLOOKUP($A95,OUTIL!$BQ:$BV,D$1,FALSE),"Ahmadovitch")))))))))/1000,0)</f>
        <v>319360</v>
      </c>
      <c r="E95" s="5">
        <f>ROUND(IF($A$75="Alimentation, boissons et tabacs",VLOOKUP($A95,OUTIL!$E:$J,E$1,FALSE),IF($A$75="Demi produits",VLOOKUP($A95,OUTIL!$M:$R,E$1,FALSE),IF($A$75="Energie  et  lubrifiants",VLOOKUP($A95,OUTIL!$U:$Z,E$1,FALSE),IF($A$75="Or industriel",VLOOKUP($A95,OUTIL!$AC:$AH,E$1,FALSE),IF($A$75="Produits bruts d'origine animale et vegetale",VLOOKUP($A95,OUTIL!$AK:$AP,E$1,FALSE),IF($A$75="Produits bruts d'origine minerale",VLOOKUP($A95,OUTIL!$AS:$AX,E$1,FALSE),IF($A$75="Produits finis de consommation",VLOOKUP($A95,OUTIL!$BA:$BF,E$1,FALSE),IF($A$75="Produits finis d'equipement agricole",VLOOKUP($A95,OUTIL!$BI:$BN,E$1,FALSE),IF($A$75="Produits finis d'equipement industriel",VLOOKUP($A95,OUTIL!$BQ:$BV,E$1,FALSE),"Ahmadovitch")))))))))/1000,0)</f>
        <v>13428</v>
      </c>
      <c r="F95" s="5">
        <f>ROUND(IF($A$75="Alimentation, boissons et tabacs",VLOOKUP($A95,OUTIL!$E:$J,F$1,FALSE),IF($A$75="Demi produits",VLOOKUP($A95,OUTIL!$M:$R,F$1,FALSE),IF($A$75="Energie  et  lubrifiants",VLOOKUP($A95,OUTIL!$U:$Z,F$1,FALSE),IF($A$75="Or industriel",VLOOKUP($A95,OUTIL!$AC:$AH,F$1,FALSE),IF($A$75="Produits bruts d'origine animale et vegetale",VLOOKUP($A95,OUTIL!$AK:$AP,F$1,FALSE),IF($A$75="Produits bruts d'origine minerale",VLOOKUP($A95,OUTIL!$AS:$AX,F$1,FALSE),IF($A$75="Produits finis de consommation",VLOOKUP($A95,OUTIL!$BA:$BF,F$1,FALSE),IF($A$75="Produits finis d'equipement agricole",VLOOKUP($A95,OUTIL!$BI:$BN,F$1,FALSE),IF($A$75="Produits finis d'equipement industriel",VLOOKUP($A95,OUTIL!$BQ:$BV,F$1,FALSE),"Ahmadovitch")))))))))/1000,0)</f>
        <v>275859</v>
      </c>
      <c r="G95" s="4"/>
      <c r="H95" s="4"/>
      <c r="I95" s="4"/>
      <c r="J95" s="4"/>
      <c r="K95" s="4"/>
      <c r="L95" s="4"/>
      <c r="M95" s="4"/>
    </row>
    <row r="96" spans="1:13" ht="16.5" x14ac:dyDescent="0.3">
      <c r="A96">
        <v>21</v>
      </c>
      <c r="B96" s="5" t="str">
        <f>IF($A$75="Alimentation, boissons et tabacs",VLOOKUP(VLOOKUP($A96,OUTIL!$E:$J,B$1,FALSE),REF!$K:$L,2,FALSE),IF($A$75="Demi produits",VLOOKUP(VLOOKUP($A96,OUTIL!$M:$R,B$1,FALSE),REF!$N:$O,2,FALSE),IF($A$75="Energie  et  lubrifiants",VLOOKUP(VLOOKUP($A96,OUTIL!$U:$Z,B$1,FALSE),REF!$Z:$AA,2,FALSE),IF($A$75="Or industriel",VLOOKUP(VLOOKUP($A96,OUTIL!$AC:$AH,B$1,FALSE),REF!$AC:$AD,2,FALSE),IF($A$75="Produits bruts d'origine animale et vegetale",VLOOKUP(VLOOKUP($A96,OUTIL!$AK:$AP,B$1,FALSE),REF!$Q:$R,2,FALSE),IF($A$75="Produits bruts d'origine minerale",VLOOKUP(VLOOKUP($A96,OUTIL!$AS:$AX,B$1,FALSE),REF!$AF:$AG,2,FALSE),IF($A$75="Produits finis de consommation",VLOOKUP(VLOOKUP($A96,OUTIL!$BA:$BF,B$1,FALSE),REF!$T:$U,2,FALSE),IF($A$75="Produits finis d'equipement agricole",VLOOKUP(VLOOKUP($A96,OUTIL!$BI:$BN,B$1,FALSE),REF!$AI:$AJ,2,FALSE),IF($A$75="Produits finis d'equipement industriel",VLOOKUP(VLOOKUP($A96,OUTIL!$BQ:$BV,B$1,FALSE),REF!$W:$X,2,FALSE),"Ahmadovitch")))))))))</f>
        <v>Verre et ouvrages en verre</v>
      </c>
      <c r="C96" s="5">
        <f>ROUND(IF($A$75="Alimentation, boissons et tabacs",VLOOKUP($A96,OUTIL!$E:$J,C$1,FALSE),IF($A$75="Demi produits",VLOOKUP($A96,OUTIL!$M:$R,C$1,FALSE),IF($A$75="Energie  et  lubrifiants",VLOOKUP($A96,OUTIL!$U:$Z,C$1,FALSE),IF($A$75="Or industriel",VLOOKUP($A96,OUTIL!$AC:$AH,C$1,FALSE),IF($A$75="Produits bruts d'origine animale et vegetale",VLOOKUP($A96,OUTIL!$AK:$AP,C$1,FALSE),IF($A$75="Produits bruts d'origine minerale",VLOOKUP($A96,OUTIL!$AS:$AX,C$1,FALSE),IF($A$75="Produits finis de consommation",VLOOKUP($A96,OUTIL!$BA:$BF,C$1,FALSE),IF($A$75="Produits finis d'equipement agricole",VLOOKUP($A96,OUTIL!$BI:$BN,C$1,FALSE),IF($A$75="Produits finis d'equipement industriel",VLOOKUP($A96,OUTIL!$BQ:$BV,C$1,FALSE),"Ahmadovitch")))))))))/1000,0)</f>
        <v>45619</v>
      </c>
      <c r="D96" s="5">
        <f>ROUND(IF($A$75="Alimentation, boissons et tabacs",VLOOKUP($A96,OUTIL!$E:$J,D$1,FALSE),IF($A$75="Demi produits",VLOOKUP($A96,OUTIL!$M:$R,D$1,FALSE),IF($A$75="Energie  et  lubrifiants",VLOOKUP($A96,OUTIL!$U:$Z,D$1,FALSE),IF($A$75="Or industriel",VLOOKUP($A96,OUTIL!$AC:$AH,D$1,FALSE),IF($A$75="Produits bruts d'origine animale et vegetale",VLOOKUP($A96,OUTIL!$AK:$AP,D$1,FALSE),IF($A$75="Produits bruts d'origine minerale",VLOOKUP($A96,OUTIL!$AS:$AX,D$1,FALSE),IF($A$75="Produits finis de consommation",VLOOKUP($A96,OUTIL!$BA:$BF,D$1,FALSE),IF($A$75="Produits finis d'equipement agricole",VLOOKUP($A96,OUTIL!$BI:$BN,D$1,FALSE),IF($A$75="Produits finis d'equipement industriel",VLOOKUP($A96,OUTIL!$BQ:$BV,D$1,FALSE),"Ahmadovitch")))))))))/1000,0)</f>
        <v>299504</v>
      </c>
      <c r="E96" s="5">
        <f>ROUND(IF($A$75="Alimentation, boissons et tabacs",VLOOKUP($A96,OUTIL!$E:$J,E$1,FALSE),IF($A$75="Demi produits",VLOOKUP($A96,OUTIL!$M:$R,E$1,FALSE),IF($A$75="Energie  et  lubrifiants",VLOOKUP($A96,OUTIL!$U:$Z,E$1,FALSE),IF($A$75="Or industriel",VLOOKUP($A96,OUTIL!$AC:$AH,E$1,FALSE),IF($A$75="Produits bruts d'origine animale et vegetale",VLOOKUP($A96,OUTIL!$AK:$AP,E$1,FALSE),IF($A$75="Produits bruts d'origine minerale",VLOOKUP($A96,OUTIL!$AS:$AX,E$1,FALSE),IF($A$75="Produits finis de consommation",VLOOKUP($A96,OUTIL!$BA:$BF,E$1,FALSE),IF($A$75="Produits finis d'equipement agricole",VLOOKUP($A96,OUTIL!$BI:$BN,E$1,FALSE),IF($A$75="Produits finis d'equipement industriel",VLOOKUP($A96,OUTIL!$BQ:$BV,E$1,FALSE),"Ahmadovitch")))))))))/1000,0)</f>
        <v>39599</v>
      </c>
      <c r="F96" s="5">
        <f>ROUND(IF($A$75="Alimentation, boissons et tabacs",VLOOKUP($A96,OUTIL!$E:$J,F$1,FALSE),IF($A$75="Demi produits",VLOOKUP($A96,OUTIL!$M:$R,F$1,FALSE),IF($A$75="Energie  et  lubrifiants",VLOOKUP($A96,OUTIL!$U:$Z,F$1,FALSE),IF($A$75="Or industriel",VLOOKUP($A96,OUTIL!$AC:$AH,F$1,FALSE),IF($A$75="Produits bruts d'origine animale et vegetale",VLOOKUP($A96,OUTIL!$AK:$AP,F$1,FALSE),IF($A$75="Produits bruts d'origine minerale",VLOOKUP($A96,OUTIL!$AS:$AX,F$1,FALSE),IF($A$75="Produits finis de consommation",VLOOKUP($A96,OUTIL!$BA:$BF,F$1,FALSE),IF($A$75="Produits finis d'equipement agricole",VLOOKUP($A96,OUTIL!$BI:$BN,F$1,FALSE),IF($A$75="Produits finis d'equipement industriel",VLOOKUP($A96,OUTIL!$BQ:$BV,F$1,FALSE),"Ahmadovitch")))))))))/1000,0)</f>
        <v>344704</v>
      </c>
      <c r="G96" s="4"/>
      <c r="H96" s="4"/>
      <c r="I96" s="4"/>
      <c r="J96" s="4"/>
      <c r="K96" s="4"/>
      <c r="L96" s="4"/>
      <c r="M96" s="4"/>
    </row>
    <row r="97" spans="1:13" ht="16.5" x14ac:dyDescent="0.3">
      <c r="A97">
        <v>22</v>
      </c>
      <c r="B97" s="5" t="str">
        <f>IF($A$75="Alimentation, boissons et tabacs",VLOOKUP(VLOOKUP($A97,OUTIL!$E:$J,B$1,FALSE),REF!$K:$L,2,FALSE),IF($A$75="Demi produits",VLOOKUP(VLOOKUP($A97,OUTIL!$M:$R,B$1,FALSE),REF!$N:$O,2,FALSE),IF($A$75="Energie  et  lubrifiants",VLOOKUP(VLOOKUP($A97,OUTIL!$U:$Z,B$1,FALSE),REF!$Z:$AA,2,FALSE),IF($A$75="Or industriel",VLOOKUP(VLOOKUP($A97,OUTIL!$AC:$AH,B$1,FALSE),REF!$AC:$AD,2,FALSE),IF($A$75="Produits bruts d'origine animale et vegetale",VLOOKUP(VLOOKUP($A97,OUTIL!$AK:$AP,B$1,FALSE),REF!$Q:$R,2,FALSE),IF($A$75="Produits bruts d'origine minerale",VLOOKUP(VLOOKUP($A97,OUTIL!$AS:$AX,B$1,FALSE),REF!$AF:$AG,2,FALSE),IF($A$75="Produits finis de consommation",VLOOKUP(VLOOKUP($A97,OUTIL!$BA:$BF,B$1,FALSE),REF!$T:$U,2,FALSE),IF($A$75="Produits finis d'equipement agricole",VLOOKUP(VLOOKUP($A97,OUTIL!$BI:$BN,B$1,FALSE),REF!$AI:$AJ,2,FALSE),IF($A$75="Produits finis d'equipement industriel",VLOOKUP(VLOOKUP($A97,OUTIL!$BQ:$BV,B$1,FALSE),REF!$W:$X,2,FALSE),"Ahmadovitch")))))))))</f>
        <v>Fils, barres et profilés en aluminium</v>
      </c>
      <c r="C97" s="5">
        <f>ROUND(IF($A$75="Alimentation, boissons et tabacs",VLOOKUP($A97,OUTIL!$E:$J,C$1,FALSE),IF($A$75="Demi produits",VLOOKUP($A97,OUTIL!$M:$R,C$1,FALSE),IF($A$75="Energie  et  lubrifiants",VLOOKUP($A97,OUTIL!$U:$Z,C$1,FALSE),IF($A$75="Or industriel",VLOOKUP($A97,OUTIL!$AC:$AH,C$1,FALSE),IF($A$75="Produits bruts d'origine animale et vegetale",VLOOKUP($A97,OUTIL!$AK:$AP,C$1,FALSE),IF($A$75="Produits bruts d'origine minerale",VLOOKUP($A97,OUTIL!$AS:$AX,C$1,FALSE),IF($A$75="Produits finis de consommation",VLOOKUP($A97,OUTIL!$BA:$BF,C$1,FALSE),IF($A$75="Produits finis d'equipement agricole",VLOOKUP($A97,OUTIL!$BI:$BN,C$1,FALSE),IF($A$75="Produits finis d'equipement industriel",VLOOKUP($A97,OUTIL!$BQ:$BV,C$1,FALSE),"Ahmadovitch")))))))))/1000,0)</f>
        <v>5675</v>
      </c>
      <c r="D97" s="5">
        <f>ROUND(IF($A$75="Alimentation, boissons et tabacs",VLOOKUP($A97,OUTIL!$E:$J,D$1,FALSE),IF($A$75="Demi produits",VLOOKUP($A97,OUTIL!$M:$R,D$1,FALSE),IF($A$75="Energie  et  lubrifiants",VLOOKUP($A97,OUTIL!$U:$Z,D$1,FALSE),IF($A$75="Or industriel",VLOOKUP($A97,OUTIL!$AC:$AH,D$1,FALSE),IF($A$75="Produits bruts d'origine animale et vegetale",VLOOKUP($A97,OUTIL!$AK:$AP,D$1,FALSE),IF($A$75="Produits bruts d'origine minerale",VLOOKUP($A97,OUTIL!$AS:$AX,D$1,FALSE),IF($A$75="Produits finis de consommation",VLOOKUP($A97,OUTIL!$BA:$BF,D$1,FALSE),IF($A$75="Produits finis d'equipement agricole",VLOOKUP($A97,OUTIL!$BI:$BN,D$1,FALSE),IF($A$75="Produits finis d'equipement industriel",VLOOKUP($A97,OUTIL!$BQ:$BV,D$1,FALSE),"Ahmadovitch")))))))))/1000,0)</f>
        <v>273745</v>
      </c>
      <c r="E97" s="5">
        <f>ROUND(IF($A$75="Alimentation, boissons et tabacs",VLOOKUP($A97,OUTIL!$E:$J,E$1,FALSE),IF($A$75="Demi produits",VLOOKUP($A97,OUTIL!$M:$R,E$1,FALSE),IF($A$75="Energie  et  lubrifiants",VLOOKUP($A97,OUTIL!$U:$Z,E$1,FALSE),IF($A$75="Or industriel",VLOOKUP($A97,OUTIL!$AC:$AH,E$1,FALSE),IF($A$75="Produits bruts d'origine animale et vegetale",VLOOKUP($A97,OUTIL!$AK:$AP,E$1,FALSE),IF($A$75="Produits bruts d'origine minerale",VLOOKUP($A97,OUTIL!$AS:$AX,E$1,FALSE),IF($A$75="Produits finis de consommation",VLOOKUP($A97,OUTIL!$BA:$BF,E$1,FALSE),IF($A$75="Produits finis d'equipement agricole",VLOOKUP($A97,OUTIL!$BI:$BN,E$1,FALSE),IF($A$75="Produits finis d'equipement industriel",VLOOKUP($A97,OUTIL!$BQ:$BV,E$1,FALSE),"Ahmadovitch")))))))))/1000,0)</f>
        <v>5613</v>
      </c>
      <c r="F97" s="5">
        <f>ROUND(IF($A$75="Alimentation, boissons et tabacs",VLOOKUP($A97,OUTIL!$E:$J,F$1,FALSE),IF($A$75="Demi produits",VLOOKUP($A97,OUTIL!$M:$R,F$1,FALSE),IF($A$75="Energie  et  lubrifiants",VLOOKUP($A97,OUTIL!$U:$Z,F$1,FALSE),IF($A$75="Or industriel",VLOOKUP($A97,OUTIL!$AC:$AH,F$1,FALSE),IF($A$75="Produits bruts d'origine animale et vegetale",VLOOKUP($A97,OUTIL!$AK:$AP,F$1,FALSE),IF($A$75="Produits bruts d'origine minerale",VLOOKUP($A97,OUTIL!$AS:$AX,F$1,FALSE),IF($A$75="Produits finis de consommation",VLOOKUP($A97,OUTIL!$BA:$BF,F$1,FALSE),IF($A$75="Produits finis d'equipement agricole",VLOOKUP($A97,OUTIL!$BI:$BN,F$1,FALSE),IF($A$75="Produits finis d'equipement industriel",VLOOKUP($A97,OUTIL!$BQ:$BV,F$1,FALSE),"Ahmadovitch")))))))))/1000,0)</f>
        <v>255156</v>
      </c>
      <c r="J97" s="4"/>
      <c r="K97" s="4"/>
      <c r="L97" s="4"/>
      <c r="M97" s="4"/>
    </row>
    <row r="98" spans="1:13" ht="16.5" x14ac:dyDescent="0.3">
      <c r="A98">
        <v>23</v>
      </c>
      <c r="B98" s="5" t="str">
        <f>IF($A$75="Alimentation, boissons et tabacs",VLOOKUP(VLOOKUP($A98,OUTIL!$E:$J,B$1,FALSE),REF!$K:$L,2,FALSE),IF($A$75="Demi produits",VLOOKUP(VLOOKUP($A98,OUTIL!$M:$R,B$1,FALSE),REF!$N:$O,2,FALSE),IF($A$75="Energie  et  lubrifiants",VLOOKUP(VLOOKUP($A98,OUTIL!$U:$Z,B$1,FALSE),REF!$Z:$AA,2,FALSE),IF($A$75="Or industriel",VLOOKUP(VLOOKUP($A98,OUTIL!$AC:$AH,B$1,FALSE),REF!$AC:$AD,2,FALSE),IF($A$75="Produits bruts d'origine animale et vegetale",VLOOKUP(VLOOKUP($A98,OUTIL!$AK:$AP,B$1,FALSE),REF!$Q:$R,2,FALSE),IF($A$75="Produits bruts d'origine minerale",VLOOKUP(VLOOKUP($A98,OUTIL!$AS:$AX,B$1,FALSE),REF!$AF:$AG,2,FALSE),IF($A$75="Produits finis de consommation",VLOOKUP(VLOOKUP($A98,OUTIL!$BA:$BF,B$1,FALSE),REF!$T:$U,2,FALSE),IF($A$75="Produits finis d'equipement agricole",VLOOKUP(VLOOKUP($A98,OUTIL!$BI:$BN,B$1,FALSE),REF!$AI:$AJ,2,FALSE),IF($A$75="Produits finis d'equipement industriel",VLOOKUP(VLOOKUP($A98,OUTIL!$BQ:$BV,B$1,FALSE),REF!$W:$X,2,FALSE),"Ahmadovitch")))))))))</f>
        <v>Quincaillerie sauf de ménage</v>
      </c>
      <c r="C98" s="5">
        <f>ROUND(IF($A$75="Alimentation, boissons et tabacs",VLOOKUP($A98,OUTIL!$E:$J,C$1,FALSE),IF($A$75="Demi produits",VLOOKUP($A98,OUTIL!$M:$R,C$1,FALSE),IF($A$75="Energie  et  lubrifiants",VLOOKUP($A98,OUTIL!$U:$Z,C$1,FALSE),IF($A$75="Or industriel",VLOOKUP($A98,OUTIL!$AC:$AH,C$1,FALSE),IF($A$75="Produits bruts d'origine animale et vegetale",VLOOKUP($A98,OUTIL!$AK:$AP,C$1,FALSE),IF($A$75="Produits bruts d'origine minerale",VLOOKUP($A98,OUTIL!$AS:$AX,C$1,FALSE),IF($A$75="Produits finis de consommation",VLOOKUP($A98,OUTIL!$BA:$BF,C$1,FALSE),IF($A$75="Produits finis d'equipement agricole",VLOOKUP($A98,OUTIL!$BI:$BN,C$1,FALSE),IF($A$75="Produits finis d'equipement industriel",VLOOKUP($A98,OUTIL!$BQ:$BV,C$1,FALSE),"Ahmadovitch")))))))))/1000,0)</f>
        <v>911</v>
      </c>
      <c r="D98" s="5">
        <f>ROUND(IF($A$75="Alimentation, boissons et tabacs",VLOOKUP($A98,OUTIL!$E:$J,D$1,FALSE),IF($A$75="Demi produits",VLOOKUP($A98,OUTIL!$M:$R,D$1,FALSE),IF($A$75="Energie  et  lubrifiants",VLOOKUP($A98,OUTIL!$U:$Z,D$1,FALSE),IF($A$75="Or industriel",VLOOKUP($A98,OUTIL!$AC:$AH,D$1,FALSE),IF($A$75="Produits bruts d'origine animale et vegetale",VLOOKUP($A98,OUTIL!$AK:$AP,D$1,FALSE),IF($A$75="Produits bruts d'origine minerale",VLOOKUP($A98,OUTIL!$AS:$AX,D$1,FALSE),IF($A$75="Produits finis de consommation",VLOOKUP($A98,OUTIL!$BA:$BF,D$1,FALSE),IF($A$75="Produits finis d'equipement agricole",VLOOKUP($A98,OUTIL!$BI:$BN,D$1,FALSE),IF($A$75="Produits finis d'equipement industriel",VLOOKUP($A98,OUTIL!$BQ:$BV,D$1,FALSE),"Ahmadovitch")))))))))/1000,0)</f>
        <v>264632</v>
      </c>
      <c r="E98" s="5">
        <f>ROUND(IF($A$75="Alimentation, boissons et tabacs",VLOOKUP($A98,OUTIL!$E:$J,E$1,FALSE),IF($A$75="Demi produits",VLOOKUP($A98,OUTIL!$M:$R,E$1,FALSE),IF($A$75="Energie  et  lubrifiants",VLOOKUP($A98,OUTIL!$U:$Z,E$1,FALSE),IF($A$75="Or industriel",VLOOKUP($A98,OUTIL!$AC:$AH,E$1,FALSE),IF($A$75="Produits bruts d'origine animale et vegetale",VLOOKUP($A98,OUTIL!$AK:$AP,E$1,FALSE),IF($A$75="Produits bruts d'origine minerale",VLOOKUP($A98,OUTIL!$AS:$AX,E$1,FALSE),IF($A$75="Produits finis de consommation",VLOOKUP($A98,OUTIL!$BA:$BF,E$1,FALSE),IF($A$75="Produits finis d'equipement agricole",VLOOKUP($A98,OUTIL!$BI:$BN,E$1,FALSE),IF($A$75="Produits finis d'equipement industriel",VLOOKUP($A98,OUTIL!$BQ:$BV,E$1,FALSE),"Ahmadovitch")))))))))/1000,0)</f>
        <v>1100</v>
      </c>
      <c r="F98" s="5">
        <f>ROUND(IF($A$75="Alimentation, boissons et tabacs",VLOOKUP($A98,OUTIL!$E:$J,F$1,FALSE),IF($A$75="Demi produits",VLOOKUP($A98,OUTIL!$M:$R,F$1,FALSE),IF($A$75="Energie  et  lubrifiants",VLOOKUP($A98,OUTIL!$U:$Z,F$1,FALSE),IF($A$75="Or industriel",VLOOKUP($A98,OUTIL!$AC:$AH,F$1,FALSE),IF($A$75="Produits bruts d'origine animale et vegetale",VLOOKUP($A98,OUTIL!$AK:$AP,F$1,FALSE),IF($A$75="Produits bruts d'origine minerale",VLOOKUP($A98,OUTIL!$AS:$AX,F$1,FALSE),IF($A$75="Produits finis de consommation",VLOOKUP($A98,OUTIL!$BA:$BF,F$1,FALSE),IF($A$75="Produits finis d'equipement agricole",VLOOKUP($A98,OUTIL!$BI:$BN,F$1,FALSE),IF($A$75="Produits finis d'equipement industriel",VLOOKUP($A98,OUTIL!$BQ:$BV,F$1,FALSE),"Ahmadovitch")))))))))/1000,0)</f>
        <v>257615</v>
      </c>
      <c r="G98" s="4"/>
      <c r="H98" s="4"/>
      <c r="I98" s="4"/>
      <c r="J98" s="4"/>
      <c r="K98" s="4"/>
      <c r="L98" s="4"/>
      <c r="M98" s="4"/>
    </row>
    <row r="99" spans="1:13" ht="16.5" x14ac:dyDescent="0.3">
      <c r="A99">
        <v>24</v>
      </c>
      <c r="B99" s="5" t="str">
        <f>IF($A$75="Alimentation, boissons et tabacs",VLOOKUP(VLOOKUP($A99,OUTIL!$E:$J,B$1,FALSE),REF!$K:$L,2,FALSE),IF($A$75="Demi produits",VLOOKUP(VLOOKUP($A99,OUTIL!$M:$R,B$1,FALSE),REF!$N:$O,2,FALSE),IF($A$75="Energie  et  lubrifiants",VLOOKUP(VLOOKUP($A99,OUTIL!$U:$Z,B$1,FALSE),REF!$Z:$AA,2,FALSE),IF($A$75="Or industriel",VLOOKUP(VLOOKUP($A99,OUTIL!$AC:$AH,B$1,FALSE),REF!$AC:$AD,2,FALSE),IF($A$75="Produits bruts d'origine animale et vegetale",VLOOKUP(VLOOKUP($A99,OUTIL!$AK:$AP,B$1,FALSE),REF!$Q:$R,2,FALSE),IF($A$75="Produits bruts d'origine minerale",VLOOKUP(VLOOKUP($A99,OUTIL!$AS:$AX,B$1,FALSE),REF!$AF:$AG,2,FALSE),IF($A$75="Produits finis de consommation",VLOOKUP(VLOOKUP($A99,OUTIL!$BA:$BF,B$1,FALSE),REF!$T:$U,2,FALSE),IF($A$75="Produits finis d'equipement agricole",VLOOKUP(VLOOKUP($A99,OUTIL!$BI:$BN,B$1,FALSE),REF!$AI:$AJ,2,FALSE),IF($A$75="Produits finis d'equipement industriel",VLOOKUP(VLOOKUP($A99,OUTIL!$BQ:$BV,B$1,FALSE),REF!$W:$X,2,FALSE),"Ahmadovitch")))))))))</f>
        <v>Bois préparés et ouvrages en bois</v>
      </c>
      <c r="C99" s="5">
        <f>ROUND(IF($A$75="Alimentation, boissons et tabacs",VLOOKUP($A99,OUTIL!$E:$J,C$1,FALSE),IF($A$75="Demi produits",VLOOKUP($A99,OUTIL!$M:$R,C$1,FALSE),IF($A$75="Energie  et  lubrifiants",VLOOKUP($A99,OUTIL!$U:$Z,C$1,FALSE),IF($A$75="Or industriel",VLOOKUP($A99,OUTIL!$AC:$AH,C$1,FALSE),IF($A$75="Produits bruts d'origine animale et vegetale",VLOOKUP($A99,OUTIL!$AK:$AP,C$1,FALSE),IF($A$75="Produits bruts d'origine minerale",VLOOKUP($A99,OUTIL!$AS:$AX,C$1,FALSE),IF($A$75="Produits finis de consommation",VLOOKUP($A99,OUTIL!$BA:$BF,C$1,FALSE),IF($A$75="Produits finis d'equipement agricole",VLOOKUP($A99,OUTIL!$BI:$BN,C$1,FALSE),IF($A$75="Produits finis d'equipement industriel",VLOOKUP($A99,OUTIL!$BQ:$BV,C$1,FALSE),"Ahmadovitch")))))))))/1000,0)</f>
        <v>16338</v>
      </c>
      <c r="D99" s="5">
        <f>ROUND(IF($A$75="Alimentation, boissons et tabacs",VLOOKUP($A99,OUTIL!$E:$J,D$1,FALSE),IF($A$75="Demi produits",VLOOKUP($A99,OUTIL!$M:$R,D$1,FALSE),IF($A$75="Energie  et  lubrifiants",VLOOKUP($A99,OUTIL!$U:$Z,D$1,FALSE),IF($A$75="Or industriel",VLOOKUP($A99,OUTIL!$AC:$AH,D$1,FALSE),IF($A$75="Produits bruts d'origine animale et vegetale",VLOOKUP($A99,OUTIL!$AK:$AP,D$1,FALSE),IF($A$75="Produits bruts d'origine minerale",VLOOKUP($A99,OUTIL!$AS:$AX,D$1,FALSE),IF($A$75="Produits finis de consommation",VLOOKUP($A99,OUTIL!$BA:$BF,D$1,FALSE),IF($A$75="Produits finis d'equipement agricole",VLOOKUP($A99,OUTIL!$BI:$BN,D$1,FALSE),IF($A$75="Produits finis d'equipement industriel",VLOOKUP($A99,OUTIL!$BQ:$BV,D$1,FALSE),"Ahmadovitch")))))))))/1000,0)</f>
        <v>227294</v>
      </c>
      <c r="E99" s="5">
        <f>ROUND(IF($A$75="Alimentation, boissons et tabacs",VLOOKUP($A99,OUTIL!$E:$J,E$1,FALSE),IF($A$75="Demi produits",VLOOKUP($A99,OUTIL!$M:$R,E$1,FALSE),IF($A$75="Energie  et  lubrifiants",VLOOKUP($A99,OUTIL!$U:$Z,E$1,FALSE),IF($A$75="Or industriel",VLOOKUP($A99,OUTIL!$AC:$AH,E$1,FALSE),IF($A$75="Produits bruts d'origine animale et vegetale",VLOOKUP($A99,OUTIL!$AK:$AP,E$1,FALSE),IF($A$75="Produits bruts d'origine minerale",VLOOKUP($A99,OUTIL!$AS:$AX,E$1,FALSE),IF($A$75="Produits finis de consommation",VLOOKUP($A99,OUTIL!$BA:$BF,E$1,FALSE),IF($A$75="Produits finis d'equipement agricole",VLOOKUP($A99,OUTIL!$BI:$BN,E$1,FALSE),IF($A$75="Produits finis d'equipement industriel",VLOOKUP($A99,OUTIL!$BQ:$BV,E$1,FALSE),"Ahmadovitch")))))))))/1000,0)</f>
        <v>18600</v>
      </c>
      <c r="F99" s="5">
        <f>ROUND(IF($A$75="Alimentation, boissons et tabacs",VLOOKUP($A99,OUTIL!$E:$J,F$1,FALSE),IF($A$75="Demi produits",VLOOKUP($A99,OUTIL!$M:$R,F$1,FALSE),IF($A$75="Energie  et  lubrifiants",VLOOKUP($A99,OUTIL!$U:$Z,F$1,FALSE),IF($A$75="Or industriel",VLOOKUP($A99,OUTIL!$AC:$AH,F$1,FALSE),IF($A$75="Produits bruts d'origine animale et vegetale",VLOOKUP($A99,OUTIL!$AK:$AP,F$1,FALSE),IF($A$75="Produits bruts d'origine minerale",VLOOKUP($A99,OUTIL!$AS:$AX,F$1,FALSE),IF($A$75="Produits finis de consommation",VLOOKUP($A99,OUTIL!$BA:$BF,F$1,FALSE),IF($A$75="Produits finis d'equipement agricole",VLOOKUP($A99,OUTIL!$BI:$BN,F$1,FALSE),IF($A$75="Produits finis d'equipement industriel",VLOOKUP($A99,OUTIL!$BQ:$BV,F$1,FALSE),"Ahmadovitch")))))))))/1000,0)</f>
        <v>269014</v>
      </c>
      <c r="J99" s="4"/>
      <c r="K99" s="4"/>
      <c r="L99" s="4"/>
      <c r="M99" s="4"/>
    </row>
    <row r="100" spans="1:13" ht="16.5" x14ac:dyDescent="0.3">
      <c r="A100">
        <v>25</v>
      </c>
      <c r="B100" s="5" t="str">
        <f>IF($A$75="Alimentation, boissons et tabacs",VLOOKUP(VLOOKUP($A100,OUTIL!$E:$J,B$1,FALSE),REF!$K:$L,2,FALSE),IF($A$75="Demi produits",VLOOKUP(VLOOKUP($A100,OUTIL!$M:$R,B$1,FALSE),REF!$N:$O,2,FALSE),IF($A$75="Energie  et  lubrifiants",VLOOKUP(VLOOKUP($A100,OUTIL!$U:$Z,B$1,FALSE),REF!$Z:$AA,2,FALSE),IF($A$75="Or industriel",VLOOKUP(VLOOKUP($A100,OUTIL!$AC:$AH,B$1,FALSE),REF!$AC:$AD,2,FALSE),IF($A$75="Produits bruts d'origine animale et vegetale",VLOOKUP(VLOOKUP($A100,OUTIL!$AK:$AP,B$1,FALSE),REF!$Q:$R,2,FALSE),IF($A$75="Produits bruts d'origine minerale",VLOOKUP(VLOOKUP($A100,OUTIL!$AS:$AX,B$1,FALSE),REF!$AF:$AG,2,FALSE),IF($A$75="Produits finis de consommation",VLOOKUP(VLOOKUP($A100,OUTIL!$BA:$BF,B$1,FALSE),REF!$T:$U,2,FALSE),IF($A$75="Produits finis d'equipement agricole",VLOOKUP(VLOOKUP($A100,OUTIL!$BI:$BN,B$1,FALSE),REF!$AI:$AJ,2,FALSE),IF($A$75="Produits finis d'equipement industriel",VLOOKUP(VLOOKUP($A100,OUTIL!$BQ:$BV,B$1,FALSE),REF!$W:$X,2,FALSE),"Ahmadovitch")))))))))</f>
        <v>Produits laminés plats, en fer ou en aciers non alliés</v>
      </c>
      <c r="C100" s="5">
        <f>ROUND(IF($A$75="Alimentation, boissons et tabacs",VLOOKUP($A100,OUTIL!$E:$J,C$1,FALSE),IF($A$75="Demi produits",VLOOKUP($A100,OUTIL!$M:$R,C$1,FALSE),IF($A$75="Energie  et  lubrifiants",VLOOKUP($A100,OUTIL!$U:$Z,C$1,FALSE),IF($A$75="Or industriel",VLOOKUP($A100,OUTIL!$AC:$AH,C$1,FALSE),IF($A$75="Produits bruts d'origine animale et vegetale",VLOOKUP($A100,OUTIL!$AK:$AP,C$1,FALSE),IF($A$75="Produits bruts d'origine minerale",VLOOKUP($A100,OUTIL!$AS:$AX,C$1,FALSE),IF($A$75="Produits finis de consommation",VLOOKUP($A100,OUTIL!$BA:$BF,C$1,FALSE),IF($A$75="Produits finis d'equipement agricole",VLOOKUP($A100,OUTIL!$BI:$BN,C$1,FALSE),IF($A$75="Produits finis d'equipement industriel",VLOOKUP($A100,OUTIL!$BQ:$BV,C$1,FALSE),"Ahmadovitch")))))))))/1000,0)</f>
        <v>24055</v>
      </c>
      <c r="D100" s="5">
        <f>ROUND(IF($A$75="Alimentation, boissons et tabacs",VLOOKUP($A100,OUTIL!$E:$J,D$1,FALSE),IF($A$75="Demi produits",VLOOKUP($A100,OUTIL!$M:$R,D$1,FALSE),IF($A$75="Energie  et  lubrifiants",VLOOKUP($A100,OUTIL!$U:$Z,D$1,FALSE),IF($A$75="Or industriel",VLOOKUP($A100,OUTIL!$AC:$AH,D$1,FALSE),IF($A$75="Produits bruts d'origine animale et vegetale",VLOOKUP($A100,OUTIL!$AK:$AP,D$1,FALSE),IF($A$75="Produits bruts d'origine minerale",VLOOKUP($A100,OUTIL!$AS:$AX,D$1,FALSE),IF($A$75="Produits finis de consommation",VLOOKUP($A100,OUTIL!$BA:$BF,D$1,FALSE),IF($A$75="Produits finis d'equipement agricole",VLOOKUP($A100,OUTIL!$BI:$BN,D$1,FALSE),IF($A$75="Produits finis d'equipement industriel",VLOOKUP($A100,OUTIL!$BQ:$BV,D$1,FALSE),"Ahmadovitch")))))))))/1000,0)</f>
        <v>174709</v>
      </c>
      <c r="E100" s="5">
        <f>ROUND(IF($A$75="Alimentation, boissons et tabacs",VLOOKUP($A100,OUTIL!$E:$J,E$1,FALSE),IF($A$75="Demi produits",VLOOKUP($A100,OUTIL!$M:$R,E$1,FALSE),IF($A$75="Energie  et  lubrifiants",VLOOKUP($A100,OUTIL!$U:$Z,E$1,FALSE),IF($A$75="Or industriel",VLOOKUP($A100,OUTIL!$AC:$AH,E$1,FALSE),IF($A$75="Produits bruts d'origine animale et vegetale",VLOOKUP($A100,OUTIL!$AK:$AP,E$1,FALSE),IF($A$75="Produits bruts d'origine minerale",VLOOKUP($A100,OUTIL!$AS:$AX,E$1,FALSE),IF($A$75="Produits finis de consommation",VLOOKUP($A100,OUTIL!$BA:$BF,E$1,FALSE),IF($A$75="Produits finis d'equipement agricole",VLOOKUP($A100,OUTIL!$BI:$BN,E$1,FALSE),IF($A$75="Produits finis d'equipement industriel",VLOOKUP($A100,OUTIL!$BQ:$BV,E$1,FALSE),"Ahmadovitch")))))))))/1000,0)</f>
        <v>40261</v>
      </c>
      <c r="F100" s="5">
        <f>ROUND(IF($A$75="Alimentation, boissons et tabacs",VLOOKUP($A100,OUTIL!$E:$J,F$1,FALSE),IF($A$75="Demi produits",VLOOKUP($A100,OUTIL!$M:$R,F$1,FALSE),IF($A$75="Energie  et  lubrifiants",VLOOKUP($A100,OUTIL!$U:$Z,F$1,FALSE),IF($A$75="Or industriel",VLOOKUP($A100,OUTIL!$AC:$AH,F$1,FALSE),IF($A$75="Produits bruts d'origine animale et vegetale",VLOOKUP($A100,OUTIL!$AK:$AP,F$1,FALSE),IF($A$75="Produits bruts d'origine minerale",VLOOKUP($A100,OUTIL!$AS:$AX,F$1,FALSE),IF($A$75="Produits finis de consommation",VLOOKUP($A100,OUTIL!$BA:$BF,F$1,FALSE),IF($A$75="Produits finis d'equipement agricole",VLOOKUP($A100,OUTIL!$BI:$BN,F$1,FALSE),IF($A$75="Produits finis d'equipement industriel",VLOOKUP($A100,OUTIL!$BQ:$BV,F$1,FALSE),"Ahmadovitch")))))))))/1000,0)</f>
        <v>332690</v>
      </c>
      <c r="J100" s="4"/>
      <c r="K100" s="4"/>
      <c r="L100" s="4"/>
      <c r="M100" s="4"/>
    </row>
    <row r="101" spans="1:13" ht="16.5" x14ac:dyDescent="0.3">
      <c r="A101">
        <v>26</v>
      </c>
      <c r="B101" s="5" t="str">
        <f>IF($A$75="Alimentation, boissons et tabacs",VLOOKUP(VLOOKUP($A101,OUTIL!$E:$J,B$1,FALSE),REF!$K:$L,2,FALSE),IF($A$75="Demi produits",VLOOKUP(VLOOKUP($A101,OUTIL!$M:$R,B$1,FALSE),REF!$N:$O,2,FALSE),IF($A$75="Energie  et  lubrifiants",VLOOKUP(VLOOKUP($A101,OUTIL!$U:$Z,B$1,FALSE),REF!$Z:$AA,2,FALSE),IF($A$75="Or industriel",VLOOKUP(VLOOKUP($A101,OUTIL!$AC:$AH,B$1,FALSE),REF!$AC:$AD,2,FALSE),IF($A$75="Produits bruts d'origine animale et vegetale",VLOOKUP(VLOOKUP($A101,OUTIL!$AK:$AP,B$1,FALSE),REF!$Q:$R,2,FALSE),IF($A$75="Produits bruts d'origine minerale",VLOOKUP(VLOOKUP($A101,OUTIL!$AS:$AX,B$1,FALSE),REF!$AF:$AG,2,FALSE),IF($A$75="Produits finis de consommation",VLOOKUP(VLOOKUP($A101,OUTIL!$BA:$BF,B$1,FALSE),REF!$T:$U,2,FALSE),IF($A$75="Produits finis d'equipement agricole",VLOOKUP(VLOOKUP($A101,OUTIL!$BI:$BN,B$1,FALSE),REF!$AI:$AJ,2,FALSE),IF($A$75="Produits finis d'equipement industriel",VLOOKUP(VLOOKUP($A101,OUTIL!$BQ:$BV,B$1,FALSE),REF!$W:$X,2,FALSE),"Ahmadovitch")))))))))</f>
        <v>Tubes, tuyaux et autres ouvrages en aluminium</v>
      </c>
      <c r="C101" s="5">
        <f>ROUND(IF($A$75="Alimentation, boissons et tabacs",VLOOKUP($A101,OUTIL!$E:$J,C$1,FALSE),IF($A$75="Demi produits",VLOOKUP($A101,OUTIL!$M:$R,C$1,FALSE),IF($A$75="Energie  et  lubrifiants",VLOOKUP($A101,OUTIL!$U:$Z,C$1,FALSE),IF($A$75="Or industriel",VLOOKUP($A101,OUTIL!$AC:$AH,C$1,FALSE),IF($A$75="Produits bruts d'origine animale et vegetale",VLOOKUP($A101,OUTIL!$AK:$AP,C$1,FALSE),IF($A$75="Produits bruts d'origine minerale",VLOOKUP($A101,OUTIL!$AS:$AX,C$1,FALSE),IF($A$75="Produits finis de consommation",VLOOKUP($A101,OUTIL!$BA:$BF,C$1,FALSE),IF($A$75="Produits finis d'equipement agricole",VLOOKUP($A101,OUTIL!$BI:$BN,C$1,FALSE),IF($A$75="Produits finis d'equipement industriel",VLOOKUP($A101,OUTIL!$BQ:$BV,C$1,FALSE),"Ahmadovitch")))))))))/1000,0)</f>
        <v>1634</v>
      </c>
      <c r="D101" s="5">
        <f>ROUND(IF($A$75="Alimentation, boissons et tabacs",VLOOKUP($A101,OUTIL!$E:$J,D$1,FALSE),IF($A$75="Demi produits",VLOOKUP($A101,OUTIL!$M:$R,D$1,FALSE),IF($A$75="Energie  et  lubrifiants",VLOOKUP($A101,OUTIL!$U:$Z,D$1,FALSE),IF($A$75="Or industriel",VLOOKUP($A101,OUTIL!$AC:$AH,D$1,FALSE),IF($A$75="Produits bruts d'origine animale et vegetale",VLOOKUP($A101,OUTIL!$AK:$AP,D$1,FALSE),IF($A$75="Produits bruts d'origine minerale",VLOOKUP($A101,OUTIL!$AS:$AX,D$1,FALSE),IF($A$75="Produits finis de consommation",VLOOKUP($A101,OUTIL!$BA:$BF,D$1,FALSE),IF($A$75="Produits finis d'equipement agricole",VLOOKUP($A101,OUTIL!$BI:$BN,D$1,FALSE),IF($A$75="Produits finis d'equipement industriel",VLOOKUP($A101,OUTIL!$BQ:$BV,D$1,FALSE),"Ahmadovitch")))))))))/1000,0)</f>
        <v>134814</v>
      </c>
      <c r="E101" s="5">
        <f>ROUND(IF($A$75="Alimentation, boissons et tabacs",VLOOKUP($A101,OUTIL!$E:$J,E$1,FALSE),IF($A$75="Demi produits",VLOOKUP($A101,OUTIL!$M:$R,E$1,FALSE),IF($A$75="Energie  et  lubrifiants",VLOOKUP($A101,OUTIL!$U:$Z,E$1,FALSE),IF($A$75="Or industriel",VLOOKUP($A101,OUTIL!$AC:$AH,E$1,FALSE),IF($A$75="Produits bruts d'origine animale et vegetale",VLOOKUP($A101,OUTIL!$AK:$AP,E$1,FALSE),IF($A$75="Produits bruts d'origine minerale",VLOOKUP($A101,OUTIL!$AS:$AX,E$1,FALSE),IF($A$75="Produits finis de consommation",VLOOKUP($A101,OUTIL!$BA:$BF,E$1,FALSE),IF($A$75="Produits finis d'equipement agricole",VLOOKUP($A101,OUTIL!$BI:$BN,E$1,FALSE),IF($A$75="Produits finis d'equipement industriel",VLOOKUP($A101,OUTIL!$BQ:$BV,E$1,FALSE),"Ahmadovitch")))))))))/1000,0)</f>
        <v>1271</v>
      </c>
      <c r="F101" s="5">
        <f>ROUND(IF($A$75="Alimentation, boissons et tabacs",VLOOKUP($A101,OUTIL!$E:$J,F$1,FALSE),IF($A$75="Demi produits",VLOOKUP($A101,OUTIL!$M:$R,F$1,FALSE),IF($A$75="Energie  et  lubrifiants",VLOOKUP($A101,OUTIL!$U:$Z,F$1,FALSE),IF($A$75="Or industriel",VLOOKUP($A101,OUTIL!$AC:$AH,F$1,FALSE),IF($A$75="Produits bruts d'origine animale et vegetale",VLOOKUP($A101,OUTIL!$AK:$AP,F$1,FALSE),IF($A$75="Produits bruts d'origine minerale",VLOOKUP($A101,OUTIL!$AS:$AX,F$1,FALSE),IF($A$75="Produits finis de consommation",VLOOKUP($A101,OUTIL!$BA:$BF,F$1,FALSE),IF($A$75="Produits finis d'equipement agricole",VLOOKUP($A101,OUTIL!$BI:$BN,F$1,FALSE),IF($A$75="Produits finis d'equipement industriel",VLOOKUP($A101,OUTIL!$BQ:$BV,F$1,FALSE),"Ahmadovitch")))))))))/1000,0)</f>
        <v>84094</v>
      </c>
      <c r="J101" s="4"/>
      <c r="K101" s="4"/>
      <c r="L101" s="4"/>
      <c r="M101" s="4"/>
    </row>
    <row r="102" spans="1:13" ht="16.5" x14ac:dyDescent="0.3">
      <c r="A102">
        <v>27</v>
      </c>
      <c r="B102" s="5" t="str">
        <f>IF($A$75="Alimentation, boissons et tabacs",VLOOKUP(VLOOKUP($A102,OUTIL!$E:$J,B$1,FALSE),REF!$K:$L,2,FALSE),IF($A$75="Demi produits",VLOOKUP(VLOOKUP($A102,OUTIL!$M:$R,B$1,FALSE),REF!$N:$O,2,FALSE),IF($A$75="Energie  et  lubrifiants",VLOOKUP(VLOOKUP($A102,OUTIL!$U:$Z,B$1,FALSE),REF!$Z:$AA,2,FALSE),IF($A$75="Or industriel",VLOOKUP(VLOOKUP($A102,OUTIL!$AC:$AH,B$1,FALSE),REF!$AC:$AD,2,FALSE),IF($A$75="Produits bruts d'origine animale et vegetale",VLOOKUP(VLOOKUP($A102,OUTIL!$AK:$AP,B$1,FALSE),REF!$Q:$R,2,FALSE),IF($A$75="Produits bruts d'origine minerale",VLOOKUP(VLOOKUP($A102,OUTIL!$AS:$AX,B$1,FALSE),REF!$AF:$AG,2,FALSE),IF($A$75="Produits finis de consommation",VLOOKUP(VLOOKUP($A102,OUTIL!$BA:$BF,B$1,FALSE),REF!$T:$U,2,FALSE),IF($A$75="Produits finis d'equipement agricole",VLOOKUP(VLOOKUP($A102,OUTIL!$BI:$BN,B$1,FALSE),REF!$AI:$AJ,2,FALSE),IF($A$75="Produits finis d'equipement industriel",VLOOKUP(VLOOKUP($A102,OUTIL!$BQ:$BV,B$1,FALSE),REF!$W:$X,2,FALSE),"Ahmadovitch")))))))))</f>
        <v>Cuirs et peaux ayant subi une opération de tannage</v>
      </c>
      <c r="C102" s="5">
        <f>ROUND(IF($A$75="Alimentation, boissons et tabacs",VLOOKUP($A102,OUTIL!$E:$J,C$1,FALSE),IF($A$75="Demi produits",VLOOKUP($A102,OUTIL!$M:$R,C$1,FALSE),IF($A$75="Energie  et  lubrifiants",VLOOKUP($A102,OUTIL!$U:$Z,C$1,FALSE),IF($A$75="Or industriel",VLOOKUP($A102,OUTIL!$AC:$AH,C$1,FALSE),IF($A$75="Produits bruts d'origine animale et vegetale",VLOOKUP($A102,OUTIL!$AK:$AP,C$1,FALSE),IF($A$75="Produits bruts d'origine minerale",VLOOKUP($A102,OUTIL!$AS:$AX,C$1,FALSE),IF($A$75="Produits finis de consommation",VLOOKUP($A102,OUTIL!$BA:$BF,C$1,FALSE),IF($A$75="Produits finis d'equipement agricole",VLOOKUP($A102,OUTIL!$BI:$BN,C$1,FALSE),IF($A$75="Produits finis d'equipement industriel",VLOOKUP($A102,OUTIL!$BQ:$BV,C$1,FALSE),"Ahmadovitch")))))))))/1000,0)</f>
        <v>974</v>
      </c>
      <c r="D102" s="5">
        <f>ROUND(IF($A$75="Alimentation, boissons et tabacs",VLOOKUP($A102,OUTIL!$E:$J,D$1,FALSE),IF($A$75="Demi produits",VLOOKUP($A102,OUTIL!$M:$R,D$1,FALSE),IF($A$75="Energie  et  lubrifiants",VLOOKUP($A102,OUTIL!$U:$Z,D$1,FALSE),IF($A$75="Or industriel",VLOOKUP($A102,OUTIL!$AC:$AH,D$1,FALSE),IF($A$75="Produits bruts d'origine animale et vegetale",VLOOKUP($A102,OUTIL!$AK:$AP,D$1,FALSE),IF($A$75="Produits bruts d'origine minerale",VLOOKUP($A102,OUTIL!$AS:$AX,D$1,FALSE),IF($A$75="Produits finis de consommation",VLOOKUP($A102,OUTIL!$BA:$BF,D$1,FALSE),IF($A$75="Produits finis d'equipement agricole",VLOOKUP($A102,OUTIL!$BI:$BN,D$1,FALSE),IF($A$75="Produits finis d'equipement industriel",VLOOKUP($A102,OUTIL!$BQ:$BV,D$1,FALSE),"Ahmadovitch")))))))))/1000,0)</f>
        <v>123511</v>
      </c>
      <c r="E102" s="5">
        <f>ROUND(IF($A$75="Alimentation, boissons et tabacs",VLOOKUP($A102,OUTIL!$E:$J,E$1,FALSE),IF($A$75="Demi produits",VLOOKUP($A102,OUTIL!$M:$R,E$1,FALSE),IF($A$75="Energie  et  lubrifiants",VLOOKUP($A102,OUTIL!$U:$Z,E$1,FALSE),IF($A$75="Or industriel",VLOOKUP($A102,OUTIL!$AC:$AH,E$1,FALSE),IF($A$75="Produits bruts d'origine animale et vegetale",VLOOKUP($A102,OUTIL!$AK:$AP,E$1,FALSE),IF($A$75="Produits bruts d'origine minerale",VLOOKUP($A102,OUTIL!$AS:$AX,E$1,FALSE),IF($A$75="Produits finis de consommation",VLOOKUP($A102,OUTIL!$BA:$BF,E$1,FALSE),IF($A$75="Produits finis d'equipement agricole",VLOOKUP($A102,OUTIL!$BI:$BN,E$1,FALSE),IF($A$75="Produits finis d'equipement industriel",VLOOKUP($A102,OUTIL!$BQ:$BV,E$1,FALSE),"Ahmadovitch")))))))))/1000,0)</f>
        <v>1264</v>
      </c>
      <c r="F102" s="5">
        <f>ROUND(IF($A$75="Alimentation, boissons et tabacs",VLOOKUP($A102,OUTIL!$E:$J,F$1,FALSE),IF($A$75="Demi produits",VLOOKUP($A102,OUTIL!$M:$R,F$1,FALSE),IF($A$75="Energie  et  lubrifiants",VLOOKUP($A102,OUTIL!$U:$Z,F$1,FALSE),IF($A$75="Or industriel",VLOOKUP($A102,OUTIL!$AC:$AH,F$1,FALSE),IF($A$75="Produits bruts d'origine animale et vegetale",VLOOKUP($A102,OUTIL!$AK:$AP,F$1,FALSE),IF($A$75="Produits bruts d'origine minerale",VLOOKUP($A102,OUTIL!$AS:$AX,F$1,FALSE),IF($A$75="Produits finis de consommation",VLOOKUP($A102,OUTIL!$BA:$BF,F$1,FALSE),IF($A$75="Produits finis d'equipement agricole",VLOOKUP($A102,OUTIL!$BI:$BN,F$1,FALSE),IF($A$75="Produits finis d'equipement industriel",VLOOKUP($A102,OUTIL!$BQ:$BV,F$1,FALSE),"Ahmadovitch")))))))))/1000,0)</f>
        <v>172888</v>
      </c>
      <c r="J102" s="4"/>
      <c r="K102" s="4"/>
      <c r="L102" s="4"/>
      <c r="M102" s="4"/>
    </row>
    <row r="103" spans="1:13" ht="16.5" x14ac:dyDescent="0.3">
      <c r="A103">
        <v>28</v>
      </c>
      <c r="B103" s="5" t="str">
        <f>IF($A$75="Alimentation, boissons et tabacs",VLOOKUP(VLOOKUP($A103,OUTIL!$E:$J,B$1,FALSE),REF!$K:$L,2,FALSE),IF($A$75="Demi produits",VLOOKUP(VLOOKUP($A103,OUTIL!$M:$R,B$1,FALSE),REF!$N:$O,2,FALSE),IF($A$75="Energie  et  lubrifiants",VLOOKUP(VLOOKUP($A103,OUTIL!$U:$Z,B$1,FALSE),REF!$Z:$AA,2,FALSE),IF($A$75="Or industriel",VLOOKUP(VLOOKUP($A103,OUTIL!$AC:$AH,B$1,FALSE),REF!$AC:$AD,2,FALSE),IF($A$75="Produits bruts d'origine animale et vegetale",VLOOKUP(VLOOKUP($A103,OUTIL!$AK:$AP,B$1,FALSE),REF!$Q:$R,2,FALSE),IF($A$75="Produits bruts d'origine minerale",VLOOKUP(VLOOKUP($A103,OUTIL!$AS:$AX,B$1,FALSE),REF!$AF:$AG,2,FALSE),IF($A$75="Produits finis de consommation",VLOOKUP(VLOOKUP($A103,OUTIL!$BA:$BF,B$1,FALSE),REF!$T:$U,2,FALSE),IF($A$75="Produits finis d'equipement agricole",VLOOKUP(VLOOKUP($A103,OUTIL!$BI:$BN,B$1,FALSE),REF!$AI:$AJ,2,FALSE),IF($A$75="Produits finis d'equipement industriel",VLOOKUP(VLOOKUP($A103,OUTIL!$BQ:$BV,B$1,FALSE),REF!$W:$X,2,FALSE),"Ahmadovitch")))))))))</f>
        <v>Tissus imprégnés ou enduits de matières diverse</v>
      </c>
      <c r="C103" s="5">
        <f>ROUND(IF($A$75="Alimentation, boissons et tabacs",VLOOKUP($A103,OUTIL!$E:$J,C$1,FALSE),IF($A$75="Demi produits",VLOOKUP($A103,OUTIL!$M:$R,C$1,FALSE),IF($A$75="Energie  et  lubrifiants",VLOOKUP($A103,OUTIL!$U:$Z,C$1,FALSE),IF($A$75="Or industriel",VLOOKUP($A103,OUTIL!$AC:$AH,C$1,FALSE),IF($A$75="Produits bruts d'origine animale et vegetale",VLOOKUP($A103,OUTIL!$AK:$AP,C$1,FALSE),IF($A$75="Produits bruts d'origine minerale",VLOOKUP($A103,OUTIL!$AS:$AX,C$1,FALSE),IF($A$75="Produits finis de consommation",VLOOKUP($A103,OUTIL!$BA:$BF,C$1,FALSE),IF($A$75="Produits finis d'equipement agricole",VLOOKUP($A103,OUTIL!$BI:$BN,C$1,FALSE),IF($A$75="Produits finis d'equipement industriel",VLOOKUP($A103,OUTIL!$BQ:$BV,C$1,FALSE),"Ahmadovitch")))))))))/1000,0)</f>
        <v>1860</v>
      </c>
      <c r="D103" s="5">
        <f>ROUND(IF($A$75="Alimentation, boissons et tabacs",VLOOKUP($A103,OUTIL!$E:$J,D$1,FALSE),IF($A$75="Demi produits",VLOOKUP($A103,OUTIL!$M:$R,D$1,FALSE),IF($A$75="Energie  et  lubrifiants",VLOOKUP($A103,OUTIL!$U:$Z,D$1,FALSE),IF($A$75="Or industriel",VLOOKUP($A103,OUTIL!$AC:$AH,D$1,FALSE),IF($A$75="Produits bruts d'origine animale et vegetale",VLOOKUP($A103,OUTIL!$AK:$AP,D$1,FALSE),IF($A$75="Produits bruts d'origine minerale",VLOOKUP($A103,OUTIL!$AS:$AX,D$1,FALSE),IF($A$75="Produits finis de consommation",VLOOKUP($A103,OUTIL!$BA:$BF,D$1,FALSE),IF($A$75="Produits finis d'equipement agricole",VLOOKUP($A103,OUTIL!$BI:$BN,D$1,FALSE),IF($A$75="Produits finis d'equipement industriel",VLOOKUP($A103,OUTIL!$BQ:$BV,D$1,FALSE),"Ahmadovitch")))))))))/1000,0)</f>
        <v>120249</v>
      </c>
      <c r="E103" s="5">
        <f>ROUND(IF($A$75="Alimentation, boissons et tabacs",VLOOKUP($A103,OUTIL!$E:$J,E$1,FALSE),IF($A$75="Demi produits",VLOOKUP($A103,OUTIL!$M:$R,E$1,FALSE),IF($A$75="Energie  et  lubrifiants",VLOOKUP($A103,OUTIL!$U:$Z,E$1,FALSE),IF($A$75="Or industriel",VLOOKUP($A103,OUTIL!$AC:$AH,E$1,FALSE),IF($A$75="Produits bruts d'origine animale et vegetale",VLOOKUP($A103,OUTIL!$AK:$AP,E$1,FALSE),IF($A$75="Produits bruts d'origine minerale",VLOOKUP($A103,OUTIL!$AS:$AX,E$1,FALSE),IF($A$75="Produits finis de consommation",VLOOKUP($A103,OUTIL!$BA:$BF,E$1,FALSE),IF($A$75="Produits finis d'equipement agricole",VLOOKUP($A103,OUTIL!$BI:$BN,E$1,FALSE),IF($A$75="Produits finis d'equipement industriel",VLOOKUP($A103,OUTIL!$BQ:$BV,E$1,FALSE),"Ahmadovitch")))))))))/1000,0)</f>
        <v>1924</v>
      </c>
      <c r="F103" s="5">
        <f>ROUND(IF($A$75="Alimentation, boissons et tabacs",VLOOKUP($A103,OUTIL!$E:$J,F$1,FALSE),IF($A$75="Demi produits",VLOOKUP($A103,OUTIL!$M:$R,F$1,FALSE),IF($A$75="Energie  et  lubrifiants",VLOOKUP($A103,OUTIL!$U:$Z,F$1,FALSE),IF($A$75="Or industriel",VLOOKUP($A103,OUTIL!$AC:$AH,F$1,FALSE),IF($A$75="Produits bruts d'origine animale et vegetale",VLOOKUP($A103,OUTIL!$AK:$AP,F$1,FALSE),IF($A$75="Produits bruts d'origine minerale",VLOOKUP($A103,OUTIL!$AS:$AX,F$1,FALSE),IF($A$75="Produits finis de consommation",VLOOKUP($A103,OUTIL!$BA:$BF,F$1,FALSE),IF($A$75="Produits finis d'equipement agricole",VLOOKUP($A103,OUTIL!$BI:$BN,F$1,FALSE),IF($A$75="Produits finis d'equipement industriel",VLOOKUP($A103,OUTIL!$BQ:$BV,F$1,FALSE),"Ahmadovitch")))))))))/1000,0)</f>
        <v>124951</v>
      </c>
      <c r="G103" s="4"/>
      <c r="H103" s="4"/>
      <c r="I103" s="4"/>
      <c r="J103" s="4"/>
      <c r="K103" s="4"/>
      <c r="L103" s="4"/>
      <c r="M103" s="4"/>
    </row>
    <row r="104" spans="1:13" ht="16.5" x14ac:dyDescent="0.3">
      <c r="A104">
        <v>29</v>
      </c>
      <c r="B104" s="5" t="str">
        <f>IF($A$75="Alimentation, boissons et tabacs",VLOOKUP(VLOOKUP($A104,OUTIL!$E:$J,B$1,FALSE),REF!$K:$L,2,FALSE),IF($A$75="Demi produits",VLOOKUP(VLOOKUP($A104,OUTIL!$M:$R,B$1,FALSE),REF!$N:$O,2,FALSE),IF($A$75="Energie  et  lubrifiants",VLOOKUP(VLOOKUP($A104,OUTIL!$U:$Z,B$1,FALSE),REF!$Z:$AA,2,FALSE),IF($A$75="Or industriel",VLOOKUP(VLOOKUP($A104,OUTIL!$AC:$AH,B$1,FALSE),REF!$AC:$AD,2,FALSE),IF($A$75="Produits bruts d'origine animale et vegetale",VLOOKUP(VLOOKUP($A104,OUTIL!$AK:$AP,B$1,FALSE),REF!$Q:$R,2,FALSE),IF($A$75="Produits bruts d'origine minerale",VLOOKUP(VLOOKUP($A104,OUTIL!$AS:$AX,B$1,FALSE),REF!$AF:$AG,2,FALSE),IF($A$75="Produits finis de consommation",VLOOKUP(VLOOKUP($A104,OUTIL!$BA:$BF,B$1,FALSE),REF!$T:$U,2,FALSE),IF($A$75="Produits finis d'equipement agricole",VLOOKUP(VLOOKUP($A104,OUTIL!$BI:$BN,B$1,FALSE),REF!$AI:$AJ,2,FALSE),IF($A$75="Produits finis d'equipement industriel",VLOOKUP(VLOOKUP($A104,OUTIL!$BQ:$BV,B$1,FALSE),REF!$W:$X,2,FALSE),"Ahmadovitch")))))))))</f>
        <v>Fils de fibres synthétiques et artificielles pour tissage</v>
      </c>
      <c r="C104" s="5">
        <f>ROUND(IF($A$75="Alimentation, boissons et tabacs",VLOOKUP($A104,OUTIL!$E:$J,C$1,FALSE),IF($A$75="Demi produits",VLOOKUP($A104,OUTIL!$M:$R,C$1,FALSE),IF($A$75="Energie  et  lubrifiants",VLOOKUP($A104,OUTIL!$U:$Z,C$1,FALSE),IF($A$75="Or industriel",VLOOKUP($A104,OUTIL!$AC:$AH,C$1,FALSE),IF($A$75="Produits bruts d'origine animale et vegetale",VLOOKUP($A104,OUTIL!$AK:$AP,C$1,FALSE),IF($A$75="Produits bruts d'origine minerale",VLOOKUP($A104,OUTIL!$AS:$AX,C$1,FALSE),IF($A$75="Produits finis de consommation",VLOOKUP($A104,OUTIL!$BA:$BF,C$1,FALSE),IF($A$75="Produits finis d'equipement agricole",VLOOKUP($A104,OUTIL!$BI:$BN,C$1,FALSE),IF($A$75="Produits finis d'equipement industriel",VLOOKUP($A104,OUTIL!$BQ:$BV,C$1,FALSE),"Ahmadovitch")))))))))/1000,0)</f>
        <v>2336</v>
      </c>
      <c r="D104" s="5">
        <f>ROUND(IF($A$75="Alimentation, boissons et tabacs",VLOOKUP($A104,OUTIL!$E:$J,D$1,FALSE),IF($A$75="Demi produits",VLOOKUP($A104,OUTIL!$M:$R,D$1,FALSE),IF($A$75="Energie  et  lubrifiants",VLOOKUP($A104,OUTIL!$U:$Z,D$1,FALSE),IF($A$75="Or industriel",VLOOKUP($A104,OUTIL!$AC:$AH,D$1,FALSE),IF($A$75="Produits bruts d'origine animale et vegetale",VLOOKUP($A104,OUTIL!$AK:$AP,D$1,FALSE),IF($A$75="Produits bruts d'origine minerale",VLOOKUP($A104,OUTIL!$AS:$AX,D$1,FALSE),IF($A$75="Produits finis de consommation",VLOOKUP($A104,OUTIL!$BA:$BF,D$1,FALSE),IF($A$75="Produits finis d'equipement agricole",VLOOKUP($A104,OUTIL!$BI:$BN,D$1,FALSE),IF($A$75="Produits finis d'equipement industriel",VLOOKUP($A104,OUTIL!$BQ:$BV,D$1,FALSE),"Ahmadovitch")))))))))/1000,0)</f>
        <v>117345</v>
      </c>
      <c r="E104" s="5">
        <f>ROUND(IF($A$75="Alimentation, boissons et tabacs",VLOOKUP($A104,OUTIL!$E:$J,E$1,FALSE),IF($A$75="Demi produits",VLOOKUP($A104,OUTIL!$M:$R,E$1,FALSE),IF($A$75="Energie  et  lubrifiants",VLOOKUP($A104,OUTIL!$U:$Z,E$1,FALSE),IF($A$75="Or industriel",VLOOKUP($A104,OUTIL!$AC:$AH,E$1,FALSE),IF($A$75="Produits bruts d'origine animale et vegetale",VLOOKUP($A104,OUTIL!$AK:$AP,E$1,FALSE),IF($A$75="Produits bruts d'origine minerale",VLOOKUP($A104,OUTIL!$AS:$AX,E$1,FALSE),IF($A$75="Produits finis de consommation",VLOOKUP($A104,OUTIL!$BA:$BF,E$1,FALSE),IF($A$75="Produits finis d'equipement agricole",VLOOKUP($A104,OUTIL!$BI:$BN,E$1,FALSE),IF($A$75="Produits finis d'equipement industriel",VLOOKUP($A104,OUTIL!$BQ:$BV,E$1,FALSE),"Ahmadovitch")))))))))/1000,0)</f>
        <v>2969</v>
      </c>
      <c r="F104" s="5">
        <f>ROUND(IF($A$75="Alimentation, boissons et tabacs",VLOOKUP($A104,OUTIL!$E:$J,F$1,FALSE),IF($A$75="Demi produits",VLOOKUP($A104,OUTIL!$M:$R,F$1,FALSE),IF($A$75="Energie  et  lubrifiants",VLOOKUP($A104,OUTIL!$U:$Z,F$1,FALSE),IF($A$75="Or industriel",VLOOKUP($A104,OUTIL!$AC:$AH,F$1,FALSE),IF($A$75="Produits bruts d'origine animale et vegetale",VLOOKUP($A104,OUTIL!$AK:$AP,F$1,FALSE),IF($A$75="Produits bruts d'origine minerale",VLOOKUP($A104,OUTIL!$AS:$AX,F$1,FALSE),IF($A$75="Produits finis de consommation",VLOOKUP($A104,OUTIL!$BA:$BF,F$1,FALSE),IF($A$75="Produits finis d'equipement agricole",VLOOKUP($A104,OUTIL!$BI:$BN,F$1,FALSE),IF($A$75="Produits finis d'equipement industriel",VLOOKUP($A104,OUTIL!$BQ:$BV,F$1,FALSE),"Ahmadovitch")))))))))/1000,0)</f>
        <v>141637</v>
      </c>
      <c r="J104" s="4"/>
      <c r="K104" s="4"/>
      <c r="L104" s="4"/>
      <c r="M104" s="4"/>
    </row>
    <row r="105" spans="1:13" ht="16.5" x14ac:dyDescent="0.3">
      <c r="B105" s="5" t="s">
        <v>85</v>
      </c>
      <c r="C105" s="6">
        <f>C75-SUM(C76:C104)</f>
        <v>30802</v>
      </c>
      <c r="D105" s="6">
        <f>D75-SUM(D76:D104)</f>
        <v>1098953</v>
      </c>
      <c r="E105" s="6">
        <f>E75-SUM(E76:E104)</f>
        <v>39044</v>
      </c>
      <c r="F105" s="6">
        <f>F75-SUM(F76:F104)</f>
        <v>1090615</v>
      </c>
      <c r="J105" s="4"/>
      <c r="K105" s="4"/>
      <c r="L105" s="4"/>
      <c r="M105" s="4"/>
    </row>
    <row r="106" spans="1:13" x14ac:dyDescent="0.25">
      <c r="A106" t="s">
        <v>223</v>
      </c>
      <c r="B106" s="2" t="str">
        <f>IF($A$106="Alimentation, boissons et tabacs",VLOOKUP(VLOOKUP($A106,OUTIL!$E:$J,B$1,FALSE),REF!$K:$L,2,FALSE),IF($A$106="Demi produits",VLOOKUP(VLOOKUP($A106,OUTIL!$M:$R,B$1,FALSE),REF!$N:$O,2,FALSE),IF($A$106="Energie  et  lubrifiants",VLOOKUP(VLOOKUP($A106,OUTIL!$U:$Z,B$1,FALSE),REF!$Z:$AA,2,FALSE),IF($A$106="Or industriel",VLOOKUP(VLOOKUP($A106,OUTIL!$AC:$AH,B$1,FALSE),REF!$AC:$AD,2,FALSE),IF($A$106="Produits bruts d'origine animale et vegetale",VLOOKUP(VLOOKUP($A106,OUTIL!$AK:$AP,B$1,FALSE),REF!$Q:$R,2,FALSE),IF($A$106="Produits bruts d'origine minerale",VLOOKUP(VLOOKUP($A106,OUTIL!$AS:$AX,B$1,FALSE),REF!$AF:$AG,2,FALSE),IF($A$106="Produits finis de consommation",VLOOKUP(VLOOKUP($A106,OUTIL!$BA:$BF,B$1,FALSE),REF!$T:$U,2,FALSE),IF($A$106="Produits finis d'equipement agricole",VLOOKUP(VLOOKUP($A106,OUTIL!$BI:$BN,B$1,FALSE),REF!$AI:$AJ,2,FALSE),IF($A$106="Produits finis d'equipement industriel",VLOOKUP(VLOOKUP($A106,OUTIL!$BQ:$BV,B$1,FALSE),REF!$W:$X,2,FALSE),"Ahmadovitch")))))))))</f>
        <v>PRODUITS FINIS D'EQUIPEMENT AGRICOLE</v>
      </c>
      <c r="C106" s="2">
        <f>ROUND(IF($A$106="Alimentation, boissons et tabacs",VLOOKUP($A106,OUTIL!$E:$J,C$1,FALSE),IF($A$106="Demi produits",VLOOKUP($A106,OUTIL!$M:$R,C$1,FALSE),IF($A$106="Energie  et  lubrifiants",VLOOKUP($A106,OUTIL!$U:$Z,C$1,FALSE),IF($A$106="Or industriel",VLOOKUP($A106,OUTIL!$AC:$AH,C$1,FALSE),IF($A$106="Produits bruts d'origine animale et vegetale",VLOOKUP($A106,OUTIL!$AK:$AP,C$1,FALSE),IF($A$106="Produits bruts d'origine minerale",VLOOKUP($A106,OUTIL!$AS:$AX,C$1,FALSE),IF($A$106="Produits finis de consommation",VLOOKUP($A106,OUTIL!$BA:$BF,C$1,FALSE),IF($A$106="Produits finis d'equipement agricole",VLOOKUP($A106,OUTIL!$BI:$BN,C$1,FALSE),IF($A$106="Produits finis d'equipement industriel",VLOOKUP($A106,OUTIL!$BQ:$BV,C$1,FALSE),"Ahmadovitch")))))))))/1000,0)</f>
        <v>1226</v>
      </c>
      <c r="D106" s="2">
        <f>ROUND(IF($A$106="Alimentation, boissons et tabacs",VLOOKUP($A106,OUTIL!$E:$J,D$1,FALSE),IF($A$106="Demi produits",VLOOKUP($A106,OUTIL!$M:$R,D$1,FALSE),IF($A$106="Energie  et  lubrifiants",VLOOKUP($A106,OUTIL!$U:$Z,D$1,FALSE),IF($A$106="Or industriel",VLOOKUP($A106,OUTIL!$AC:$AH,D$1,FALSE),IF($A$106="Produits bruts d'origine animale et vegetale",VLOOKUP($A106,OUTIL!$AK:$AP,D$1,FALSE),IF($A$106="Produits bruts d'origine minerale",VLOOKUP($A106,OUTIL!$AS:$AX,D$1,FALSE),IF($A$106="Produits finis de consommation",VLOOKUP($A106,OUTIL!$BA:$BF,D$1,FALSE),IF($A$106="Produits finis d'equipement agricole",VLOOKUP($A106,OUTIL!$BI:$BN,D$1,FALSE),IF($A$106="Produits finis d'equipement industriel",VLOOKUP($A106,OUTIL!$BQ:$BV,D$1,FALSE),"Ahmadovitch")))))))))/1000,0)</f>
        <v>152492</v>
      </c>
      <c r="E106" s="2">
        <f>ROUND(IF($A$106="Alimentation, boissons et tabacs",VLOOKUP($A106,OUTIL!$E:$J,E$1,FALSE),IF($A$106="Demi produits",VLOOKUP($A106,OUTIL!$M:$R,E$1,FALSE),IF($A$106="Energie  et  lubrifiants",VLOOKUP($A106,OUTIL!$U:$Z,E$1,FALSE),IF($A$106="Or industriel",VLOOKUP($A106,OUTIL!$AC:$AH,E$1,FALSE),IF($A$106="Produits bruts d'origine animale et vegetale",VLOOKUP($A106,OUTIL!$AK:$AP,E$1,FALSE),IF($A$106="Produits bruts d'origine minerale",VLOOKUP($A106,OUTIL!$AS:$AX,E$1,FALSE),IF($A$106="Produits finis de consommation",VLOOKUP($A106,OUTIL!$BA:$BF,E$1,FALSE),IF($A$106="Produits finis d'equipement agricole",VLOOKUP($A106,OUTIL!$BI:$BN,E$1,FALSE),IF($A$106="Produits finis d'equipement industriel",VLOOKUP($A106,OUTIL!$BQ:$BV,E$1,FALSE),"Ahmadovitch")))))))))/1000,0)</f>
        <v>1022</v>
      </c>
      <c r="F106" s="2">
        <f>ROUND(IF($A$106="Alimentation, boissons et tabacs",VLOOKUP($A106,OUTIL!$E:$J,F$1,FALSE),IF($A$106="Demi produits",VLOOKUP($A106,OUTIL!$M:$R,F$1,FALSE),IF($A$106="Energie  et  lubrifiants",VLOOKUP($A106,OUTIL!$U:$Z,F$1,FALSE),IF($A$106="Or industriel",VLOOKUP($A106,OUTIL!$AC:$AH,F$1,FALSE),IF($A$106="Produits bruts d'origine animale et vegetale",VLOOKUP($A106,OUTIL!$AK:$AP,F$1,FALSE),IF($A$106="Produits bruts d'origine minerale",VLOOKUP($A106,OUTIL!$AS:$AX,F$1,FALSE),IF($A$106="Produits finis de consommation",VLOOKUP($A106,OUTIL!$BA:$BF,F$1,FALSE),IF($A$106="Produits finis d'equipement agricole",VLOOKUP($A106,OUTIL!$BI:$BN,F$1,FALSE),IF($A$106="Produits finis d'equipement industriel",VLOOKUP($A106,OUTIL!$BQ:$BV,F$1,FALSE),"Ahmadovitch")))))))))/1000,0)</f>
        <v>138666</v>
      </c>
      <c r="G106" s="4"/>
      <c r="H106" s="4"/>
      <c r="I106" s="4"/>
      <c r="J106" s="4"/>
      <c r="K106" s="4"/>
      <c r="L106" s="4"/>
      <c r="M106" s="4"/>
    </row>
    <row r="107" spans="1:13" ht="16.5" x14ac:dyDescent="0.3">
      <c r="A107">
        <v>1</v>
      </c>
      <c r="B107" s="5" t="str">
        <f>IF($A$106="Alimentation, boissons et tabacs",VLOOKUP(VLOOKUP($A107,OUTIL!$E:$J,B$1,FALSE),REF!$K:$L,2,FALSE),IF($A$106="Demi produits",VLOOKUP(VLOOKUP($A107,OUTIL!$M:$R,B$1,FALSE),REF!$N:$O,2,FALSE),IF($A$106="Energie  et  lubrifiants",VLOOKUP(VLOOKUP($A107,OUTIL!$U:$Z,B$1,FALSE),REF!$Z:$AA,2,FALSE),IF($A$106="Or industriel",VLOOKUP(VLOOKUP($A107,OUTIL!$AC:$AH,B$1,FALSE),REF!$AC:$AD,2,FALSE),IF($A$106="Produits bruts d'origine animale et vegetale",VLOOKUP(VLOOKUP($A107,OUTIL!$AK:$AP,B$1,FALSE),REF!$Q:$R,2,FALSE),IF($A$106="Produits bruts d'origine minerale",VLOOKUP(VLOOKUP($A107,OUTIL!$AS:$AX,B$1,FALSE),REF!$AF:$AG,2,FALSE),IF($A$106="Produits finis de consommation",VLOOKUP(VLOOKUP($A107,OUTIL!$BA:$BF,B$1,FALSE),REF!$T:$U,2,FALSE),IF($A$106="Produits finis d'equipement agricole",VLOOKUP(VLOOKUP($A107,OUTIL!$BI:$BN,B$1,FALSE),REF!$AI:$AJ,2,FALSE),IF($A$106="Produits finis d'equipement industriel",VLOOKUP(VLOOKUP($A107,OUTIL!$BQ:$BV,B$1,FALSE),REF!$W:$X,2,FALSE),"Ahmadovitch")))))))))</f>
        <v>Machines et outils agricoles</v>
      </c>
      <c r="C107" s="5">
        <f>ROUND(IF($A$106="Alimentation, boissons et tabacs",VLOOKUP($A107,OUTIL!$E:$J,C$1,FALSE),IF($A$106="Demi produits",VLOOKUP($A107,OUTIL!$M:$R,C$1,FALSE),IF($A$106="Energie  et  lubrifiants",VLOOKUP($A107,OUTIL!$U:$Z,C$1,FALSE),IF($A$106="Or industriel",VLOOKUP($A107,OUTIL!$AC:$AH,C$1,FALSE),IF($A$106="Produits bruts d'origine animale et vegetale",VLOOKUP($A107,OUTIL!$AK:$AP,C$1,FALSE),IF($A$106="Produits bruts d'origine minerale",VLOOKUP($A107,OUTIL!$AS:$AX,C$1,FALSE),IF($A$106="Produits finis de consommation",VLOOKUP($A107,OUTIL!$BA:$BF,C$1,FALSE),IF($A$106="Produits finis d'equipement agricole",VLOOKUP($A107,OUTIL!$BI:$BN,C$1,FALSE),IF($A$106="Produits finis d'equipement industriel",VLOOKUP($A107,OUTIL!$BQ:$BV,C$1,FALSE),"Ahmadovitch")))))))))/1000,0)</f>
        <v>952</v>
      </c>
      <c r="D107" s="5">
        <f>ROUND(IF($A$106="Alimentation, boissons et tabacs",VLOOKUP($A107,OUTIL!$E:$J,D$1,FALSE),IF($A$106="Demi produits",VLOOKUP($A107,OUTIL!$M:$R,D$1,FALSE),IF($A$106="Energie  et  lubrifiants",VLOOKUP($A107,OUTIL!$U:$Z,D$1,FALSE),IF($A$106="Or industriel",VLOOKUP($A107,OUTIL!$AC:$AH,D$1,FALSE),IF($A$106="Produits bruts d'origine animale et vegetale",VLOOKUP($A107,OUTIL!$AK:$AP,D$1,FALSE),IF($A$106="Produits bruts d'origine minerale",VLOOKUP($A107,OUTIL!$AS:$AX,D$1,FALSE),IF($A$106="Produits finis de consommation",VLOOKUP($A107,OUTIL!$BA:$BF,D$1,FALSE),IF($A$106="Produits finis d'equipement agricole",VLOOKUP($A107,OUTIL!$BI:$BN,D$1,FALSE),IF($A$106="Produits finis d'equipement industriel",VLOOKUP($A107,OUTIL!$BQ:$BV,D$1,FALSE),"Ahmadovitch")))))))))/1000,0)</f>
        <v>40740</v>
      </c>
      <c r="E107" s="5">
        <f>ROUND(IF($A$106="Alimentation, boissons et tabacs",VLOOKUP($A107,OUTIL!$E:$J,E$1,FALSE),IF($A$106="Demi produits",VLOOKUP($A107,OUTIL!$M:$R,E$1,FALSE),IF($A$106="Energie  et  lubrifiants",VLOOKUP($A107,OUTIL!$U:$Z,E$1,FALSE),IF($A$106="Or industriel",VLOOKUP($A107,OUTIL!$AC:$AH,E$1,FALSE),IF($A$106="Produits bruts d'origine animale et vegetale",VLOOKUP($A107,OUTIL!$AK:$AP,E$1,FALSE),IF($A$106="Produits bruts d'origine minerale",VLOOKUP($A107,OUTIL!$AS:$AX,E$1,FALSE),IF($A$106="Produits finis de consommation",VLOOKUP($A107,OUTIL!$BA:$BF,E$1,FALSE),IF($A$106="Produits finis d'equipement agricole",VLOOKUP($A107,OUTIL!$BI:$BN,E$1,FALSE),IF($A$106="Produits finis d'equipement industriel",VLOOKUP($A107,OUTIL!$BQ:$BV,E$1,FALSE),"Ahmadovitch")))))))))/1000,0)</f>
        <v>776</v>
      </c>
      <c r="F107" s="5">
        <f>ROUND(IF($A$106="Alimentation, boissons et tabacs",VLOOKUP($A107,OUTIL!$E:$J,F$1,FALSE),IF($A$106="Demi produits",VLOOKUP($A107,OUTIL!$M:$R,F$1,FALSE),IF($A$106="Energie  et  lubrifiants",VLOOKUP($A107,OUTIL!$U:$Z,F$1,FALSE),IF($A$106="Or industriel",VLOOKUP($A107,OUTIL!$AC:$AH,F$1,FALSE),IF($A$106="Produits bruts d'origine animale et vegetale",VLOOKUP($A107,OUTIL!$AK:$AP,F$1,FALSE),IF($A$106="Produits bruts d'origine minerale",VLOOKUP($A107,OUTIL!$AS:$AX,F$1,FALSE),IF($A$106="Produits finis de consommation",VLOOKUP($A107,OUTIL!$BA:$BF,F$1,FALSE),IF($A$106="Produits finis d'equipement agricole",VLOOKUP($A107,OUTIL!$BI:$BN,F$1,FALSE),IF($A$106="Produits finis d'equipement industriel",VLOOKUP($A107,OUTIL!$BQ:$BV,F$1,FALSE),"Ahmadovitch")))))))))/1000,0)</f>
        <v>36493</v>
      </c>
      <c r="J107" s="4"/>
      <c r="K107" s="4"/>
      <c r="L107" s="4"/>
      <c r="M107" s="4"/>
    </row>
    <row r="108" spans="1:13" ht="16.5" x14ac:dyDescent="0.3">
      <c r="B108" s="5" t="s">
        <v>87</v>
      </c>
      <c r="C108" s="6">
        <f>C106-C107</f>
        <v>274</v>
      </c>
      <c r="D108" s="6">
        <f>D106-D107</f>
        <v>111752</v>
      </c>
      <c r="E108" s="6">
        <f>E106-E107</f>
        <v>246</v>
      </c>
      <c r="F108" s="6">
        <f>F106-F107</f>
        <v>102173</v>
      </c>
      <c r="G108" s="4"/>
      <c r="H108" s="4"/>
      <c r="I108" s="4"/>
      <c r="J108" s="4"/>
      <c r="K108" s="4"/>
      <c r="L108" s="4"/>
      <c r="M108" s="4"/>
    </row>
    <row r="109" spans="1:13" x14ac:dyDescent="0.25">
      <c r="A109" t="s">
        <v>224</v>
      </c>
      <c r="B109" s="2" t="str">
        <f>IF($A$109="Alimentation, boissons et tabacs",VLOOKUP(VLOOKUP($A109,OUTIL!$E:$J,B$1,FALSE),REF!$K:$L,2,FALSE),IF($A$109="Demi produits",VLOOKUP(VLOOKUP($A109,OUTIL!$M:$R,B$1,FALSE),REF!$N:$O,2,FALSE),IF($A$109="Energie  et  lubrifiants",VLOOKUP(VLOOKUP($A109,OUTIL!$U:$Z,B$1,FALSE),REF!$Z:$AA,2,FALSE),IF($A$109="Or industriel",VLOOKUP(VLOOKUP($A109,OUTIL!$AC:$AH,B$1,FALSE),REF!$AC:$AD,2,FALSE),IF($A$109="Produits bruts d'origine animale et vegetale",VLOOKUP(VLOOKUP($A109,OUTIL!$AK:$AP,B$1,FALSE),REF!$Q:$R,2,FALSE),IF($A$109="Produits bruts d'origine minerale",VLOOKUP(VLOOKUP($A109,OUTIL!$AS:$AX,B$1,FALSE),REF!$AF:$AG,2,FALSE),IF($A$109="Produits finis de consommation",VLOOKUP(VLOOKUP($A109,OUTIL!$BA:$BF,B$1,FALSE),REF!$T:$U,2,FALSE),IF($A$109="Produits finis d'equipement agricole",VLOOKUP(VLOOKUP($A109,OUTIL!$BI:$BN,B$1,FALSE),REF!$AI:$AJ,2,FALSE),IF($A$109="Produits finis d'equipement industriel",VLOOKUP(VLOOKUP($A109,OUTIL!$BQ:$BV,B$1,FALSE),REF!$W:$X,2,FALSE),"Ahmadovitch")))))))))</f>
        <v>PRODUITS FINIS D'EQUIPEMENT INDUSTRIEL</v>
      </c>
      <c r="C109" s="2">
        <f>ROUND(IF($A$109="Alimentation, boissons et tabacs",VLOOKUP($A109,OUTIL!$E:$J,C$1,FALSE),IF($A$109="Demi produits",VLOOKUP($A109,OUTIL!$M:$R,C$1,FALSE),IF($A$109="Energie  et  lubrifiants",VLOOKUP($A109,OUTIL!$U:$Z,C$1,FALSE),IF($A$109="Or industriel",VLOOKUP($A109,OUTIL!$AC:$AH,C$1,FALSE),IF($A$109="Produits bruts d'origine animale et vegetale",VLOOKUP($A109,OUTIL!$AK:$AP,C$1,FALSE),IF($A$109="Produits bruts d'origine minerale",VLOOKUP($A109,OUTIL!$AS:$AX,C$1,FALSE),IF($A$109="Produits finis de consommation",VLOOKUP($A109,OUTIL!$BA:$BF,C$1,FALSE),IF($A$109="Produits finis d'equipement agricole",VLOOKUP($A109,OUTIL!$BI:$BN,C$1,FALSE),IF($A$109="Produits finis d'equipement industriel",VLOOKUP($A109,OUTIL!$BQ:$BV,C$1,FALSE),"Ahmadovitch")))))))))/1000,0)</f>
        <v>298544</v>
      </c>
      <c r="D109" s="2">
        <f>ROUND(IF($A$109="Alimentation, boissons et tabacs",VLOOKUP($A109,OUTIL!$E:$J,D$1,FALSE),IF($A$109="Demi produits",VLOOKUP($A109,OUTIL!$M:$R,D$1,FALSE),IF($A$109="Energie  et  lubrifiants",VLOOKUP($A109,OUTIL!$U:$Z,D$1,FALSE),IF($A$109="Or industriel",VLOOKUP($A109,OUTIL!$AC:$AH,D$1,FALSE),IF($A$109="Produits bruts d'origine animale et vegetale",VLOOKUP($A109,OUTIL!$AK:$AP,D$1,FALSE),IF($A$109="Produits bruts d'origine minerale",VLOOKUP($A109,OUTIL!$AS:$AX,D$1,FALSE),IF($A$109="Produits finis de consommation",VLOOKUP($A109,OUTIL!$BA:$BF,D$1,FALSE),IF($A$109="Produits finis d'equipement agricole",VLOOKUP($A109,OUTIL!$BI:$BN,D$1,FALSE),IF($A$109="Produits finis d'equipement industriel",VLOOKUP($A109,OUTIL!$BQ:$BV,D$1,FALSE),"Ahmadovitch")))))))))/1000,0)</f>
        <v>72617025</v>
      </c>
      <c r="E109" s="2">
        <f>ROUND(IF($A$109="Alimentation, boissons et tabacs",VLOOKUP($A109,OUTIL!$E:$J,E$1,FALSE),IF($A$109="Demi produits",VLOOKUP($A109,OUTIL!$M:$R,E$1,FALSE),IF($A$109="Energie  et  lubrifiants",VLOOKUP($A109,OUTIL!$U:$Z,E$1,FALSE),IF($A$109="Or industriel",VLOOKUP($A109,OUTIL!$AC:$AH,E$1,FALSE),IF($A$109="Produits bruts d'origine animale et vegetale",VLOOKUP($A109,OUTIL!$AK:$AP,E$1,FALSE),IF($A$109="Produits bruts d'origine minerale",VLOOKUP($A109,OUTIL!$AS:$AX,E$1,FALSE),IF($A$109="Produits finis de consommation",VLOOKUP($A109,OUTIL!$BA:$BF,E$1,FALSE),IF($A$109="Produits finis d'equipement agricole",VLOOKUP($A109,OUTIL!$BI:$BN,E$1,FALSE),IF($A$109="Produits finis d'equipement industriel",VLOOKUP($A109,OUTIL!$BQ:$BV,E$1,FALSE),"Ahmadovitch")))))))))/1000,0)</f>
        <v>245549</v>
      </c>
      <c r="F109" s="2">
        <f>ROUND(IF($A$109="Alimentation, boissons et tabacs",VLOOKUP($A109,OUTIL!$E:$J,F$1,FALSE),IF($A$109="Demi produits",VLOOKUP($A109,OUTIL!$M:$R,F$1,FALSE),IF($A$109="Energie  et  lubrifiants",VLOOKUP($A109,OUTIL!$U:$Z,F$1,FALSE),IF($A$109="Or industriel",VLOOKUP($A109,OUTIL!$AC:$AH,F$1,FALSE),IF($A$109="Produits bruts d'origine animale et vegetale",VLOOKUP($A109,OUTIL!$AK:$AP,F$1,FALSE),IF($A$109="Produits bruts d'origine minerale",VLOOKUP($A109,OUTIL!$AS:$AX,F$1,FALSE),IF($A$109="Produits finis de consommation",VLOOKUP($A109,OUTIL!$BA:$BF,F$1,FALSE),IF($A$109="Produits finis d'equipement agricole",VLOOKUP($A109,OUTIL!$BI:$BN,F$1,FALSE),IF($A$109="Produits finis d'equipement industriel",VLOOKUP($A109,OUTIL!$BQ:$BV,F$1,FALSE),"Ahmadovitch")))))))))/1000,0)</f>
        <v>65284172</v>
      </c>
      <c r="J109" s="4"/>
      <c r="K109" s="4"/>
      <c r="L109" s="4"/>
      <c r="M109" s="4"/>
    </row>
    <row r="110" spans="1:13" ht="16.5" x14ac:dyDescent="0.3">
      <c r="A110">
        <v>1</v>
      </c>
      <c r="B110" s="5" t="str">
        <f>IF($A$109="Alimentation, boissons et tabacs",VLOOKUP(VLOOKUP($A110,OUTIL!$E:$J,B$1,FALSE),REF!$K:$L,2,FALSE),IF($A$109="Demi produits",VLOOKUP(VLOOKUP($A110,OUTIL!$M:$R,B$1,FALSE),REF!$N:$O,2,FALSE),IF($A$109="Energie  et  lubrifiants",VLOOKUP(VLOOKUP($A110,OUTIL!$U:$Z,B$1,FALSE),REF!$Z:$AA,2,FALSE),IF($A$109="Or industriel",VLOOKUP(VLOOKUP($A110,OUTIL!$AC:$AH,B$1,FALSE),REF!$AC:$AD,2,FALSE),IF($A$109="Produits bruts d'origine animale et vegetale",VLOOKUP(VLOOKUP($A110,OUTIL!$AK:$AP,B$1,FALSE),REF!$Q:$R,2,FALSE),IF($A$109="Produits bruts d'origine minerale",VLOOKUP(VLOOKUP($A110,OUTIL!$AS:$AX,B$1,FALSE),REF!$AF:$AG,2,FALSE),IF($A$109="Produits finis de consommation",VLOOKUP(VLOOKUP($A110,OUTIL!$BA:$BF,B$1,FALSE),REF!$T:$U,2,FALSE),IF($A$109="Produits finis d'equipement agricole",VLOOKUP(VLOOKUP($A110,OUTIL!$BI:$BN,B$1,FALSE),REF!$AI:$AJ,2,FALSE),IF($A$109="Produits finis d'equipement industriel",VLOOKUP(VLOOKUP($A110,OUTIL!$BQ:$BV,B$1,FALSE),REF!$W:$X,2,FALSE),"Ahmadovitch")))))))))</f>
        <v>Fils, câbles et autres conducteurs isolés pour l'électricité</v>
      </c>
      <c r="C110" s="5">
        <f>ROUND(IF($A$109="Alimentation, boissons et tabacs",VLOOKUP($A110,OUTIL!$E:$J,C$1,FALSE),IF($A$109="Demi produits",VLOOKUP($A110,OUTIL!$M:$R,C$1,FALSE),IF($A$109="Energie  et  lubrifiants",VLOOKUP($A110,OUTIL!$U:$Z,C$1,FALSE),IF($A$109="Or industriel",VLOOKUP($A110,OUTIL!$AC:$AH,C$1,FALSE),IF($A$109="Produits bruts d'origine animale et vegetale",VLOOKUP($A110,OUTIL!$AK:$AP,C$1,FALSE),IF($A$109="Produits bruts d'origine minerale",VLOOKUP($A110,OUTIL!$AS:$AX,C$1,FALSE),IF($A$109="Produits finis de consommation",VLOOKUP($A110,OUTIL!$BA:$BF,C$1,FALSE),IF($A$109="Produits finis d'equipement agricole",VLOOKUP($A110,OUTIL!$BI:$BN,C$1,FALSE),IF($A$109="Produits finis d'equipement industriel",VLOOKUP($A110,OUTIL!$BQ:$BV,C$1,FALSE),"Ahmadovitch")))))))))/1000,0)</f>
        <v>195806</v>
      </c>
      <c r="D110" s="5">
        <f>ROUND(IF($A$109="Alimentation, boissons et tabacs",VLOOKUP($A110,OUTIL!$E:$J,D$1,FALSE),IF($A$109="Demi produits",VLOOKUP($A110,OUTIL!$M:$R,D$1,FALSE),IF($A$109="Energie  et  lubrifiants",VLOOKUP($A110,OUTIL!$U:$Z,D$1,FALSE),IF($A$109="Or industriel",VLOOKUP($A110,OUTIL!$AC:$AH,D$1,FALSE),IF($A$109="Produits bruts d'origine animale et vegetale",VLOOKUP($A110,OUTIL!$AK:$AP,D$1,FALSE),IF($A$109="Produits bruts d'origine minerale",VLOOKUP($A110,OUTIL!$AS:$AX,D$1,FALSE),IF($A$109="Produits finis de consommation",VLOOKUP($A110,OUTIL!$BA:$BF,D$1,FALSE),IF($A$109="Produits finis d'equipement agricole",VLOOKUP($A110,OUTIL!$BI:$BN,D$1,FALSE),IF($A$109="Produits finis d'equipement industriel",VLOOKUP($A110,OUTIL!$BQ:$BV,D$1,FALSE),"Ahmadovitch")))))))))/1000,0)</f>
        <v>40891571</v>
      </c>
      <c r="E110" s="5">
        <f>ROUND(IF($A$109="Alimentation, boissons et tabacs",VLOOKUP($A110,OUTIL!$E:$J,E$1,FALSE),IF($A$109="Demi produits",VLOOKUP($A110,OUTIL!$M:$R,E$1,FALSE),IF($A$109="Energie  et  lubrifiants",VLOOKUP($A110,OUTIL!$U:$Z,E$1,FALSE),IF($A$109="Or industriel",VLOOKUP($A110,OUTIL!$AC:$AH,E$1,FALSE),IF($A$109="Produits bruts d'origine animale et vegetale",VLOOKUP($A110,OUTIL!$AK:$AP,E$1,FALSE),IF($A$109="Produits bruts d'origine minerale",VLOOKUP($A110,OUTIL!$AS:$AX,E$1,FALSE),IF($A$109="Produits finis de consommation",VLOOKUP($A110,OUTIL!$BA:$BF,E$1,FALSE),IF($A$109="Produits finis d'equipement agricole",VLOOKUP($A110,OUTIL!$BI:$BN,E$1,FALSE),IF($A$109="Produits finis d'equipement industriel",VLOOKUP($A110,OUTIL!$BQ:$BV,E$1,FALSE),"Ahmadovitch")))))))))/1000,0)</f>
        <v>167849</v>
      </c>
      <c r="F110" s="5">
        <f>ROUND(IF($A$109="Alimentation, boissons et tabacs",VLOOKUP($A110,OUTIL!$E:$J,F$1,FALSE),IF($A$109="Demi produits",VLOOKUP($A110,OUTIL!$M:$R,F$1,FALSE),IF($A$109="Energie  et  lubrifiants",VLOOKUP($A110,OUTIL!$U:$Z,F$1,FALSE),IF($A$109="Or industriel",VLOOKUP($A110,OUTIL!$AC:$AH,F$1,FALSE),IF($A$109="Produits bruts d'origine animale et vegetale",VLOOKUP($A110,OUTIL!$AK:$AP,F$1,FALSE),IF($A$109="Produits bruts d'origine minerale",VLOOKUP($A110,OUTIL!$AS:$AX,F$1,FALSE),IF($A$109="Produits finis de consommation",VLOOKUP($A110,OUTIL!$BA:$BF,F$1,FALSE),IF($A$109="Produits finis d'equipement agricole",VLOOKUP($A110,OUTIL!$BI:$BN,F$1,FALSE),IF($A$109="Produits finis d'equipement industriel",VLOOKUP($A110,OUTIL!$BQ:$BV,F$1,FALSE),"Ahmadovitch")))))))))/1000,0)</f>
        <v>35618190</v>
      </c>
      <c r="J110" s="4"/>
      <c r="K110" s="4"/>
      <c r="L110" s="4"/>
      <c r="M110" s="4"/>
    </row>
    <row r="111" spans="1:13" ht="16.5" x14ac:dyDescent="0.3">
      <c r="A111">
        <v>2</v>
      </c>
      <c r="B111" s="5" t="str">
        <f>IF($A$109="Alimentation, boissons et tabacs",VLOOKUP(VLOOKUP($A111,OUTIL!$E:$J,B$1,FALSE),REF!$K:$L,2,FALSE),IF($A$109="Demi produits",VLOOKUP(VLOOKUP($A111,OUTIL!$M:$R,B$1,FALSE),REF!$N:$O,2,FALSE),IF($A$109="Energie  et  lubrifiants",VLOOKUP(VLOOKUP($A111,OUTIL!$U:$Z,B$1,FALSE),REF!$Z:$AA,2,FALSE),IF($A$109="Or industriel",VLOOKUP(VLOOKUP($A111,OUTIL!$AC:$AH,B$1,FALSE),REF!$AC:$AD,2,FALSE),IF($A$109="Produits bruts d'origine animale et vegetale",VLOOKUP(VLOOKUP($A111,OUTIL!$AK:$AP,B$1,FALSE),REF!$Q:$R,2,FALSE),IF($A$109="Produits bruts d'origine minerale",VLOOKUP(VLOOKUP($A111,OUTIL!$AS:$AX,B$1,FALSE),REF!$AF:$AG,2,FALSE),IF($A$109="Produits finis de consommation",VLOOKUP(VLOOKUP($A111,OUTIL!$BA:$BF,B$1,FALSE),REF!$T:$U,2,FALSE),IF($A$109="Produits finis d'equipement agricole",VLOOKUP(VLOOKUP($A111,OUTIL!$BI:$BN,B$1,FALSE),REF!$AI:$AJ,2,FALSE),IF($A$109="Produits finis d'equipement industriel",VLOOKUP(VLOOKUP($A111,OUTIL!$BQ:$BV,B$1,FALSE),REF!$W:$X,2,FALSE),"Ahmadovitch")))))))))</f>
        <v>Parties d'avions et d'autres véhicules aériens ou spatiaux</v>
      </c>
      <c r="C111" s="5">
        <f>ROUND(IF($A$109="Alimentation, boissons et tabacs",VLOOKUP($A111,OUTIL!$E:$J,C$1,FALSE),IF($A$109="Demi produits",VLOOKUP($A111,OUTIL!$M:$R,C$1,FALSE),IF($A$109="Energie  et  lubrifiants",VLOOKUP($A111,OUTIL!$U:$Z,C$1,FALSE),IF($A$109="Or industriel",VLOOKUP($A111,OUTIL!$AC:$AH,C$1,FALSE),IF($A$109="Produits bruts d'origine animale et vegetale",VLOOKUP($A111,OUTIL!$AK:$AP,C$1,FALSE),IF($A$109="Produits bruts d'origine minerale",VLOOKUP($A111,OUTIL!$AS:$AX,C$1,FALSE),IF($A$109="Produits finis de consommation",VLOOKUP($A111,OUTIL!$BA:$BF,C$1,FALSE),IF($A$109="Produits finis d'equipement agricole",VLOOKUP($A111,OUTIL!$BI:$BN,C$1,FALSE),IF($A$109="Produits finis d'equipement industriel",VLOOKUP($A111,OUTIL!$BQ:$BV,C$1,FALSE),"Ahmadovitch")))))))))/1000,0)</f>
        <v>2767</v>
      </c>
      <c r="D111" s="5">
        <f>ROUND(IF($A$109="Alimentation, boissons et tabacs",VLOOKUP($A111,OUTIL!$E:$J,D$1,FALSE),IF($A$109="Demi produits",VLOOKUP($A111,OUTIL!$M:$R,D$1,FALSE),IF($A$109="Energie  et  lubrifiants",VLOOKUP($A111,OUTIL!$U:$Z,D$1,FALSE),IF($A$109="Or industriel",VLOOKUP($A111,OUTIL!$AC:$AH,D$1,FALSE),IF($A$109="Produits bruts d'origine animale et vegetale",VLOOKUP($A111,OUTIL!$AK:$AP,D$1,FALSE),IF($A$109="Produits bruts d'origine minerale",VLOOKUP($A111,OUTIL!$AS:$AX,D$1,FALSE),IF($A$109="Produits finis de consommation",VLOOKUP($A111,OUTIL!$BA:$BF,D$1,FALSE),IF($A$109="Produits finis d'equipement agricole",VLOOKUP($A111,OUTIL!$BI:$BN,D$1,FALSE),IF($A$109="Produits finis d'equipement industriel",VLOOKUP($A111,OUTIL!$BQ:$BV,D$1,FALSE),"Ahmadovitch")))))))))/1000,0)</f>
        <v>12635054</v>
      </c>
      <c r="E111" s="5">
        <f>ROUND(IF($A$109="Alimentation, boissons et tabacs",VLOOKUP($A111,OUTIL!$E:$J,E$1,FALSE),IF($A$109="Demi produits",VLOOKUP($A111,OUTIL!$M:$R,E$1,FALSE),IF($A$109="Energie  et  lubrifiants",VLOOKUP($A111,OUTIL!$U:$Z,E$1,FALSE),IF($A$109="Or industriel",VLOOKUP($A111,OUTIL!$AC:$AH,E$1,FALSE),IF($A$109="Produits bruts d'origine animale et vegetale",VLOOKUP($A111,OUTIL!$AK:$AP,E$1,FALSE),IF($A$109="Produits bruts d'origine minerale",VLOOKUP($A111,OUTIL!$AS:$AX,E$1,FALSE),IF($A$109="Produits finis de consommation",VLOOKUP($A111,OUTIL!$BA:$BF,E$1,FALSE),IF($A$109="Produits finis d'equipement agricole",VLOOKUP($A111,OUTIL!$BI:$BN,E$1,FALSE),IF($A$109="Produits finis d'equipement industriel",VLOOKUP($A111,OUTIL!$BQ:$BV,E$1,FALSE),"Ahmadovitch")))))))))/1000,0)</f>
        <v>2517</v>
      </c>
      <c r="F111" s="5">
        <f>ROUND(IF($A$109="Alimentation, boissons et tabacs",VLOOKUP($A111,OUTIL!$E:$J,F$1,FALSE),IF($A$109="Demi produits",VLOOKUP($A111,OUTIL!$M:$R,F$1,FALSE),IF($A$109="Energie  et  lubrifiants",VLOOKUP($A111,OUTIL!$U:$Z,F$1,FALSE),IF($A$109="Or industriel",VLOOKUP($A111,OUTIL!$AC:$AH,F$1,FALSE),IF($A$109="Produits bruts d'origine animale et vegetale",VLOOKUP($A111,OUTIL!$AK:$AP,F$1,FALSE),IF($A$109="Produits bruts d'origine minerale",VLOOKUP($A111,OUTIL!$AS:$AX,F$1,FALSE),IF($A$109="Produits finis de consommation",VLOOKUP($A111,OUTIL!$BA:$BF,F$1,FALSE),IF($A$109="Produits finis d'equipement agricole",VLOOKUP($A111,OUTIL!$BI:$BN,F$1,FALSE),IF($A$109="Produits finis d'equipement industriel",VLOOKUP($A111,OUTIL!$BQ:$BV,F$1,FALSE),"Ahmadovitch")))))))))/1000,0)</f>
        <v>12070850</v>
      </c>
      <c r="J111" s="4"/>
      <c r="K111" s="4"/>
      <c r="L111" s="4"/>
      <c r="M111" s="4"/>
    </row>
    <row r="112" spans="1:13" ht="16.5" x14ac:dyDescent="0.3">
      <c r="A112">
        <v>3</v>
      </c>
      <c r="B112" s="5" t="str">
        <f>IF($A$109="Alimentation, boissons et tabacs",VLOOKUP(VLOOKUP($A112,OUTIL!$E:$J,B$1,FALSE),REF!$K:$L,2,FALSE),IF($A$109="Demi produits",VLOOKUP(VLOOKUP($A112,OUTIL!$M:$R,B$1,FALSE),REF!$N:$O,2,FALSE),IF($A$109="Energie  et  lubrifiants",VLOOKUP(VLOOKUP($A112,OUTIL!$U:$Z,B$1,FALSE),REF!$Z:$AA,2,FALSE),IF($A$109="Or industriel",VLOOKUP(VLOOKUP($A112,OUTIL!$AC:$AH,B$1,FALSE),REF!$AC:$AD,2,FALSE),IF($A$109="Produits bruts d'origine animale et vegetale",VLOOKUP(VLOOKUP($A112,OUTIL!$AK:$AP,B$1,FALSE),REF!$Q:$R,2,FALSE),IF($A$109="Produits bruts d'origine minerale",VLOOKUP(VLOOKUP($A112,OUTIL!$AS:$AX,B$1,FALSE),REF!$AF:$AG,2,FALSE),IF($A$109="Produits finis de consommation",VLOOKUP(VLOOKUP($A112,OUTIL!$BA:$BF,B$1,FALSE),REF!$T:$U,2,FALSE),IF($A$109="Produits finis d'equipement agricole",VLOOKUP(VLOOKUP($A112,OUTIL!$BI:$BN,B$1,FALSE),REF!$AI:$AJ,2,FALSE),IF($A$109="Produits finis d'equipement industriel",VLOOKUP(VLOOKUP($A112,OUTIL!$BQ:$BV,B$1,FALSE),REF!$W:$X,2,FALSE),"Ahmadovitch")))))))))</f>
        <v>Appareils pour la coupure ou la connexion des circuits électriques et résistances</v>
      </c>
      <c r="C112" s="5">
        <f>ROUND(IF($A$109="Alimentation, boissons et tabacs",VLOOKUP($A112,OUTIL!$E:$J,C$1,FALSE),IF($A$109="Demi produits",VLOOKUP($A112,OUTIL!$M:$R,C$1,FALSE),IF($A$109="Energie  et  lubrifiants",VLOOKUP($A112,OUTIL!$U:$Z,C$1,FALSE),IF($A$109="Or industriel",VLOOKUP($A112,OUTIL!$AC:$AH,C$1,FALSE),IF($A$109="Produits bruts d'origine animale et vegetale",VLOOKUP($A112,OUTIL!$AK:$AP,C$1,FALSE),IF($A$109="Produits bruts d'origine minerale",VLOOKUP($A112,OUTIL!$AS:$AX,C$1,FALSE),IF($A$109="Produits finis de consommation",VLOOKUP($A112,OUTIL!$BA:$BF,C$1,FALSE),IF($A$109="Produits finis d'equipement agricole",VLOOKUP($A112,OUTIL!$BI:$BN,C$1,FALSE),IF($A$109="Produits finis d'equipement industriel",VLOOKUP($A112,OUTIL!$BQ:$BV,C$1,FALSE),"Ahmadovitch")))))))))/1000,0)</f>
        <v>15954</v>
      </c>
      <c r="D112" s="5">
        <f>ROUND(IF($A$109="Alimentation, boissons et tabacs",VLOOKUP($A112,OUTIL!$E:$J,D$1,FALSE),IF($A$109="Demi produits",VLOOKUP($A112,OUTIL!$M:$R,D$1,FALSE),IF($A$109="Energie  et  lubrifiants",VLOOKUP($A112,OUTIL!$U:$Z,D$1,FALSE),IF($A$109="Or industriel",VLOOKUP($A112,OUTIL!$AC:$AH,D$1,FALSE),IF($A$109="Produits bruts d'origine animale et vegetale",VLOOKUP($A112,OUTIL!$AK:$AP,D$1,FALSE),IF($A$109="Produits bruts d'origine minerale",VLOOKUP($A112,OUTIL!$AS:$AX,D$1,FALSE),IF($A$109="Produits finis de consommation",VLOOKUP($A112,OUTIL!$BA:$BF,D$1,FALSE),IF($A$109="Produits finis d'equipement agricole",VLOOKUP($A112,OUTIL!$BI:$BN,D$1,FALSE),IF($A$109="Produits finis d'equipement industriel",VLOOKUP($A112,OUTIL!$BQ:$BV,D$1,FALSE),"Ahmadovitch")))))))))/1000,0)</f>
        <v>8637296</v>
      </c>
      <c r="E112" s="5">
        <f>ROUND(IF($A$109="Alimentation, boissons et tabacs",VLOOKUP($A112,OUTIL!$E:$J,E$1,FALSE),IF($A$109="Demi produits",VLOOKUP($A112,OUTIL!$M:$R,E$1,FALSE),IF($A$109="Energie  et  lubrifiants",VLOOKUP($A112,OUTIL!$U:$Z,E$1,FALSE),IF($A$109="Or industriel",VLOOKUP($A112,OUTIL!$AC:$AH,E$1,FALSE),IF($A$109="Produits bruts d'origine animale et vegetale",VLOOKUP($A112,OUTIL!$AK:$AP,E$1,FALSE),IF($A$109="Produits bruts d'origine minerale",VLOOKUP($A112,OUTIL!$AS:$AX,E$1,FALSE),IF($A$109="Produits finis de consommation",VLOOKUP($A112,OUTIL!$BA:$BF,E$1,FALSE),IF($A$109="Produits finis d'equipement agricole",VLOOKUP($A112,OUTIL!$BI:$BN,E$1,FALSE),IF($A$109="Produits finis d'equipement industriel",VLOOKUP($A112,OUTIL!$BQ:$BV,E$1,FALSE),"Ahmadovitch")))))))))/1000,0)</f>
        <v>14514</v>
      </c>
      <c r="F112" s="5">
        <f>ROUND(IF($A$109="Alimentation, boissons et tabacs",VLOOKUP($A112,OUTIL!$E:$J,F$1,FALSE),IF($A$109="Demi produits",VLOOKUP($A112,OUTIL!$M:$R,F$1,FALSE),IF($A$109="Energie  et  lubrifiants",VLOOKUP($A112,OUTIL!$U:$Z,F$1,FALSE),IF($A$109="Or industriel",VLOOKUP($A112,OUTIL!$AC:$AH,F$1,FALSE),IF($A$109="Produits bruts d'origine animale et vegetale",VLOOKUP($A112,OUTIL!$AK:$AP,F$1,FALSE),IF($A$109="Produits bruts d'origine minerale",VLOOKUP($A112,OUTIL!$AS:$AX,F$1,FALSE),IF($A$109="Produits finis de consommation",VLOOKUP($A112,OUTIL!$BA:$BF,F$1,FALSE),IF($A$109="Produits finis d'equipement agricole",VLOOKUP($A112,OUTIL!$BI:$BN,F$1,FALSE),IF($A$109="Produits finis d'equipement industriel",VLOOKUP($A112,OUTIL!$BQ:$BV,F$1,FALSE),"Ahmadovitch")))))))))/1000,0)</f>
        <v>7913466</v>
      </c>
      <c r="J112" s="4"/>
      <c r="K112" s="4"/>
      <c r="L112" s="4"/>
      <c r="M112" s="4"/>
    </row>
    <row r="113" spans="1:13" ht="16.5" x14ac:dyDescent="0.3">
      <c r="A113">
        <v>4</v>
      </c>
      <c r="B113" s="5" t="str">
        <f>IF($A$109="Alimentation, boissons et tabacs",VLOOKUP(VLOOKUP($A113,OUTIL!$E:$J,B$1,FALSE),REF!$K:$L,2,FALSE),IF($A$109="Demi produits",VLOOKUP(VLOOKUP($A113,OUTIL!$M:$R,B$1,FALSE),REF!$N:$O,2,FALSE),IF($A$109="Energie  et  lubrifiants",VLOOKUP(VLOOKUP($A113,OUTIL!$U:$Z,B$1,FALSE),REF!$Z:$AA,2,FALSE),IF($A$109="Or industriel",VLOOKUP(VLOOKUP($A113,OUTIL!$AC:$AH,B$1,FALSE),REF!$AC:$AD,2,FALSE),IF($A$109="Produits bruts d'origine animale et vegetale",VLOOKUP(VLOOKUP($A113,OUTIL!$AK:$AP,B$1,FALSE),REF!$Q:$R,2,FALSE),IF($A$109="Produits bruts d'origine minerale",VLOOKUP(VLOOKUP($A113,OUTIL!$AS:$AX,B$1,FALSE),REF!$AF:$AG,2,FALSE),IF($A$109="Produits finis de consommation",VLOOKUP(VLOOKUP($A113,OUTIL!$BA:$BF,B$1,FALSE),REF!$T:$U,2,FALSE),IF($A$109="Produits finis d'equipement agricole",VLOOKUP(VLOOKUP($A113,OUTIL!$BI:$BN,B$1,FALSE),REF!$AI:$AJ,2,FALSE),IF($A$109="Produits finis d'equipement industriel",VLOOKUP(VLOOKUP($A113,OUTIL!$BQ:$BV,B$1,FALSE),REF!$W:$X,2,FALSE),"Ahmadovitch")))))))))</f>
        <v>Appareils électriques pour la téléphonie ou la télégraphie par fil</v>
      </c>
      <c r="C113" s="5">
        <f>ROUND(IF($A$109="Alimentation, boissons et tabacs",VLOOKUP($A113,OUTIL!$E:$J,C$1,FALSE),IF($A$109="Demi produits",VLOOKUP($A113,OUTIL!$M:$R,C$1,FALSE),IF($A$109="Energie  et  lubrifiants",VLOOKUP($A113,OUTIL!$U:$Z,C$1,FALSE),IF($A$109="Or industriel",VLOOKUP($A113,OUTIL!$AC:$AH,C$1,FALSE),IF($A$109="Produits bruts d'origine animale et vegetale",VLOOKUP($A113,OUTIL!$AK:$AP,C$1,FALSE),IF($A$109="Produits bruts d'origine minerale",VLOOKUP($A113,OUTIL!$AS:$AX,C$1,FALSE),IF($A$109="Produits finis de consommation",VLOOKUP($A113,OUTIL!$BA:$BF,C$1,FALSE),IF($A$109="Produits finis d'equipement agricole",VLOOKUP($A113,OUTIL!$BI:$BN,C$1,FALSE),IF($A$109="Produits finis d'equipement industriel",VLOOKUP($A113,OUTIL!$BQ:$BV,C$1,FALSE),"Ahmadovitch")))))))))/1000,0)</f>
        <v>357</v>
      </c>
      <c r="D113" s="5">
        <f>ROUND(IF($A$109="Alimentation, boissons et tabacs",VLOOKUP($A113,OUTIL!$E:$J,D$1,FALSE),IF($A$109="Demi produits",VLOOKUP($A113,OUTIL!$M:$R,D$1,FALSE),IF($A$109="Energie  et  lubrifiants",VLOOKUP($A113,OUTIL!$U:$Z,D$1,FALSE),IF($A$109="Or industriel",VLOOKUP($A113,OUTIL!$AC:$AH,D$1,FALSE),IF($A$109="Produits bruts d'origine animale et vegetale",VLOOKUP($A113,OUTIL!$AK:$AP,D$1,FALSE),IF($A$109="Produits bruts d'origine minerale",VLOOKUP($A113,OUTIL!$AS:$AX,D$1,FALSE),IF($A$109="Produits finis de consommation",VLOOKUP($A113,OUTIL!$BA:$BF,D$1,FALSE),IF($A$109="Produits finis d'equipement agricole",VLOOKUP($A113,OUTIL!$BI:$BN,D$1,FALSE),IF($A$109="Produits finis d'equipement industriel",VLOOKUP($A113,OUTIL!$BQ:$BV,D$1,FALSE),"Ahmadovitch")))))))))/1000,0)</f>
        <v>1466260</v>
      </c>
      <c r="E113" s="5">
        <f>ROUND(IF($A$109="Alimentation, boissons et tabacs",VLOOKUP($A113,OUTIL!$E:$J,E$1,FALSE),IF($A$109="Demi produits",VLOOKUP($A113,OUTIL!$M:$R,E$1,FALSE),IF($A$109="Energie  et  lubrifiants",VLOOKUP($A113,OUTIL!$U:$Z,E$1,FALSE),IF($A$109="Or industriel",VLOOKUP($A113,OUTIL!$AC:$AH,E$1,FALSE),IF($A$109="Produits bruts d'origine animale et vegetale",VLOOKUP($A113,OUTIL!$AK:$AP,E$1,FALSE),IF($A$109="Produits bruts d'origine minerale",VLOOKUP($A113,OUTIL!$AS:$AX,E$1,FALSE),IF($A$109="Produits finis de consommation",VLOOKUP($A113,OUTIL!$BA:$BF,E$1,FALSE),IF($A$109="Produits finis d'equipement agricole",VLOOKUP($A113,OUTIL!$BI:$BN,E$1,FALSE),IF($A$109="Produits finis d'equipement industriel",VLOOKUP($A113,OUTIL!$BQ:$BV,E$1,FALSE),"Ahmadovitch")))))))))/1000,0)</f>
        <v>335</v>
      </c>
      <c r="F113" s="5">
        <f>ROUND(IF($A$109="Alimentation, boissons et tabacs",VLOOKUP($A113,OUTIL!$E:$J,F$1,FALSE),IF($A$109="Demi produits",VLOOKUP($A113,OUTIL!$M:$R,F$1,FALSE),IF($A$109="Energie  et  lubrifiants",VLOOKUP($A113,OUTIL!$U:$Z,F$1,FALSE),IF($A$109="Or industriel",VLOOKUP($A113,OUTIL!$AC:$AH,F$1,FALSE),IF($A$109="Produits bruts d'origine animale et vegetale",VLOOKUP($A113,OUTIL!$AK:$AP,F$1,FALSE),IF($A$109="Produits bruts d'origine minerale",VLOOKUP($A113,OUTIL!$AS:$AX,F$1,FALSE),IF($A$109="Produits finis de consommation",VLOOKUP($A113,OUTIL!$BA:$BF,F$1,FALSE),IF($A$109="Produits finis d'equipement agricole",VLOOKUP($A113,OUTIL!$BI:$BN,F$1,FALSE),IF($A$109="Produits finis d'equipement industriel",VLOOKUP($A113,OUTIL!$BQ:$BV,F$1,FALSE),"Ahmadovitch")))))))))/1000,0)</f>
        <v>1526382</v>
      </c>
      <c r="J113" s="4"/>
      <c r="K113" s="4"/>
      <c r="L113" s="4"/>
      <c r="M113" s="4"/>
    </row>
    <row r="114" spans="1:13" ht="16.5" x14ac:dyDescent="0.3">
      <c r="A114">
        <v>5</v>
      </c>
      <c r="B114" s="5" t="str">
        <f>IF($A$109="Alimentation, boissons et tabacs",VLOOKUP(VLOOKUP($A114,OUTIL!$E:$J,B$1,FALSE),REF!$K:$L,2,FALSE),IF($A$109="Demi produits",VLOOKUP(VLOOKUP($A114,OUTIL!$M:$R,B$1,FALSE),REF!$N:$O,2,FALSE),IF($A$109="Energie  et  lubrifiants",VLOOKUP(VLOOKUP($A114,OUTIL!$U:$Z,B$1,FALSE),REF!$Z:$AA,2,FALSE),IF($A$109="Or industriel",VLOOKUP(VLOOKUP($A114,OUTIL!$AC:$AH,B$1,FALSE),REF!$AC:$AD,2,FALSE),IF($A$109="Produits bruts d'origine animale et vegetale",VLOOKUP(VLOOKUP($A114,OUTIL!$AK:$AP,B$1,FALSE),REF!$Q:$R,2,FALSE),IF($A$109="Produits bruts d'origine minerale",VLOOKUP(VLOOKUP($A114,OUTIL!$AS:$AX,B$1,FALSE),REF!$AF:$AG,2,FALSE),IF($A$109="Produits finis de consommation",VLOOKUP(VLOOKUP($A114,OUTIL!$BA:$BF,B$1,FALSE),REF!$T:$U,2,FALSE),IF($A$109="Produits finis d'equipement agricole",VLOOKUP(VLOOKUP($A114,OUTIL!$BI:$BN,B$1,FALSE),REF!$AI:$AJ,2,FALSE),IF($A$109="Produits finis d'equipement industriel",VLOOKUP(VLOOKUP($A114,OUTIL!$BQ:$BV,B$1,FALSE),REF!$W:$X,2,FALSE),"Ahmadovitch")))))))))</f>
        <v>Circuits intégrés et micro-assemblages électroniques</v>
      </c>
      <c r="C114" s="5">
        <f>ROUND(IF($A$109="Alimentation, boissons et tabacs",VLOOKUP($A114,OUTIL!$E:$J,C$1,FALSE),IF($A$109="Demi produits",VLOOKUP($A114,OUTIL!$M:$R,C$1,FALSE),IF($A$109="Energie  et  lubrifiants",VLOOKUP($A114,OUTIL!$U:$Z,C$1,FALSE),IF($A$109="Or industriel",VLOOKUP($A114,OUTIL!$AC:$AH,C$1,FALSE),IF($A$109="Produits bruts d'origine animale et vegetale",VLOOKUP($A114,OUTIL!$AK:$AP,C$1,FALSE),IF($A$109="Produits bruts d'origine minerale",VLOOKUP($A114,OUTIL!$AS:$AX,C$1,FALSE),IF($A$109="Produits finis de consommation",VLOOKUP($A114,OUTIL!$BA:$BF,C$1,FALSE),IF($A$109="Produits finis d'equipement agricole",VLOOKUP($A114,OUTIL!$BI:$BN,C$1,FALSE),IF($A$109="Produits finis d'equipement industriel",VLOOKUP($A114,OUTIL!$BQ:$BV,C$1,FALSE),"Ahmadovitch")))))))))/1000,0)</f>
        <v>1176</v>
      </c>
      <c r="D114" s="5">
        <f>ROUND(IF($A$109="Alimentation, boissons et tabacs",VLOOKUP($A114,OUTIL!$E:$J,D$1,FALSE),IF($A$109="Demi produits",VLOOKUP($A114,OUTIL!$M:$R,D$1,FALSE),IF($A$109="Energie  et  lubrifiants",VLOOKUP($A114,OUTIL!$U:$Z,D$1,FALSE),IF($A$109="Or industriel",VLOOKUP($A114,OUTIL!$AC:$AH,D$1,FALSE),IF($A$109="Produits bruts d'origine animale et vegetale",VLOOKUP($A114,OUTIL!$AK:$AP,D$1,FALSE),IF($A$109="Produits bruts d'origine minerale",VLOOKUP($A114,OUTIL!$AS:$AX,D$1,FALSE),IF($A$109="Produits finis de consommation",VLOOKUP($A114,OUTIL!$BA:$BF,D$1,FALSE),IF($A$109="Produits finis d'equipement agricole",VLOOKUP($A114,OUTIL!$BI:$BN,D$1,FALSE),IF($A$109="Produits finis d'equipement industriel",VLOOKUP($A114,OUTIL!$BQ:$BV,D$1,FALSE),"Ahmadovitch")))))))))/1000,0)</f>
        <v>1320048</v>
      </c>
      <c r="E114" s="5">
        <f>ROUND(IF($A$109="Alimentation, boissons et tabacs",VLOOKUP($A114,OUTIL!$E:$J,E$1,FALSE),IF($A$109="Demi produits",VLOOKUP($A114,OUTIL!$M:$R,E$1,FALSE),IF($A$109="Energie  et  lubrifiants",VLOOKUP($A114,OUTIL!$U:$Z,E$1,FALSE),IF($A$109="Or industriel",VLOOKUP($A114,OUTIL!$AC:$AH,E$1,FALSE),IF($A$109="Produits bruts d'origine animale et vegetale",VLOOKUP($A114,OUTIL!$AK:$AP,E$1,FALSE),IF($A$109="Produits bruts d'origine minerale",VLOOKUP($A114,OUTIL!$AS:$AX,E$1,FALSE),IF($A$109="Produits finis de consommation",VLOOKUP($A114,OUTIL!$BA:$BF,E$1,FALSE),IF($A$109="Produits finis d'equipement agricole",VLOOKUP($A114,OUTIL!$BI:$BN,E$1,FALSE),IF($A$109="Produits finis d'equipement industriel",VLOOKUP($A114,OUTIL!$BQ:$BV,E$1,FALSE),"Ahmadovitch")))))))))/1000,0)</f>
        <v>1421</v>
      </c>
      <c r="F114" s="5">
        <f>ROUND(IF($A$109="Alimentation, boissons et tabacs",VLOOKUP($A114,OUTIL!$E:$J,F$1,FALSE),IF($A$109="Demi produits",VLOOKUP($A114,OUTIL!$M:$R,F$1,FALSE),IF($A$109="Energie  et  lubrifiants",VLOOKUP($A114,OUTIL!$U:$Z,F$1,FALSE),IF($A$109="Or industriel",VLOOKUP($A114,OUTIL!$AC:$AH,F$1,FALSE),IF($A$109="Produits bruts d'origine animale et vegetale",VLOOKUP($A114,OUTIL!$AK:$AP,F$1,FALSE),IF($A$109="Produits bruts d'origine minerale",VLOOKUP($A114,OUTIL!$AS:$AX,F$1,FALSE),IF($A$109="Produits finis de consommation",VLOOKUP($A114,OUTIL!$BA:$BF,F$1,FALSE),IF($A$109="Produits finis d'equipement agricole",VLOOKUP($A114,OUTIL!$BI:$BN,F$1,FALSE),IF($A$109="Produits finis d'equipement industriel",VLOOKUP($A114,OUTIL!$BQ:$BV,F$1,FALSE),"Ahmadovitch")))))))))/1000,0)</f>
        <v>1436305</v>
      </c>
      <c r="J114" s="4"/>
      <c r="K114" s="4"/>
      <c r="L114" s="4"/>
      <c r="M114" s="4"/>
    </row>
    <row r="115" spans="1:13" ht="16.5" x14ac:dyDescent="0.3">
      <c r="A115">
        <v>6</v>
      </c>
      <c r="B115" s="5" t="str">
        <f>IF($A$109="Alimentation, boissons et tabacs",VLOOKUP(VLOOKUP($A115,OUTIL!$E:$J,B$1,FALSE),REF!$K:$L,2,FALSE),IF($A$109="Demi produits",VLOOKUP(VLOOKUP($A115,OUTIL!$M:$R,B$1,FALSE),REF!$N:$O,2,FALSE),IF($A$109="Energie  et  lubrifiants",VLOOKUP(VLOOKUP($A115,OUTIL!$U:$Z,B$1,FALSE),REF!$Z:$AA,2,FALSE),IF($A$109="Or industriel",VLOOKUP(VLOOKUP($A115,OUTIL!$AC:$AH,B$1,FALSE),REF!$AC:$AD,2,FALSE),IF($A$109="Produits bruts d'origine animale et vegetale",VLOOKUP(VLOOKUP($A115,OUTIL!$AK:$AP,B$1,FALSE),REF!$Q:$R,2,FALSE),IF($A$109="Produits bruts d'origine minerale",VLOOKUP(VLOOKUP($A115,OUTIL!$AS:$AX,B$1,FALSE),REF!$AF:$AG,2,FALSE),IF($A$109="Produits finis de consommation",VLOOKUP(VLOOKUP($A115,OUTIL!$BA:$BF,B$1,FALSE),REF!$T:$U,2,FALSE),IF($A$109="Produits finis d'equipement agricole",VLOOKUP(VLOOKUP($A115,OUTIL!$BI:$BN,B$1,FALSE),REF!$AI:$AJ,2,FALSE),IF($A$109="Produits finis d'equipement industriel",VLOOKUP(VLOOKUP($A115,OUTIL!$BQ:$BV,B$1,FALSE),REF!$W:$X,2,FALSE),"Ahmadovitch")))))))))</f>
        <v>Moteurs à pistons; autres moteurs et leurs parties</v>
      </c>
      <c r="C115" s="5">
        <f>ROUND(IF($A$109="Alimentation, boissons et tabacs",VLOOKUP($A115,OUTIL!$E:$J,C$1,FALSE),IF($A$109="Demi produits",VLOOKUP($A115,OUTIL!$M:$R,C$1,FALSE),IF($A$109="Energie  et  lubrifiants",VLOOKUP($A115,OUTIL!$U:$Z,C$1,FALSE),IF($A$109="Or industriel",VLOOKUP($A115,OUTIL!$AC:$AH,C$1,FALSE),IF($A$109="Produits bruts d'origine animale et vegetale",VLOOKUP($A115,OUTIL!$AK:$AP,C$1,FALSE),IF($A$109="Produits bruts d'origine minerale",VLOOKUP($A115,OUTIL!$AS:$AX,C$1,FALSE),IF($A$109="Produits finis de consommation",VLOOKUP($A115,OUTIL!$BA:$BF,C$1,FALSE),IF($A$109="Produits finis d'equipement agricole",VLOOKUP($A115,OUTIL!$BI:$BN,C$1,FALSE),IF($A$109="Produits finis d'equipement industriel",VLOOKUP($A115,OUTIL!$BQ:$BV,C$1,FALSE),"Ahmadovitch")))))))))/1000,0)</f>
        <v>3260</v>
      </c>
      <c r="D115" s="5">
        <f>ROUND(IF($A$109="Alimentation, boissons et tabacs",VLOOKUP($A115,OUTIL!$E:$J,D$1,FALSE),IF($A$109="Demi produits",VLOOKUP($A115,OUTIL!$M:$R,D$1,FALSE),IF($A$109="Energie  et  lubrifiants",VLOOKUP($A115,OUTIL!$U:$Z,D$1,FALSE),IF($A$109="Or industriel",VLOOKUP($A115,OUTIL!$AC:$AH,D$1,FALSE),IF($A$109="Produits bruts d'origine animale et vegetale",VLOOKUP($A115,OUTIL!$AK:$AP,D$1,FALSE),IF($A$109="Produits bruts d'origine minerale",VLOOKUP($A115,OUTIL!$AS:$AX,D$1,FALSE),IF($A$109="Produits finis de consommation",VLOOKUP($A115,OUTIL!$BA:$BF,D$1,FALSE),IF($A$109="Produits finis d'equipement agricole",VLOOKUP($A115,OUTIL!$BI:$BN,D$1,FALSE),IF($A$109="Produits finis d'equipement industriel",VLOOKUP($A115,OUTIL!$BQ:$BV,D$1,FALSE),"Ahmadovitch")))))))))/1000,0)</f>
        <v>857212</v>
      </c>
      <c r="E115" s="5">
        <f>ROUND(IF($A$109="Alimentation, boissons et tabacs",VLOOKUP($A115,OUTIL!$E:$J,E$1,FALSE),IF($A$109="Demi produits",VLOOKUP($A115,OUTIL!$M:$R,E$1,FALSE),IF($A$109="Energie  et  lubrifiants",VLOOKUP($A115,OUTIL!$U:$Z,E$1,FALSE),IF($A$109="Or industriel",VLOOKUP($A115,OUTIL!$AC:$AH,E$1,FALSE),IF($A$109="Produits bruts d'origine animale et vegetale",VLOOKUP($A115,OUTIL!$AK:$AP,E$1,FALSE),IF($A$109="Produits bruts d'origine minerale",VLOOKUP($A115,OUTIL!$AS:$AX,E$1,FALSE),IF($A$109="Produits finis de consommation",VLOOKUP($A115,OUTIL!$BA:$BF,E$1,FALSE),IF($A$109="Produits finis d'equipement agricole",VLOOKUP($A115,OUTIL!$BI:$BN,E$1,FALSE),IF($A$109="Produits finis d'equipement industriel",VLOOKUP($A115,OUTIL!$BQ:$BV,E$1,FALSE),"Ahmadovitch")))))))))/1000,0)</f>
        <v>3218</v>
      </c>
      <c r="F115" s="5">
        <f>ROUND(IF($A$109="Alimentation, boissons et tabacs",VLOOKUP($A115,OUTIL!$E:$J,F$1,FALSE),IF($A$109="Demi produits",VLOOKUP($A115,OUTIL!$M:$R,F$1,FALSE),IF($A$109="Energie  et  lubrifiants",VLOOKUP($A115,OUTIL!$U:$Z,F$1,FALSE),IF($A$109="Or industriel",VLOOKUP($A115,OUTIL!$AC:$AH,F$1,FALSE),IF($A$109="Produits bruts d'origine animale et vegetale",VLOOKUP($A115,OUTIL!$AK:$AP,F$1,FALSE),IF($A$109="Produits bruts d'origine minerale",VLOOKUP($A115,OUTIL!$AS:$AX,F$1,FALSE),IF($A$109="Produits finis de consommation",VLOOKUP($A115,OUTIL!$BA:$BF,F$1,FALSE),IF($A$109="Produits finis d'equipement agricole",VLOOKUP($A115,OUTIL!$BI:$BN,F$1,FALSE),IF($A$109="Produits finis d'equipement industriel",VLOOKUP($A115,OUTIL!$BQ:$BV,F$1,FALSE),"Ahmadovitch")))))))))/1000,0)</f>
        <v>967635</v>
      </c>
      <c r="G115" s="4"/>
      <c r="H115" s="4"/>
      <c r="I115" s="4"/>
      <c r="J115" s="4"/>
      <c r="K115" s="4"/>
      <c r="L115" s="4"/>
      <c r="M115" s="4"/>
    </row>
    <row r="116" spans="1:13" ht="16.5" x14ac:dyDescent="0.3">
      <c r="A116">
        <v>7</v>
      </c>
      <c r="B116" s="5" t="str">
        <f>IF($A$109="Alimentation, boissons et tabacs",VLOOKUP(VLOOKUP($A116,OUTIL!$E:$J,B$1,FALSE),REF!$K:$L,2,FALSE),IF($A$109="Demi produits",VLOOKUP(VLOOKUP($A116,OUTIL!$M:$R,B$1,FALSE),REF!$N:$O,2,FALSE),IF($A$109="Energie  et  lubrifiants",VLOOKUP(VLOOKUP($A116,OUTIL!$U:$Z,B$1,FALSE),REF!$Z:$AA,2,FALSE),IF($A$109="Or industriel",VLOOKUP(VLOOKUP($A116,OUTIL!$AC:$AH,B$1,FALSE),REF!$AC:$AD,2,FALSE),IF($A$109="Produits bruts d'origine animale et vegetale",VLOOKUP(VLOOKUP($A116,OUTIL!$AK:$AP,B$1,FALSE),REF!$Q:$R,2,FALSE),IF($A$109="Produits bruts d'origine minerale",VLOOKUP(VLOOKUP($A116,OUTIL!$AS:$AX,B$1,FALSE),REF!$AF:$AG,2,FALSE),IF($A$109="Produits finis de consommation",VLOOKUP(VLOOKUP($A116,OUTIL!$BA:$BF,B$1,FALSE),REF!$T:$U,2,FALSE),IF($A$109="Produits finis d'equipement agricole",VLOOKUP(VLOOKUP($A116,OUTIL!$BI:$BN,B$1,FALSE),REF!$AI:$AJ,2,FALSE),IF($A$109="Produits finis d'equipement industriel",VLOOKUP(VLOOKUP($A116,OUTIL!$BQ:$BV,B$1,FALSE),REF!$W:$X,2,FALSE),"Ahmadovitch")))))))))</f>
        <v>Voitures utilitaires</v>
      </c>
      <c r="C116" s="5">
        <f>ROUND(IF($A$109="Alimentation, boissons et tabacs",VLOOKUP($A116,OUTIL!$E:$J,C$1,FALSE),IF($A$109="Demi produits",VLOOKUP($A116,OUTIL!$M:$R,C$1,FALSE),IF($A$109="Energie  et  lubrifiants",VLOOKUP($A116,OUTIL!$U:$Z,C$1,FALSE),IF($A$109="Or industriel",VLOOKUP($A116,OUTIL!$AC:$AH,C$1,FALSE),IF($A$109="Produits bruts d'origine animale et vegetale",VLOOKUP($A116,OUTIL!$AK:$AP,C$1,FALSE),IF($A$109="Produits bruts d'origine minerale",VLOOKUP($A116,OUTIL!$AS:$AX,C$1,FALSE),IF($A$109="Produits finis de consommation",VLOOKUP($A116,OUTIL!$BA:$BF,C$1,FALSE),IF($A$109="Produits finis d'equipement agricole",VLOOKUP($A116,OUTIL!$BI:$BN,C$1,FALSE),IF($A$109="Produits finis d'equipement industriel",VLOOKUP($A116,OUTIL!$BQ:$BV,C$1,FALSE),"Ahmadovitch")))))))))/1000,0)</f>
        <v>4793</v>
      </c>
      <c r="D116" s="5">
        <f>ROUND(IF($A$109="Alimentation, boissons et tabacs",VLOOKUP($A116,OUTIL!$E:$J,D$1,FALSE),IF($A$109="Demi produits",VLOOKUP($A116,OUTIL!$M:$R,D$1,FALSE),IF($A$109="Energie  et  lubrifiants",VLOOKUP($A116,OUTIL!$U:$Z,D$1,FALSE),IF($A$109="Or industriel",VLOOKUP($A116,OUTIL!$AC:$AH,D$1,FALSE),IF($A$109="Produits bruts d'origine animale et vegetale",VLOOKUP($A116,OUTIL!$AK:$AP,D$1,FALSE),IF($A$109="Produits bruts d'origine minerale",VLOOKUP($A116,OUTIL!$AS:$AX,D$1,FALSE),IF($A$109="Produits finis de consommation",VLOOKUP($A116,OUTIL!$BA:$BF,D$1,FALSE),IF($A$109="Produits finis d'equipement agricole",VLOOKUP($A116,OUTIL!$BI:$BN,D$1,FALSE),IF($A$109="Produits finis d'equipement industriel",VLOOKUP($A116,OUTIL!$BQ:$BV,D$1,FALSE),"Ahmadovitch")))))))))/1000,0)</f>
        <v>779349</v>
      </c>
      <c r="E116" s="5">
        <f>ROUND(IF($A$109="Alimentation, boissons et tabacs",VLOOKUP($A116,OUTIL!$E:$J,E$1,FALSE),IF($A$109="Demi produits",VLOOKUP($A116,OUTIL!$M:$R,E$1,FALSE),IF($A$109="Energie  et  lubrifiants",VLOOKUP($A116,OUTIL!$U:$Z,E$1,FALSE),IF($A$109="Or industriel",VLOOKUP($A116,OUTIL!$AC:$AH,E$1,FALSE),IF($A$109="Produits bruts d'origine animale et vegetale",VLOOKUP($A116,OUTIL!$AK:$AP,E$1,FALSE),IF($A$109="Produits bruts d'origine minerale",VLOOKUP($A116,OUTIL!$AS:$AX,E$1,FALSE),IF($A$109="Produits finis de consommation",VLOOKUP($A116,OUTIL!$BA:$BF,E$1,FALSE),IF($A$109="Produits finis d'equipement agricole",VLOOKUP($A116,OUTIL!$BI:$BN,E$1,FALSE),IF($A$109="Produits finis d'equipement industriel",VLOOKUP($A116,OUTIL!$BQ:$BV,E$1,FALSE),"Ahmadovitch")))))))))/1000,0)</f>
        <v>3457</v>
      </c>
      <c r="F116" s="5">
        <f>ROUND(IF($A$109="Alimentation, boissons et tabacs",VLOOKUP($A116,OUTIL!$E:$J,F$1,FALSE),IF($A$109="Demi produits",VLOOKUP($A116,OUTIL!$M:$R,F$1,FALSE),IF($A$109="Energie  et  lubrifiants",VLOOKUP($A116,OUTIL!$U:$Z,F$1,FALSE),IF($A$109="Or industriel",VLOOKUP($A116,OUTIL!$AC:$AH,F$1,FALSE),IF($A$109="Produits bruts d'origine animale et vegetale",VLOOKUP($A116,OUTIL!$AK:$AP,F$1,FALSE),IF($A$109="Produits bruts d'origine minerale",VLOOKUP($A116,OUTIL!$AS:$AX,F$1,FALSE),IF($A$109="Produits finis de consommation",VLOOKUP($A116,OUTIL!$BA:$BF,F$1,FALSE),IF($A$109="Produits finis d'equipement agricole",VLOOKUP($A116,OUTIL!$BI:$BN,F$1,FALSE),IF($A$109="Produits finis d'equipement industriel",VLOOKUP($A116,OUTIL!$BQ:$BV,F$1,FALSE),"Ahmadovitch")))))))))/1000,0)</f>
        <v>505265</v>
      </c>
      <c r="J116" s="4"/>
      <c r="K116" s="4"/>
      <c r="L116" s="4"/>
      <c r="M116" s="4"/>
    </row>
    <row r="117" spans="1:13" ht="16.5" x14ac:dyDescent="0.3">
      <c r="A117">
        <v>8</v>
      </c>
      <c r="B117" s="5" t="str">
        <f>IF($A$109="Alimentation, boissons et tabacs",VLOOKUP(VLOOKUP($A117,OUTIL!$E:$J,B$1,FALSE),REF!$K:$L,2,FALSE),IF($A$109="Demi produits",VLOOKUP(VLOOKUP($A117,OUTIL!$M:$R,B$1,FALSE),REF!$N:$O,2,FALSE),IF($A$109="Energie  et  lubrifiants",VLOOKUP(VLOOKUP($A117,OUTIL!$U:$Z,B$1,FALSE),REF!$Z:$AA,2,FALSE),IF($A$109="Or industriel",VLOOKUP(VLOOKUP($A117,OUTIL!$AC:$AH,B$1,FALSE),REF!$AC:$AD,2,FALSE),IF($A$109="Produits bruts d'origine animale et vegetale",VLOOKUP(VLOOKUP($A117,OUTIL!$AK:$AP,B$1,FALSE),REF!$Q:$R,2,FALSE),IF($A$109="Produits bruts d'origine minerale",VLOOKUP(VLOOKUP($A117,OUTIL!$AS:$AX,B$1,FALSE),REF!$AF:$AG,2,FALSE),IF($A$109="Produits finis de consommation",VLOOKUP(VLOOKUP($A117,OUTIL!$BA:$BF,B$1,FALSE),REF!$T:$U,2,FALSE),IF($A$109="Produits finis d'equipement agricole",VLOOKUP(VLOOKUP($A117,OUTIL!$BI:$BN,B$1,FALSE),REF!$AI:$AJ,2,FALSE),IF($A$109="Produits finis d'equipement industriel",VLOOKUP(VLOOKUP($A117,OUTIL!$BQ:$BV,B$1,FALSE),REF!$W:$X,2,FALSE),"Ahmadovitch")))))))))</f>
        <v>Groupes pour le conditionnement de l'air</v>
      </c>
      <c r="C117" s="5">
        <f>ROUND(IF($A$109="Alimentation, boissons et tabacs",VLOOKUP($A117,OUTIL!$E:$J,C$1,FALSE),IF($A$109="Demi produits",VLOOKUP($A117,OUTIL!$M:$R,C$1,FALSE),IF($A$109="Energie  et  lubrifiants",VLOOKUP($A117,OUTIL!$U:$Z,C$1,FALSE),IF($A$109="Or industriel",VLOOKUP($A117,OUTIL!$AC:$AH,C$1,FALSE),IF($A$109="Produits bruts d'origine animale et vegetale",VLOOKUP($A117,OUTIL!$AK:$AP,C$1,FALSE),IF($A$109="Produits bruts d'origine minerale",VLOOKUP($A117,OUTIL!$AS:$AX,C$1,FALSE),IF($A$109="Produits finis de consommation",VLOOKUP($A117,OUTIL!$BA:$BF,C$1,FALSE),IF($A$109="Produits finis d'equipement agricole",VLOOKUP($A117,OUTIL!$BI:$BN,C$1,FALSE),IF($A$109="Produits finis d'equipement industriel",VLOOKUP($A117,OUTIL!$BQ:$BV,C$1,FALSE),"Ahmadovitch")))))))))/1000,0)</f>
        <v>5452</v>
      </c>
      <c r="D117" s="5">
        <f>ROUND(IF($A$109="Alimentation, boissons et tabacs",VLOOKUP($A117,OUTIL!$E:$J,D$1,FALSE),IF($A$109="Demi produits",VLOOKUP($A117,OUTIL!$M:$R,D$1,FALSE),IF($A$109="Energie  et  lubrifiants",VLOOKUP($A117,OUTIL!$U:$Z,D$1,FALSE),IF($A$109="Or industriel",VLOOKUP($A117,OUTIL!$AC:$AH,D$1,FALSE),IF($A$109="Produits bruts d'origine animale et vegetale",VLOOKUP($A117,OUTIL!$AK:$AP,D$1,FALSE),IF($A$109="Produits bruts d'origine minerale",VLOOKUP($A117,OUTIL!$AS:$AX,D$1,FALSE),IF($A$109="Produits finis de consommation",VLOOKUP($A117,OUTIL!$BA:$BF,D$1,FALSE),IF($A$109="Produits finis d'equipement agricole",VLOOKUP($A117,OUTIL!$BI:$BN,D$1,FALSE),IF($A$109="Produits finis d'equipement industriel",VLOOKUP($A117,OUTIL!$BQ:$BV,D$1,FALSE),"Ahmadovitch")))))))))/1000,0)</f>
        <v>645512</v>
      </c>
      <c r="E117" s="5">
        <f>ROUND(IF($A$109="Alimentation, boissons et tabacs",VLOOKUP($A117,OUTIL!$E:$J,E$1,FALSE),IF($A$109="Demi produits",VLOOKUP($A117,OUTIL!$M:$R,E$1,FALSE),IF($A$109="Energie  et  lubrifiants",VLOOKUP($A117,OUTIL!$U:$Z,E$1,FALSE),IF($A$109="Or industriel",VLOOKUP($A117,OUTIL!$AC:$AH,E$1,FALSE),IF($A$109="Produits bruts d'origine animale et vegetale",VLOOKUP($A117,OUTIL!$AK:$AP,E$1,FALSE),IF($A$109="Produits bruts d'origine minerale",VLOOKUP($A117,OUTIL!$AS:$AX,E$1,FALSE),IF($A$109="Produits finis de consommation",VLOOKUP($A117,OUTIL!$BA:$BF,E$1,FALSE),IF($A$109="Produits finis d'equipement agricole",VLOOKUP($A117,OUTIL!$BI:$BN,E$1,FALSE),IF($A$109="Produits finis d'equipement industriel",VLOOKUP($A117,OUTIL!$BQ:$BV,E$1,FALSE),"Ahmadovitch")))))))))/1000,0)</f>
        <v>4135</v>
      </c>
      <c r="F117" s="5">
        <f>ROUND(IF($A$109="Alimentation, boissons et tabacs",VLOOKUP($A117,OUTIL!$E:$J,F$1,FALSE),IF($A$109="Demi produits",VLOOKUP($A117,OUTIL!$M:$R,F$1,FALSE),IF($A$109="Energie  et  lubrifiants",VLOOKUP($A117,OUTIL!$U:$Z,F$1,FALSE),IF($A$109="Or industriel",VLOOKUP($A117,OUTIL!$AC:$AH,F$1,FALSE),IF($A$109="Produits bruts d'origine animale et vegetale",VLOOKUP($A117,OUTIL!$AK:$AP,F$1,FALSE),IF($A$109="Produits bruts d'origine minerale",VLOOKUP($A117,OUTIL!$AS:$AX,F$1,FALSE),IF($A$109="Produits finis de consommation",VLOOKUP($A117,OUTIL!$BA:$BF,F$1,FALSE),IF($A$109="Produits finis d'equipement agricole",VLOOKUP($A117,OUTIL!$BI:$BN,F$1,FALSE),IF($A$109="Produits finis d'equipement industriel",VLOOKUP($A117,OUTIL!$BQ:$BV,F$1,FALSE),"Ahmadovitch")))))))))/1000,0)</f>
        <v>474621</v>
      </c>
      <c r="G117" s="4"/>
      <c r="H117" s="4"/>
      <c r="I117" s="4"/>
      <c r="J117" s="4"/>
      <c r="K117" s="4"/>
      <c r="L117" s="4"/>
      <c r="M117" s="4"/>
    </row>
    <row r="118" spans="1:13" ht="16.5" x14ac:dyDescent="0.3">
      <c r="A118">
        <v>9</v>
      </c>
      <c r="B118" s="5" t="str">
        <f>IF($A$109="Alimentation, boissons et tabacs",VLOOKUP(VLOOKUP($A118,OUTIL!$E:$J,B$1,FALSE),REF!$K:$L,2,FALSE),IF($A$109="Demi produits",VLOOKUP(VLOOKUP($A118,OUTIL!$M:$R,B$1,FALSE),REF!$N:$O,2,FALSE),IF($A$109="Energie  et  lubrifiants",VLOOKUP(VLOOKUP($A118,OUTIL!$U:$Z,B$1,FALSE),REF!$Z:$AA,2,FALSE),IF($A$109="Or industriel",VLOOKUP(VLOOKUP($A118,OUTIL!$AC:$AH,B$1,FALSE),REF!$AC:$AD,2,FALSE),IF($A$109="Produits bruts d'origine animale et vegetale",VLOOKUP(VLOOKUP($A118,OUTIL!$AK:$AP,B$1,FALSE),REF!$Q:$R,2,FALSE),IF($A$109="Produits bruts d'origine minerale",VLOOKUP(VLOOKUP($A118,OUTIL!$AS:$AX,B$1,FALSE),REF!$AF:$AG,2,FALSE),IF($A$109="Produits finis de consommation",VLOOKUP(VLOOKUP($A118,OUTIL!$BA:$BF,B$1,FALSE),REF!$T:$U,2,FALSE),IF($A$109="Produits finis d'equipement agricole",VLOOKUP(VLOOKUP($A118,OUTIL!$BI:$BN,B$1,FALSE),REF!$AI:$AJ,2,FALSE),IF($A$109="Produits finis d'equipement industriel",VLOOKUP(VLOOKUP($A118,OUTIL!$BQ:$BV,B$1,FALSE),REF!$W:$X,2,FALSE),"Ahmadovitch")))))))))</f>
        <v>Réservoirs, bouteilles et fûts métalliques</v>
      </c>
      <c r="C118" s="5">
        <f>ROUND(IF($A$109="Alimentation, boissons et tabacs",VLOOKUP($A118,OUTIL!$E:$J,C$1,FALSE),IF($A$109="Demi produits",VLOOKUP($A118,OUTIL!$M:$R,C$1,FALSE),IF($A$109="Energie  et  lubrifiants",VLOOKUP($A118,OUTIL!$U:$Z,C$1,FALSE),IF($A$109="Or industriel",VLOOKUP($A118,OUTIL!$AC:$AH,C$1,FALSE),IF($A$109="Produits bruts d'origine animale et vegetale",VLOOKUP($A118,OUTIL!$AK:$AP,C$1,FALSE),IF($A$109="Produits bruts d'origine minerale",VLOOKUP($A118,OUTIL!$AS:$AX,C$1,FALSE),IF($A$109="Produits finis de consommation",VLOOKUP($A118,OUTIL!$BA:$BF,C$1,FALSE),IF($A$109="Produits finis d'equipement agricole",VLOOKUP($A118,OUTIL!$BI:$BN,C$1,FALSE),IF($A$109="Produits finis d'equipement industriel",VLOOKUP($A118,OUTIL!$BQ:$BV,C$1,FALSE),"Ahmadovitch")))))))))/1000,0)</f>
        <v>8099</v>
      </c>
      <c r="D118" s="5">
        <f>ROUND(IF($A$109="Alimentation, boissons et tabacs",VLOOKUP($A118,OUTIL!$E:$J,D$1,FALSE),IF($A$109="Demi produits",VLOOKUP($A118,OUTIL!$M:$R,D$1,FALSE),IF($A$109="Energie  et  lubrifiants",VLOOKUP($A118,OUTIL!$U:$Z,D$1,FALSE),IF($A$109="Or industriel",VLOOKUP($A118,OUTIL!$AC:$AH,D$1,FALSE),IF($A$109="Produits bruts d'origine animale et vegetale",VLOOKUP($A118,OUTIL!$AK:$AP,D$1,FALSE),IF($A$109="Produits bruts d'origine minerale",VLOOKUP($A118,OUTIL!$AS:$AX,D$1,FALSE),IF($A$109="Produits finis de consommation",VLOOKUP($A118,OUTIL!$BA:$BF,D$1,FALSE),IF($A$109="Produits finis d'equipement agricole",VLOOKUP($A118,OUTIL!$BI:$BN,D$1,FALSE),IF($A$109="Produits finis d'equipement industriel",VLOOKUP($A118,OUTIL!$BQ:$BV,D$1,FALSE),"Ahmadovitch")))))))))/1000,0)</f>
        <v>557929</v>
      </c>
      <c r="E118" s="5">
        <f>ROUND(IF($A$109="Alimentation, boissons et tabacs",VLOOKUP($A118,OUTIL!$E:$J,E$1,FALSE),IF($A$109="Demi produits",VLOOKUP($A118,OUTIL!$M:$R,E$1,FALSE),IF($A$109="Energie  et  lubrifiants",VLOOKUP($A118,OUTIL!$U:$Z,E$1,FALSE),IF($A$109="Or industriel",VLOOKUP($A118,OUTIL!$AC:$AH,E$1,FALSE),IF($A$109="Produits bruts d'origine animale et vegetale",VLOOKUP($A118,OUTIL!$AK:$AP,E$1,FALSE),IF($A$109="Produits bruts d'origine minerale",VLOOKUP($A118,OUTIL!$AS:$AX,E$1,FALSE),IF($A$109="Produits finis de consommation",VLOOKUP($A118,OUTIL!$BA:$BF,E$1,FALSE),IF($A$109="Produits finis d'equipement agricole",VLOOKUP($A118,OUTIL!$BI:$BN,E$1,FALSE),IF($A$109="Produits finis d'equipement industriel",VLOOKUP($A118,OUTIL!$BQ:$BV,E$1,FALSE),"Ahmadovitch")))))))))/1000,0)</f>
        <v>8748</v>
      </c>
      <c r="F118" s="5">
        <f>ROUND(IF($A$109="Alimentation, boissons et tabacs",VLOOKUP($A118,OUTIL!$E:$J,F$1,FALSE),IF($A$109="Demi produits",VLOOKUP($A118,OUTIL!$M:$R,F$1,FALSE),IF($A$109="Energie  et  lubrifiants",VLOOKUP($A118,OUTIL!$U:$Z,F$1,FALSE),IF($A$109="Or industriel",VLOOKUP($A118,OUTIL!$AC:$AH,F$1,FALSE),IF($A$109="Produits bruts d'origine animale et vegetale",VLOOKUP($A118,OUTIL!$AK:$AP,F$1,FALSE),IF($A$109="Produits bruts d'origine minerale",VLOOKUP($A118,OUTIL!$AS:$AX,F$1,FALSE),IF($A$109="Produits finis de consommation",VLOOKUP($A118,OUTIL!$BA:$BF,F$1,FALSE),IF($A$109="Produits finis d'equipement agricole",VLOOKUP($A118,OUTIL!$BI:$BN,F$1,FALSE),IF($A$109="Produits finis d'equipement industriel",VLOOKUP($A118,OUTIL!$BQ:$BV,F$1,FALSE),"Ahmadovitch")))))))))/1000,0)</f>
        <v>614320</v>
      </c>
      <c r="J118" s="4"/>
      <c r="K118" s="4"/>
      <c r="L118" s="4"/>
      <c r="M118" s="4"/>
    </row>
    <row r="119" spans="1:13" ht="16.5" x14ac:dyDescent="0.3">
      <c r="A119">
        <v>10</v>
      </c>
      <c r="B119" s="5" t="str">
        <f>IF($A$109="Alimentation, boissons et tabacs",VLOOKUP(VLOOKUP($A119,OUTIL!$E:$J,B$1,FALSE),REF!$K:$L,2,FALSE),IF($A$109="Demi produits",VLOOKUP(VLOOKUP($A119,OUTIL!$M:$R,B$1,FALSE),REF!$N:$O,2,FALSE),IF($A$109="Energie  et  lubrifiants",VLOOKUP(VLOOKUP($A119,OUTIL!$U:$Z,B$1,FALSE),REF!$Z:$AA,2,FALSE),IF($A$109="Or industriel",VLOOKUP(VLOOKUP($A119,OUTIL!$AC:$AH,B$1,FALSE),REF!$AC:$AD,2,FALSE),IF($A$109="Produits bruts d'origine animale et vegetale",VLOOKUP(VLOOKUP($A119,OUTIL!$AK:$AP,B$1,FALSE),REF!$Q:$R,2,FALSE),IF($A$109="Produits bruts d'origine minerale",VLOOKUP(VLOOKUP($A119,OUTIL!$AS:$AX,B$1,FALSE),REF!$AF:$AG,2,FALSE),IF($A$109="Produits finis de consommation",VLOOKUP(VLOOKUP($A119,OUTIL!$BA:$BF,B$1,FALSE),REF!$T:$U,2,FALSE),IF($A$109="Produits finis d'equipement agricole",VLOOKUP(VLOOKUP($A119,OUTIL!$BI:$BN,B$1,FALSE),REF!$AI:$AJ,2,FALSE),IF($A$109="Produits finis d'equipement industriel",VLOOKUP(VLOOKUP($A119,OUTIL!$BQ:$BV,B$1,FALSE),REF!$W:$X,2,FALSE),"Ahmadovitch")))))))))</f>
        <v>Transformatreurs et convertisseurs électriques</v>
      </c>
      <c r="C119" s="5">
        <f>ROUND(IF($A$109="Alimentation, boissons et tabacs",VLOOKUP($A119,OUTIL!$E:$J,C$1,FALSE),IF($A$109="Demi produits",VLOOKUP($A119,OUTIL!$M:$R,C$1,FALSE),IF($A$109="Energie  et  lubrifiants",VLOOKUP($A119,OUTIL!$U:$Z,C$1,FALSE),IF($A$109="Or industriel",VLOOKUP($A119,OUTIL!$AC:$AH,C$1,FALSE),IF($A$109="Produits bruts d'origine animale et vegetale",VLOOKUP($A119,OUTIL!$AK:$AP,C$1,FALSE),IF($A$109="Produits bruts d'origine minerale",VLOOKUP($A119,OUTIL!$AS:$AX,C$1,FALSE),IF($A$109="Produits finis de consommation",VLOOKUP($A119,OUTIL!$BA:$BF,C$1,FALSE),IF($A$109="Produits finis d'equipement agricole",VLOOKUP($A119,OUTIL!$BI:$BN,C$1,FALSE),IF($A$109="Produits finis d'equipement industriel",VLOOKUP($A119,OUTIL!$BQ:$BV,C$1,FALSE),"Ahmadovitch")))))))))/1000,0)</f>
        <v>3431</v>
      </c>
      <c r="D119" s="5">
        <f>ROUND(IF($A$109="Alimentation, boissons et tabacs",VLOOKUP($A119,OUTIL!$E:$J,D$1,FALSE),IF($A$109="Demi produits",VLOOKUP($A119,OUTIL!$M:$R,D$1,FALSE),IF($A$109="Energie  et  lubrifiants",VLOOKUP($A119,OUTIL!$U:$Z,D$1,FALSE),IF($A$109="Or industriel",VLOOKUP($A119,OUTIL!$AC:$AH,D$1,FALSE),IF($A$109="Produits bruts d'origine animale et vegetale",VLOOKUP($A119,OUTIL!$AK:$AP,D$1,FALSE),IF($A$109="Produits bruts d'origine minerale",VLOOKUP($A119,OUTIL!$AS:$AX,D$1,FALSE),IF($A$109="Produits finis de consommation",VLOOKUP($A119,OUTIL!$BA:$BF,D$1,FALSE),IF($A$109="Produits finis d'equipement agricole",VLOOKUP($A119,OUTIL!$BI:$BN,D$1,FALSE),IF($A$109="Produits finis d'equipement industriel",VLOOKUP($A119,OUTIL!$BQ:$BV,D$1,FALSE),"Ahmadovitch")))))))))/1000,0)</f>
        <v>439979</v>
      </c>
      <c r="E119" s="5">
        <f>ROUND(IF($A$109="Alimentation, boissons et tabacs",VLOOKUP($A119,OUTIL!$E:$J,E$1,FALSE),IF($A$109="Demi produits",VLOOKUP($A119,OUTIL!$M:$R,E$1,FALSE),IF($A$109="Energie  et  lubrifiants",VLOOKUP($A119,OUTIL!$U:$Z,E$1,FALSE),IF($A$109="Or industriel",VLOOKUP($A119,OUTIL!$AC:$AH,E$1,FALSE),IF($A$109="Produits bruts d'origine animale et vegetale",VLOOKUP($A119,OUTIL!$AK:$AP,E$1,FALSE),IF($A$109="Produits bruts d'origine minerale",VLOOKUP($A119,OUTIL!$AS:$AX,E$1,FALSE),IF($A$109="Produits finis de consommation",VLOOKUP($A119,OUTIL!$BA:$BF,E$1,FALSE),IF($A$109="Produits finis d'equipement agricole",VLOOKUP($A119,OUTIL!$BI:$BN,E$1,FALSE),IF($A$109="Produits finis d'equipement industriel",VLOOKUP($A119,OUTIL!$BQ:$BV,E$1,FALSE),"Ahmadovitch")))))))))/1000,0)</f>
        <v>3281</v>
      </c>
      <c r="F119" s="5">
        <f>ROUND(IF($A$109="Alimentation, boissons et tabacs",VLOOKUP($A119,OUTIL!$E:$J,F$1,FALSE),IF($A$109="Demi produits",VLOOKUP($A119,OUTIL!$M:$R,F$1,FALSE),IF($A$109="Energie  et  lubrifiants",VLOOKUP($A119,OUTIL!$U:$Z,F$1,FALSE),IF($A$109="Or industriel",VLOOKUP($A119,OUTIL!$AC:$AH,F$1,FALSE),IF($A$109="Produits bruts d'origine animale et vegetale",VLOOKUP($A119,OUTIL!$AK:$AP,F$1,FALSE),IF($A$109="Produits bruts d'origine minerale",VLOOKUP($A119,OUTIL!$AS:$AX,F$1,FALSE),IF($A$109="Produits finis de consommation",VLOOKUP($A119,OUTIL!$BA:$BF,F$1,FALSE),IF($A$109="Produits finis d'equipement agricole",VLOOKUP($A119,OUTIL!$BI:$BN,F$1,FALSE),IF($A$109="Produits finis d'equipement industriel",VLOOKUP($A119,OUTIL!$BQ:$BV,F$1,FALSE),"Ahmadovitch")))))))))/1000,0)</f>
        <v>419689</v>
      </c>
      <c r="J119" s="4"/>
      <c r="K119" s="4"/>
      <c r="L119" s="4"/>
      <c r="M119" s="4"/>
    </row>
    <row r="120" spans="1:13" ht="16.5" x14ac:dyDescent="0.3">
      <c r="A120">
        <v>11</v>
      </c>
      <c r="B120" s="5" t="str">
        <f>IF($A$109="Alimentation, boissons et tabacs",VLOOKUP(VLOOKUP($A120,OUTIL!$E:$J,B$1,FALSE),REF!$K:$L,2,FALSE),IF($A$109="Demi produits",VLOOKUP(VLOOKUP($A120,OUTIL!$M:$R,B$1,FALSE),REF!$N:$O,2,FALSE),IF($A$109="Energie  et  lubrifiants",VLOOKUP(VLOOKUP($A120,OUTIL!$U:$Z,B$1,FALSE),REF!$Z:$AA,2,FALSE),IF($A$109="Or industriel",VLOOKUP(VLOOKUP($A120,OUTIL!$AC:$AH,B$1,FALSE),REF!$AC:$AD,2,FALSE),IF($A$109="Produits bruts d'origine animale et vegetale",VLOOKUP(VLOOKUP($A120,OUTIL!$AK:$AP,B$1,FALSE),REF!$Q:$R,2,FALSE),IF($A$109="Produits bruts d'origine minerale",VLOOKUP(VLOOKUP($A120,OUTIL!$AS:$AX,B$1,FALSE),REF!$AF:$AG,2,FALSE),IF($A$109="Produits finis de consommation",VLOOKUP(VLOOKUP($A120,OUTIL!$BA:$BF,B$1,FALSE),REF!$T:$U,2,FALSE),IF($A$109="Produits finis d'equipement agricole",VLOOKUP(VLOOKUP($A120,OUTIL!$BI:$BN,B$1,FALSE),REF!$AI:$AJ,2,FALSE),IF($A$109="Produits finis d'equipement industriel",VLOOKUP(VLOOKUP($A120,OUTIL!$BQ:$BV,B$1,FALSE),REF!$W:$X,2,FALSE),"Ahmadovitch")))))))))</f>
        <v>Centrifugeuses et appareils pour filtration des liquides ou des gaz</v>
      </c>
      <c r="C120" s="5">
        <f>ROUND(IF($A$109="Alimentation, boissons et tabacs",VLOOKUP($A120,OUTIL!$E:$J,C$1,FALSE),IF($A$109="Demi produits",VLOOKUP($A120,OUTIL!$M:$R,C$1,FALSE),IF($A$109="Energie  et  lubrifiants",VLOOKUP($A120,OUTIL!$U:$Z,C$1,FALSE),IF($A$109="Or industriel",VLOOKUP($A120,OUTIL!$AC:$AH,C$1,FALSE),IF($A$109="Produits bruts d'origine animale et vegetale",VLOOKUP($A120,OUTIL!$AK:$AP,C$1,FALSE),IF($A$109="Produits bruts d'origine minerale",VLOOKUP($A120,OUTIL!$AS:$AX,C$1,FALSE),IF($A$109="Produits finis de consommation",VLOOKUP($A120,OUTIL!$BA:$BF,C$1,FALSE),IF($A$109="Produits finis d'equipement agricole",VLOOKUP($A120,OUTIL!$BI:$BN,C$1,FALSE),IF($A$109="Produits finis d'equipement industriel",VLOOKUP($A120,OUTIL!$BQ:$BV,C$1,FALSE),"Ahmadovitch")))))))))/1000,0)</f>
        <v>2579</v>
      </c>
      <c r="D120" s="5">
        <f>ROUND(IF($A$109="Alimentation, boissons et tabacs",VLOOKUP($A120,OUTIL!$E:$J,D$1,FALSE),IF($A$109="Demi produits",VLOOKUP($A120,OUTIL!$M:$R,D$1,FALSE),IF($A$109="Energie  et  lubrifiants",VLOOKUP($A120,OUTIL!$U:$Z,D$1,FALSE),IF($A$109="Or industriel",VLOOKUP($A120,OUTIL!$AC:$AH,D$1,FALSE),IF($A$109="Produits bruts d'origine animale et vegetale",VLOOKUP($A120,OUTIL!$AK:$AP,D$1,FALSE),IF($A$109="Produits bruts d'origine minerale",VLOOKUP($A120,OUTIL!$AS:$AX,D$1,FALSE),IF($A$109="Produits finis de consommation",VLOOKUP($A120,OUTIL!$BA:$BF,D$1,FALSE),IF($A$109="Produits finis d'equipement agricole",VLOOKUP($A120,OUTIL!$BI:$BN,D$1,FALSE),IF($A$109="Produits finis d'equipement industriel",VLOOKUP($A120,OUTIL!$BQ:$BV,D$1,FALSE),"Ahmadovitch")))))))))/1000,0)</f>
        <v>437121</v>
      </c>
      <c r="E120" s="5">
        <f>ROUND(IF($A$109="Alimentation, boissons et tabacs",VLOOKUP($A120,OUTIL!$E:$J,E$1,FALSE),IF($A$109="Demi produits",VLOOKUP($A120,OUTIL!$M:$R,E$1,FALSE),IF($A$109="Energie  et  lubrifiants",VLOOKUP($A120,OUTIL!$U:$Z,E$1,FALSE),IF($A$109="Or industriel",VLOOKUP($A120,OUTIL!$AC:$AH,E$1,FALSE),IF($A$109="Produits bruts d'origine animale et vegetale",VLOOKUP($A120,OUTIL!$AK:$AP,E$1,FALSE),IF($A$109="Produits bruts d'origine minerale",VLOOKUP($A120,OUTIL!$AS:$AX,E$1,FALSE),IF($A$109="Produits finis de consommation",VLOOKUP($A120,OUTIL!$BA:$BF,E$1,FALSE),IF($A$109="Produits finis d'equipement agricole",VLOOKUP($A120,OUTIL!$BI:$BN,E$1,FALSE),IF($A$109="Produits finis d'equipement industriel",VLOOKUP($A120,OUTIL!$BQ:$BV,E$1,FALSE),"Ahmadovitch")))))))))/1000,0)</f>
        <v>2430</v>
      </c>
      <c r="F120" s="5">
        <f>ROUND(IF($A$109="Alimentation, boissons et tabacs",VLOOKUP($A120,OUTIL!$E:$J,F$1,FALSE),IF($A$109="Demi produits",VLOOKUP($A120,OUTIL!$M:$R,F$1,FALSE),IF($A$109="Energie  et  lubrifiants",VLOOKUP($A120,OUTIL!$U:$Z,F$1,FALSE),IF($A$109="Or industriel",VLOOKUP($A120,OUTIL!$AC:$AH,F$1,FALSE),IF($A$109="Produits bruts d'origine animale et vegetale",VLOOKUP($A120,OUTIL!$AK:$AP,F$1,FALSE),IF($A$109="Produits bruts d'origine minerale",VLOOKUP($A120,OUTIL!$AS:$AX,F$1,FALSE),IF($A$109="Produits finis de consommation",VLOOKUP($A120,OUTIL!$BA:$BF,F$1,FALSE),IF($A$109="Produits finis d'equipement agricole",VLOOKUP($A120,OUTIL!$BI:$BN,F$1,FALSE),IF($A$109="Produits finis d'equipement industriel",VLOOKUP($A120,OUTIL!$BQ:$BV,F$1,FALSE),"Ahmadovitch")))))))))/1000,0)</f>
        <v>397247</v>
      </c>
      <c r="J120" s="4"/>
      <c r="K120" s="4"/>
      <c r="L120" s="4"/>
      <c r="M120" s="4"/>
    </row>
    <row r="121" spans="1:13" ht="16.5" x14ac:dyDescent="0.3">
      <c r="A121">
        <v>12</v>
      </c>
      <c r="B121" s="5" t="str">
        <f>IF($A$109="Alimentation, boissons et tabacs",VLOOKUP(VLOOKUP($A121,OUTIL!$E:$J,B$1,FALSE),REF!$K:$L,2,FALSE),IF($A$109="Demi produits",VLOOKUP(VLOOKUP($A121,OUTIL!$M:$R,B$1,FALSE),REF!$N:$O,2,FALSE),IF($A$109="Energie  et  lubrifiants",VLOOKUP(VLOOKUP($A121,OUTIL!$U:$Z,B$1,FALSE),REF!$Z:$AA,2,FALSE),IF($A$109="Or industriel",VLOOKUP(VLOOKUP($A121,OUTIL!$AC:$AH,B$1,FALSE),REF!$AC:$AD,2,FALSE),IF($A$109="Produits bruts d'origine animale et vegetale",VLOOKUP(VLOOKUP($A121,OUTIL!$AK:$AP,B$1,FALSE),REF!$Q:$R,2,FALSE),IF($A$109="Produits bruts d'origine minerale",VLOOKUP(VLOOKUP($A121,OUTIL!$AS:$AX,B$1,FALSE),REF!$AF:$AG,2,FALSE),IF($A$109="Produits finis de consommation",VLOOKUP(VLOOKUP($A121,OUTIL!$BA:$BF,B$1,FALSE),REF!$T:$U,2,FALSE),IF($A$109="Produits finis d'equipement agricole",VLOOKUP(VLOOKUP($A121,OUTIL!$BI:$BN,B$1,FALSE),REF!$AI:$AJ,2,FALSE),IF($A$109="Produits finis d'equipement industriel",VLOOKUP(VLOOKUP($A121,OUTIL!$BQ:$BV,B$1,FALSE),REF!$W:$X,2,FALSE),"Ahmadovitch")))))))))</f>
        <v>Bandages et pneumatiques</v>
      </c>
      <c r="C121" s="5">
        <f>ROUND(IF($A$109="Alimentation, boissons et tabacs",VLOOKUP($A121,OUTIL!$E:$J,C$1,FALSE),IF($A$109="Demi produits",VLOOKUP($A121,OUTIL!$M:$R,C$1,FALSE),IF($A$109="Energie  et  lubrifiants",VLOOKUP($A121,OUTIL!$U:$Z,C$1,FALSE),IF($A$109="Or industriel",VLOOKUP($A121,OUTIL!$AC:$AH,C$1,FALSE),IF($A$109="Produits bruts d'origine animale et vegetale",VLOOKUP($A121,OUTIL!$AK:$AP,C$1,FALSE),IF($A$109="Produits bruts d'origine minerale",VLOOKUP($A121,OUTIL!$AS:$AX,C$1,FALSE),IF($A$109="Produits finis de consommation",VLOOKUP($A121,OUTIL!$BA:$BF,C$1,FALSE),IF($A$109="Produits finis d'equipement agricole",VLOOKUP($A121,OUTIL!$BI:$BN,C$1,FALSE),IF($A$109="Produits finis d'equipement industriel",VLOOKUP($A121,OUTIL!$BQ:$BV,C$1,FALSE),"Ahmadovitch")))))))))/1000,0)</f>
        <v>15857</v>
      </c>
      <c r="D121" s="5">
        <f>ROUND(IF($A$109="Alimentation, boissons et tabacs",VLOOKUP($A121,OUTIL!$E:$J,D$1,FALSE),IF($A$109="Demi produits",VLOOKUP($A121,OUTIL!$M:$R,D$1,FALSE),IF($A$109="Energie  et  lubrifiants",VLOOKUP($A121,OUTIL!$U:$Z,D$1,FALSE),IF($A$109="Or industriel",VLOOKUP($A121,OUTIL!$AC:$AH,D$1,FALSE),IF($A$109="Produits bruts d'origine animale et vegetale",VLOOKUP($A121,OUTIL!$AK:$AP,D$1,FALSE),IF($A$109="Produits bruts d'origine minerale",VLOOKUP($A121,OUTIL!$AS:$AX,D$1,FALSE),IF($A$109="Produits finis de consommation",VLOOKUP($A121,OUTIL!$BA:$BF,D$1,FALSE),IF($A$109="Produits finis d'equipement agricole",VLOOKUP($A121,OUTIL!$BI:$BN,D$1,FALSE),IF($A$109="Produits finis d'equipement industriel",VLOOKUP($A121,OUTIL!$BQ:$BV,D$1,FALSE),"Ahmadovitch")))))))))/1000,0)</f>
        <v>413517</v>
      </c>
      <c r="E121" s="5">
        <f>ROUND(IF($A$109="Alimentation, boissons et tabacs",VLOOKUP($A121,OUTIL!$E:$J,E$1,FALSE),IF($A$109="Demi produits",VLOOKUP($A121,OUTIL!$M:$R,E$1,FALSE),IF($A$109="Energie  et  lubrifiants",VLOOKUP($A121,OUTIL!$U:$Z,E$1,FALSE),IF($A$109="Or industriel",VLOOKUP($A121,OUTIL!$AC:$AH,E$1,FALSE),IF($A$109="Produits bruts d'origine animale et vegetale",VLOOKUP($A121,OUTIL!$AK:$AP,E$1,FALSE),IF($A$109="Produits bruts d'origine minerale",VLOOKUP($A121,OUTIL!$AS:$AX,E$1,FALSE),IF($A$109="Produits finis de consommation",VLOOKUP($A121,OUTIL!$BA:$BF,E$1,FALSE),IF($A$109="Produits finis d'equipement agricole",VLOOKUP($A121,OUTIL!$BI:$BN,E$1,FALSE),IF($A$109="Produits finis d'equipement industriel",VLOOKUP($A121,OUTIL!$BQ:$BV,E$1,FALSE),"Ahmadovitch")))))))))/1000,0)</f>
        <v>99</v>
      </c>
      <c r="F121" s="5">
        <f>ROUND(IF($A$109="Alimentation, boissons et tabacs",VLOOKUP($A121,OUTIL!$E:$J,F$1,FALSE),IF($A$109="Demi produits",VLOOKUP($A121,OUTIL!$M:$R,F$1,FALSE),IF($A$109="Energie  et  lubrifiants",VLOOKUP($A121,OUTIL!$U:$Z,F$1,FALSE),IF($A$109="Or industriel",VLOOKUP($A121,OUTIL!$AC:$AH,F$1,FALSE),IF($A$109="Produits bruts d'origine animale et vegetale",VLOOKUP($A121,OUTIL!$AK:$AP,F$1,FALSE),IF($A$109="Produits bruts d'origine minerale",VLOOKUP($A121,OUTIL!$AS:$AX,F$1,FALSE),IF($A$109="Produits finis de consommation",VLOOKUP($A121,OUTIL!$BA:$BF,F$1,FALSE),IF($A$109="Produits finis d'equipement agricole",VLOOKUP($A121,OUTIL!$BI:$BN,F$1,FALSE),IF($A$109="Produits finis d'equipement industriel",VLOOKUP($A121,OUTIL!$BQ:$BV,F$1,FALSE),"Ahmadovitch")))))))))/1000,0)</f>
        <v>6436</v>
      </c>
      <c r="J121" s="4"/>
      <c r="K121" s="4"/>
      <c r="L121" s="4"/>
      <c r="M121" s="4"/>
    </row>
    <row r="122" spans="1:13" ht="16.5" x14ac:dyDescent="0.3">
      <c r="A122">
        <v>13</v>
      </c>
      <c r="B122" s="5" t="str">
        <f>IF($A$109="Alimentation, boissons et tabacs",VLOOKUP(VLOOKUP($A122,OUTIL!$E:$J,B$1,FALSE),REF!$K:$L,2,FALSE),IF($A$109="Demi produits",VLOOKUP(VLOOKUP($A122,OUTIL!$M:$R,B$1,FALSE),REF!$N:$O,2,FALSE),IF($A$109="Energie  et  lubrifiants",VLOOKUP(VLOOKUP($A122,OUTIL!$U:$Z,B$1,FALSE),REF!$Z:$AA,2,FALSE),IF($A$109="Or industriel",VLOOKUP(VLOOKUP($A122,OUTIL!$AC:$AH,B$1,FALSE),REF!$AC:$AD,2,FALSE),IF($A$109="Produits bruts d'origine animale et vegetale",VLOOKUP(VLOOKUP($A122,OUTIL!$AK:$AP,B$1,FALSE),REF!$Q:$R,2,FALSE),IF($A$109="Produits bruts d'origine minerale",VLOOKUP(VLOOKUP($A122,OUTIL!$AS:$AX,B$1,FALSE),REF!$AF:$AG,2,FALSE),IF($A$109="Produits finis de consommation",VLOOKUP(VLOOKUP($A122,OUTIL!$BA:$BF,B$1,FALSE),REF!$T:$U,2,FALSE),IF($A$109="Produits finis d'equipement agricole",VLOOKUP(VLOOKUP($A122,OUTIL!$BI:$BN,B$1,FALSE),REF!$AI:$AJ,2,FALSE),IF($A$109="Produits finis d'equipement industriel",VLOOKUP(VLOOKUP($A122,OUTIL!$BQ:$BV,B$1,FALSE),REF!$W:$X,2,FALSE),"Ahmadovitch")))))))))</f>
        <v>Turboréacteurs et turbopropulseurs et leurs parties</v>
      </c>
      <c r="C122" s="5">
        <f>ROUND(IF($A$109="Alimentation, boissons et tabacs",VLOOKUP($A122,OUTIL!$E:$J,C$1,FALSE),IF($A$109="Demi produits",VLOOKUP($A122,OUTIL!$M:$R,C$1,FALSE),IF($A$109="Energie  et  lubrifiants",VLOOKUP($A122,OUTIL!$U:$Z,C$1,FALSE),IF($A$109="Or industriel",VLOOKUP($A122,OUTIL!$AC:$AH,C$1,FALSE),IF($A$109="Produits bruts d'origine animale et vegetale",VLOOKUP($A122,OUTIL!$AK:$AP,C$1,FALSE),IF($A$109="Produits bruts d'origine minerale",VLOOKUP($A122,OUTIL!$AS:$AX,C$1,FALSE),IF($A$109="Produits finis de consommation",VLOOKUP($A122,OUTIL!$BA:$BF,C$1,FALSE),IF($A$109="Produits finis d'equipement agricole",VLOOKUP($A122,OUTIL!$BI:$BN,C$1,FALSE),IF($A$109="Produits finis d'equipement industriel",VLOOKUP($A122,OUTIL!$BQ:$BV,C$1,FALSE),"Ahmadovitch")))))))))/1000,0)</f>
        <v>80</v>
      </c>
      <c r="D122" s="5">
        <f>ROUND(IF($A$109="Alimentation, boissons et tabacs",VLOOKUP($A122,OUTIL!$E:$J,D$1,FALSE),IF($A$109="Demi produits",VLOOKUP($A122,OUTIL!$M:$R,D$1,FALSE),IF($A$109="Energie  et  lubrifiants",VLOOKUP($A122,OUTIL!$U:$Z,D$1,FALSE),IF($A$109="Or industriel",VLOOKUP($A122,OUTIL!$AC:$AH,D$1,FALSE),IF($A$109="Produits bruts d'origine animale et vegetale",VLOOKUP($A122,OUTIL!$AK:$AP,D$1,FALSE),IF($A$109="Produits bruts d'origine minerale",VLOOKUP($A122,OUTIL!$AS:$AX,D$1,FALSE),IF($A$109="Produits finis de consommation",VLOOKUP($A122,OUTIL!$BA:$BF,D$1,FALSE),IF($A$109="Produits finis d'equipement agricole",VLOOKUP($A122,OUTIL!$BI:$BN,D$1,FALSE),IF($A$109="Produits finis d'equipement industriel",VLOOKUP($A122,OUTIL!$BQ:$BV,D$1,FALSE),"Ahmadovitch")))))))))/1000,0)</f>
        <v>349873</v>
      </c>
      <c r="E122" s="5">
        <f>ROUND(IF($A$109="Alimentation, boissons et tabacs",VLOOKUP($A122,OUTIL!$E:$J,E$1,FALSE),IF($A$109="Demi produits",VLOOKUP($A122,OUTIL!$M:$R,E$1,FALSE),IF($A$109="Energie  et  lubrifiants",VLOOKUP($A122,OUTIL!$U:$Z,E$1,FALSE),IF($A$109="Or industriel",VLOOKUP($A122,OUTIL!$AC:$AH,E$1,FALSE),IF($A$109="Produits bruts d'origine animale et vegetale",VLOOKUP($A122,OUTIL!$AK:$AP,E$1,FALSE),IF($A$109="Produits bruts d'origine minerale",VLOOKUP($A122,OUTIL!$AS:$AX,E$1,FALSE),IF($A$109="Produits finis de consommation",VLOOKUP($A122,OUTIL!$BA:$BF,E$1,FALSE),IF($A$109="Produits finis d'equipement agricole",VLOOKUP($A122,OUTIL!$BI:$BN,E$1,FALSE),IF($A$109="Produits finis d'equipement industriel",VLOOKUP($A122,OUTIL!$BQ:$BV,E$1,FALSE),"Ahmadovitch")))))))))/1000,0)</f>
        <v>83</v>
      </c>
      <c r="F122" s="5">
        <f>ROUND(IF($A$109="Alimentation, boissons et tabacs",VLOOKUP($A122,OUTIL!$E:$J,F$1,FALSE),IF($A$109="Demi produits",VLOOKUP($A122,OUTIL!$M:$R,F$1,FALSE),IF($A$109="Energie  et  lubrifiants",VLOOKUP($A122,OUTIL!$U:$Z,F$1,FALSE),IF($A$109="Or industriel",VLOOKUP($A122,OUTIL!$AC:$AH,F$1,FALSE),IF($A$109="Produits bruts d'origine animale et vegetale",VLOOKUP($A122,OUTIL!$AK:$AP,F$1,FALSE),IF($A$109="Produits bruts d'origine minerale",VLOOKUP($A122,OUTIL!$AS:$AX,F$1,FALSE),IF($A$109="Produits finis de consommation",VLOOKUP($A122,OUTIL!$BA:$BF,F$1,FALSE),IF($A$109="Produits finis d'equipement agricole",VLOOKUP($A122,OUTIL!$BI:$BN,F$1,FALSE),IF($A$109="Produits finis d'equipement industriel",VLOOKUP($A122,OUTIL!$BQ:$BV,F$1,FALSE),"Ahmadovitch")))))))))/1000,0)</f>
        <v>381609</v>
      </c>
      <c r="J122" s="4"/>
      <c r="K122" s="4"/>
      <c r="L122" s="4"/>
      <c r="M122" s="4"/>
    </row>
    <row r="123" spans="1:13" ht="16.5" x14ac:dyDescent="0.3">
      <c r="A123">
        <v>14</v>
      </c>
      <c r="B123" s="5" t="str">
        <f>IF($A$109="Alimentation, boissons et tabacs",VLOOKUP(VLOOKUP($A123,OUTIL!$E:$J,B$1,FALSE),REF!$K:$L,2,FALSE),IF($A$109="Demi produits",VLOOKUP(VLOOKUP($A123,OUTIL!$M:$R,B$1,FALSE),REF!$N:$O,2,FALSE),IF($A$109="Energie  et  lubrifiants",VLOOKUP(VLOOKUP($A123,OUTIL!$U:$Z,B$1,FALSE),REF!$Z:$AA,2,FALSE),IF($A$109="Or industriel",VLOOKUP(VLOOKUP($A123,OUTIL!$AC:$AH,B$1,FALSE),REF!$AC:$AD,2,FALSE),IF($A$109="Produits bruts d'origine animale et vegetale",VLOOKUP(VLOOKUP($A123,OUTIL!$AK:$AP,B$1,FALSE),REF!$Q:$R,2,FALSE),IF($A$109="Produits bruts d'origine minerale",VLOOKUP(VLOOKUP($A123,OUTIL!$AS:$AX,B$1,FALSE),REF!$AF:$AG,2,FALSE),IF($A$109="Produits finis de consommation",VLOOKUP(VLOOKUP($A123,OUTIL!$BA:$BF,B$1,FALSE),REF!$T:$U,2,FALSE),IF($A$109="Produits finis d'equipement agricole",VLOOKUP(VLOOKUP($A123,OUTIL!$BI:$BN,B$1,FALSE),REF!$AI:$AJ,2,FALSE),IF($A$109="Produits finis d'equipement industriel",VLOOKUP(VLOOKUP($A123,OUTIL!$BQ:$BV,B$1,FALSE),REF!$W:$X,2,FALSE),"Ahmadovitch")))))))))</f>
        <v>Bateaux de mer et autres engins flottants</v>
      </c>
      <c r="C123" s="5">
        <f>ROUND(IF($A$109="Alimentation, boissons et tabacs",VLOOKUP($A123,OUTIL!$E:$J,C$1,FALSE),IF($A$109="Demi produits",VLOOKUP($A123,OUTIL!$M:$R,C$1,FALSE),IF($A$109="Energie  et  lubrifiants",VLOOKUP($A123,OUTIL!$U:$Z,C$1,FALSE),IF($A$109="Or industriel",VLOOKUP($A123,OUTIL!$AC:$AH,C$1,FALSE),IF($A$109="Produits bruts d'origine animale et vegetale",VLOOKUP($A123,OUTIL!$AK:$AP,C$1,FALSE),IF($A$109="Produits bruts d'origine minerale",VLOOKUP($A123,OUTIL!$AS:$AX,C$1,FALSE),IF($A$109="Produits finis de consommation",VLOOKUP($A123,OUTIL!$BA:$BF,C$1,FALSE),IF($A$109="Produits finis d'equipement agricole",VLOOKUP($A123,OUTIL!$BI:$BN,C$1,FALSE),IF($A$109="Produits finis d'equipement industriel",VLOOKUP($A123,OUTIL!$BQ:$BV,C$1,FALSE),"Ahmadovitch")))))))))/1000,0)</f>
        <v>9858</v>
      </c>
      <c r="D123" s="5">
        <f>ROUND(IF($A$109="Alimentation, boissons et tabacs",VLOOKUP($A123,OUTIL!$E:$J,D$1,FALSE),IF($A$109="Demi produits",VLOOKUP($A123,OUTIL!$M:$R,D$1,FALSE),IF($A$109="Energie  et  lubrifiants",VLOOKUP($A123,OUTIL!$U:$Z,D$1,FALSE),IF($A$109="Or industriel",VLOOKUP($A123,OUTIL!$AC:$AH,D$1,FALSE),IF($A$109="Produits bruts d'origine animale et vegetale",VLOOKUP($A123,OUTIL!$AK:$AP,D$1,FALSE),IF($A$109="Produits bruts d'origine minerale",VLOOKUP($A123,OUTIL!$AS:$AX,D$1,FALSE),IF($A$109="Produits finis de consommation",VLOOKUP($A123,OUTIL!$BA:$BF,D$1,FALSE),IF($A$109="Produits finis d'equipement agricole",VLOOKUP($A123,OUTIL!$BI:$BN,D$1,FALSE),IF($A$109="Produits finis d'equipement industriel",VLOOKUP($A123,OUTIL!$BQ:$BV,D$1,FALSE),"Ahmadovitch")))))))))/1000,0)</f>
        <v>329301</v>
      </c>
      <c r="E123" s="5">
        <f>ROUND(IF($A$109="Alimentation, boissons et tabacs",VLOOKUP($A123,OUTIL!$E:$J,E$1,FALSE),IF($A$109="Demi produits",VLOOKUP($A123,OUTIL!$M:$R,E$1,FALSE),IF($A$109="Energie  et  lubrifiants",VLOOKUP($A123,OUTIL!$U:$Z,E$1,FALSE),IF($A$109="Or industriel",VLOOKUP($A123,OUTIL!$AC:$AH,E$1,FALSE),IF($A$109="Produits bruts d'origine animale et vegetale",VLOOKUP($A123,OUTIL!$AK:$AP,E$1,FALSE),IF($A$109="Produits bruts d'origine minerale",VLOOKUP($A123,OUTIL!$AS:$AX,E$1,FALSE),IF($A$109="Produits finis de consommation",VLOOKUP($A123,OUTIL!$BA:$BF,E$1,FALSE),IF($A$109="Produits finis d'equipement agricole",VLOOKUP($A123,OUTIL!$BI:$BN,E$1,FALSE),IF($A$109="Produits finis d'equipement industriel",VLOOKUP($A123,OUTIL!$BQ:$BV,E$1,FALSE),"Ahmadovitch")))))))))/1000,0)</f>
        <v>8750</v>
      </c>
      <c r="F123" s="5">
        <f>ROUND(IF($A$109="Alimentation, boissons et tabacs",VLOOKUP($A123,OUTIL!$E:$J,F$1,FALSE),IF($A$109="Demi produits",VLOOKUP($A123,OUTIL!$M:$R,F$1,FALSE),IF($A$109="Energie  et  lubrifiants",VLOOKUP($A123,OUTIL!$U:$Z,F$1,FALSE),IF($A$109="Or industriel",VLOOKUP($A123,OUTIL!$AC:$AH,F$1,FALSE),IF($A$109="Produits bruts d'origine animale et vegetale",VLOOKUP($A123,OUTIL!$AK:$AP,F$1,FALSE),IF($A$109="Produits bruts d'origine minerale",VLOOKUP($A123,OUTIL!$AS:$AX,F$1,FALSE),IF($A$109="Produits finis de consommation",VLOOKUP($A123,OUTIL!$BA:$BF,F$1,FALSE),IF($A$109="Produits finis d'equipement agricole",VLOOKUP($A123,OUTIL!$BI:$BN,F$1,FALSE),IF($A$109="Produits finis d'equipement industriel",VLOOKUP($A123,OUTIL!$BQ:$BV,F$1,FALSE),"Ahmadovitch")))))))))/1000,0)</f>
        <v>29716</v>
      </c>
      <c r="G123" s="4"/>
      <c r="H123" s="4"/>
      <c r="I123" s="4"/>
      <c r="J123" s="4"/>
      <c r="K123" s="4"/>
      <c r="L123" s="4"/>
      <c r="M123" s="4"/>
    </row>
    <row r="124" spans="1:13" ht="16.5" x14ac:dyDescent="0.3">
      <c r="A124">
        <v>15</v>
      </c>
      <c r="B124" s="5" t="str">
        <f>IF($A$109="Alimentation, boissons et tabacs",VLOOKUP(VLOOKUP($A124,OUTIL!$E:$J,B$1,FALSE),REF!$K:$L,2,FALSE),IF($A$109="Demi produits",VLOOKUP(VLOOKUP($A124,OUTIL!$M:$R,B$1,FALSE),REF!$N:$O,2,FALSE),IF($A$109="Energie  et  lubrifiants",VLOOKUP(VLOOKUP($A124,OUTIL!$U:$Z,B$1,FALSE),REF!$Z:$AA,2,FALSE),IF($A$109="Or industriel",VLOOKUP(VLOOKUP($A124,OUTIL!$AC:$AH,B$1,FALSE),REF!$AC:$AD,2,FALSE),IF($A$109="Produits bruts d'origine animale et vegetale",VLOOKUP(VLOOKUP($A124,OUTIL!$AK:$AP,B$1,FALSE),REF!$Q:$R,2,FALSE),IF($A$109="Produits bruts d'origine minerale",VLOOKUP(VLOOKUP($A124,OUTIL!$AS:$AX,B$1,FALSE),REF!$AF:$AG,2,FALSE),IF($A$109="Produits finis de consommation",VLOOKUP(VLOOKUP($A124,OUTIL!$BA:$BF,B$1,FALSE),REF!$T:$U,2,FALSE),IF($A$109="Produits finis d'equipement agricole",VLOOKUP(VLOOKUP($A124,OUTIL!$BI:$BN,B$1,FALSE),REF!$AI:$AJ,2,FALSE),IF($A$109="Produits finis d'equipement industriel",VLOOKUP(VLOOKUP($A124,OUTIL!$BQ:$BV,B$1,FALSE),REF!$W:$X,2,FALSE),"Ahmadovitch")))))))))</f>
        <v>Machines et appareils divers</v>
      </c>
      <c r="C124" s="5">
        <f>ROUND(IF($A$109="Alimentation, boissons et tabacs",VLOOKUP($A124,OUTIL!$E:$J,C$1,FALSE),IF($A$109="Demi produits",VLOOKUP($A124,OUTIL!$M:$R,C$1,FALSE),IF($A$109="Energie  et  lubrifiants",VLOOKUP($A124,OUTIL!$U:$Z,C$1,FALSE),IF($A$109="Or industriel",VLOOKUP($A124,OUTIL!$AC:$AH,C$1,FALSE),IF($A$109="Produits bruts d'origine animale et vegetale",VLOOKUP($A124,OUTIL!$AK:$AP,C$1,FALSE),IF($A$109="Produits bruts d'origine minerale",VLOOKUP($A124,OUTIL!$AS:$AX,C$1,FALSE),IF($A$109="Produits finis de consommation",VLOOKUP($A124,OUTIL!$BA:$BF,C$1,FALSE),IF($A$109="Produits finis d'equipement agricole",VLOOKUP($A124,OUTIL!$BI:$BN,C$1,FALSE),IF($A$109="Produits finis d'equipement industriel",VLOOKUP($A124,OUTIL!$BQ:$BV,C$1,FALSE),"Ahmadovitch")))))))))/1000,0)</f>
        <v>2688</v>
      </c>
      <c r="D124" s="5">
        <f>ROUND(IF($A$109="Alimentation, boissons et tabacs",VLOOKUP($A124,OUTIL!$E:$J,D$1,FALSE),IF($A$109="Demi produits",VLOOKUP($A124,OUTIL!$M:$R,D$1,FALSE),IF($A$109="Energie  et  lubrifiants",VLOOKUP($A124,OUTIL!$U:$Z,D$1,FALSE),IF($A$109="Or industriel",VLOOKUP($A124,OUTIL!$AC:$AH,D$1,FALSE),IF($A$109="Produits bruts d'origine animale et vegetale",VLOOKUP($A124,OUTIL!$AK:$AP,D$1,FALSE),IF($A$109="Produits bruts d'origine minerale",VLOOKUP($A124,OUTIL!$AS:$AX,D$1,FALSE),IF($A$109="Produits finis de consommation",VLOOKUP($A124,OUTIL!$BA:$BF,D$1,FALSE),IF($A$109="Produits finis d'equipement agricole",VLOOKUP($A124,OUTIL!$BI:$BN,D$1,FALSE),IF($A$109="Produits finis d'equipement industriel",VLOOKUP($A124,OUTIL!$BQ:$BV,D$1,FALSE),"Ahmadovitch")))))))))/1000,0)</f>
        <v>325477</v>
      </c>
      <c r="E124" s="5">
        <f>ROUND(IF($A$109="Alimentation, boissons et tabacs",VLOOKUP($A124,OUTIL!$E:$J,E$1,FALSE),IF($A$109="Demi produits",VLOOKUP($A124,OUTIL!$M:$R,E$1,FALSE),IF($A$109="Energie  et  lubrifiants",VLOOKUP($A124,OUTIL!$U:$Z,E$1,FALSE),IF($A$109="Or industriel",VLOOKUP($A124,OUTIL!$AC:$AH,E$1,FALSE),IF($A$109="Produits bruts d'origine animale et vegetale",VLOOKUP($A124,OUTIL!$AK:$AP,E$1,FALSE),IF($A$109="Produits bruts d'origine minerale",VLOOKUP($A124,OUTIL!$AS:$AX,E$1,FALSE),IF($A$109="Produits finis de consommation",VLOOKUP($A124,OUTIL!$BA:$BF,E$1,FALSE),IF($A$109="Produits finis d'equipement agricole",VLOOKUP($A124,OUTIL!$BI:$BN,E$1,FALSE),IF($A$109="Produits finis d'equipement industriel",VLOOKUP($A124,OUTIL!$BQ:$BV,E$1,FALSE),"Ahmadovitch")))))))))/1000,0)</f>
        <v>1935</v>
      </c>
      <c r="F124" s="5">
        <f>ROUND(IF($A$109="Alimentation, boissons et tabacs",VLOOKUP($A124,OUTIL!$E:$J,F$1,FALSE),IF($A$109="Demi produits",VLOOKUP($A124,OUTIL!$M:$R,F$1,FALSE),IF($A$109="Energie  et  lubrifiants",VLOOKUP($A124,OUTIL!$U:$Z,F$1,FALSE),IF($A$109="Or industriel",VLOOKUP($A124,OUTIL!$AC:$AH,F$1,FALSE),IF($A$109="Produits bruts d'origine animale et vegetale",VLOOKUP($A124,OUTIL!$AK:$AP,F$1,FALSE),IF($A$109="Produits bruts d'origine minerale",VLOOKUP($A124,OUTIL!$AS:$AX,F$1,FALSE),IF($A$109="Produits finis de consommation",VLOOKUP($A124,OUTIL!$BA:$BF,F$1,FALSE),IF($A$109="Produits finis d'equipement agricole",VLOOKUP($A124,OUTIL!$BI:$BN,F$1,FALSE),IF($A$109="Produits finis d'equipement industriel",VLOOKUP($A124,OUTIL!$BQ:$BV,F$1,FALSE),"Ahmadovitch")))))))))/1000,0)</f>
        <v>508453</v>
      </c>
      <c r="J124" s="4"/>
      <c r="K124" s="4"/>
      <c r="L124" s="4"/>
      <c r="M124" s="4"/>
    </row>
    <row r="125" spans="1:13" ht="16.5" x14ac:dyDescent="0.3">
      <c r="A125">
        <v>16</v>
      </c>
      <c r="B125" s="5" t="str">
        <f>IF($A$109="Alimentation, boissons et tabacs",VLOOKUP(VLOOKUP($A125,OUTIL!$E:$J,B$1,FALSE),REF!$K:$L,2,FALSE),IF($A$109="Demi produits",VLOOKUP(VLOOKUP($A125,OUTIL!$M:$R,B$1,FALSE),REF!$N:$O,2,FALSE),IF($A$109="Energie  et  lubrifiants",VLOOKUP(VLOOKUP($A125,OUTIL!$U:$Z,B$1,FALSE),REF!$Z:$AA,2,FALSE),IF($A$109="Or industriel",VLOOKUP(VLOOKUP($A125,OUTIL!$AC:$AH,B$1,FALSE),REF!$AC:$AD,2,FALSE),IF($A$109="Produits bruts d'origine animale et vegetale",VLOOKUP(VLOOKUP($A125,OUTIL!$AK:$AP,B$1,FALSE),REF!$Q:$R,2,FALSE),IF($A$109="Produits bruts d'origine minerale",VLOOKUP(VLOOKUP($A125,OUTIL!$AS:$AX,B$1,FALSE),REF!$AF:$AG,2,FALSE),IF($A$109="Produits finis de consommation",VLOOKUP(VLOOKUP($A125,OUTIL!$BA:$BF,B$1,FALSE),REF!$T:$U,2,FALSE),IF($A$109="Produits finis d'equipement agricole",VLOOKUP(VLOOKUP($A125,OUTIL!$BI:$BN,B$1,FALSE),REF!$AI:$AJ,2,FALSE),IF($A$109="Produits finis d'equipement industriel",VLOOKUP(VLOOKUP($A125,OUTIL!$BQ:$BV,B$1,FALSE),REF!$W:$X,2,FALSE),"Ahmadovitch")))))))))</f>
        <v>Moteurs et machines génératrices, électriques,</v>
      </c>
      <c r="C125" s="5">
        <f>ROUND(IF($A$109="Alimentation, boissons et tabacs",VLOOKUP($A125,OUTIL!$E:$J,C$1,FALSE),IF($A$109="Demi produits",VLOOKUP($A125,OUTIL!$M:$R,C$1,FALSE),IF($A$109="Energie  et  lubrifiants",VLOOKUP($A125,OUTIL!$U:$Z,C$1,FALSE),IF($A$109="Or industriel",VLOOKUP($A125,OUTIL!$AC:$AH,C$1,FALSE),IF($A$109="Produits bruts d'origine animale et vegetale",VLOOKUP($A125,OUTIL!$AK:$AP,C$1,FALSE),IF($A$109="Produits bruts d'origine minerale",VLOOKUP($A125,OUTIL!$AS:$AX,C$1,FALSE),IF($A$109="Produits finis de consommation",VLOOKUP($A125,OUTIL!$BA:$BF,C$1,FALSE),IF($A$109="Produits finis d'equipement agricole",VLOOKUP($A125,OUTIL!$BI:$BN,C$1,FALSE),IF($A$109="Produits finis d'equipement industriel",VLOOKUP($A125,OUTIL!$BQ:$BV,C$1,FALSE),"Ahmadovitch")))))))))/1000,0)</f>
        <v>1538</v>
      </c>
      <c r="D125" s="5">
        <f>ROUND(IF($A$109="Alimentation, boissons et tabacs",VLOOKUP($A125,OUTIL!$E:$J,D$1,FALSE),IF($A$109="Demi produits",VLOOKUP($A125,OUTIL!$M:$R,D$1,FALSE),IF($A$109="Energie  et  lubrifiants",VLOOKUP($A125,OUTIL!$U:$Z,D$1,FALSE),IF($A$109="Or industriel",VLOOKUP($A125,OUTIL!$AC:$AH,D$1,FALSE),IF($A$109="Produits bruts d'origine animale et vegetale",VLOOKUP($A125,OUTIL!$AK:$AP,D$1,FALSE),IF($A$109="Produits bruts d'origine minerale",VLOOKUP($A125,OUTIL!$AS:$AX,D$1,FALSE),IF($A$109="Produits finis de consommation",VLOOKUP($A125,OUTIL!$BA:$BF,D$1,FALSE),IF($A$109="Produits finis d'equipement agricole",VLOOKUP($A125,OUTIL!$BI:$BN,D$1,FALSE),IF($A$109="Produits finis d'equipement industriel",VLOOKUP($A125,OUTIL!$BQ:$BV,D$1,FALSE),"Ahmadovitch")))))))))/1000,0)</f>
        <v>271013</v>
      </c>
      <c r="E125" s="5">
        <f>ROUND(IF($A$109="Alimentation, boissons et tabacs",VLOOKUP($A125,OUTIL!$E:$J,E$1,FALSE),IF($A$109="Demi produits",VLOOKUP($A125,OUTIL!$M:$R,E$1,FALSE),IF($A$109="Energie  et  lubrifiants",VLOOKUP($A125,OUTIL!$U:$Z,E$1,FALSE),IF($A$109="Or industriel",VLOOKUP($A125,OUTIL!$AC:$AH,E$1,FALSE),IF($A$109="Produits bruts d'origine animale et vegetale",VLOOKUP($A125,OUTIL!$AK:$AP,E$1,FALSE),IF($A$109="Produits bruts d'origine minerale",VLOOKUP($A125,OUTIL!$AS:$AX,E$1,FALSE),IF($A$109="Produits finis de consommation",VLOOKUP($A125,OUTIL!$BA:$BF,E$1,FALSE),IF($A$109="Produits finis d'equipement agricole",VLOOKUP($A125,OUTIL!$BI:$BN,E$1,FALSE),IF($A$109="Produits finis d'equipement industriel",VLOOKUP($A125,OUTIL!$BQ:$BV,E$1,FALSE),"Ahmadovitch")))))))))/1000,0)</f>
        <v>369</v>
      </c>
      <c r="F125" s="5">
        <f>ROUND(IF($A$109="Alimentation, boissons et tabacs",VLOOKUP($A125,OUTIL!$E:$J,F$1,FALSE),IF($A$109="Demi produits",VLOOKUP($A125,OUTIL!$M:$R,F$1,FALSE),IF($A$109="Energie  et  lubrifiants",VLOOKUP($A125,OUTIL!$U:$Z,F$1,FALSE),IF($A$109="Or industriel",VLOOKUP($A125,OUTIL!$AC:$AH,F$1,FALSE),IF($A$109="Produits bruts d'origine animale et vegetale",VLOOKUP($A125,OUTIL!$AK:$AP,F$1,FALSE),IF($A$109="Produits bruts d'origine minerale",VLOOKUP($A125,OUTIL!$AS:$AX,F$1,FALSE),IF($A$109="Produits finis de consommation",VLOOKUP($A125,OUTIL!$BA:$BF,F$1,FALSE),IF($A$109="Produits finis d'equipement agricole",VLOOKUP($A125,OUTIL!$BI:$BN,F$1,FALSE),IF($A$109="Produits finis d'equipement industriel",VLOOKUP($A125,OUTIL!$BQ:$BV,F$1,FALSE),"Ahmadovitch")))))))))/1000,0)</f>
        <v>85021</v>
      </c>
      <c r="J125" s="4"/>
      <c r="K125" s="4"/>
      <c r="L125" s="4"/>
      <c r="M125" s="4"/>
    </row>
    <row r="126" spans="1:13" ht="16.5" x14ac:dyDescent="0.3">
      <c r="A126">
        <v>17</v>
      </c>
      <c r="B126" s="5" t="str">
        <f>IF($A$109="Alimentation, boissons et tabacs",VLOOKUP(VLOOKUP($A126,OUTIL!$E:$J,B$1,FALSE),REF!$K:$L,2,FALSE),IF($A$109="Demi produits",VLOOKUP(VLOOKUP($A126,OUTIL!$M:$R,B$1,FALSE),REF!$N:$O,2,FALSE),IF($A$109="Energie  et  lubrifiants",VLOOKUP(VLOOKUP($A126,OUTIL!$U:$Z,B$1,FALSE),REF!$Z:$AA,2,FALSE),IF($A$109="Or industriel",VLOOKUP(VLOOKUP($A126,OUTIL!$AC:$AH,B$1,FALSE),REF!$AC:$AD,2,FALSE),IF($A$109="Produits bruts d'origine animale et vegetale",VLOOKUP(VLOOKUP($A126,OUTIL!$AK:$AP,B$1,FALSE),REF!$Q:$R,2,FALSE),IF($A$109="Produits bruts d'origine minerale",VLOOKUP(VLOOKUP($A126,OUTIL!$AS:$AX,B$1,FALSE),REF!$AF:$AG,2,FALSE),IF($A$109="Produits finis de consommation",VLOOKUP(VLOOKUP($A126,OUTIL!$BA:$BF,B$1,FALSE),REF!$T:$U,2,FALSE),IF($A$109="Produits finis d'equipement agricole",VLOOKUP(VLOOKUP($A126,OUTIL!$BI:$BN,B$1,FALSE),REF!$AI:$AJ,2,FALSE),IF($A$109="Produits finis d'equipement industriel",VLOOKUP(VLOOKUP($A126,OUTIL!$BQ:$BV,B$1,FALSE),REF!$W:$X,2,FALSE),"Ahmadovitch")))))))))</f>
        <v>Instruments de mesure, de controle ou de précisions</v>
      </c>
      <c r="C126" s="5">
        <f>ROUND(IF($A$109="Alimentation, boissons et tabacs",VLOOKUP($A126,OUTIL!$E:$J,C$1,FALSE),IF($A$109="Demi produits",VLOOKUP($A126,OUTIL!$M:$R,C$1,FALSE),IF($A$109="Energie  et  lubrifiants",VLOOKUP($A126,OUTIL!$U:$Z,C$1,FALSE),IF($A$109="Or industriel",VLOOKUP($A126,OUTIL!$AC:$AH,C$1,FALSE),IF($A$109="Produits bruts d'origine animale et vegetale",VLOOKUP($A126,OUTIL!$AK:$AP,C$1,FALSE),IF($A$109="Produits bruts d'origine minerale",VLOOKUP($A126,OUTIL!$AS:$AX,C$1,FALSE),IF($A$109="Produits finis de consommation",VLOOKUP($A126,OUTIL!$BA:$BF,C$1,FALSE),IF($A$109="Produits finis d'equipement agricole",VLOOKUP($A126,OUTIL!$BI:$BN,C$1,FALSE),IF($A$109="Produits finis d'equipement industriel",VLOOKUP($A126,OUTIL!$BQ:$BV,C$1,FALSE),"Ahmadovitch")))))))))/1000,0)</f>
        <v>491</v>
      </c>
      <c r="D126" s="5">
        <f>ROUND(IF($A$109="Alimentation, boissons et tabacs",VLOOKUP($A126,OUTIL!$E:$J,D$1,FALSE),IF($A$109="Demi produits",VLOOKUP($A126,OUTIL!$M:$R,D$1,FALSE),IF($A$109="Energie  et  lubrifiants",VLOOKUP($A126,OUTIL!$U:$Z,D$1,FALSE),IF($A$109="Or industriel",VLOOKUP($A126,OUTIL!$AC:$AH,D$1,FALSE),IF($A$109="Produits bruts d'origine animale et vegetale",VLOOKUP($A126,OUTIL!$AK:$AP,D$1,FALSE),IF($A$109="Produits bruts d'origine minerale",VLOOKUP($A126,OUTIL!$AS:$AX,D$1,FALSE),IF($A$109="Produits finis de consommation",VLOOKUP($A126,OUTIL!$BA:$BF,D$1,FALSE),IF($A$109="Produits finis d'equipement agricole",VLOOKUP($A126,OUTIL!$BI:$BN,D$1,FALSE),IF($A$109="Produits finis d'equipement industriel",VLOOKUP($A126,OUTIL!$BQ:$BV,D$1,FALSE),"Ahmadovitch")))))))))/1000,0)</f>
        <v>199044</v>
      </c>
      <c r="E126" s="5">
        <f>ROUND(IF($A$109="Alimentation, boissons et tabacs",VLOOKUP($A126,OUTIL!$E:$J,E$1,FALSE),IF($A$109="Demi produits",VLOOKUP($A126,OUTIL!$M:$R,E$1,FALSE),IF($A$109="Energie  et  lubrifiants",VLOOKUP($A126,OUTIL!$U:$Z,E$1,FALSE),IF($A$109="Or industriel",VLOOKUP($A126,OUTIL!$AC:$AH,E$1,FALSE),IF($A$109="Produits bruts d'origine animale et vegetale",VLOOKUP($A126,OUTIL!$AK:$AP,E$1,FALSE),IF($A$109="Produits bruts d'origine minerale",VLOOKUP($A126,OUTIL!$AS:$AX,E$1,FALSE),IF($A$109="Produits finis de consommation",VLOOKUP($A126,OUTIL!$BA:$BF,E$1,FALSE),IF($A$109="Produits finis d'equipement agricole",VLOOKUP($A126,OUTIL!$BI:$BN,E$1,FALSE),IF($A$109="Produits finis d'equipement industriel",VLOOKUP($A126,OUTIL!$BQ:$BV,E$1,FALSE),"Ahmadovitch")))))))))/1000,0)</f>
        <v>318</v>
      </c>
      <c r="F126" s="5">
        <f>ROUND(IF($A$109="Alimentation, boissons et tabacs",VLOOKUP($A126,OUTIL!$E:$J,F$1,FALSE),IF($A$109="Demi produits",VLOOKUP($A126,OUTIL!$M:$R,F$1,FALSE),IF($A$109="Energie  et  lubrifiants",VLOOKUP($A126,OUTIL!$U:$Z,F$1,FALSE),IF($A$109="Or industriel",VLOOKUP($A126,OUTIL!$AC:$AH,F$1,FALSE),IF($A$109="Produits bruts d'origine animale et vegetale",VLOOKUP($A126,OUTIL!$AK:$AP,F$1,FALSE),IF($A$109="Produits bruts d'origine minerale",VLOOKUP($A126,OUTIL!$AS:$AX,F$1,FALSE),IF($A$109="Produits finis de consommation",VLOOKUP($A126,OUTIL!$BA:$BF,F$1,FALSE),IF($A$109="Produits finis d'equipement agricole",VLOOKUP($A126,OUTIL!$BI:$BN,F$1,FALSE),IF($A$109="Produits finis d'equipement industriel",VLOOKUP($A126,OUTIL!$BQ:$BV,F$1,FALSE),"Ahmadovitch")))))))))/1000,0)</f>
        <v>157646</v>
      </c>
      <c r="G126" s="4"/>
      <c r="H126" s="4"/>
      <c r="I126" s="4"/>
      <c r="J126" s="4"/>
      <c r="K126" s="4"/>
      <c r="L126" s="4"/>
      <c r="M126" s="4"/>
    </row>
    <row r="127" spans="1:13" ht="16.5" x14ac:dyDescent="0.3">
      <c r="A127">
        <v>18</v>
      </c>
      <c r="B127" s="5" t="str">
        <f>IF($A$109="Alimentation, boissons et tabacs",VLOOKUP(VLOOKUP($A127,OUTIL!$E:$J,B$1,FALSE),REF!$K:$L,2,FALSE),IF($A$109="Demi produits",VLOOKUP(VLOOKUP($A127,OUTIL!$M:$R,B$1,FALSE),REF!$N:$O,2,FALSE),IF($A$109="Energie  et  lubrifiants",VLOOKUP(VLOOKUP($A127,OUTIL!$U:$Z,B$1,FALSE),REF!$Z:$AA,2,FALSE),IF($A$109="Or industriel",VLOOKUP(VLOOKUP($A127,OUTIL!$AC:$AH,B$1,FALSE),REF!$AC:$AD,2,FALSE),IF($A$109="Produits bruts d'origine animale et vegetale",VLOOKUP(VLOOKUP($A127,OUTIL!$AK:$AP,B$1,FALSE),REF!$Q:$R,2,FALSE),IF($A$109="Produits bruts d'origine minerale",VLOOKUP(VLOOKUP($A127,OUTIL!$AS:$AX,B$1,FALSE),REF!$AF:$AG,2,FALSE),IF($A$109="Produits finis de consommation",VLOOKUP(VLOOKUP($A127,OUTIL!$BA:$BF,B$1,FALSE),REF!$T:$U,2,FALSE),IF($A$109="Produits finis d'equipement agricole",VLOOKUP(VLOOKUP($A127,OUTIL!$BI:$BN,B$1,FALSE),REF!$AI:$AJ,2,FALSE),IF($A$109="Produits finis d'equipement industriel",VLOOKUP(VLOOKUP($A127,OUTIL!$BQ:$BV,B$1,FALSE),REF!$W:$X,2,FALSE),"Ahmadovitch")))))))))</f>
        <v>Machines et appareils servant à l'impression</v>
      </c>
      <c r="C127" s="5">
        <f>ROUND(IF($A$109="Alimentation, boissons et tabacs",VLOOKUP($A127,OUTIL!$E:$J,C$1,FALSE),IF($A$109="Demi produits",VLOOKUP($A127,OUTIL!$M:$R,C$1,FALSE),IF($A$109="Energie  et  lubrifiants",VLOOKUP($A127,OUTIL!$U:$Z,C$1,FALSE),IF($A$109="Or industriel",VLOOKUP($A127,OUTIL!$AC:$AH,C$1,FALSE),IF($A$109="Produits bruts d'origine animale et vegetale",VLOOKUP($A127,OUTIL!$AK:$AP,C$1,FALSE),IF($A$109="Produits bruts d'origine minerale",VLOOKUP($A127,OUTIL!$AS:$AX,C$1,FALSE),IF($A$109="Produits finis de consommation",VLOOKUP($A127,OUTIL!$BA:$BF,C$1,FALSE),IF($A$109="Produits finis d'equipement agricole",VLOOKUP($A127,OUTIL!$BI:$BN,C$1,FALSE),IF($A$109="Produits finis d'equipement industriel",VLOOKUP($A127,OUTIL!$BQ:$BV,C$1,FALSE),"Ahmadovitch")))))))))/1000,0)</f>
        <v>1015</v>
      </c>
      <c r="D127" s="5">
        <f>ROUND(IF($A$109="Alimentation, boissons et tabacs",VLOOKUP($A127,OUTIL!$E:$J,D$1,FALSE),IF($A$109="Demi produits",VLOOKUP($A127,OUTIL!$M:$R,D$1,FALSE),IF($A$109="Energie  et  lubrifiants",VLOOKUP($A127,OUTIL!$U:$Z,D$1,FALSE),IF($A$109="Or industriel",VLOOKUP($A127,OUTIL!$AC:$AH,D$1,FALSE),IF($A$109="Produits bruts d'origine animale et vegetale",VLOOKUP($A127,OUTIL!$AK:$AP,D$1,FALSE),IF($A$109="Produits bruts d'origine minerale",VLOOKUP($A127,OUTIL!$AS:$AX,D$1,FALSE),IF($A$109="Produits finis de consommation",VLOOKUP($A127,OUTIL!$BA:$BF,D$1,FALSE),IF($A$109="Produits finis d'equipement agricole",VLOOKUP($A127,OUTIL!$BI:$BN,D$1,FALSE),IF($A$109="Produits finis d'equipement industriel",VLOOKUP($A127,OUTIL!$BQ:$BV,D$1,FALSE),"Ahmadovitch")))))))))/1000,0)</f>
        <v>187520</v>
      </c>
      <c r="E127" s="5">
        <f>ROUND(IF($A$109="Alimentation, boissons et tabacs",VLOOKUP($A127,OUTIL!$E:$J,E$1,FALSE),IF($A$109="Demi produits",VLOOKUP($A127,OUTIL!$M:$R,E$1,FALSE),IF($A$109="Energie  et  lubrifiants",VLOOKUP($A127,OUTIL!$U:$Z,E$1,FALSE),IF($A$109="Or industriel",VLOOKUP($A127,OUTIL!$AC:$AH,E$1,FALSE),IF($A$109="Produits bruts d'origine animale et vegetale",VLOOKUP($A127,OUTIL!$AK:$AP,E$1,FALSE),IF($A$109="Produits bruts d'origine minerale",VLOOKUP($A127,OUTIL!$AS:$AX,E$1,FALSE),IF($A$109="Produits finis de consommation",VLOOKUP($A127,OUTIL!$BA:$BF,E$1,FALSE),IF($A$109="Produits finis d'equipement agricole",VLOOKUP($A127,OUTIL!$BI:$BN,E$1,FALSE),IF($A$109="Produits finis d'equipement industriel",VLOOKUP($A127,OUTIL!$BQ:$BV,E$1,FALSE),"Ahmadovitch")))))))))/1000,0)</f>
        <v>1134</v>
      </c>
      <c r="F127" s="5">
        <f>ROUND(IF($A$109="Alimentation, boissons et tabacs",VLOOKUP($A127,OUTIL!$E:$J,F$1,FALSE),IF($A$109="Demi produits",VLOOKUP($A127,OUTIL!$M:$R,F$1,FALSE),IF($A$109="Energie  et  lubrifiants",VLOOKUP($A127,OUTIL!$U:$Z,F$1,FALSE),IF($A$109="Or industriel",VLOOKUP($A127,OUTIL!$AC:$AH,F$1,FALSE),IF($A$109="Produits bruts d'origine animale et vegetale",VLOOKUP($A127,OUTIL!$AK:$AP,F$1,FALSE),IF($A$109="Produits bruts d'origine minerale",VLOOKUP($A127,OUTIL!$AS:$AX,F$1,FALSE),IF($A$109="Produits finis de consommation",VLOOKUP($A127,OUTIL!$BA:$BF,F$1,FALSE),IF($A$109="Produits finis d'equipement agricole",VLOOKUP($A127,OUTIL!$BI:$BN,F$1,FALSE),IF($A$109="Produits finis d'equipement industriel",VLOOKUP($A127,OUTIL!$BQ:$BV,F$1,FALSE),"Ahmadovitch")))))))))/1000,0)</f>
        <v>209168</v>
      </c>
      <c r="G127" s="4"/>
      <c r="H127" s="4"/>
      <c r="I127" s="4"/>
      <c r="J127" s="4"/>
      <c r="K127" s="4"/>
      <c r="L127" s="4"/>
      <c r="M127" s="4"/>
    </row>
    <row r="128" spans="1:13" ht="16.5" x14ac:dyDescent="0.3">
      <c r="A128">
        <v>19</v>
      </c>
      <c r="B128" s="5" t="str">
        <f>IF($A$109="Alimentation, boissons et tabacs",VLOOKUP(VLOOKUP($A128,OUTIL!$E:$J,B$1,FALSE),REF!$K:$L,2,FALSE),IF($A$109="Demi produits",VLOOKUP(VLOOKUP($A128,OUTIL!$M:$R,B$1,FALSE),REF!$N:$O,2,FALSE),IF($A$109="Energie  et  lubrifiants",VLOOKUP(VLOOKUP($A128,OUTIL!$U:$Z,B$1,FALSE),REF!$Z:$AA,2,FALSE),IF($A$109="Or industriel",VLOOKUP(VLOOKUP($A128,OUTIL!$AC:$AH,B$1,FALSE),REF!$AC:$AD,2,FALSE),IF($A$109="Produits bruts d'origine animale et vegetale",VLOOKUP(VLOOKUP($A128,OUTIL!$AK:$AP,B$1,FALSE),REF!$Q:$R,2,FALSE),IF($A$109="Produits bruts d'origine minerale",VLOOKUP(VLOOKUP($A128,OUTIL!$AS:$AX,B$1,FALSE),REF!$AF:$AG,2,FALSE),IF($A$109="Produits finis de consommation",VLOOKUP(VLOOKUP($A128,OUTIL!$BA:$BF,B$1,FALSE),REF!$T:$U,2,FALSE),IF($A$109="Produits finis d'equipement agricole",VLOOKUP(VLOOKUP($A128,OUTIL!$BI:$BN,B$1,FALSE),REF!$AI:$AJ,2,FALSE),IF($A$109="Produits finis d'equipement industriel",VLOOKUP(VLOOKUP($A128,OUTIL!$BQ:$BV,B$1,FALSE),REF!$W:$X,2,FALSE),"Ahmadovitch")))))))))</f>
        <v>Articles textiles d'emballage</v>
      </c>
      <c r="C128" s="5">
        <f>ROUND(IF($A$109="Alimentation, boissons et tabacs",VLOOKUP($A128,OUTIL!$E:$J,C$1,FALSE),IF($A$109="Demi produits",VLOOKUP($A128,OUTIL!$M:$R,C$1,FALSE),IF($A$109="Energie  et  lubrifiants",VLOOKUP($A128,OUTIL!$U:$Z,C$1,FALSE),IF($A$109="Or industriel",VLOOKUP($A128,OUTIL!$AC:$AH,C$1,FALSE),IF($A$109="Produits bruts d'origine animale et vegetale",VLOOKUP($A128,OUTIL!$AK:$AP,C$1,FALSE),IF($A$109="Produits bruts d'origine minerale",VLOOKUP($A128,OUTIL!$AS:$AX,C$1,FALSE),IF($A$109="Produits finis de consommation",VLOOKUP($A128,OUTIL!$BA:$BF,C$1,FALSE),IF($A$109="Produits finis d'equipement agricole",VLOOKUP($A128,OUTIL!$BI:$BN,C$1,FALSE),IF($A$109="Produits finis d'equipement industriel",VLOOKUP($A128,OUTIL!$BQ:$BV,C$1,FALSE),"Ahmadovitch")))))))))/1000,0)</f>
        <v>6251</v>
      </c>
      <c r="D128" s="5">
        <f>ROUND(IF($A$109="Alimentation, boissons et tabacs",VLOOKUP($A128,OUTIL!$E:$J,D$1,FALSE),IF($A$109="Demi produits",VLOOKUP($A128,OUTIL!$M:$R,D$1,FALSE),IF($A$109="Energie  et  lubrifiants",VLOOKUP($A128,OUTIL!$U:$Z,D$1,FALSE),IF($A$109="Or industriel",VLOOKUP($A128,OUTIL!$AC:$AH,D$1,FALSE),IF($A$109="Produits bruts d'origine animale et vegetale",VLOOKUP($A128,OUTIL!$AK:$AP,D$1,FALSE),IF($A$109="Produits bruts d'origine minerale",VLOOKUP($A128,OUTIL!$AS:$AX,D$1,FALSE),IF($A$109="Produits finis de consommation",VLOOKUP($A128,OUTIL!$BA:$BF,D$1,FALSE),IF($A$109="Produits finis d'equipement agricole",VLOOKUP($A128,OUTIL!$BI:$BN,D$1,FALSE),IF($A$109="Produits finis d'equipement industriel",VLOOKUP($A128,OUTIL!$BQ:$BV,D$1,FALSE),"Ahmadovitch")))))))))/1000,0)</f>
        <v>166330</v>
      </c>
      <c r="E128" s="5">
        <f>ROUND(IF($A$109="Alimentation, boissons et tabacs",VLOOKUP($A128,OUTIL!$E:$J,E$1,FALSE),IF($A$109="Demi produits",VLOOKUP($A128,OUTIL!$M:$R,E$1,FALSE),IF($A$109="Energie  et  lubrifiants",VLOOKUP($A128,OUTIL!$U:$Z,E$1,FALSE),IF($A$109="Or industriel",VLOOKUP($A128,OUTIL!$AC:$AH,E$1,FALSE),IF($A$109="Produits bruts d'origine animale et vegetale",VLOOKUP($A128,OUTIL!$AK:$AP,E$1,FALSE),IF($A$109="Produits bruts d'origine minerale",VLOOKUP($A128,OUTIL!$AS:$AX,E$1,FALSE),IF($A$109="Produits finis de consommation",VLOOKUP($A128,OUTIL!$BA:$BF,E$1,FALSE),IF($A$109="Produits finis d'equipement agricole",VLOOKUP($A128,OUTIL!$BI:$BN,E$1,FALSE),IF($A$109="Produits finis d'equipement industriel",VLOOKUP($A128,OUTIL!$BQ:$BV,E$1,FALSE),"Ahmadovitch")))))))))/1000,0)</f>
        <v>3229</v>
      </c>
      <c r="F128" s="5">
        <f>ROUND(IF($A$109="Alimentation, boissons et tabacs",VLOOKUP($A128,OUTIL!$E:$J,F$1,FALSE),IF($A$109="Demi produits",VLOOKUP($A128,OUTIL!$M:$R,F$1,FALSE),IF($A$109="Energie  et  lubrifiants",VLOOKUP($A128,OUTIL!$U:$Z,F$1,FALSE),IF($A$109="Or industriel",VLOOKUP($A128,OUTIL!$AC:$AH,F$1,FALSE),IF($A$109="Produits bruts d'origine animale et vegetale",VLOOKUP($A128,OUTIL!$AK:$AP,F$1,FALSE),IF($A$109="Produits bruts d'origine minerale",VLOOKUP($A128,OUTIL!$AS:$AX,F$1,FALSE),IF($A$109="Produits finis de consommation",VLOOKUP($A128,OUTIL!$BA:$BF,F$1,FALSE),IF($A$109="Produits finis d'equipement agricole",VLOOKUP($A128,OUTIL!$BI:$BN,F$1,FALSE),IF($A$109="Produits finis d'equipement industriel",VLOOKUP($A128,OUTIL!$BQ:$BV,F$1,FALSE),"Ahmadovitch")))))))))/1000,0)</f>
        <v>114516</v>
      </c>
      <c r="J128" s="4"/>
      <c r="K128" s="4"/>
      <c r="L128" s="4"/>
      <c r="M128" s="4"/>
    </row>
    <row r="129" spans="1:13" ht="16.5" x14ac:dyDescent="0.3">
      <c r="A129">
        <v>20</v>
      </c>
      <c r="B129" s="5" t="str">
        <f>IF($A$109="Alimentation, boissons et tabacs",VLOOKUP(VLOOKUP($A129,OUTIL!$E:$J,B$1,FALSE),REF!$K:$L,2,FALSE),IF($A$109="Demi produits",VLOOKUP(VLOOKUP($A129,OUTIL!$M:$R,B$1,FALSE),REF!$N:$O,2,FALSE),IF($A$109="Energie  et  lubrifiants",VLOOKUP(VLOOKUP($A129,OUTIL!$U:$Z,B$1,FALSE),REF!$Z:$AA,2,FALSE),IF($A$109="Or industriel",VLOOKUP(VLOOKUP($A129,OUTIL!$AC:$AH,B$1,FALSE),REF!$AC:$AD,2,FALSE),IF($A$109="Produits bruts d'origine animale et vegetale",VLOOKUP(VLOOKUP($A129,OUTIL!$AK:$AP,B$1,FALSE),REF!$Q:$R,2,FALSE),IF($A$109="Produits bruts d'origine minerale",VLOOKUP(VLOOKUP($A129,OUTIL!$AS:$AX,B$1,FALSE),REF!$AF:$AG,2,FALSE),IF($A$109="Produits finis de consommation",VLOOKUP(VLOOKUP($A129,OUTIL!$BA:$BF,B$1,FALSE),REF!$T:$U,2,FALSE),IF($A$109="Produits finis d'equipement agricole",VLOOKUP(VLOOKUP($A129,OUTIL!$BI:$BN,B$1,FALSE),REF!$AI:$AJ,2,FALSE),IF($A$109="Produits finis d'equipement industriel",VLOOKUP(VLOOKUP($A129,OUTIL!$BQ:$BV,B$1,FALSE),REF!$W:$X,2,FALSE),"Ahmadovitch")))))))))</f>
        <v>Instruments et appareils médico-chirurgicaux</v>
      </c>
      <c r="C129" s="5">
        <f>ROUND(IF($A$109="Alimentation, boissons et tabacs",VLOOKUP($A129,OUTIL!$E:$J,C$1,FALSE),IF($A$109="Demi produits",VLOOKUP($A129,OUTIL!$M:$R,C$1,FALSE),IF($A$109="Energie  et  lubrifiants",VLOOKUP($A129,OUTIL!$U:$Z,C$1,FALSE),IF($A$109="Or industriel",VLOOKUP($A129,OUTIL!$AC:$AH,C$1,FALSE),IF($A$109="Produits bruts d'origine animale et vegetale",VLOOKUP($A129,OUTIL!$AK:$AP,C$1,FALSE),IF($A$109="Produits bruts d'origine minerale",VLOOKUP($A129,OUTIL!$AS:$AX,C$1,FALSE),IF($A$109="Produits finis de consommation",VLOOKUP($A129,OUTIL!$BA:$BF,C$1,FALSE),IF($A$109="Produits finis d'equipement agricole",VLOOKUP($A129,OUTIL!$BI:$BN,C$1,FALSE),IF($A$109="Produits finis d'equipement industriel",VLOOKUP($A129,OUTIL!$BQ:$BV,C$1,FALSE),"Ahmadovitch")))))))))/1000,0)</f>
        <v>419</v>
      </c>
      <c r="D129" s="5">
        <f>ROUND(IF($A$109="Alimentation, boissons et tabacs",VLOOKUP($A129,OUTIL!$E:$J,D$1,FALSE),IF($A$109="Demi produits",VLOOKUP($A129,OUTIL!$M:$R,D$1,FALSE),IF($A$109="Energie  et  lubrifiants",VLOOKUP($A129,OUTIL!$U:$Z,D$1,FALSE),IF($A$109="Or industriel",VLOOKUP($A129,OUTIL!$AC:$AH,D$1,FALSE),IF($A$109="Produits bruts d'origine animale et vegetale",VLOOKUP($A129,OUTIL!$AK:$AP,D$1,FALSE),IF($A$109="Produits bruts d'origine minerale",VLOOKUP($A129,OUTIL!$AS:$AX,D$1,FALSE),IF($A$109="Produits finis de consommation",VLOOKUP($A129,OUTIL!$BA:$BF,D$1,FALSE),IF($A$109="Produits finis d'equipement agricole",VLOOKUP($A129,OUTIL!$BI:$BN,D$1,FALSE),IF($A$109="Produits finis d'equipement industriel",VLOOKUP($A129,OUTIL!$BQ:$BV,D$1,FALSE),"Ahmadovitch")))))))))/1000,0)</f>
        <v>128419</v>
      </c>
      <c r="E129" s="5">
        <f>ROUND(IF($A$109="Alimentation, boissons et tabacs",VLOOKUP($A129,OUTIL!$E:$J,E$1,FALSE),IF($A$109="Demi produits",VLOOKUP($A129,OUTIL!$M:$R,E$1,FALSE),IF($A$109="Energie  et  lubrifiants",VLOOKUP($A129,OUTIL!$U:$Z,E$1,FALSE),IF($A$109="Or industriel",VLOOKUP($A129,OUTIL!$AC:$AH,E$1,FALSE),IF($A$109="Produits bruts d'origine animale et vegetale",VLOOKUP($A129,OUTIL!$AK:$AP,E$1,FALSE),IF($A$109="Produits bruts d'origine minerale",VLOOKUP($A129,OUTIL!$AS:$AX,E$1,FALSE),IF($A$109="Produits finis de consommation",VLOOKUP($A129,OUTIL!$BA:$BF,E$1,FALSE),IF($A$109="Produits finis d'equipement agricole",VLOOKUP($A129,OUTIL!$BI:$BN,E$1,FALSE),IF($A$109="Produits finis d'equipement industriel",VLOOKUP($A129,OUTIL!$BQ:$BV,E$1,FALSE),"Ahmadovitch")))))))))/1000,0)</f>
        <v>559</v>
      </c>
      <c r="F129" s="5">
        <f>ROUND(IF($A$109="Alimentation, boissons et tabacs",VLOOKUP($A129,OUTIL!$E:$J,F$1,FALSE),IF($A$109="Demi produits",VLOOKUP($A129,OUTIL!$M:$R,F$1,FALSE),IF($A$109="Energie  et  lubrifiants",VLOOKUP($A129,OUTIL!$U:$Z,F$1,FALSE),IF($A$109="Or industriel",VLOOKUP($A129,OUTIL!$AC:$AH,F$1,FALSE),IF($A$109="Produits bruts d'origine animale et vegetale",VLOOKUP($A129,OUTIL!$AK:$AP,F$1,FALSE),IF($A$109="Produits bruts d'origine minerale",VLOOKUP($A129,OUTIL!$AS:$AX,F$1,FALSE),IF($A$109="Produits finis de consommation",VLOOKUP($A129,OUTIL!$BA:$BF,F$1,FALSE),IF($A$109="Produits finis d'equipement agricole",VLOOKUP($A129,OUTIL!$BI:$BN,F$1,FALSE),IF($A$109="Produits finis d'equipement industriel",VLOOKUP($A129,OUTIL!$BQ:$BV,F$1,FALSE),"Ahmadovitch")))))))))/1000,0)</f>
        <v>155927</v>
      </c>
      <c r="J129" s="4"/>
      <c r="K129" s="4"/>
      <c r="L129" s="4"/>
      <c r="M129" s="4"/>
    </row>
    <row r="130" spans="1:13" ht="16.5" x14ac:dyDescent="0.3">
      <c r="A130">
        <v>21</v>
      </c>
      <c r="B130" s="5" t="str">
        <f>IF($A$109="Alimentation, boissons et tabacs",VLOOKUP(VLOOKUP($A130,OUTIL!$E:$J,B$1,FALSE),REF!$K:$L,2,FALSE),IF($A$109="Demi produits",VLOOKUP(VLOOKUP($A130,OUTIL!$M:$R,B$1,FALSE),REF!$N:$O,2,FALSE),IF($A$109="Energie  et  lubrifiants",VLOOKUP(VLOOKUP($A130,OUTIL!$U:$Z,B$1,FALSE),REF!$Z:$AA,2,FALSE),IF($A$109="Or industriel",VLOOKUP(VLOOKUP($A130,OUTIL!$AC:$AH,B$1,FALSE),REF!$AC:$AD,2,FALSE),IF($A$109="Produits bruts d'origine animale et vegetale",VLOOKUP(VLOOKUP($A130,OUTIL!$AK:$AP,B$1,FALSE),REF!$Q:$R,2,FALSE),IF($A$109="Produits bruts d'origine minerale",VLOOKUP(VLOOKUP($A130,OUTIL!$AS:$AX,B$1,FALSE),REF!$AF:$AG,2,FALSE),IF($A$109="Produits finis de consommation",VLOOKUP(VLOOKUP($A130,OUTIL!$BA:$BF,B$1,FALSE),REF!$T:$U,2,FALSE),IF($A$109="Produits finis d'equipement agricole",VLOOKUP(VLOOKUP($A130,OUTIL!$BI:$BN,B$1,FALSE),REF!$AI:$AJ,2,FALSE),IF($A$109="Produits finis d'equipement industriel",VLOOKUP(VLOOKUP($A130,OUTIL!$BQ:$BV,B$1,FALSE),REF!$W:$X,2,FALSE),"Ahmadovitch")))))))))</f>
        <v>Chaudières, turbines et leurs parties</v>
      </c>
      <c r="C130" s="5">
        <f>ROUND(IF($A$109="Alimentation, boissons et tabacs",VLOOKUP($A130,OUTIL!$E:$J,C$1,FALSE),IF($A$109="Demi produits",VLOOKUP($A130,OUTIL!$M:$R,C$1,FALSE),IF($A$109="Energie  et  lubrifiants",VLOOKUP($A130,OUTIL!$U:$Z,C$1,FALSE),IF($A$109="Or industriel",VLOOKUP($A130,OUTIL!$AC:$AH,C$1,FALSE),IF($A$109="Produits bruts d'origine animale et vegetale",VLOOKUP($A130,OUTIL!$AK:$AP,C$1,FALSE),IF($A$109="Produits bruts d'origine minerale",VLOOKUP($A130,OUTIL!$AS:$AX,C$1,FALSE),IF($A$109="Produits finis de consommation",VLOOKUP($A130,OUTIL!$BA:$BF,C$1,FALSE),IF($A$109="Produits finis d'equipement agricole",VLOOKUP($A130,OUTIL!$BI:$BN,C$1,FALSE),IF($A$109="Produits finis d'equipement industriel",VLOOKUP($A130,OUTIL!$BQ:$BV,C$1,FALSE),"Ahmadovitch")))))))))/1000,0)</f>
        <v>928</v>
      </c>
      <c r="D130" s="5">
        <f>ROUND(IF($A$109="Alimentation, boissons et tabacs",VLOOKUP($A130,OUTIL!$E:$J,D$1,FALSE),IF($A$109="Demi produits",VLOOKUP($A130,OUTIL!$M:$R,D$1,FALSE),IF($A$109="Energie  et  lubrifiants",VLOOKUP($A130,OUTIL!$U:$Z,D$1,FALSE),IF($A$109="Or industriel",VLOOKUP($A130,OUTIL!$AC:$AH,D$1,FALSE),IF($A$109="Produits bruts d'origine animale et vegetale",VLOOKUP($A130,OUTIL!$AK:$AP,D$1,FALSE),IF($A$109="Produits bruts d'origine minerale",VLOOKUP($A130,OUTIL!$AS:$AX,D$1,FALSE),IF($A$109="Produits finis de consommation",VLOOKUP($A130,OUTIL!$BA:$BF,D$1,FALSE),IF($A$109="Produits finis d'equipement agricole",VLOOKUP($A130,OUTIL!$BI:$BN,D$1,FALSE),IF($A$109="Produits finis d'equipement industriel",VLOOKUP($A130,OUTIL!$BQ:$BV,D$1,FALSE),"Ahmadovitch")))))))))/1000,0)</f>
        <v>127509</v>
      </c>
      <c r="E130" s="5">
        <f>ROUND(IF($A$109="Alimentation, boissons et tabacs",VLOOKUP($A130,OUTIL!$E:$J,E$1,FALSE),IF($A$109="Demi produits",VLOOKUP($A130,OUTIL!$M:$R,E$1,FALSE),IF($A$109="Energie  et  lubrifiants",VLOOKUP($A130,OUTIL!$U:$Z,E$1,FALSE),IF($A$109="Or industriel",VLOOKUP($A130,OUTIL!$AC:$AH,E$1,FALSE),IF($A$109="Produits bruts d'origine animale et vegetale",VLOOKUP($A130,OUTIL!$AK:$AP,E$1,FALSE),IF($A$109="Produits bruts d'origine minerale",VLOOKUP($A130,OUTIL!$AS:$AX,E$1,FALSE),IF($A$109="Produits finis de consommation",VLOOKUP($A130,OUTIL!$BA:$BF,E$1,FALSE),IF($A$109="Produits finis d'equipement agricole",VLOOKUP($A130,OUTIL!$BI:$BN,E$1,FALSE),IF($A$109="Produits finis d'equipement industriel",VLOOKUP($A130,OUTIL!$BQ:$BV,E$1,FALSE),"Ahmadovitch")))))))))/1000,0)</f>
        <v>1019</v>
      </c>
      <c r="F130" s="5">
        <f>ROUND(IF($A$109="Alimentation, boissons et tabacs",VLOOKUP($A130,OUTIL!$E:$J,F$1,FALSE),IF($A$109="Demi produits",VLOOKUP($A130,OUTIL!$M:$R,F$1,FALSE),IF($A$109="Energie  et  lubrifiants",VLOOKUP($A130,OUTIL!$U:$Z,F$1,FALSE),IF($A$109="Or industriel",VLOOKUP($A130,OUTIL!$AC:$AH,F$1,FALSE),IF($A$109="Produits bruts d'origine animale et vegetale",VLOOKUP($A130,OUTIL!$AK:$AP,F$1,FALSE),IF($A$109="Produits bruts d'origine minerale",VLOOKUP($A130,OUTIL!$AS:$AX,F$1,FALSE),IF($A$109="Produits finis de consommation",VLOOKUP($A130,OUTIL!$BA:$BF,F$1,FALSE),IF($A$109="Produits finis d'equipement agricole",VLOOKUP($A130,OUTIL!$BI:$BN,F$1,FALSE),IF($A$109="Produits finis d'equipement industriel",VLOOKUP($A130,OUTIL!$BQ:$BV,F$1,FALSE),"Ahmadovitch")))))))))/1000,0)</f>
        <v>81824</v>
      </c>
      <c r="J130" s="4"/>
      <c r="K130" s="4"/>
      <c r="L130" s="4"/>
      <c r="M130" s="4"/>
    </row>
    <row r="131" spans="1:13" ht="16.5" x14ac:dyDescent="0.3">
      <c r="A131">
        <v>22</v>
      </c>
      <c r="B131" s="5" t="str">
        <f>IF($A$109="Alimentation, boissons et tabacs",VLOOKUP(VLOOKUP($A131,OUTIL!$E:$J,B$1,FALSE),REF!$K:$L,2,FALSE),IF($A$109="Demi produits",VLOOKUP(VLOOKUP($A131,OUTIL!$M:$R,B$1,FALSE),REF!$N:$O,2,FALSE),IF($A$109="Energie  et  lubrifiants",VLOOKUP(VLOOKUP($A131,OUTIL!$U:$Z,B$1,FALSE),REF!$Z:$AA,2,FALSE),IF($A$109="Or industriel",VLOOKUP(VLOOKUP($A131,OUTIL!$AC:$AH,B$1,FALSE),REF!$AC:$AD,2,FALSE),IF($A$109="Produits bruts d'origine animale et vegetale",VLOOKUP(VLOOKUP($A131,OUTIL!$AK:$AP,B$1,FALSE),REF!$Q:$R,2,FALSE),IF($A$109="Produits bruts d'origine minerale",VLOOKUP(VLOOKUP($A131,OUTIL!$AS:$AX,B$1,FALSE),REF!$AF:$AG,2,FALSE),IF($A$109="Produits finis de consommation",VLOOKUP(VLOOKUP($A131,OUTIL!$BA:$BF,B$1,FALSE),REF!$T:$U,2,FALSE),IF($A$109="Produits finis d'equipement agricole",VLOOKUP(VLOOKUP($A131,OUTIL!$BI:$BN,B$1,FALSE),REF!$AI:$AJ,2,FALSE),IF($A$109="Produits finis d'equipement industriel",VLOOKUP(VLOOKUP($A131,OUTIL!$BQ:$BV,B$1,FALSE),REF!$W:$X,2,FALSE),"Ahmadovitch")))))))))</f>
        <v>Parties de machines ou d'appareils ne comportant pas de connexions électriques</v>
      </c>
      <c r="C131" s="5">
        <f>ROUND(IF($A$109="Alimentation, boissons et tabacs",VLOOKUP($A131,OUTIL!$E:$J,C$1,FALSE),IF($A$109="Demi produits",VLOOKUP($A131,OUTIL!$M:$R,C$1,FALSE),IF($A$109="Energie  et  lubrifiants",VLOOKUP($A131,OUTIL!$U:$Z,C$1,FALSE),IF($A$109="Or industriel",VLOOKUP($A131,OUTIL!$AC:$AH,C$1,FALSE),IF($A$109="Produits bruts d'origine animale et vegetale",VLOOKUP($A131,OUTIL!$AK:$AP,C$1,FALSE),IF($A$109="Produits bruts d'origine minerale",VLOOKUP($A131,OUTIL!$AS:$AX,C$1,FALSE),IF($A$109="Produits finis de consommation",VLOOKUP($A131,OUTIL!$BA:$BF,C$1,FALSE),IF($A$109="Produits finis d'equipement agricole",VLOOKUP($A131,OUTIL!$BI:$BN,C$1,FALSE),IF($A$109="Produits finis d'equipement industriel",VLOOKUP($A131,OUTIL!$BQ:$BV,C$1,FALSE),"Ahmadovitch")))))))))/1000,0)</f>
        <v>508</v>
      </c>
      <c r="D131" s="5">
        <f>ROUND(IF($A$109="Alimentation, boissons et tabacs",VLOOKUP($A131,OUTIL!$E:$J,D$1,FALSE),IF($A$109="Demi produits",VLOOKUP($A131,OUTIL!$M:$R,D$1,FALSE),IF($A$109="Energie  et  lubrifiants",VLOOKUP($A131,OUTIL!$U:$Z,D$1,FALSE),IF($A$109="Or industriel",VLOOKUP($A131,OUTIL!$AC:$AH,D$1,FALSE),IF($A$109="Produits bruts d'origine animale et vegetale",VLOOKUP($A131,OUTIL!$AK:$AP,D$1,FALSE),IF($A$109="Produits bruts d'origine minerale",VLOOKUP($A131,OUTIL!$AS:$AX,D$1,FALSE),IF($A$109="Produits finis de consommation",VLOOKUP($A131,OUTIL!$BA:$BF,D$1,FALSE),IF($A$109="Produits finis d'equipement agricole",VLOOKUP($A131,OUTIL!$BI:$BN,D$1,FALSE),IF($A$109="Produits finis d'equipement industriel",VLOOKUP($A131,OUTIL!$BQ:$BV,D$1,FALSE),"Ahmadovitch")))))))))/1000,0)</f>
        <v>100447</v>
      </c>
      <c r="E131" s="5">
        <f>ROUND(IF($A$109="Alimentation, boissons et tabacs",VLOOKUP($A131,OUTIL!$E:$J,E$1,FALSE),IF($A$109="Demi produits",VLOOKUP($A131,OUTIL!$M:$R,E$1,FALSE),IF($A$109="Energie  et  lubrifiants",VLOOKUP($A131,OUTIL!$U:$Z,E$1,FALSE),IF($A$109="Or industriel",VLOOKUP($A131,OUTIL!$AC:$AH,E$1,FALSE),IF($A$109="Produits bruts d'origine animale et vegetale",VLOOKUP($A131,OUTIL!$AK:$AP,E$1,FALSE),IF($A$109="Produits bruts d'origine minerale",VLOOKUP($A131,OUTIL!$AS:$AX,E$1,FALSE),IF($A$109="Produits finis de consommation",VLOOKUP($A131,OUTIL!$BA:$BF,E$1,FALSE),IF($A$109="Produits finis d'equipement agricole",VLOOKUP($A131,OUTIL!$BI:$BN,E$1,FALSE),IF($A$109="Produits finis d'equipement industriel",VLOOKUP($A131,OUTIL!$BQ:$BV,E$1,FALSE),"Ahmadovitch")))))))))/1000,0)</f>
        <v>531</v>
      </c>
      <c r="F131" s="5">
        <f>ROUND(IF($A$109="Alimentation, boissons et tabacs",VLOOKUP($A131,OUTIL!$E:$J,F$1,FALSE),IF($A$109="Demi produits",VLOOKUP($A131,OUTIL!$M:$R,F$1,FALSE),IF($A$109="Energie  et  lubrifiants",VLOOKUP($A131,OUTIL!$U:$Z,F$1,FALSE),IF($A$109="Or industriel",VLOOKUP($A131,OUTIL!$AC:$AH,F$1,FALSE),IF($A$109="Produits bruts d'origine animale et vegetale",VLOOKUP($A131,OUTIL!$AK:$AP,F$1,FALSE),IF($A$109="Produits bruts d'origine minerale",VLOOKUP($A131,OUTIL!$AS:$AX,F$1,FALSE),IF($A$109="Produits finis de consommation",VLOOKUP($A131,OUTIL!$BA:$BF,F$1,FALSE),IF($A$109="Produits finis d'equipement agricole",VLOOKUP($A131,OUTIL!$BI:$BN,F$1,FALSE),IF($A$109="Produits finis d'equipement industriel",VLOOKUP($A131,OUTIL!$BQ:$BV,F$1,FALSE),"Ahmadovitch")))))))))/1000,0)</f>
        <v>111303</v>
      </c>
      <c r="J131" s="4"/>
      <c r="K131" s="4"/>
      <c r="L131" s="4"/>
      <c r="M131" s="4"/>
    </row>
    <row r="132" spans="1:13" ht="16.5" x14ac:dyDescent="0.3">
      <c r="A132">
        <v>23</v>
      </c>
      <c r="B132" s="5" t="str">
        <f>IF($A$109="Alimentation, boissons et tabacs",VLOOKUP(VLOOKUP($A132,OUTIL!$E:$J,B$1,FALSE),REF!$K:$L,2,FALSE),IF($A$109="Demi produits",VLOOKUP(VLOOKUP($A132,OUTIL!$M:$R,B$1,FALSE),REF!$N:$O,2,FALSE),IF($A$109="Energie  et  lubrifiants",VLOOKUP(VLOOKUP($A132,OUTIL!$U:$Z,B$1,FALSE),REF!$Z:$AA,2,FALSE),IF($A$109="Or industriel",VLOOKUP(VLOOKUP($A132,OUTIL!$AC:$AH,B$1,FALSE),REF!$AC:$AD,2,FALSE),IF($A$109="Produits bruts d'origine animale et vegetale",VLOOKUP(VLOOKUP($A132,OUTIL!$AK:$AP,B$1,FALSE),REF!$Q:$R,2,FALSE),IF($A$109="Produits bruts d'origine minerale",VLOOKUP(VLOOKUP($A132,OUTIL!$AS:$AX,B$1,FALSE),REF!$AF:$AG,2,FALSE),IF($A$109="Produits finis de consommation",VLOOKUP(VLOOKUP($A132,OUTIL!$BA:$BF,B$1,FALSE),REF!$T:$U,2,FALSE),IF($A$109="Produits finis d'equipement agricole",VLOOKUP(VLOOKUP($A132,OUTIL!$BI:$BN,B$1,FALSE),REF!$AI:$AJ,2,FALSE),IF($A$109="Produits finis d'equipement industriel",VLOOKUP(VLOOKUP($A132,OUTIL!$BQ:$BV,B$1,FALSE),REF!$W:$X,2,FALSE),"Ahmadovitch")))))))))</f>
        <v>Piles, batteries de piles et acumulateurs électriques</v>
      </c>
      <c r="C132" s="5">
        <f>ROUND(IF($A$109="Alimentation, boissons et tabacs",VLOOKUP($A132,OUTIL!$E:$J,C$1,FALSE),IF($A$109="Demi produits",VLOOKUP($A132,OUTIL!$M:$R,C$1,FALSE),IF($A$109="Energie  et  lubrifiants",VLOOKUP($A132,OUTIL!$U:$Z,C$1,FALSE),IF($A$109="Or industriel",VLOOKUP($A132,OUTIL!$AC:$AH,C$1,FALSE),IF($A$109="Produits bruts d'origine animale et vegetale",VLOOKUP($A132,OUTIL!$AK:$AP,C$1,FALSE),IF($A$109="Produits bruts d'origine minerale",VLOOKUP($A132,OUTIL!$AS:$AX,C$1,FALSE),IF($A$109="Produits finis de consommation",VLOOKUP($A132,OUTIL!$BA:$BF,C$1,FALSE),IF($A$109="Produits finis d'equipement agricole",VLOOKUP($A132,OUTIL!$BI:$BN,C$1,FALSE),IF($A$109="Produits finis d'equipement industriel",VLOOKUP($A132,OUTIL!$BQ:$BV,C$1,FALSE),"Ahmadovitch")))))))))/1000,0)</f>
        <v>3326</v>
      </c>
      <c r="D132" s="5">
        <f>ROUND(IF($A$109="Alimentation, boissons et tabacs",VLOOKUP($A132,OUTIL!$E:$J,D$1,FALSE),IF($A$109="Demi produits",VLOOKUP($A132,OUTIL!$M:$R,D$1,FALSE),IF($A$109="Energie  et  lubrifiants",VLOOKUP($A132,OUTIL!$U:$Z,D$1,FALSE),IF($A$109="Or industriel",VLOOKUP($A132,OUTIL!$AC:$AH,D$1,FALSE),IF($A$109="Produits bruts d'origine animale et vegetale",VLOOKUP($A132,OUTIL!$AK:$AP,D$1,FALSE),IF($A$109="Produits bruts d'origine minerale",VLOOKUP($A132,OUTIL!$AS:$AX,D$1,FALSE),IF($A$109="Produits finis de consommation",VLOOKUP($A132,OUTIL!$BA:$BF,D$1,FALSE),IF($A$109="Produits finis d'equipement agricole",VLOOKUP($A132,OUTIL!$BI:$BN,D$1,FALSE),IF($A$109="Produits finis d'equipement industriel",VLOOKUP($A132,OUTIL!$BQ:$BV,D$1,FALSE),"Ahmadovitch")))))))))/1000,0)</f>
        <v>86869</v>
      </c>
      <c r="E132" s="5">
        <f>ROUND(IF($A$109="Alimentation, boissons et tabacs",VLOOKUP($A132,OUTIL!$E:$J,E$1,FALSE),IF($A$109="Demi produits",VLOOKUP($A132,OUTIL!$M:$R,E$1,FALSE),IF($A$109="Energie  et  lubrifiants",VLOOKUP($A132,OUTIL!$U:$Z,E$1,FALSE),IF($A$109="Or industriel",VLOOKUP($A132,OUTIL!$AC:$AH,E$1,FALSE),IF($A$109="Produits bruts d'origine animale et vegetale",VLOOKUP($A132,OUTIL!$AK:$AP,E$1,FALSE),IF($A$109="Produits bruts d'origine minerale",VLOOKUP($A132,OUTIL!$AS:$AX,E$1,FALSE),IF($A$109="Produits finis de consommation",VLOOKUP($A132,OUTIL!$BA:$BF,E$1,FALSE),IF($A$109="Produits finis d'equipement agricole",VLOOKUP($A132,OUTIL!$BI:$BN,E$1,FALSE),IF($A$109="Produits finis d'equipement industriel",VLOOKUP($A132,OUTIL!$BQ:$BV,E$1,FALSE),"Ahmadovitch")))))))))/1000,0)</f>
        <v>4053</v>
      </c>
      <c r="F132" s="5">
        <f>ROUND(IF($A$109="Alimentation, boissons et tabacs",VLOOKUP($A132,OUTIL!$E:$J,F$1,FALSE),IF($A$109="Demi produits",VLOOKUP($A132,OUTIL!$M:$R,F$1,FALSE),IF($A$109="Energie  et  lubrifiants",VLOOKUP($A132,OUTIL!$U:$Z,F$1,FALSE),IF($A$109="Or industriel",VLOOKUP($A132,OUTIL!$AC:$AH,F$1,FALSE),IF($A$109="Produits bruts d'origine animale et vegetale",VLOOKUP($A132,OUTIL!$AK:$AP,F$1,FALSE),IF($A$109="Produits bruts d'origine minerale",VLOOKUP($A132,OUTIL!$AS:$AX,F$1,FALSE),IF($A$109="Produits finis de consommation",VLOOKUP($A132,OUTIL!$BA:$BF,F$1,FALSE),IF($A$109="Produits finis d'equipement agricole",VLOOKUP($A132,OUTIL!$BI:$BN,F$1,FALSE),IF($A$109="Produits finis d'equipement industriel",VLOOKUP($A132,OUTIL!$BQ:$BV,F$1,FALSE),"Ahmadovitch")))))))))/1000,0)</f>
        <v>120340</v>
      </c>
      <c r="J132" s="4"/>
      <c r="K132" s="4"/>
      <c r="L132" s="4"/>
      <c r="M132" s="4"/>
    </row>
    <row r="133" spans="1:13" ht="16.5" x14ac:dyDescent="0.3">
      <c r="A133">
        <v>24</v>
      </c>
      <c r="B133" s="5" t="str">
        <f>IF($A$109="Alimentation, boissons et tabacs",VLOOKUP(VLOOKUP($A133,OUTIL!$E:$J,B$1,FALSE),REF!$K:$L,2,FALSE),IF($A$109="Demi produits",VLOOKUP(VLOOKUP($A133,OUTIL!$M:$R,B$1,FALSE),REF!$N:$O,2,FALSE),IF($A$109="Energie  et  lubrifiants",VLOOKUP(VLOOKUP($A133,OUTIL!$U:$Z,B$1,FALSE),REF!$Z:$AA,2,FALSE),IF($A$109="Or industriel",VLOOKUP(VLOOKUP($A133,OUTIL!$AC:$AH,B$1,FALSE),REF!$AC:$AD,2,FALSE),IF($A$109="Produits bruts d'origine animale et vegetale",VLOOKUP(VLOOKUP($A133,OUTIL!$AK:$AP,B$1,FALSE),REF!$Q:$R,2,FALSE),IF($A$109="Produits bruts d'origine minerale",VLOOKUP(VLOOKUP($A133,OUTIL!$AS:$AX,B$1,FALSE),REF!$AF:$AG,2,FALSE),IF($A$109="Produits finis de consommation",VLOOKUP(VLOOKUP($A133,OUTIL!$BA:$BF,B$1,FALSE),REF!$T:$U,2,FALSE),IF($A$109="Produits finis d'equipement agricole",VLOOKUP(VLOOKUP($A133,OUTIL!$BI:$BN,B$1,FALSE),REF!$AI:$AJ,2,FALSE),IF($A$109="Produits finis d'equipement industriel",VLOOKUP(VLOOKUP($A133,OUTIL!$BQ:$BV,B$1,FALSE),REF!$W:$X,2,FALSE),"Ahmadovitch")))))))))</f>
        <v>Sous systèmes électroniques</v>
      </c>
      <c r="C133" s="5">
        <f>ROUND(IF($A$109="Alimentation, boissons et tabacs",VLOOKUP($A133,OUTIL!$E:$J,C$1,FALSE),IF($A$109="Demi produits",VLOOKUP($A133,OUTIL!$M:$R,C$1,FALSE),IF($A$109="Energie  et  lubrifiants",VLOOKUP($A133,OUTIL!$U:$Z,C$1,FALSE),IF($A$109="Or industriel",VLOOKUP($A133,OUTIL!$AC:$AH,C$1,FALSE),IF($A$109="Produits bruts d'origine animale et vegetale",VLOOKUP($A133,OUTIL!$AK:$AP,C$1,FALSE),IF($A$109="Produits bruts d'origine minerale",VLOOKUP($A133,OUTIL!$AS:$AX,C$1,FALSE),IF($A$109="Produits finis de consommation",VLOOKUP($A133,OUTIL!$BA:$BF,C$1,FALSE),IF($A$109="Produits finis d'equipement agricole",VLOOKUP($A133,OUTIL!$BI:$BN,C$1,FALSE),IF($A$109="Produits finis d'equipement industriel",VLOOKUP($A133,OUTIL!$BQ:$BV,C$1,FALSE),"Ahmadovitch")))))))))/1000,0)</f>
        <v>44</v>
      </c>
      <c r="D133" s="5">
        <f>ROUND(IF($A$109="Alimentation, boissons et tabacs",VLOOKUP($A133,OUTIL!$E:$J,D$1,FALSE),IF($A$109="Demi produits",VLOOKUP($A133,OUTIL!$M:$R,D$1,FALSE),IF($A$109="Energie  et  lubrifiants",VLOOKUP($A133,OUTIL!$U:$Z,D$1,FALSE),IF($A$109="Or industriel",VLOOKUP($A133,OUTIL!$AC:$AH,D$1,FALSE),IF($A$109="Produits bruts d'origine animale et vegetale",VLOOKUP($A133,OUTIL!$AK:$AP,D$1,FALSE),IF($A$109="Produits bruts d'origine minerale",VLOOKUP($A133,OUTIL!$AS:$AX,D$1,FALSE),IF($A$109="Produits finis de consommation",VLOOKUP($A133,OUTIL!$BA:$BF,D$1,FALSE),IF($A$109="Produits finis d'equipement agricole",VLOOKUP($A133,OUTIL!$BI:$BN,D$1,FALSE),IF($A$109="Produits finis d'equipement industriel",VLOOKUP($A133,OUTIL!$BQ:$BV,D$1,FALSE),"Ahmadovitch")))))))))/1000,0)</f>
        <v>80904</v>
      </c>
      <c r="E133" s="5">
        <f>ROUND(IF($A$109="Alimentation, boissons et tabacs",VLOOKUP($A133,OUTIL!$E:$J,E$1,FALSE),IF($A$109="Demi produits",VLOOKUP($A133,OUTIL!$M:$R,E$1,FALSE),IF($A$109="Energie  et  lubrifiants",VLOOKUP($A133,OUTIL!$U:$Z,E$1,FALSE),IF($A$109="Or industriel",VLOOKUP($A133,OUTIL!$AC:$AH,E$1,FALSE),IF($A$109="Produits bruts d'origine animale et vegetale",VLOOKUP($A133,OUTIL!$AK:$AP,E$1,FALSE),IF($A$109="Produits bruts d'origine minerale",VLOOKUP($A133,OUTIL!$AS:$AX,E$1,FALSE),IF($A$109="Produits finis de consommation",VLOOKUP($A133,OUTIL!$BA:$BF,E$1,FALSE),IF($A$109="Produits finis d'equipement agricole",VLOOKUP($A133,OUTIL!$BI:$BN,E$1,FALSE),IF($A$109="Produits finis d'equipement industriel",VLOOKUP($A133,OUTIL!$BQ:$BV,E$1,FALSE),"Ahmadovitch")))))))))/1000,0)</f>
        <v>37</v>
      </c>
      <c r="F133" s="5">
        <f>ROUND(IF($A$109="Alimentation, boissons et tabacs",VLOOKUP($A133,OUTIL!$E:$J,F$1,FALSE),IF($A$109="Demi produits",VLOOKUP($A133,OUTIL!$M:$R,F$1,FALSE),IF($A$109="Energie  et  lubrifiants",VLOOKUP($A133,OUTIL!$U:$Z,F$1,FALSE),IF($A$109="Or industriel",VLOOKUP($A133,OUTIL!$AC:$AH,F$1,FALSE),IF($A$109="Produits bruts d'origine animale et vegetale",VLOOKUP($A133,OUTIL!$AK:$AP,F$1,FALSE),IF($A$109="Produits bruts d'origine minerale",VLOOKUP($A133,OUTIL!$AS:$AX,F$1,FALSE),IF($A$109="Produits finis de consommation",VLOOKUP($A133,OUTIL!$BA:$BF,F$1,FALSE),IF($A$109="Produits finis d'equipement agricole",VLOOKUP($A133,OUTIL!$BI:$BN,F$1,FALSE),IF($A$109="Produits finis d'equipement industriel",VLOOKUP($A133,OUTIL!$BQ:$BV,F$1,FALSE),"Ahmadovitch")))))))))/1000,0)</f>
        <v>73670</v>
      </c>
      <c r="G133" s="4"/>
      <c r="H133" s="4"/>
      <c r="I133" s="4"/>
      <c r="J133" s="4"/>
      <c r="K133" s="4"/>
      <c r="L133" s="4"/>
      <c r="M133" s="4"/>
    </row>
    <row r="134" spans="1:13" ht="16.5" x14ac:dyDescent="0.3">
      <c r="A134">
        <v>25</v>
      </c>
      <c r="B134" s="5" t="str">
        <f>IF($A$109="Alimentation, boissons et tabacs",VLOOKUP(VLOOKUP($A134,OUTIL!$E:$J,B$1,FALSE),REF!$K:$L,2,FALSE),IF($A$109="Demi produits",VLOOKUP(VLOOKUP($A134,OUTIL!$M:$R,B$1,FALSE),REF!$N:$O,2,FALSE),IF($A$109="Energie  et  lubrifiants",VLOOKUP(VLOOKUP($A134,OUTIL!$U:$Z,B$1,FALSE),REF!$Z:$AA,2,FALSE),IF($A$109="Or industriel",VLOOKUP(VLOOKUP($A134,OUTIL!$AC:$AH,B$1,FALSE),REF!$AC:$AD,2,FALSE),IF($A$109="Produits bruts d'origine animale et vegetale",VLOOKUP(VLOOKUP($A134,OUTIL!$AK:$AP,B$1,FALSE),REF!$Q:$R,2,FALSE),IF($A$109="Produits bruts d'origine minerale",VLOOKUP(VLOOKUP($A134,OUTIL!$AS:$AX,B$1,FALSE),REF!$AF:$AG,2,FALSE),IF($A$109="Produits finis de consommation",VLOOKUP(VLOOKUP($A134,OUTIL!$BA:$BF,B$1,FALSE),REF!$T:$U,2,FALSE),IF($A$109="Produits finis d'equipement agricole",VLOOKUP(VLOOKUP($A134,OUTIL!$BI:$BN,B$1,FALSE),REF!$AI:$AJ,2,FALSE),IF($A$109="Produits finis d'equipement industriel",VLOOKUP(VLOOKUP($A134,OUTIL!$BQ:$BV,B$1,FALSE),REF!$W:$X,2,FALSE),"Ahmadovitch")))))))))</f>
        <v>Articles divers en caoutchouc</v>
      </c>
      <c r="C134" s="5">
        <f>ROUND(IF($A$109="Alimentation, boissons et tabacs",VLOOKUP($A134,OUTIL!$E:$J,C$1,FALSE),IF($A$109="Demi produits",VLOOKUP($A134,OUTIL!$M:$R,C$1,FALSE),IF($A$109="Energie  et  lubrifiants",VLOOKUP($A134,OUTIL!$U:$Z,C$1,FALSE),IF($A$109="Or industriel",VLOOKUP($A134,OUTIL!$AC:$AH,C$1,FALSE),IF($A$109="Produits bruts d'origine animale et vegetale",VLOOKUP($A134,OUTIL!$AK:$AP,C$1,FALSE),IF($A$109="Produits bruts d'origine minerale",VLOOKUP($A134,OUTIL!$AS:$AX,C$1,FALSE),IF($A$109="Produits finis de consommation",VLOOKUP($A134,OUTIL!$BA:$BF,C$1,FALSE),IF($A$109="Produits finis d'equipement agricole",VLOOKUP($A134,OUTIL!$BI:$BN,C$1,FALSE),IF($A$109="Produits finis d'equipement industriel",VLOOKUP($A134,OUTIL!$BQ:$BV,C$1,FALSE),"Ahmadovitch")))))))))/1000,0)</f>
        <v>680</v>
      </c>
      <c r="D134" s="5">
        <f>ROUND(IF($A$109="Alimentation, boissons et tabacs",VLOOKUP($A134,OUTIL!$E:$J,D$1,FALSE),IF($A$109="Demi produits",VLOOKUP($A134,OUTIL!$M:$R,D$1,FALSE),IF($A$109="Energie  et  lubrifiants",VLOOKUP($A134,OUTIL!$U:$Z,D$1,FALSE),IF($A$109="Or industriel",VLOOKUP($A134,OUTIL!$AC:$AH,D$1,FALSE),IF($A$109="Produits bruts d'origine animale et vegetale",VLOOKUP($A134,OUTIL!$AK:$AP,D$1,FALSE),IF($A$109="Produits bruts d'origine minerale",VLOOKUP($A134,OUTIL!$AS:$AX,D$1,FALSE),IF($A$109="Produits finis de consommation",VLOOKUP($A134,OUTIL!$BA:$BF,D$1,FALSE),IF($A$109="Produits finis d'equipement agricole",VLOOKUP($A134,OUTIL!$BI:$BN,D$1,FALSE),IF($A$109="Produits finis d'equipement industriel",VLOOKUP($A134,OUTIL!$BQ:$BV,D$1,FALSE),"Ahmadovitch")))))))))/1000,0)</f>
        <v>76224</v>
      </c>
      <c r="E134" s="5">
        <f>ROUND(IF($A$109="Alimentation, boissons et tabacs",VLOOKUP($A134,OUTIL!$E:$J,E$1,FALSE),IF($A$109="Demi produits",VLOOKUP($A134,OUTIL!$M:$R,E$1,FALSE),IF($A$109="Energie  et  lubrifiants",VLOOKUP($A134,OUTIL!$U:$Z,E$1,FALSE),IF($A$109="Or industriel",VLOOKUP($A134,OUTIL!$AC:$AH,E$1,FALSE),IF($A$109="Produits bruts d'origine animale et vegetale",VLOOKUP($A134,OUTIL!$AK:$AP,E$1,FALSE),IF($A$109="Produits bruts d'origine minerale",VLOOKUP($A134,OUTIL!$AS:$AX,E$1,FALSE),IF($A$109="Produits finis de consommation",VLOOKUP($A134,OUTIL!$BA:$BF,E$1,FALSE),IF($A$109="Produits finis d'equipement agricole",VLOOKUP($A134,OUTIL!$BI:$BN,E$1,FALSE),IF($A$109="Produits finis d'equipement industriel",VLOOKUP($A134,OUTIL!$BQ:$BV,E$1,FALSE),"Ahmadovitch")))))))))/1000,0)</f>
        <v>962</v>
      </c>
      <c r="F134" s="5">
        <f>ROUND(IF($A$109="Alimentation, boissons et tabacs",VLOOKUP($A134,OUTIL!$E:$J,F$1,FALSE),IF($A$109="Demi produits",VLOOKUP($A134,OUTIL!$M:$R,F$1,FALSE),IF($A$109="Energie  et  lubrifiants",VLOOKUP($A134,OUTIL!$U:$Z,F$1,FALSE),IF($A$109="Or industriel",VLOOKUP($A134,OUTIL!$AC:$AH,F$1,FALSE),IF($A$109="Produits bruts d'origine animale et vegetale",VLOOKUP($A134,OUTIL!$AK:$AP,F$1,FALSE),IF($A$109="Produits bruts d'origine minerale",VLOOKUP($A134,OUTIL!$AS:$AX,F$1,FALSE),IF($A$109="Produits finis de consommation",VLOOKUP($A134,OUTIL!$BA:$BF,F$1,FALSE),IF($A$109="Produits finis d'equipement agricole",VLOOKUP($A134,OUTIL!$BI:$BN,F$1,FALSE),IF($A$109="Produits finis d'equipement industriel",VLOOKUP($A134,OUTIL!$BQ:$BV,F$1,FALSE),"Ahmadovitch")))))))))/1000,0)</f>
        <v>113263</v>
      </c>
      <c r="J134" s="4"/>
      <c r="K134" s="4"/>
      <c r="L134" s="4"/>
      <c r="M134" s="4"/>
    </row>
    <row r="135" spans="1:13" ht="16.5" x14ac:dyDescent="0.3">
      <c r="A135">
        <v>26</v>
      </c>
      <c r="B135" s="5" t="str">
        <f>IF($A$109="Alimentation, boissons et tabacs",VLOOKUP(VLOOKUP($A135,OUTIL!$E:$J,B$1,FALSE),REF!$K:$L,2,FALSE),IF($A$109="Demi produits",VLOOKUP(VLOOKUP($A135,OUTIL!$M:$R,B$1,FALSE),REF!$N:$O,2,FALSE),IF($A$109="Energie  et  lubrifiants",VLOOKUP(VLOOKUP($A135,OUTIL!$U:$Z,B$1,FALSE),REF!$Z:$AA,2,FALSE),IF($A$109="Or industriel",VLOOKUP(VLOOKUP($A135,OUTIL!$AC:$AH,B$1,FALSE),REF!$AC:$AD,2,FALSE),IF($A$109="Produits bruts d'origine animale et vegetale",VLOOKUP(VLOOKUP($A135,OUTIL!$AK:$AP,B$1,FALSE),REF!$Q:$R,2,FALSE),IF($A$109="Produits bruts d'origine minerale",VLOOKUP(VLOOKUP($A135,OUTIL!$AS:$AX,B$1,FALSE),REF!$AF:$AG,2,FALSE),IF($A$109="Produits finis de consommation",VLOOKUP(VLOOKUP($A135,OUTIL!$BA:$BF,B$1,FALSE),REF!$T:$U,2,FALSE),IF($A$109="Produits finis d'equipement agricole",VLOOKUP(VLOOKUP($A135,OUTIL!$BI:$BN,B$1,FALSE),REF!$AI:$AJ,2,FALSE),IF($A$109="Produits finis d'equipement industriel",VLOOKUP(VLOOKUP($A135,OUTIL!$BQ:$BV,B$1,FALSE),REF!$W:$X,2,FALSE),"Ahmadovitch")))))))))</f>
        <v>Groupes électrogènes et convertisseurs rotatifs électriques</v>
      </c>
      <c r="C135" s="5">
        <f>ROUND(IF($A$109="Alimentation, boissons et tabacs",VLOOKUP($A135,OUTIL!$E:$J,C$1,FALSE),IF($A$109="Demi produits",VLOOKUP($A135,OUTIL!$M:$R,C$1,FALSE),IF($A$109="Energie  et  lubrifiants",VLOOKUP($A135,OUTIL!$U:$Z,C$1,FALSE),IF($A$109="Or industriel",VLOOKUP($A135,OUTIL!$AC:$AH,C$1,FALSE),IF($A$109="Produits bruts d'origine animale et vegetale",VLOOKUP($A135,OUTIL!$AK:$AP,C$1,FALSE),IF($A$109="Produits bruts d'origine minerale",VLOOKUP($A135,OUTIL!$AS:$AX,C$1,FALSE),IF($A$109="Produits finis de consommation",VLOOKUP($A135,OUTIL!$BA:$BF,C$1,FALSE),IF($A$109="Produits finis d'equipement agricole",VLOOKUP($A135,OUTIL!$BI:$BN,C$1,FALSE),IF($A$109="Produits finis d'equipement industriel",VLOOKUP($A135,OUTIL!$BQ:$BV,C$1,FALSE),"Ahmadovitch")))))))))/1000,0)</f>
        <v>584</v>
      </c>
      <c r="D135" s="5">
        <f>ROUND(IF($A$109="Alimentation, boissons et tabacs",VLOOKUP($A135,OUTIL!$E:$J,D$1,FALSE),IF($A$109="Demi produits",VLOOKUP($A135,OUTIL!$M:$R,D$1,FALSE),IF($A$109="Energie  et  lubrifiants",VLOOKUP($A135,OUTIL!$U:$Z,D$1,FALSE),IF($A$109="Or industriel",VLOOKUP($A135,OUTIL!$AC:$AH,D$1,FALSE),IF($A$109="Produits bruts d'origine animale et vegetale",VLOOKUP($A135,OUTIL!$AK:$AP,D$1,FALSE),IF($A$109="Produits bruts d'origine minerale",VLOOKUP($A135,OUTIL!$AS:$AX,D$1,FALSE),IF($A$109="Produits finis de consommation",VLOOKUP($A135,OUTIL!$BA:$BF,D$1,FALSE),IF($A$109="Produits finis d'equipement agricole",VLOOKUP($A135,OUTIL!$BI:$BN,D$1,FALSE),IF($A$109="Produits finis d'equipement industriel",VLOOKUP($A135,OUTIL!$BQ:$BV,D$1,FALSE),"Ahmadovitch")))))))))/1000,0)</f>
        <v>70013</v>
      </c>
      <c r="E135" s="5">
        <f>ROUND(IF($A$109="Alimentation, boissons et tabacs",VLOOKUP($A135,OUTIL!$E:$J,E$1,FALSE),IF($A$109="Demi produits",VLOOKUP($A135,OUTIL!$M:$R,E$1,FALSE),IF($A$109="Energie  et  lubrifiants",VLOOKUP($A135,OUTIL!$U:$Z,E$1,FALSE),IF($A$109="Or industriel",VLOOKUP($A135,OUTIL!$AC:$AH,E$1,FALSE),IF($A$109="Produits bruts d'origine animale et vegetale",VLOOKUP($A135,OUTIL!$AK:$AP,E$1,FALSE),IF($A$109="Produits bruts d'origine minerale",VLOOKUP($A135,OUTIL!$AS:$AX,E$1,FALSE),IF($A$109="Produits finis de consommation",VLOOKUP($A135,OUTIL!$BA:$BF,E$1,FALSE),IF($A$109="Produits finis d'equipement agricole",VLOOKUP($A135,OUTIL!$BI:$BN,E$1,FALSE),IF($A$109="Produits finis d'equipement industriel",VLOOKUP($A135,OUTIL!$BQ:$BV,E$1,FALSE),"Ahmadovitch")))))))))/1000,0)</f>
        <v>716</v>
      </c>
      <c r="F135" s="5">
        <f>ROUND(IF($A$109="Alimentation, boissons et tabacs",VLOOKUP($A135,OUTIL!$E:$J,F$1,FALSE),IF($A$109="Demi produits",VLOOKUP($A135,OUTIL!$M:$R,F$1,FALSE),IF($A$109="Energie  et  lubrifiants",VLOOKUP($A135,OUTIL!$U:$Z,F$1,FALSE),IF($A$109="Or industriel",VLOOKUP($A135,OUTIL!$AC:$AH,F$1,FALSE),IF($A$109="Produits bruts d'origine animale et vegetale",VLOOKUP($A135,OUTIL!$AK:$AP,F$1,FALSE),IF($A$109="Produits bruts d'origine minerale",VLOOKUP($A135,OUTIL!$AS:$AX,F$1,FALSE),IF($A$109="Produits finis de consommation",VLOOKUP($A135,OUTIL!$BA:$BF,F$1,FALSE),IF($A$109="Produits finis d'equipement agricole",VLOOKUP($A135,OUTIL!$BI:$BN,F$1,FALSE),IF($A$109="Produits finis d'equipement industriel",VLOOKUP($A135,OUTIL!$BQ:$BV,F$1,FALSE),"Ahmadovitch")))))))))/1000,0)</f>
        <v>91393</v>
      </c>
      <c r="J135" s="4"/>
      <c r="K135" s="4"/>
      <c r="L135" s="4"/>
      <c r="M135" s="4"/>
    </row>
    <row r="136" spans="1:13" ht="16.5" x14ac:dyDescent="0.3">
      <c r="A136">
        <v>27</v>
      </c>
      <c r="B136" s="5" t="str">
        <f>IF($A$109="Alimentation, boissons et tabacs",VLOOKUP(VLOOKUP($A136,OUTIL!$E:$J,B$1,FALSE),REF!$K:$L,2,FALSE),IF($A$109="Demi produits",VLOOKUP(VLOOKUP($A136,OUTIL!$M:$R,B$1,FALSE),REF!$N:$O,2,FALSE),IF($A$109="Energie  et  lubrifiants",VLOOKUP(VLOOKUP($A136,OUTIL!$U:$Z,B$1,FALSE),REF!$Z:$AA,2,FALSE),IF($A$109="Or industriel",VLOOKUP(VLOOKUP($A136,OUTIL!$AC:$AH,B$1,FALSE),REF!$AC:$AD,2,FALSE),IF($A$109="Produits bruts d'origine animale et vegetale",VLOOKUP(VLOOKUP($A136,OUTIL!$AK:$AP,B$1,FALSE),REF!$Q:$R,2,FALSE),IF($A$109="Produits bruts d'origine minerale",VLOOKUP(VLOOKUP($A136,OUTIL!$AS:$AX,B$1,FALSE),REF!$AF:$AG,2,FALSE),IF($A$109="Produits finis de consommation",VLOOKUP(VLOOKUP($A136,OUTIL!$BA:$BF,B$1,FALSE),REF!$T:$U,2,FALSE),IF($A$109="Produits finis d'equipement agricole",VLOOKUP(VLOOKUP($A136,OUTIL!$BI:$BN,B$1,FALSE),REF!$AI:$AJ,2,FALSE),IF($A$109="Produits finis d'equipement industriel",VLOOKUP(VLOOKUP($A136,OUTIL!$BQ:$BV,B$1,FALSE),REF!$W:$X,2,FALSE),"Ahmadovitch")))))))))</f>
        <v>Pompes et compresseurs</v>
      </c>
      <c r="C136" s="5">
        <f>ROUND(IF($A$109="Alimentation, boissons et tabacs",VLOOKUP($A136,OUTIL!$E:$J,C$1,FALSE),IF($A$109="Demi produits",VLOOKUP($A136,OUTIL!$M:$R,C$1,FALSE),IF($A$109="Energie  et  lubrifiants",VLOOKUP($A136,OUTIL!$U:$Z,C$1,FALSE),IF($A$109="Or industriel",VLOOKUP($A136,OUTIL!$AC:$AH,C$1,FALSE),IF($A$109="Produits bruts d'origine animale et vegetale",VLOOKUP($A136,OUTIL!$AK:$AP,C$1,FALSE),IF($A$109="Produits bruts d'origine minerale",VLOOKUP($A136,OUTIL!$AS:$AX,C$1,FALSE),IF($A$109="Produits finis de consommation",VLOOKUP($A136,OUTIL!$BA:$BF,C$1,FALSE),IF($A$109="Produits finis d'equipement agricole",VLOOKUP($A136,OUTIL!$BI:$BN,C$1,FALSE),IF($A$109="Produits finis d'equipement industriel",VLOOKUP($A136,OUTIL!$BQ:$BV,C$1,FALSE),"Ahmadovitch")))))))))/1000,0)</f>
        <v>471</v>
      </c>
      <c r="D136" s="5">
        <f>ROUND(IF($A$109="Alimentation, boissons et tabacs",VLOOKUP($A136,OUTIL!$E:$J,D$1,FALSE),IF($A$109="Demi produits",VLOOKUP($A136,OUTIL!$M:$R,D$1,FALSE),IF($A$109="Energie  et  lubrifiants",VLOOKUP($A136,OUTIL!$U:$Z,D$1,FALSE),IF($A$109="Or industriel",VLOOKUP($A136,OUTIL!$AC:$AH,D$1,FALSE),IF($A$109="Produits bruts d'origine animale et vegetale",VLOOKUP($A136,OUTIL!$AK:$AP,D$1,FALSE),IF($A$109="Produits bruts d'origine minerale",VLOOKUP($A136,OUTIL!$AS:$AX,D$1,FALSE),IF($A$109="Produits finis de consommation",VLOOKUP($A136,OUTIL!$BA:$BF,D$1,FALSE),IF($A$109="Produits finis d'equipement agricole",VLOOKUP($A136,OUTIL!$BI:$BN,D$1,FALSE),IF($A$109="Produits finis d'equipement industriel",VLOOKUP($A136,OUTIL!$BQ:$BV,D$1,FALSE),"Ahmadovitch")))))))))/1000,0)</f>
        <v>67387</v>
      </c>
      <c r="E136" s="5">
        <f>ROUND(IF($A$109="Alimentation, boissons et tabacs",VLOOKUP($A136,OUTIL!$E:$J,E$1,FALSE),IF($A$109="Demi produits",VLOOKUP($A136,OUTIL!$M:$R,E$1,FALSE),IF($A$109="Energie  et  lubrifiants",VLOOKUP($A136,OUTIL!$U:$Z,E$1,FALSE),IF($A$109="Or industriel",VLOOKUP($A136,OUTIL!$AC:$AH,E$1,FALSE),IF($A$109="Produits bruts d'origine animale et vegetale",VLOOKUP($A136,OUTIL!$AK:$AP,E$1,FALSE),IF($A$109="Produits bruts d'origine minerale",VLOOKUP($A136,OUTIL!$AS:$AX,E$1,FALSE),IF($A$109="Produits finis de consommation",VLOOKUP($A136,OUTIL!$BA:$BF,E$1,FALSE),IF($A$109="Produits finis d'equipement agricole",VLOOKUP($A136,OUTIL!$BI:$BN,E$1,FALSE),IF($A$109="Produits finis d'equipement industriel",VLOOKUP($A136,OUTIL!$BQ:$BV,E$1,FALSE),"Ahmadovitch")))))))))/1000,0)</f>
        <v>479</v>
      </c>
      <c r="F136" s="5">
        <f>ROUND(IF($A$109="Alimentation, boissons et tabacs",VLOOKUP($A136,OUTIL!$E:$J,F$1,FALSE),IF($A$109="Demi produits",VLOOKUP($A136,OUTIL!$M:$R,F$1,FALSE),IF($A$109="Energie  et  lubrifiants",VLOOKUP($A136,OUTIL!$U:$Z,F$1,FALSE),IF($A$109="Or industriel",VLOOKUP($A136,OUTIL!$AC:$AH,F$1,FALSE),IF($A$109="Produits bruts d'origine animale et vegetale",VLOOKUP($A136,OUTIL!$AK:$AP,F$1,FALSE),IF($A$109="Produits bruts d'origine minerale",VLOOKUP($A136,OUTIL!$AS:$AX,F$1,FALSE),IF($A$109="Produits finis de consommation",VLOOKUP($A136,OUTIL!$BA:$BF,F$1,FALSE),IF($A$109="Produits finis d'equipement agricole",VLOOKUP($A136,OUTIL!$BI:$BN,F$1,FALSE),IF($A$109="Produits finis d'equipement industriel",VLOOKUP($A136,OUTIL!$BQ:$BV,F$1,FALSE),"Ahmadovitch")))))))))/1000,0)</f>
        <v>71149</v>
      </c>
      <c r="J136" s="4"/>
      <c r="K136" s="4"/>
      <c r="L136" s="4"/>
      <c r="M136" s="4"/>
    </row>
    <row r="137" spans="1:13" ht="16.5" x14ac:dyDescent="0.3">
      <c r="A137">
        <v>28</v>
      </c>
      <c r="B137" s="5" t="str">
        <f>IF($A$109="Alimentation, boissons et tabacs",VLOOKUP(VLOOKUP($A137,OUTIL!$E:$J,B$1,FALSE),REF!$K:$L,2,FALSE),IF($A$109="Demi produits",VLOOKUP(VLOOKUP($A137,OUTIL!$M:$R,B$1,FALSE),REF!$N:$O,2,FALSE),IF($A$109="Energie  et  lubrifiants",VLOOKUP(VLOOKUP($A137,OUTIL!$U:$Z,B$1,FALSE),REF!$Z:$AA,2,FALSE),IF($A$109="Or industriel",VLOOKUP(VLOOKUP($A137,OUTIL!$AC:$AH,B$1,FALSE),REF!$AC:$AD,2,FALSE),IF($A$109="Produits bruts d'origine animale et vegetale",VLOOKUP(VLOOKUP($A137,OUTIL!$AK:$AP,B$1,FALSE),REF!$Q:$R,2,FALSE),IF($A$109="Produits bruts d'origine minerale",VLOOKUP(VLOOKUP($A137,OUTIL!$AS:$AX,B$1,FALSE),REF!$AF:$AG,2,FALSE),IF($A$109="Produits finis de consommation",VLOOKUP(VLOOKUP($A137,OUTIL!$BA:$BF,B$1,FALSE),REF!$T:$U,2,FALSE),IF($A$109="Produits finis d'equipement agricole",VLOOKUP(VLOOKUP($A137,OUTIL!$BI:$BN,B$1,FALSE),REF!$AI:$AJ,2,FALSE),IF($A$109="Produits finis d'equipement industriel",VLOOKUP(VLOOKUP($A137,OUTIL!$BQ:$BV,B$1,FALSE),REF!$W:$X,2,FALSE),"Ahmadovitch")))))))))</f>
        <v>Meubles; mobilier medico-chirurgical; articles de literie et appareils d'eclairage</v>
      </c>
      <c r="C137" s="5">
        <f>ROUND(IF($A$109="Alimentation, boissons et tabacs",VLOOKUP($A137,OUTIL!$E:$J,C$1,FALSE),IF($A$109="Demi produits",VLOOKUP($A137,OUTIL!$M:$R,C$1,FALSE),IF($A$109="Energie  et  lubrifiants",VLOOKUP($A137,OUTIL!$U:$Z,C$1,FALSE),IF($A$109="Or industriel",VLOOKUP($A137,OUTIL!$AC:$AH,C$1,FALSE),IF($A$109="Produits bruts d'origine animale et vegetale",VLOOKUP($A137,OUTIL!$AK:$AP,C$1,FALSE),IF($A$109="Produits bruts d'origine minerale",VLOOKUP($A137,OUTIL!$AS:$AX,C$1,FALSE),IF($A$109="Produits finis de consommation",VLOOKUP($A137,OUTIL!$BA:$BF,C$1,FALSE),IF($A$109="Produits finis d'equipement agricole",VLOOKUP($A137,OUTIL!$BI:$BN,C$1,FALSE),IF($A$109="Produits finis d'equipement industriel",VLOOKUP($A137,OUTIL!$BQ:$BV,C$1,FALSE),"Ahmadovitch")))))))))/1000,0)</f>
        <v>536</v>
      </c>
      <c r="D137" s="5">
        <f>ROUND(IF($A$109="Alimentation, boissons et tabacs",VLOOKUP($A137,OUTIL!$E:$J,D$1,FALSE),IF($A$109="Demi produits",VLOOKUP($A137,OUTIL!$M:$R,D$1,FALSE),IF($A$109="Energie  et  lubrifiants",VLOOKUP($A137,OUTIL!$U:$Z,D$1,FALSE),IF($A$109="Or industriel",VLOOKUP($A137,OUTIL!$AC:$AH,D$1,FALSE),IF($A$109="Produits bruts d'origine animale et vegetale",VLOOKUP($A137,OUTIL!$AK:$AP,D$1,FALSE),IF($A$109="Produits bruts d'origine minerale",VLOOKUP($A137,OUTIL!$AS:$AX,D$1,FALSE),IF($A$109="Produits finis de consommation",VLOOKUP($A137,OUTIL!$BA:$BF,D$1,FALSE),IF($A$109="Produits finis d'equipement agricole",VLOOKUP($A137,OUTIL!$BI:$BN,D$1,FALSE),IF($A$109="Produits finis d'equipement industriel",VLOOKUP($A137,OUTIL!$BQ:$BV,D$1,FALSE),"Ahmadovitch")))))))))/1000,0)</f>
        <v>65811</v>
      </c>
      <c r="E137" s="5">
        <f>ROUND(IF($A$109="Alimentation, boissons et tabacs",VLOOKUP($A137,OUTIL!$E:$J,E$1,FALSE),IF($A$109="Demi produits",VLOOKUP($A137,OUTIL!$M:$R,E$1,FALSE),IF($A$109="Energie  et  lubrifiants",VLOOKUP($A137,OUTIL!$U:$Z,E$1,FALSE),IF($A$109="Or industriel",VLOOKUP($A137,OUTIL!$AC:$AH,E$1,FALSE),IF($A$109="Produits bruts d'origine animale et vegetale",VLOOKUP($A137,OUTIL!$AK:$AP,E$1,FALSE),IF($A$109="Produits bruts d'origine minerale",VLOOKUP($A137,OUTIL!$AS:$AX,E$1,FALSE),IF($A$109="Produits finis de consommation",VLOOKUP($A137,OUTIL!$BA:$BF,E$1,FALSE),IF($A$109="Produits finis d'equipement agricole",VLOOKUP($A137,OUTIL!$BI:$BN,E$1,FALSE),IF($A$109="Produits finis d'equipement industriel",VLOOKUP($A137,OUTIL!$BQ:$BV,E$1,FALSE),"Ahmadovitch")))))))))/1000,0)</f>
        <v>554</v>
      </c>
      <c r="F137" s="5">
        <f>ROUND(IF($A$109="Alimentation, boissons et tabacs",VLOOKUP($A137,OUTIL!$E:$J,F$1,FALSE),IF($A$109="Demi produits",VLOOKUP($A137,OUTIL!$M:$R,F$1,FALSE),IF($A$109="Energie  et  lubrifiants",VLOOKUP($A137,OUTIL!$U:$Z,F$1,FALSE),IF($A$109="Or industriel",VLOOKUP($A137,OUTIL!$AC:$AH,F$1,FALSE),IF($A$109="Produits bruts d'origine animale et vegetale",VLOOKUP($A137,OUTIL!$AK:$AP,F$1,FALSE),IF($A$109="Produits bruts d'origine minerale",VLOOKUP($A137,OUTIL!$AS:$AX,F$1,FALSE),IF($A$109="Produits finis de consommation",VLOOKUP($A137,OUTIL!$BA:$BF,F$1,FALSE),IF($A$109="Produits finis d'equipement agricole",VLOOKUP($A137,OUTIL!$BI:$BN,F$1,FALSE),IF($A$109="Produits finis d'equipement industriel",VLOOKUP($A137,OUTIL!$BQ:$BV,F$1,FALSE),"Ahmadovitch")))))))))/1000,0)</f>
        <v>74988</v>
      </c>
      <c r="G137" s="4"/>
      <c r="H137" s="4"/>
      <c r="I137" s="4"/>
      <c r="J137" s="4"/>
      <c r="K137" s="4"/>
      <c r="L137" s="4"/>
      <c r="M137" s="4"/>
    </row>
    <row r="138" spans="1:13" ht="16.5" x14ac:dyDescent="0.3">
      <c r="A138">
        <v>29</v>
      </c>
      <c r="B138" s="5" t="str">
        <f>IF($A$109="Alimentation, boissons et tabacs",VLOOKUP(VLOOKUP($A138,OUTIL!$E:$J,B$1,FALSE),REF!$K:$L,2,FALSE),IF($A$109="Demi produits",VLOOKUP(VLOOKUP($A138,OUTIL!$M:$R,B$1,FALSE),REF!$N:$O,2,FALSE),IF($A$109="Energie  et  lubrifiants",VLOOKUP(VLOOKUP($A138,OUTIL!$U:$Z,B$1,FALSE),REF!$Z:$AA,2,FALSE),IF($A$109="Or industriel",VLOOKUP(VLOOKUP($A138,OUTIL!$AC:$AH,B$1,FALSE),REF!$AC:$AD,2,FALSE),IF($A$109="Produits bruts d'origine animale et vegetale",VLOOKUP(VLOOKUP($A138,OUTIL!$AK:$AP,B$1,FALSE),REF!$Q:$R,2,FALSE),IF($A$109="Produits bruts d'origine minerale",VLOOKUP(VLOOKUP($A138,OUTIL!$AS:$AX,B$1,FALSE),REF!$AF:$AG,2,FALSE),IF($A$109="Produits finis de consommation",VLOOKUP(VLOOKUP($A138,OUTIL!$BA:$BF,B$1,FALSE),REF!$T:$U,2,FALSE),IF($A$109="Produits finis d'equipement agricole",VLOOKUP(VLOOKUP($A138,OUTIL!$BI:$BN,B$1,FALSE),REF!$AI:$AJ,2,FALSE),IF($A$109="Produits finis d'equipement industriel",VLOOKUP(VLOOKUP($A138,OUTIL!$BQ:$BV,B$1,FALSE),REF!$W:$X,2,FALSE),"Ahmadovitch")))))))))</f>
        <v>Avions et autres véhicules aériens ou spatiaux</v>
      </c>
      <c r="C138" s="5">
        <f>ROUND(IF($A$109="Alimentation, boissons et tabacs",VLOOKUP($A138,OUTIL!$E:$J,C$1,FALSE),IF($A$109="Demi produits",VLOOKUP($A138,OUTIL!$M:$R,C$1,FALSE),IF($A$109="Energie  et  lubrifiants",VLOOKUP($A138,OUTIL!$U:$Z,C$1,FALSE),IF($A$109="Or industriel",VLOOKUP($A138,OUTIL!$AC:$AH,C$1,FALSE),IF($A$109="Produits bruts d'origine animale et vegetale",VLOOKUP($A138,OUTIL!$AK:$AP,C$1,FALSE),IF($A$109="Produits bruts d'origine minerale",VLOOKUP($A138,OUTIL!$AS:$AX,C$1,FALSE),IF($A$109="Produits finis de consommation",VLOOKUP($A138,OUTIL!$BA:$BF,C$1,FALSE),IF($A$109="Produits finis d'equipement agricole",VLOOKUP($A138,OUTIL!$BI:$BN,C$1,FALSE),IF($A$109="Produits finis d'equipement industriel",VLOOKUP($A138,OUTIL!$BQ:$BV,C$1,FALSE),"Ahmadovitch")))))))))/1000,0)</f>
        <v>14</v>
      </c>
      <c r="D138" s="5">
        <f>ROUND(IF($A$109="Alimentation, boissons et tabacs",VLOOKUP($A138,OUTIL!$E:$J,D$1,FALSE),IF($A$109="Demi produits",VLOOKUP($A138,OUTIL!$M:$R,D$1,FALSE),IF($A$109="Energie  et  lubrifiants",VLOOKUP($A138,OUTIL!$U:$Z,D$1,FALSE),IF($A$109="Or industriel",VLOOKUP($A138,OUTIL!$AC:$AH,D$1,FALSE),IF($A$109="Produits bruts d'origine animale et vegetale",VLOOKUP($A138,OUTIL!$AK:$AP,D$1,FALSE),IF($A$109="Produits bruts d'origine minerale",VLOOKUP($A138,OUTIL!$AS:$AX,D$1,FALSE),IF($A$109="Produits finis de consommation",VLOOKUP($A138,OUTIL!$BA:$BF,D$1,FALSE),IF($A$109="Produits finis d'equipement agricole",VLOOKUP($A138,OUTIL!$BI:$BN,D$1,FALSE),IF($A$109="Produits finis d'equipement industriel",VLOOKUP($A138,OUTIL!$BQ:$BV,D$1,FALSE),"Ahmadovitch")))))))))/1000,0)</f>
        <v>63036</v>
      </c>
      <c r="E138" s="5">
        <f>ROUND(IF($A$109="Alimentation, boissons et tabacs",VLOOKUP($A138,OUTIL!$E:$J,E$1,FALSE),IF($A$109="Demi produits",VLOOKUP($A138,OUTIL!$M:$R,E$1,FALSE),IF($A$109="Energie  et  lubrifiants",VLOOKUP($A138,OUTIL!$U:$Z,E$1,FALSE),IF($A$109="Or industriel",VLOOKUP($A138,OUTIL!$AC:$AH,E$1,FALSE),IF($A$109="Produits bruts d'origine animale et vegetale",VLOOKUP($A138,OUTIL!$AK:$AP,E$1,FALSE),IF($A$109="Produits bruts d'origine minerale",VLOOKUP($A138,OUTIL!$AS:$AX,E$1,FALSE),IF($A$109="Produits finis de consommation",VLOOKUP($A138,OUTIL!$BA:$BF,E$1,FALSE),IF($A$109="Produits finis d'equipement agricole",VLOOKUP($A138,OUTIL!$BI:$BN,E$1,FALSE),IF($A$109="Produits finis d'equipement industriel",VLOOKUP($A138,OUTIL!$BQ:$BV,E$1,FALSE),"Ahmadovitch")))))))))/1000,0)</f>
        <v>18</v>
      </c>
      <c r="F138" s="5">
        <f>ROUND(IF($A$109="Alimentation, boissons et tabacs",VLOOKUP($A138,OUTIL!$E:$J,F$1,FALSE),IF($A$109="Demi produits",VLOOKUP($A138,OUTIL!$M:$R,F$1,FALSE),IF($A$109="Energie  et  lubrifiants",VLOOKUP($A138,OUTIL!$U:$Z,F$1,FALSE),IF($A$109="Or industriel",VLOOKUP($A138,OUTIL!$AC:$AH,F$1,FALSE),IF($A$109="Produits bruts d'origine animale et vegetale",VLOOKUP($A138,OUTIL!$AK:$AP,F$1,FALSE),IF($A$109="Produits bruts d'origine minerale",VLOOKUP($A138,OUTIL!$AS:$AX,F$1,FALSE),IF($A$109="Produits finis de consommation",VLOOKUP($A138,OUTIL!$BA:$BF,F$1,FALSE),IF($A$109="Produits finis d'equipement agricole",VLOOKUP($A138,OUTIL!$BI:$BN,F$1,FALSE),IF($A$109="Produits finis d'equipement industriel",VLOOKUP($A138,OUTIL!$BQ:$BV,F$1,FALSE),"Ahmadovitch")))))))))/1000,0)</f>
        <v>43286</v>
      </c>
      <c r="J138" s="4"/>
      <c r="K138" s="4"/>
      <c r="L138" s="4"/>
      <c r="M138" s="4"/>
    </row>
    <row r="139" spans="1:13" ht="16.5" x14ac:dyDescent="0.3">
      <c r="A139">
        <v>30</v>
      </c>
      <c r="B139" s="5" t="str">
        <f>IF($A$109="Alimentation, boissons et tabacs",VLOOKUP(VLOOKUP($A139,OUTIL!$E:$J,B$1,FALSE),REF!$K:$L,2,FALSE),IF($A$109="Demi produits",VLOOKUP(VLOOKUP($A139,OUTIL!$M:$R,B$1,FALSE),REF!$N:$O,2,FALSE),IF($A$109="Energie  et  lubrifiants",VLOOKUP(VLOOKUP($A139,OUTIL!$U:$Z,B$1,FALSE),REF!$Z:$AA,2,FALSE),IF($A$109="Or industriel",VLOOKUP(VLOOKUP($A139,OUTIL!$AC:$AH,B$1,FALSE),REF!$AC:$AD,2,FALSE),IF($A$109="Produits bruts d'origine animale et vegetale",VLOOKUP(VLOOKUP($A139,OUTIL!$AK:$AP,B$1,FALSE),REF!$Q:$R,2,FALSE),IF($A$109="Produits bruts d'origine minerale",VLOOKUP(VLOOKUP($A139,OUTIL!$AS:$AX,B$1,FALSE),REF!$AF:$AG,2,FALSE),IF($A$109="Produits finis de consommation",VLOOKUP(VLOOKUP($A139,OUTIL!$BA:$BF,B$1,FALSE),REF!$T:$U,2,FALSE),IF($A$109="Produits finis d'equipement agricole",VLOOKUP(VLOOKUP($A139,OUTIL!$BI:$BN,B$1,FALSE),REF!$AI:$AJ,2,FALSE),IF($A$109="Produits finis d'equipement industriel",VLOOKUP(VLOOKUP($A139,OUTIL!$BQ:$BV,B$1,FALSE),REF!$W:$X,2,FALSE),"Ahmadovitch")))))))))</f>
        <v>Appareils de réception, enregistrement ou reproduction du son et de l'image</v>
      </c>
      <c r="C139" s="5">
        <f>ROUND(IF($A$109="Alimentation, boissons et tabacs",VLOOKUP($A139,OUTIL!$E:$J,C$1,FALSE),IF($A$109="Demi produits",VLOOKUP($A139,OUTIL!$M:$R,C$1,FALSE),IF($A$109="Energie  et  lubrifiants",VLOOKUP($A139,OUTIL!$U:$Z,C$1,FALSE),IF($A$109="Or industriel",VLOOKUP($A139,OUTIL!$AC:$AH,C$1,FALSE),IF($A$109="Produits bruts d'origine animale et vegetale",VLOOKUP($A139,OUTIL!$AK:$AP,C$1,FALSE),IF($A$109="Produits bruts d'origine minerale",VLOOKUP($A139,OUTIL!$AS:$AX,C$1,FALSE),IF($A$109="Produits finis de consommation",VLOOKUP($A139,OUTIL!$BA:$BF,C$1,FALSE),IF($A$109="Produits finis d'equipement agricole",VLOOKUP($A139,OUTIL!$BI:$BN,C$1,FALSE),IF($A$109="Produits finis d'equipement industriel",VLOOKUP($A139,OUTIL!$BQ:$BV,C$1,FALSE),"Ahmadovitch")))))))))/1000,0)</f>
        <v>21</v>
      </c>
      <c r="D139" s="5">
        <f>ROUND(IF($A$109="Alimentation, boissons et tabacs",VLOOKUP($A139,OUTIL!$E:$J,D$1,FALSE),IF($A$109="Demi produits",VLOOKUP($A139,OUTIL!$M:$R,D$1,FALSE),IF($A$109="Energie  et  lubrifiants",VLOOKUP($A139,OUTIL!$U:$Z,D$1,FALSE),IF($A$109="Or industriel",VLOOKUP($A139,OUTIL!$AC:$AH,D$1,FALSE),IF($A$109="Produits bruts d'origine animale et vegetale",VLOOKUP($A139,OUTIL!$AK:$AP,D$1,FALSE),IF($A$109="Produits bruts d'origine minerale",VLOOKUP($A139,OUTIL!$AS:$AX,D$1,FALSE),IF($A$109="Produits finis de consommation",VLOOKUP($A139,OUTIL!$BA:$BF,D$1,FALSE),IF($A$109="Produits finis d'equipement agricole",VLOOKUP($A139,OUTIL!$BI:$BN,D$1,FALSE),IF($A$109="Produits finis d'equipement industriel",VLOOKUP($A139,OUTIL!$BQ:$BV,D$1,FALSE),"Ahmadovitch")))))))))/1000,0)</f>
        <v>62471</v>
      </c>
      <c r="E139" s="5">
        <f>ROUND(IF($A$109="Alimentation, boissons et tabacs",VLOOKUP($A139,OUTIL!$E:$J,E$1,FALSE),IF($A$109="Demi produits",VLOOKUP($A139,OUTIL!$M:$R,E$1,FALSE),IF($A$109="Energie  et  lubrifiants",VLOOKUP($A139,OUTIL!$U:$Z,E$1,FALSE),IF($A$109="Or industriel",VLOOKUP($A139,OUTIL!$AC:$AH,E$1,FALSE),IF($A$109="Produits bruts d'origine animale et vegetale",VLOOKUP($A139,OUTIL!$AK:$AP,E$1,FALSE),IF($A$109="Produits bruts d'origine minerale",VLOOKUP($A139,OUTIL!$AS:$AX,E$1,FALSE),IF($A$109="Produits finis de consommation",VLOOKUP($A139,OUTIL!$BA:$BF,E$1,FALSE),IF($A$109="Produits finis d'equipement agricole",VLOOKUP($A139,OUTIL!$BI:$BN,E$1,FALSE),IF($A$109="Produits finis d'equipement industriel",VLOOKUP($A139,OUTIL!$BQ:$BV,E$1,FALSE),"Ahmadovitch")))))))))/1000,0)</f>
        <v>23</v>
      </c>
      <c r="F139" s="5">
        <f>ROUND(IF($A$109="Alimentation, boissons et tabacs",VLOOKUP($A139,OUTIL!$E:$J,F$1,FALSE),IF($A$109="Demi produits",VLOOKUP($A139,OUTIL!$M:$R,F$1,FALSE),IF($A$109="Energie  et  lubrifiants",VLOOKUP($A139,OUTIL!$U:$Z,F$1,FALSE),IF($A$109="Or industriel",VLOOKUP($A139,OUTIL!$AC:$AH,F$1,FALSE),IF($A$109="Produits bruts d'origine animale et vegetale",VLOOKUP($A139,OUTIL!$AK:$AP,F$1,FALSE),IF($A$109="Produits bruts d'origine minerale",VLOOKUP($A139,OUTIL!$AS:$AX,F$1,FALSE),IF($A$109="Produits finis de consommation",VLOOKUP($A139,OUTIL!$BA:$BF,F$1,FALSE),IF($A$109="Produits finis d'equipement agricole",VLOOKUP($A139,OUTIL!$BI:$BN,F$1,FALSE),IF($A$109="Produits finis d'equipement industriel",VLOOKUP($A139,OUTIL!$BQ:$BV,F$1,FALSE),"Ahmadovitch")))))))))/1000,0)</f>
        <v>69020</v>
      </c>
      <c r="J139" s="4"/>
      <c r="K139" s="4"/>
      <c r="L139" s="4"/>
      <c r="M139" s="4"/>
    </row>
    <row r="140" spans="1:13" ht="16.5" x14ac:dyDescent="0.3">
      <c r="B140" s="5" t="s">
        <v>113</v>
      </c>
      <c r="C140" s="6">
        <f>C109-SUM(C110:C139)</f>
        <v>9561</v>
      </c>
      <c r="D140" s="6">
        <f>D109-SUM(D110:D139)</f>
        <v>778529</v>
      </c>
      <c r="E140" s="6">
        <f>E109-SUM(E110:E139)</f>
        <v>8776</v>
      </c>
      <c r="F140" s="6">
        <f>F109-SUM(F110:F139)</f>
        <v>841474</v>
      </c>
      <c r="J140" s="4"/>
      <c r="K140" s="4"/>
      <c r="L140" s="4"/>
      <c r="M140" s="4"/>
    </row>
    <row r="141" spans="1:13" x14ac:dyDescent="0.25">
      <c r="A141" t="s">
        <v>222</v>
      </c>
      <c r="B141" s="2" t="str">
        <f>IF($A$141="Alimentation, boissons et tabacs",VLOOKUP(VLOOKUP($A141,OUTIL!$E:$J,B$1,FALSE),REF!$K:$L,2,FALSE),IF($A$141="Demi produits",VLOOKUP(VLOOKUP($A141,OUTIL!$M:$R,B$1,FALSE),REF!$N:$O,2,FALSE),IF($A$141="Energie  et  lubrifiants",VLOOKUP(VLOOKUP($A141,OUTIL!$U:$Z,B$1,FALSE),REF!$Z:$AA,2,FALSE),IF($A$141="Or industriel",VLOOKUP(VLOOKUP($A141,OUTIL!$AC:$AH,B$1,FALSE),REF!$AC:$AD,2,FALSE),IF($A$141="Produits bruts d'origine animale et vegetale",VLOOKUP(VLOOKUP($A141,OUTIL!$AK:$AP,B$1,FALSE),REF!$Q:$R,2,FALSE),IF($A$141="Produits bruts d'origine minerale",VLOOKUP(VLOOKUP($A141,OUTIL!$AS:$AX,B$1,FALSE),REF!$AF:$AG,2,FALSE),IF($A$141="Produits finis de consommation",VLOOKUP(VLOOKUP($A141,OUTIL!$BA:$BF,B$1,FALSE),REF!$T:$U,2,FALSE),IF($A$141="Produits finis d'equipement agricole",VLOOKUP(VLOOKUP($A141,OUTIL!$BI:$BN,B$1,FALSE),REF!$AI:$AJ,2,FALSE),IF($A$141="Produits finis d'equipement industriel",VLOOKUP(VLOOKUP($A141,OUTIL!$BQ:$BV,B$1,FALSE),REF!$W:$X,2,FALSE),"Ahmadovitch")))))))))</f>
        <v>PRODUITS FINIS DE CONSOMMATION</v>
      </c>
      <c r="C141" s="2">
        <f>ROUND(IF($A$141="Alimentation, boissons et tabacs",VLOOKUP($A141,OUTIL!$E:$J,C$1,FALSE),IF($A$141="Demi produits",VLOOKUP($A141,OUTIL!$M:$R,C$1,FALSE),IF($A$141="Energie  et  lubrifiants",VLOOKUP($A141,OUTIL!$U:$Z,C$1,FALSE),IF($A$141="Or industriel",VLOOKUP($A141,OUTIL!$AC:$AH,C$1,FALSE),IF($A$141="Produits bruts d'origine animale et vegetale",VLOOKUP($A141,OUTIL!$AK:$AP,C$1,FALSE),IF($A$141="Produits bruts d'origine minerale",VLOOKUP($A141,OUTIL!$AS:$AX,C$1,FALSE),IF($A$141="Produits finis de consommation",VLOOKUP($A141,OUTIL!$BA:$BF,C$1,FALSE),IF($A$141="Produits finis d'equipement agricole",VLOOKUP($A141,OUTIL!$BI:$BN,C$1,FALSE),IF($A$141="Produits finis d'equipement industriel",VLOOKUP($A141,OUTIL!$BQ:$BV,C$1,FALSE),"Ahmadovitch")))))))))/1000,0)</f>
        <v>888580</v>
      </c>
      <c r="D141" s="2">
        <f>ROUND(IF($A$141="Alimentation, boissons et tabacs",VLOOKUP($A141,OUTIL!$E:$J,D$1,FALSE),IF($A$141="Demi produits",VLOOKUP($A141,OUTIL!$M:$R,D$1,FALSE),IF($A$141="Energie  et  lubrifiants",VLOOKUP($A141,OUTIL!$U:$Z,D$1,FALSE),IF($A$141="Or industriel",VLOOKUP($A141,OUTIL!$AC:$AH,D$1,FALSE),IF($A$141="Produits bruts d'origine animale et vegetale",VLOOKUP($A141,OUTIL!$AK:$AP,D$1,FALSE),IF($A$141="Produits bruts d'origine minerale",VLOOKUP($A141,OUTIL!$AS:$AX,D$1,FALSE),IF($A$141="Produits finis de consommation",VLOOKUP($A141,OUTIL!$BA:$BF,D$1,FALSE),IF($A$141="Produits finis d'equipement agricole",VLOOKUP($A141,OUTIL!$BI:$BN,D$1,FALSE),IF($A$141="Produits finis d'equipement industriel",VLOOKUP($A141,OUTIL!$BQ:$BV,D$1,FALSE),"Ahmadovitch")))))))))/1000,0)</f>
        <v>105708449</v>
      </c>
      <c r="E141" s="2">
        <f>ROUND(IF($A$141="Alimentation, boissons et tabacs",VLOOKUP($A141,OUTIL!$E:$J,E$1,FALSE),IF($A$141="Demi produits",VLOOKUP($A141,OUTIL!$M:$R,E$1,FALSE),IF($A$141="Energie  et  lubrifiants",VLOOKUP($A141,OUTIL!$U:$Z,E$1,FALSE),IF($A$141="Or industriel",VLOOKUP($A141,OUTIL!$AC:$AH,E$1,FALSE),IF($A$141="Produits bruts d'origine animale et vegetale",VLOOKUP($A141,OUTIL!$AK:$AP,E$1,FALSE),IF($A$141="Produits bruts d'origine minerale",VLOOKUP($A141,OUTIL!$AS:$AX,E$1,FALSE),IF($A$141="Produits finis de consommation",VLOOKUP($A141,OUTIL!$BA:$BF,E$1,FALSE),IF($A$141="Produits finis d'equipement agricole",VLOOKUP($A141,OUTIL!$BI:$BN,E$1,FALSE),IF($A$141="Produits finis d'equipement industriel",VLOOKUP($A141,OUTIL!$BQ:$BV,E$1,FALSE),"Ahmadovitch")))))))))/1000,0)</f>
        <v>950356</v>
      </c>
      <c r="F141" s="2">
        <f>ROUND(IF($A$141="Alimentation, boissons et tabacs",VLOOKUP($A141,OUTIL!$E:$J,F$1,FALSE),IF($A$141="Demi produits",VLOOKUP($A141,OUTIL!$M:$R,F$1,FALSE),IF($A$141="Energie  et  lubrifiants",VLOOKUP($A141,OUTIL!$U:$Z,F$1,FALSE),IF($A$141="Or industriel",VLOOKUP($A141,OUTIL!$AC:$AH,F$1,FALSE),IF($A$141="Produits bruts d'origine animale et vegetale",VLOOKUP($A141,OUTIL!$AK:$AP,F$1,FALSE),IF($A$141="Produits bruts d'origine minerale",VLOOKUP($A141,OUTIL!$AS:$AX,F$1,FALSE),IF($A$141="Produits finis de consommation",VLOOKUP($A141,OUTIL!$BA:$BF,F$1,FALSE),IF($A$141="Produits finis d'equipement agricole",VLOOKUP($A141,OUTIL!$BI:$BN,F$1,FALSE),IF($A$141="Produits finis d'equipement industriel",VLOOKUP($A141,OUTIL!$BQ:$BV,F$1,FALSE),"Ahmadovitch")))))))))/1000,0)</f>
        <v>112297465</v>
      </c>
      <c r="J141" s="4"/>
      <c r="K141" s="4"/>
      <c r="L141" s="4"/>
      <c r="M141" s="4"/>
    </row>
    <row r="142" spans="1:13" ht="16.5" x14ac:dyDescent="0.3">
      <c r="A142">
        <v>1</v>
      </c>
      <c r="B142" s="5" t="str">
        <f>IF($A$141="Alimentation, boissons et tabacs",VLOOKUP(VLOOKUP($A142,OUTIL!$E:$J,B$1,FALSE),REF!$K:$L,2,FALSE),IF($A$141="Demi produits",VLOOKUP(VLOOKUP($A142,OUTIL!$M:$R,B$1,FALSE),REF!$N:$O,2,FALSE),IF($A$141="Energie  et  lubrifiants",VLOOKUP(VLOOKUP($A142,OUTIL!$U:$Z,B$1,FALSE),REF!$Z:$AA,2,FALSE),IF($A$141="Or industriel",VLOOKUP(VLOOKUP($A142,OUTIL!$AC:$AH,B$1,FALSE),REF!$AC:$AD,2,FALSE),IF($A$141="Produits bruts d'origine animale et vegetale",VLOOKUP(VLOOKUP($A142,OUTIL!$AK:$AP,B$1,FALSE),REF!$Q:$R,2,FALSE),IF($A$141="Produits bruts d'origine minerale",VLOOKUP(VLOOKUP($A142,OUTIL!$AS:$AX,B$1,FALSE),REF!$AF:$AG,2,FALSE),IF($A$141="Produits finis de consommation",VLOOKUP(VLOOKUP($A142,OUTIL!$BA:$BF,B$1,FALSE),REF!$T:$U,2,FALSE),IF($A$141="Produits finis d'equipement agricole",VLOOKUP(VLOOKUP($A142,OUTIL!$BI:$BN,B$1,FALSE),REF!$AI:$AJ,2,FALSE),IF($A$141="Produits finis d'equipement industriel",VLOOKUP(VLOOKUP($A142,OUTIL!$BQ:$BV,B$1,FALSE),REF!$W:$X,2,FALSE),"Ahmadovitch")))))))))</f>
        <v>Voitures de tourisme</v>
      </c>
      <c r="C142" s="5">
        <f>ROUND(IF($A$141="Alimentation, boissons et tabacs",VLOOKUP($A142,OUTIL!$E:$J,C$1,FALSE),IF($A$141="Demi produits",VLOOKUP($A142,OUTIL!$M:$R,C$1,FALSE),IF($A$141="Energie  et  lubrifiants",VLOOKUP($A142,OUTIL!$U:$Z,C$1,FALSE),IF($A$141="Or industriel",VLOOKUP($A142,OUTIL!$AC:$AH,C$1,FALSE),IF($A$141="Produits bruts d'origine animale et vegetale",VLOOKUP($A142,OUTIL!$AK:$AP,C$1,FALSE),IF($A$141="Produits bruts d'origine minerale",VLOOKUP($A142,OUTIL!$AS:$AX,C$1,FALSE),IF($A$141="Produits finis de consommation",VLOOKUP($A142,OUTIL!$BA:$BF,C$1,FALSE),IF($A$141="Produits finis d'equipement agricole",VLOOKUP($A142,OUTIL!$BI:$BN,C$1,FALSE),IF($A$141="Produits finis d'equipement industriel",VLOOKUP($A142,OUTIL!$BQ:$BV,C$1,FALSE),"Ahmadovitch")))))))))/1000,0)</f>
        <v>357552</v>
      </c>
      <c r="D142" s="5">
        <f>ROUND(IF($A$141="Alimentation, boissons et tabacs",VLOOKUP($A142,OUTIL!$E:$J,D$1,FALSE),IF($A$141="Demi produits",VLOOKUP($A142,OUTIL!$M:$R,D$1,FALSE),IF($A$141="Energie  et  lubrifiants",VLOOKUP($A142,OUTIL!$U:$Z,D$1,FALSE),IF($A$141="Or industriel",VLOOKUP($A142,OUTIL!$AC:$AH,D$1,FALSE),IF($A$141="Produits bruts d'origine animale et vegetale",VLOOKUP($A142,OUTIL!$AK:$AP,D$1,FALSE),IF($A$141="Produits bruts d'origine minerale",VLOOKUP($A142,OUTIL!$AS:$AX,D$1,FALSE),IF($A$141="Produits finis de consommation",VLOOKUP($A142,OUTIL!$BA:$BF,D$1,FALSE),IF($A$141="Produits finis d'equipement agricole",VLOOKUP($A142,OUTIL!$BI:$BN,D$1,FALSE),IF($A$141="Produits finis d'equipement industriel",VLOOKUP($A142,OUTIL!$BQ:$BV,D$1,FALSE),"Ahmadovitch")))))))))/1000,0)</f>
        <v>41222989</v>
      </c>
      <c r="E142" s="5">
        <f>ROUND(IF($A$141="Alimentation, boissons et tabacs",VLOOKUP($A142,OUTIL!$E:$J,E$1,FALSE),IF($A$141="Demi produits",VLOOKUP($A142,OUTIL!$M:$R,E$1,FALSE),IF($A$141="Energie  et  lubrifiants",VLOOKUP($A142,OUTIL!$U:$Z,E$1,FALSE),IF($A$141="Or industriel",VLOOKUP($A142,OUTIL!$AC:$AH,E$1,FALSE),IF($A$141="Produits bruts d'origine animale et vegetale",VLOOKUP($A142,OUTIL!$AK:$AP,E$1,FALSE),IF($A$141="Produits bruts d'origine minerale",VLOOKUP($A142,OUTIL!$AS:$AX,E$1,FALSE),IF($A$141="Produits finis de consommation",VLOOKUP($A142,OUTIL!$BA:$BF,E$1,FALSE),IF($A$141="Produits finis d'equipement agricole",VLOOKUP($A142,OUTIL!$BI:$BN,E$1,FALSE),IF($A$141="Produits finis d'equipement industriel",VLOOKUP($A142,OUTIL!$BQ:$BV,E$1,FALSE),"Ahmadovitch")))))))))/1000,0)</f>
        <v>428005</v>
      </c>
      <c r="F142" s="5">
        <f>ROUND(IF($A$141="Alimentation, boissons et tabacs",VLOOKUP($A142,OUTIL!$E:$J,F$1,FALSE),IF($A$141="Demi produits",VLOOKUP($A142,OUTIL!$M:$R,F$1,FALSE),IF($A$141="Energie  et  lubrifiants",VLOOKUP($A142,OUTIL!$U:$Z,F$1,FALSE),IF($A$141="Or industriel",VLOOKUP($A142,OUTIL!$AC:$AH,F$1,FALSE),IF($A$141="Produits bruts d'origine animale et vegetale",VLOOKUP($A142,OUTIL!$AK:$AP,F$1,FALSE),IF($A$141="Produits bruts d'origine minerale",VLOOKUP($A142,OUTIL!$AS:$AX,F$1,FALSE),IF($A$141="Produits finis de consommation",VLOOKUP($A142,OUTIL!$BA:$BF,F$1,FALSE),IF($A$141="Produits finis d'equipement agricole",VLOOKUP($A142,OUTIL!$BI:$BN,F$1,FALSE),IF($A$141="Produits finis d'equipement industriel",VLOOKUP($A142,OUTIL!$BQ:$BV,F$1,FALSE),"Ahmadovitch")))))))))/1000,0)</f>
        <v>48305880</v>
      </c>
      <c r="J142" s="4"/>
      <c r="K142" s="4"/>
      <c r="L142" s="4"/>
      <c r="M142" s="4"/>
    </row>
    <row r="143" spans="1:13" ht="16.5" x14ac:dyDescent="0.3">
      <c r="A143">
        <v>2</v>
      </c>
      <c r="B143" s="5" t="str">
        <f>IF($A$141="Alimentation, boissons et tabacs",VLOOKUP(VLOOKUP($A143,OUTIL!$E:$J,B$1,FALSE),REF!$K:$L,2,FALSE),IF($A$141="Demi produits",VLOOKUP(VLOOKUP($A143,OUTIL!$M:$R,B$1,FALSE),REF!$N:$O,2,FALSE),IF($A$141="Energie  et  lubrifiants",VLOOKUP(VLOOKUP($A143,OUTIL!$U:$Z,B$1,FALSE),REF!$Z:$AA,2,FALSE),IF($A$141="Or industriel",VLOOKUP(VLOOKUP($A143,OUTIL!$AC:$AH,B$1,FALSE),REF!$AC:$AD,2,FALSE),IF($A$141="Produits bruts d'origine animale et vegetale",VLOOKUP(VLOOKUP($A143,OUTIL!$AK:$AP,B$1,FALSE),REF!$Q:$R,2,FALSE),IF($A$141="Produits bruts d'origine minerale",VLOOKUP(VLOOKUP($A143,OUTIL!$AS:$AX,B$1,FALSE),REF!$AF:$AG,2,FALSE),IF($A$141="Produits finis de consommation",VLOOKUP(VLOOKUP($A143,OUTIL!$BA:$BF,B$1,FALSE),REF!$T:$U,2,FALSE),IF($A$141="Produits finis d'equipement agricole",VLOOKUP(VLOOKUP($A143,OUTIL!$BI:$BN,B$1,FALSE),REF!$AI:$AJ,2,FALSE),IF($A$141="Produits finis d'equipement industriel",VLOOKUP(VLOOKUP($A143,OUTIL!$BQ:$BV,B$1,FALSE),REF!$W:$X,2,FALSE),"Ahmadovitch")))))))))</f>
        <v>Vêtements confectionnes</v>
      </c>
      <c r="C143" s="5">
        <f>ROUND(IF($A$141="Alimentation, boissons et tabacs",VLOOKUP($A143,OUTIL!$E:$J,C$1,FALSE),IF($A$141="Demi produits",VLOOKUP($A143,OUTIL!$M:$R,C$1,FALSE),IF($A$141="Energie  et  lubrifiants",VLOOKUP($A143,OUTIL!$U:$Z,C$1,FALSE),IF($A$141="Or industriel",VLOOKUP($A143,OUTIL!$AC:$AH,C$1,FALSE),IF($A$141="Produits bruts d'origine animale et vegetale",VLOOKUP($A143,OUTIL!$AK:$AP,C$1,FALSE),IF($A$141="Produits bruts d'origine minerale",VLOOKUP($A143,OUTIL!$AS:$AX,C$1,FALSE),IF($A$141="Produits finis de consommation",VLOOKUP($A143,OUTIL!$BA:$BF,C$1,FALSE),IF($A$141="Produits finis d'equipement agricole",VLOOKUP($A143,OUTIL!$BI:$BN,C$1,FALSE),IF($A$141="Produits finis d'equipement industriel",VLOOKUP($A143,OUTIL!$BQ:$BV,C$1,FALSE),"Ahmadovitch")))))))))/1000,0)</f>
        <v>64215</v>
      </c>
      <c r="D143" s="5">
        <f>ROUND(IF($A$141="Alimentation, boissons et tabacs",VLOOKUP($A143,OUTIL!$E:$J,D$1,FALSE),IF($A$141="Demi produits",VLOOKUP($A143,OUTIL!$M:$R,D$1,FALSE),IF($A$141="Energie  et  lubrifiants",VLOOKUP($A143,OUTIL!$U:$Z,D$1,FALSE),IF($A$141="Or industriel",VLOOKUP($A143,OUTIL!$AC:$AH,D$1,FALSE),IF($A$141="Produits bruts d'origine animale et vegetale",VLOOKUP($A143,OUTIL!$AK:$AP,D$1,FALSE),IF($A$141="Produits bruts d'origine minerale",VLOOKUP($A143,OUTIL!$AS:$AX,D$1,FALSE),IF($A$141="Produits finis de consommation",VLOOKUP($A143,OUTIL!$BA:$BF,D$1,FALSE),IF($A$141="Produits finis d'equipement agricole",VLOOKUP($A143,OUTIL!$BI:$BN,D$1,FALSE),IF($A$141="Produits finis d'equipement industriel",VLOOKUP($A143,OUTIL!$BQ:$BV,D$1,FALSE),"Ahmadovitch")))))))))/1000,0)</f>
        <v>22413735</v>
      </c>
      <c r="E143" s="5">
        <f>ROUND(IF($A$141="Alimentation, boissons et tabacs",VLOOKUP($A143,OUTIL!$E:$J,E$1,FALSE),IF($A$141="Demi produits",VLOOKUP($A143,OUTIL!$M:$R,E$1,FALSE),IF($A$141="Energie  et  lubrifiants",VLOOKUP($A143,OUTIL!$U:$Z,E$1,FALSE),IF($A$141="Or industriel",VLOOKUP($A143,OUTIL!$AC:$AH,E$1,FALSE),IF($A$141="Produits bruts d'origine animale et vegetale",VLOOKUP($A143,OUTIL!$AK:$AP,E$1,FALSE),IF($A$141="Produits bruts d'origine minerale",VLOOKUP($A143,OUTIL!$AS:$AX,E$1,FALSE),IF($A$141="Produits finis de consommation",VLOOKUP($A143,OUTIL!$BA:$BF,E$1,FALSE),IF($A$141="Produits finis d'equipement agricole",VLOOKUP($A143,OUTIL!$BI:$BN,E$1,FALSE),IF($A$141="Produits finis d'equipement industriel",VLOOKUP($A143,OUTIL!$BQ:$BV,E$1,FALSE),"Ahmadovitch")))))))))/1000,0)</f>
        <v>65732</v>
      </c>
      <c r="F143" s="5">
        <f>ROUND(IF($A$141="Alimentation, boissons et tabacs",VLOOKUP($A143,OUTIL!$E:$J,F$1,FALSE),IF($A$141="Demi produits",VLOOKUP($A143,OUTIL!$M:$R,F$1,FALSE),IF($A$141="Energie  et  lubrifiants",VLOOKUP($A143,OUTIL!$U:$Z,F$1,FALSE),IF($A$141="Or industriel",VLOOKUP($A143,OUTIL!$AC:$AH,F$1,FALSE),IF($A$141="Produits bruts d'origine animale et vegetale",VLOOKUP($A143,OUTIL!$AK:$AP,F$1,FALSE),IF($A$141="Produits bruts d'origine minerale",VLOOKUP($A143,OUTIL!$AS:$AX,F$1,FALSE),IF($A$141="Produits finis de consommation",VLOOKUP($A143,OUTIL!$BA:$BF,F$1,FALSE),IF($A$141="Produits finis d'equipement agricole",VLOOKUP($A143,OUTIL!$BI:$BN,F$1,FALSE),IF($A$141="Produits finis d'equipement industriel",VLOOKUP($A143,OUTIL!$BQ:$BV,F$1,FALSE),"Ahmadovitch")))))))))/1000,0)</f>
        <v>23287401</v>
      </c>
      <c r="J143" s="4"/>
      <c r="K143" s="4"/>
      <c r="L143" s="4"/>
      <c r="M143" s="4"/>
    </row>
    <row r="144" spans="1:13" ht="16.5" x14ac:dyDescent="0.3">
      <c r="A144">
        <v>3</v>
      </c>
      <c r="B144" s="5" t="str">
        <f>IF($A$141="Alimentation, boissons et tabacs",VLOOKUP(VLOOKUP($A144,OUTIL!$E:$J,B$1,FALSE),REF!$K:$L,2,FALSE),IF($A$141="Demi produits",VLOOKUP(VLOOKUP($A144,OUTIL!$M:$R,B$1,FALSE),REF!$N:$O,2,FALSE),IF($A$141="Energie  et  lubrifiants",VLOOKUP(VLOOKUP($A144,OUTIL!$U:$Z,B$1,FALSE),REF!$Z:$AA,2,FALSE),IF($A$141="Or industriel",VLOOKUP(VLOOKUP($A144,OUTIL!$AC:$AH,B$1,FALSE),REF!$AC:$AD,2,FALSE),IF($A$141="Produits bruts d'origine animale et vegetale",VLOOKUP(VLOOKUP($A144,OUTIL!$AK:$AP,B$1,FALSE),REF!$Q:$R,2,FALSE),IF($A$141="Produits bruts d'origine minerale",VLOOKUP(VLOOKUP($A144,OUTIL!$AS:$AX,B$1,FALSE),REF!$AF:$AG,2,FALSE),IF($A$141="Produits finis de consommation",VLOOKUP(VLOOKUP($A144,OUTIL!$BA:$BF,B$1,FALSE),REF!$T:$U,2,FALSE),IF($A$141="Produits finis d'equipement agricole",VLOOKUP(VLOOKUP($A144,OUTIL!$BI:$BN,B$1,FALSE),REF!$AI:$AJ,2,FALSE),IF($A$141="Produits finis d'equipement industriel",VLOOKUP(VLOOKUP($A144,OUTIL!$BQ:$BV,B$1,FALSE),REF!$W:$X,2,FALSE),"Ahmadovitch")))))))))</f>
        <v>Parties et pièces pour voitures et véhicules de tourisme</v>
      </c>
      <c r="C144" s="5">
        <f>ROUND(IF($A$141="Alimentation, boissons et tabacs",VLOOKUP($A144,OUTIL!$E:$J,C$1,FALSE),IF($A$141="Demi produits",VLOOKUP($A144,OUTIL!$M:$R,C$1,FALSE),IF($A$141="Energie  et  lubrifiants",VLOOKUP($A144,OUTIL!$U:$Z,C$1,FALSE),IF($A$141="Or industriel",VLOOKUP($A144,OUTIL!$AC:$AH,C$1,FALSE),IF($A$141="Produits bruts d'origine animale et vegetale",VLOOKUP($A144,OUTIL!$AK:$AP,C$1,FALSE),IF($A$141="Produits bruts d'origine minerale",VLOOKUP($A144,OUTIL!$AS:$AX,C$1,FALSE),IF($A$141="Produits finis de consommation",VLOOKUP($A144,OUTIL!$BA:$BF,C$1,FALSE),IF($A$141="Produits finis d'equipement agricole",VLOOKUP($A144,OUTIL!$BI:$BN,C$1,FALSE),IF($A$141="Produits finis d'equipement industriel",VLOOKUP($A144,OUTIL!$BQ:$BV,C$1,FALSE),"Ahmadovitch")))))))))/1000,0)</f>
        <v>183671</v>
      </c>
      <c r="D144" s="5">
        <f>ROUND(IF($A$141="Alimentation, boissons et tabacs",VLOOKUP($A144,OUTIL!$E:$J,D$1,FALSE),IF($A$141="Demi produits",VLOOKUP($A144,OUTIL!$M:$R,D$1,FALSE),IF($A$141="Energie  et  lubrifiants",VLOOKUP($A144,OUTIL!$U:$Z,D$1,FALSE),IF($A$141="Or industriel",VLOOKUP($A144,OUTIL!$AC:$AH,D$1,FALSE),IF($A$141="Produits bruts d'origine animale et vegetale",VLOOKUP($A144,OUTIL!$AK:$AP,D$1,FALSE),IF($A$141="Produits bruts d'origine minerale",VLOOKUP($A144,OUTIL!$AS:$AX,D$1,FALSE),IF($A$141="Produits finis de consommation",VLOOKUP($A144,OUTIL!$BA:$BF,D$1,FALSE),IF($A$141="Produits finis d'equipement agricole",VLOOKUP($A144,OUTIL!$BI:$BN,D$1,FALSE),IF($A$141="Produits finis d'equipement industriel",VLOOKUP($A144,OUTIL!$BQ:$BV,D$1,FALSE),"Ahmadovitch")))))))))/1000,0)</f>
        <v>13661499</v>
      </c>
      <c r="E144" s="5">
        <f>ROUND(IF($A$141="Alimentation, boissons et tabacs",VLOOKUP($A144,OUTIL!$E:$J,E$1,FALSE),IF($A$141="Demi produits",VLOOKUP($A144,OUTIL!$M:$R,E$1,FALSE),IF($A$141="Energie  et  lubrifiants",VLOOKUP($A144,OUTIL!$U:$Z,E$1,FALSE),IF($A$141="Or industriel",VLOOKUP($A144,OUTIL!$AC:$AH,E$1,FALSE),IF($A$141="Produits bruts d'origine animale et vegetale",VLOOKUP($A144,OUTIL!$AK:$AP,E$1,FALSE),IF($A$141="Produits bruts d'origine minerale",VLOOKUP($A144,OUTIL!$AS:$AX,E$1,FALSE),IF($A$141="Produits finis de consommation",VLOOKUP($A144,OUTIL!$BA:$BF,E$1,FALSE),IF($A$141="Produits finis d'equipement agricole",VLOOKUP($A144,OUTIL!$BI:$BN,E$1,FALSE),IF($A$141="Produits finis d'equipement industriel",VLOOKUP($A144,OUTIL!$BQ:$BV,E$1,FALSE),"Ahmadovitch")))))))))/1000,0)</f>
        <v>176056</v>
      </c>
      <c r="F144" s="5">
        <f>ROUND(IF($A$141="Alimentation, boissons et tabacs",VLOOKUP($A144,OUTIL!$E:$J,F$1,FALSE),IF($A$141="Demi produits",VLOOKUP($A144,OUTIL!$M:$R,F$1,FALSE),IF($A$141="Energie  et  lubrifiants",VLOOKUP($A144,OUTIL!$U:$Z,F$1,FALSE),IF($A$141="Or industriel",VLOOKUP($A144,OUTIL!$AC:$AH,F$1,FALSE),IF($A$141="Produits bruts d'origine animale et vegetale",VLOOKUP($A144,OUTIL!$AK:$AP,F$1,FALSE),IF($A$141="Produits bruts d'origine minerale",VLOOKUP($A144,OUTIL!$AS:$AX,F$1,FALSE),IF($A$141="Produits finis de consommation",VLOOKUP($A144,OUTIL!$BA:$BF,F$1,FALSE),IF($A$141="Produits finis d'equipement agricole",VLOOKUP($A144,OUTIL!$BI:$BN,F$1,FALSE),IF($A$141="Produits finis d'equipement industriel",VLOOKUP($A144,OUTIL!$BQ:$BV,F$1,FALSE),"Ahmadovitch")))))))))/1000,0)</f>
        <v>12651529</v>
      </c>
      <c r="G144" s="4"/>
      <c r="H144" s="4"/>
      <c r="I144" s="4"/>
      <c r="J144" s="4"/>
      <c r="K144" s="4"/>
      <c r="L144" s="4"/>
      <c r="M144" s="4"/>
    </row>
    <row r="145" spans="1:13" ht="16.5" x14ac:dyDescent="0.3">
      <c r="A145">
        <v>4</v>
      </c>
      <c r="B145" s="5" t="str">
        <f>IF($A$141="Alimentation, boissons et tabacs",VLOOKUP(VLOOKUP($A145,OUTIL!$E:$J,B$1,FALSE),REF!$K:$L,2,FALSE),IF($A$141="Demi produits",VLOOKUP(VLOOKUP($A145,OUTIL!$M:$R,B$1,FALSE),REF!$N:$O,2,FALSE),IF($A$141="Energie  et  lubrifiants",VLOOKUP(VLOOKUP($A145,OUTIL!$U:$Z,B$1,FALSE),REF!$Z:$AA,2,FALSE),IF($A$141="Or industriel",VLOOKUP(VLOOKUP($A145,OUTIL!$AC:$AH,B$1,FALSE),REF!$AC:$AD,2,FALSE),IF($A$141="Produits bruts d'origine animale et vegetale",VLOOKUP(VLOOKUP($A145,OUTIL!$AK:$AP,B$1,FALSE),REF!$Q:$R,2,FALSE),IF($A$141="Produits bruts d'origine minerale",VLOOKUP(VLOOKUP($A145,OUTIL!$AS:$AX,B$1,FALSE),REF!$AF:$AG,2,FALSE),IF($A$141="Produits finis de consommation",VLOOKUP(VLOOKUP($A145,OUTIL!$BA:$BF,B$1,FALSE),REF!$T:$U,2,FALSE),IF($A$141="Produits finis d'equipement agricole",VLOOKUP(VLOOKUP($A145,OUTIL!$BI:$BN,B$1,FALSE),REF!$AI:$AJ,2,FALSE),IF($A$141="Produits finis d'equipement industriel",VLOOKUP(VLOOKUP($A145,OUTIL!$BQ:$BV,B$1,FALSE),REF!$W:$X,2,FALSE),"Ahmadovitch")))))))))</f>
        <v>Articles de bonneterie</v>
      </c>
      <c r="C145" s="5">
        <f>ROUND(IF($A$141="Alimentation, boissons et tabacs",VLOOKUP($A145,OUTIL!$E:$J,C$1,FALSE),IF($A$141="Demi produits",VLOOKUP($A145,OUTIL!$M:$R,C$1,FALSE),IF($A$141="Energie  et  lubrifiants",VLOOKUP($A145,OUTIL!$U:$Z,C$1,FALSE),IF($A$141="Or industriel",VLOOKUP($A145,OUTIL!$AC:$AH,C$1,FALSE),IF($A$141="Produits bruts d'origine animale et vegetale",VLOOKUP($A145,OUTIL!$AK:$AP,C$1,FALSE),IF($A$141="Produits bruts d'origine minerale",VLOOKUP($A145,OUTIL!$AS:$AX,C$1,FALSE),IF($A$141="Produits finis de consommation",VLOOKUP($A145,OUTIL!$BA:$BF,C$1,FALSE),IF($A$141="Produits finis d'equipement agricole",VLOOKUP($A145,OUTIL!$BI:$BN,C$1,FALSE),IF($A$141="Produits finis d'equipement industriel",VLOOKUP($A145,OUTIL!$BQ:$BV,C$1,FALSE),"Ahmadovitch")))))))))/1000,0)</f>
        <v>31126</v>
      </c>
      <c r="D145" s="5">
        <f>ROUND(IF($A$141="Alimentation, boissons et tabacs",VLOOKUP($A145,OUTIL!$E:$J,D$1,FALSE),IF($A$141="Demi produits",VLOOKUP($A145,OUTIL!$M:$R,D$1,FALSE),IF($A$141="Energie  et  lubrifiants",VLOOKUP($A145,OUTIL!$U:$Z,D$1,FALSE),IF($A$141="Or industriel",VLOOKUP($A145,OUTIL!$AC:$AH,D$1,FALSE),IF($A$141="Produits bruts d'origine animale et vegetale",VLOOKUP($A145,OUTIL!$AK:$AP,D$1,FALSE),IF($A$141="Produits bruts d'origine minerale",VLOOKUP($A145,OUTIL!$AS:$AX,D$1,FALSE),IF($A$141="Produits finis de consommation",VLOOKUP($A145,OUTIL!$BA:$BF,D$1,FALSE),IF($A$141="Produits finis d'equipement agricole",VLOOKUP($A145,OUTIL!$BI:$BN,D$1,FALSE),IF($A$141="Produits finis d'equipement industriel",VLOOKUP($A145,OUTIL!$BQ:$BV,D$1,FALSE),"Ahmadovitch")))))))))/1000,0)</f>
        <v>6283548</v>
      </c>
      <c r="E145" s="5">
        <f>ROUND(IF($A$141="Alimentation, boissons et tabacs",VLOOKUP($A145,OUTIL!$E:$J,E$1,FALSE),IF($A$141="Demi produits",VLOOKUP($A145,OUTIL!$M:$R,E$1,FALSE),IF($A$141="Energie  et  lubrifiants",VLOOKUP($A145,OUTIL!$U:$Z,E$1,FALSE),IF($A$141="Or industriel",VLOOKUP($A145,OUTIL!$AC:$AH,E$1,FALSE),IF($A$141="Produits bruts d'origine animale et vegetale",VLOOKUP($A145,OUTIL!$AK:$AP,E$1,FALSE),IF($A$141="Produits bruts d'origine minerale",VLOOKUP($A145,OUTIL!$AS:$AX,E$1,FALSE),IF($A$141="Produits finis de consommation",VLOOKUP($A145,OUTIL!$BA:$BF,E$1,FALSE),IF($A$141="Produits finis d'equipement agricole",VLOOKUP($A145,OUTIL!$BI:$BN,E$1,FALSE),IF($A$141="Produits finis d'equipement industriel",VLOOKUP($A145,OUTIL!$BQ:$BV,E$1,FALSE),"Ahmadovitch")))))))))/1000,0)</f>
        <v>34304</v>
      </c>
      <c r="F145" s="5">
        <f>ROUND(IF($A$141="Alimentation, boissons et tabacs",VLOOKUP($A145,OUTIL!$E:$J,F$1,FALSE),IF($A$141="Demi produits",VLOOKUP($A145,OUTIL!$M:$R,F$1,FALSE),IF($A$141="Energie  et  lubrifiants",VLOOKUP($A145,OUTIL!$U:$Z,F$1,FALSE),IF($A$141="Or industriel",VLOOKUP($A145,OUTIL!$AC:$AH,F$1,FALSE),IF($A$141="Produits bruts d'origine animale et vegetale",VLOOKUP($A145,OUTIL!$AK:$AP,F$1,FALSE),IF($A$141="Produits bruts d'origine minerale",VLOOKUP($A145,OUTIL!$AS:$AX,F$1,FALSE),IF($A$141="Produits finis de consommation",VLOOKUP($A145,OUTIL!$BA:$BF,F$1,FALSE),IF($A$141="Produits finis d'equipement agricole",VLOOKUP($A145,OUTIL!$BI:$BN,F$1,FALSE),IF($A$141="Produits finis d'equipement industriel",VLOOKUP($A145,OUTIL!$BQ:$BV,F$1,FALSE),"Ahmadovitch")))))))))/1000,0)</f>
        <v>6720904</v>
      </c>
      <c r="J145" s="4"/>
      <c r="K145" s="4"/>
      <c r="L145" s="4"/>
      <c r="M145" s="4"/>
    </row>
    <row r="146" spans="1:13" ht="16.5" x14ac:dyDescent="0.3">
      <c r="A146">
        <v>5</v>
      </c>
      <c r="B146" s="5" t="str">
        <f>IF($A$141="Alimentation, boissons et tabacs",VLOOKUP(VLOOKUP($A146,OUTIL!$E:$J,B$1,FALSE),REF!$K:$L,2,FALSE),IF($A$141="Demi produits",VLOOKUP(VLOOKUP($A146,OUTIL!$M:$R,B$1,FALSE),REF!$N:$O,2,FALSE),IF($A$141="Energie  et  lubrifiants",VLOOKUP(VLOOKUP($A146,OUTIL!$U:$Z,B$1,FALSE),REF!$Z:$AA,2,FALSE),IF($A$141="Or industriel",VLOOKUP(VLOOKUP($A146,OUTIL!$AC:$AH,B$1,FALSE),REF!$AC:$AD,2,FALSE),IF($A$141="Produits bruts d'origine animale et vegetale",VLOOKUP(VLOOKUP($A146,OUTIL!$AK:$AP,B$1,FALSE),REF!$Q:$R,2,FALSE),IF($A$141="Produits bruts d'origine minerale",VLOOKUP(VLOOKUP($A146,OUTIL!$AS:$AX,B$1,FALSE),REF!$AF:$AG,2,FALSE),IF($A$141="Produits finis de consommation",VLOOKUP(VLOOKUP($A146,OUTIL!$BA:$BF,B$1,FALSE),REF!$T:$U,2,FALSE),IF($A$141="Produits finis d'equipement agricole",VLOOKUP(VLOOKUP($A146,OUTIL!$BI:$BN,B$1,FALSE),REF!$AI:$AJ,2,FALSE),IF($A$141="Produits finis d'equipement industriel",VLOOKUP(VLOOKUP($A146,OUTIL!$BQ:$BV,B$1,FALSE),REF!$W:$X,2,FALSE),"Ahmadovitch")))))))))</f>
        <v>Sièges, meubles,matelas et articles d'éclairage</v>
      </c>
      <c r="C146" s="5">
        <f>ROUND(IF($A$141="Alimentation, boissons et tabacs",VLOOKUP($A146,OUTIL!$E:$J,C$1,FALSE),IF($A$141="Demi produits",VLOOKUP($A146,OUTIL!$M:$R,C$1,FALSE),IF($A$141="Energie  et  lubrifiants",VLOOKUP($A146,OUTIL!$U:$Z,C$1,FALSE),IF($A$141="Or industriel",VLOOKUP($A146,OUTIL!$AC:$AH,C$1,FALSE),IF($A$141="Produits bruts d'origine animale et vegetale",VLOOKUP($A146,OUTIL!$AK:$AP,C$1,FALSE),IF($A$141="Produits bruts d'origine minerale",VLOOKUP($A146,OUTIL!$AS:$AX,C$1,FALSE),IF($A$141="Produits finis de consommation",VLOOKUP($A146,OUTIL!$BA:$BF,C$1,FALSE),IF($A$141="Produits finis d'equipement agricole",VLOOKUP($A146,OUTIL!$BI:$BN,C$1,FALSE),IF($A$141="Produits finis d'equipement industriel",VLOOKUP($A146,OUTIL!$BQ:$BV,C$1,FALSE),"Ahmadovitch")))))))))/1000,0)</f>
        <v>37396</v>
      </c>
      <c r="D146" s="5">
        <f>ROUND(IF($A$141="Alimentation, boissons et tabacs",VLOOKUP($A146,OUTIL!$E:$J,D$1,FALSE),IF($A$141="Demi produits",VLOOKUP($A146,OUTIL!$M:$R,D$1,FALSE),IF($A$141="Energie  et  lubrifiants",VLOOKUP($A146,OUTIL!$U:$Z,D$1,FALSE),IF($A$141="Or industriel",VLOOKUP($A146,OUTIL!$AC:$AH,D$1,FALSE),IF($A$141="Produits bruts d'origine animale et vegetale",VLOOKUP($A146,OUTIL!$AK:$AP,D$1,FALSE),IF($A$141="Produits bruts d'origine minerale",VLOOKUP($A146,OUTIL!$AS:$AX,D$1,FALSE),IF($A$141="Produits finis de consommation",VLOOKUP($A146,OUTIL!$BA:$BF,D$1,FALSE),IF($A$141="Produits finis d'equipement agricole",VLOOKUP($A146,OUTIL!$BI:$BN,D$1,FALSE),IF($A$141="Produits finis d'equipement industriel",VLOOKUP($A146,OUTIL!$BQ:$BV,D$1,FALSE),"Ahmadovitch")))))))))/1000,0)</f>
        <v>6006284</v>
      </c>
      <c r="E146" s="5">
        <f>ROUND(IF($A$141="Alimentation, boissons et tabacs",VLOOKUP($A146,OUTIL!$E:$J,E$1,FALSE),IF($A$141="Demi produits",VLOOKUP($A146,OUTIL!$M:$R,E$1,FALSE),IF($A$141="Energie  et  lubrifiants",VLOOKUP($A146,OUTIL!$U:$Z,E$1,FALSE),IF($A$141="Or industriel",VLOOKUP($A146,OUTIL!$AC:$AH,E$1,FALSE),IF($A$141="Produits bruts d'origine animale et vegetale",VLOOKUP($A146,OUTIL!$AK:$AP,E$1,FALSE),IF($A$141="Produits bruts d'origine minerale",VLOOKUP($A146,OUTIL!$AS:$AX,E$1,FALSE),IF($A$141="Produits finis de consommation",VLOOKUP($A146,OUTIL!$BA:$BF,E$1,FALSE),IF($A$141="Produits finis d'equipement agricole",VLOOKUP($A146,OUTIL!$BI:$BN,E$1,FALSE),IF($A$141="Produits finis d'equipement industriel",VLOOKUP($A146,OUTIL!$BQ:$BV,E$1,FALSE),"Ahmadovitch")))))))))/1000,0)</f>
        <v>26286</v>
      </c>
      <c r="F146" s="5">
        <f>ROUND(IF($A$141="Alimentation, boissons et tabacs",VLOOKUP($A146,OUTIL!$E:$J,F$1,FALSE),IF($A$141="Demi produits",VLOOKUP($A146,OUTIL!$M:$R,F$1,FALSE),IF($A$141="Energie  et  lubrifiants",VLOOKUP($A146,OUTIL!$U:$Z,F$1,FALSE),IF($A$141="Or industriel",VLOOKUP($A146,OUTIL!$AC:$AH,F$1,FALSE),IF($A$141="Produits bruts d'origine animale et vegetale",VLOOKUP($A146,OUTIL!$AK:$AP,F$1,FALSE),IF($A$141="Produits bruts d'origine minerale",VLOOKUP($A146,OUTIL!$AS:$AX,F$1,FALSE),IF($A$141="Produits finis de consommation",VLOOKUP($A146,OUTIL!$BA:$BF,F$1,FALSE),IF($A$141="Produits finis d'equipement agricole",VLOOKUP($A146,OUTIL!$BI:$BN,F$1,FALSE),IF($A$141="Produits finis d'equipement industriel",VLOOKUP($A146,OUTIL!$BQ:$BV,F$1,FALSE),"Ahmadovitch")))))))))/1000,0)</f>
        <v>3943448</v>
      </c>
      <c r="G146" s="4"/>
      <c r="H146" s="4"/>
      <c r="I146" s="4"/>
      <c r="J146" s="4"/>
      <c r="K146" s="4"/>
      <c r="L146" s="4"/>
      <c r="M146" s="4"/>
    </row>
    <row r="147" spans="1:13" ht="16.5" x14ac:dyDescent="0.3">
      <c r="A147">
        <v>6</v>
      </c>
      <c r="B147" s="5" t="str">
        <f>IF($A$141="Alimentation, boissons et tabacs",VLOOKUP(VLOOKUP($A147,OUTIL!$E:$J,B$1,FALSE),REF!$K:$L,2,FALSE),IF($A$141="Demi produits",VLOOKUP(VLOOKUP($A147,OUTIL!$M:$R,B$1,FALSE),REF!$N:$O,2,FALSE),IF($A$141="Energie  et  lubrifiants",VLOOKUP(VLOOKUP($A147,OUTIL!$U:$Z,B$1,FALSE),REF!$Z:$AA,2,FALSE),IF($A$141="Or industriel",VLOOKUP(VLOOKUP($A147,OUTIL!$AC:$AH,B$1,FALSE),REF!$AC:$AD,2,FALSE),IF($A$141="Produits bruts d'origine animale et vegetale",VLOOKUP(VLOOKUP($A147,OUTIL!$AK:$AP,B$1,FALSE),REF!$Q:$R,2,FALSE),IF($A$141="Produits bruts d'origine minerale",VLOOKUP(VLOOKUP($A147,OUTIL!$AS:$AX,B$1,FALSE),REF!$AF:$AG,2,FALSE),IF($A$141="Produits finis de consommation",VLOOKUP(VLOOKUP($A147,OUTIL!$BA:$BF,B$1,FALSE),REF!$T:$U,2,FALSE),IF($A$141="Produits finis d'equipement agricole",VLOOKUP(VLOOKUP($A147,OUTIL!$BI:$BN,B$1,FALSE),REF!$AI:$AJ,2,FALSE),IF($A$141="Produits finis d'equipement industriel",VLOOKUP(VLOOKUP($A147,OUTIL!$BQ:$BV,B$1,FALSE),REF!$W:$X,2,FALSE),"Ahmadovitch")))))))))</f>
        <v>Equipements électriques divers</v>
      </c>
      <c r="C147" s="5">
        <f>ROUND(IF($A$141="Alimentation, boissons et tabacs",VLOOKUP($A147,OUTIL!$E:$J,C$1,FALSE),IF($A$141="Demi produits",VLOOKUP($A147,OUTIL!$M:$R,C$1,FALSE),IF($A$141="Energie  et  lubrifiants",VLOOKUP($A147,OUTIL!$U:$Z,C$1,FALSE),IF($A$141="Or industriel",VLOOKUP($A147,OUTIL!$AC:$AH,C$1,FALSE),IF($A$141="Produits bruts d'origine animale et vegetale",VLOOKUP($A147,OUTIL!$AK:$AP,C$1,FALSE),IF($A$141="Produits bruts d'origine minerale",VLOOKUP($A147,OUTIL!$AS:$AX,C$1,FALSE),IF($A$141="Produits finis de consommation",VLOOKUP($A147,OUTIL!$BA:$BF,C$1,FALSE),IF($A$141="Produits finis d'equipement agricole",VLOOKUP($A147,OUTIL!$BI:$BN,C$1,FALSE),IF($A$141="Produits finis d'equipement industriel",VLOOKUP($A147,OUTIL!$BQ:$BV,C$1,FALSE),"Ahmadovitch")))))))))/1000,0)</f>
        <v>13217</v>
      </c>
      <c r="D147" s="5">
        <f>ROUND(IF($A$141="Alimentation, boissons et tabacs",VLOOKUP($A147,OUTIL!$E:$J,D$1,FALSE),IF($A$141="Demi produits",VLOOKUP($A147,OUTIL!$M:$R,D$1,FALSE),IF($A$141="Energie  et  lubrifiants",VLOOKUP($A147,OUTIL!$U:$Z,D$1,FALSE),IF($A$141="Or industriel",VLOOKUP($A147,OUTIL!$AC:$AH,D$1,FALSE),IF($A$141="Produits bruts d'origine animale et vegetale",VLOOKUP($A147,OUTIL!$AK:$AP,D$1,FALSE),IF($A$141="Produits bruts d'origine minerale",VLOOKUP($A147,OUTIL!$AS:$AX,D$1,FALSE),IF($A$141="Produits finis de consommation",VLOOKUP($A147,OUTIL!$BA:$BF,D$1,FALSE),IF($A$141="Produits finis d'equipement agricole",VLOOKUP($A147,OUTIL!$BI:$BN,D$1,FALSE),IF($A$141="Produits finis d'equipement industriel",VLOOKUP($A147,OUTIL!$BQ:$BV,D$1,FALSE),"Ahmadovitch")))))))))/1000,0)</f>
        <v>2919539</v>
      </c>
      <c r="E147" s="5">
        <f>ROUND(IF($A$141="Alimentation, boissons et tabacs",VLOOKUP($A147,OUTIL!$E:$J,E$1,FALSE),IF($A$141="Demi produits",VLOOKUP($A147,OUTIL!$M:$R,E$1,FALSE),IF($A$141="Energie  et  lubrifiants",VLOOKUP($A147,OUTIL!$U:$Z,E$1,FALSE),IF($A$141="Or industriel",VLOOKUP($A147,OUTIL!$AC:$AH,E$1,FALSE),IF($A$141="Produits bruts d'origine animale et vegetale",VLOOKUP($A147,OUTIL!$AK:$AP,E$1,FALSE),IF($A$141="Produits bruts d'origine minerale",VLOOKUP($A147,OUTIL!$AS:$AX,E$1,FALSE),IF($A$141="Produits finis de consommation",VLOOKUP($A147,OUTIL!$BA:$BF,E$1,FALSE),IF($A$141="Produits finis d'equipement agricole",VLOOKUP($A147,OUTIL!$BI:$BN,E$1,FALSE),IF($A$141="Produits finis d'equipement industriel",VLOOKUP($A147,OUTIL!$BQ:$BV,E$1,FALSE),"Ahmadovitch")))))))))/1000,0)</f>
        <v>12156</v>
      </c>
      <c r="F147" s="5">
        <f>ROUND(IF($A$141="Alimentation, boissons et tabacs",VLOOKUP($A147,OUTIL!$E:$J,F$1,FALSE),IF($A$141="Demi produits",VLOOKUP($A147,OUTIL!$M:$R,F$1,FALSE),IF($A$141="Energie  et  lubrifiants",VLOOKUP($A147,OUTIL!$U:$Z,F$1,FALSE),IF($A$141="Or industriel",VLOOKUP($A147,OUTIL!$AC:$AH,F$1,FALSE),IF($A$141="Produits bruts d'origine animale et vegetale",VLOOKUP($A147,OUTIL!$AK:$AP,F$1,FALSE),IF($A$141="Produits bruts d'origine minerale",VLOOKUP($A147,OUTIL!$AS:$AX,F$1,FALSE),IF($A$141="Produits finis de consommation",VLOOKUP($A147,OUTIL!$BA:$BF,F$1,FALSE),IF($A$141="Produits finis d'equipement agricole",VLOOKUP($A147,OUTIL!$BI:$BN,F$1,FALSE),IF($A$141="Produits finis d'equipement industriel",VLOOKUP($A147,OUTIL!$BQ:$BV,F$1,FALSE),"Ahmadovitch")))))))))/1000,0)</f>
        <v>2620256</v>
      </c>
      <c r="G147" s="4"/>
      <c r="H147" s="4"/>
      <c r="I147" s="4"/>
      <c r="J147" s="4"/>
      <c r="K147" s="4"/>
      <c r="L147" s="4"/>
      <c r="M147" s="4"/>
    </row>
    <row r="148" spans="1:13" ht="16.5" x14ac:dyDescent="0.3">
      <c r="A148">
        <v>7</v>
      </c>
      <c r="B148" s="5" t="str">
        <f>IF($A$141="Alimentation, boissons et tabacs",VLOOKUP(VLOOKUP($A148,OUTIL!$E:$J,B$1,FALSE),REF!$K:$L,2,FALSE),IF($A$141="Demi produits",VLOOKUP(VLOOKUP($A148,OUTIL!$M:$R,B$1,FALSE),REF!$N:$O,2,FALSE),IF($A$141="Energie  et  lubrifiants",VLOOKUP(VLOOKUP($A148,OUTIL!$U:$Z,B$1,FALSE),REF!$Z:$AA,2,FALSE),IF($A$141="Or industriel",VLOOKUP(VLOOKUP($A148,OUTIL!$AC:$AH,B$1,FALSE),REF!$AC:$AD,2,FALSE),IF($A$141="Produits bruts d'origine animale et vegetale",VLOOKUP(VLOOKUP($A148,OUTIL!$AK:$AP,B$1,FALSE),REF!$Q:$R,2,FALSE),IF($A$141="Produits bruts d'origine minerale",VLOOKUP(VLOOKUP($A148,OUTIL!$AS:$AX,B$1,FALSE),REF!$AF:$AG,2,FALSE),IF($A$141="Produits finis de consommation",VLOOKUP(VLOOKUP($A148,OUTIL!$BA:$BF,B$1,FALSE),REF!$T:$U,2,FALSE),IF($A$141="Produits finis d'equipement agricole",VLOOKUP(VLOOKUP($A148,OUTIL!$BI:$BN,B$1,FALSE),REF!$AI:$AJ,2,FALSE),IF($A$141="Produits finis d'equipement industriel",VLOOKUP(VLOOKUP($A148,OUTIL!$BQ:$BV,B$1,FALSE),REF!$W:$X,2,FALSE),"Ahmadovitch")))))))))</f>
        <v>Chaussures</v>
      </c>
      <c r="C148" s="5">
        <f>ROUND(IF($A$141="Alimentation, boissons et tabacs",VLOOKUP($A148,OUTIL!$E:$J,C$1,FALSE),IF($A$141="Demi produits",VLOOKUP($A148,OUTIL!$M:$R,C$1,FALSE),IF($A$141="Energie  et  lubrifiants",VLOOKUP($A148,OUTIL!$U:$Z,C$1,FALSE),IF($A$141="Or industriel",VLOOKUP($A148,OUTIL!$AC:$AH,C$1,FALSE),IF($A$141="Produits bruts d'origine animale et vegetale",VLOOKUP($A148,OUTIL!$AK:$AP,C$1,FALSE),IF($A$141="Produits bruts d'origine minerale",VLOOKUP($A148,OUTIL!$AS:$AX,C$1,FALSE),IF($A$141="Produits finis de consommation",VLOOKUP($A148,OUTIL!$BA:$BF,C$1,FALSE),IF($A$141="Produits finis d'equipement agricole",VLOOKUP($A148,OUTIL!$BI:$BN,C$1,FALSE),IF($A$141="Produits finis d'equipement industriel",VLOOKUP($A148,OUTIL!$BQ:$BV,C$1,FALSE),"Ahmadovitch")))))))))/1000,0)</f>
        <v>7689</v>
      </c>
      <c r="D148" s="5">
        <f>ROUND(IF($A$141="Alimentation, boissons et tabacs",VLOOKUP($A148,OUTIL!$E:$J,D$1,FALSE),IF($A$141="Demi produits",VLOOKUP($A148,OUTIL!$M:$R,D$1,FALSE),IF($A$141="Energie  et  lubrifiants",VLOOKUP($A148,OUTIL!$U:$Z,D$1,FALSE),IF($A$141="Or industriel",VLOOKUP($A148,OUTIL!$AC:$AH,D$1,FALSE),IF($A$141="Produits bruts d'origine animale et vegetale",VLOOKUP($A148,OUTIL!$AK:$AP,D$1,FALSE),IF($A$141="Produits bruts d'origine minerale",VLOOKUP($A148,OUTIL!$AS:$AX,D$1,FALSE),IF($A$141="Produits finis de consommation",VLOOKUP($A148,OUTIL!$BA:$BF,D$1,FALSE),IF($A$141="Produits finis d'equipement agricole",VLOOKUP($A148,OUTIL!$BI:$BN,D$1,FALSE),IF($A$141="Produits finis d'equipement industriel",VLOOKUP($A148,OUTIL!$BQ:$BV,D$1,FALSE),"Ahmadovitch")))))))))/1000,0)</f>
        <v>1828607</v>
      </c>
      <c r="E148" s="5">
        <f>ROUND(IF($A$141="Alimentation, boissons et tabacs",VLOOKUP($A148,OUTIL!$E:$J,E$1,FALSE),IF($A$141="Demi produits",VLOOKUP($A148,OUTIL!$M:$R,E$1,FALSE),IF($A$141="Energie  et  lubrifiants",VLOOKUP($A148,OUTIL!$U:$Z,E$1,FALSE),IF($A$141="Or industriel",VLOOKUP($A148,OUTIL!$AC:$AH,E$1,FALSE),IF($A$141="Produits bruts d'origine animale et vegetale",VLOOKUP($A148,OUTIL!$AK:$AP,E$1,FALSE),IF($A$141="Produits bruts d'origine minerale",VLOOKUP($A148,OUTIL!$AS:$AX,E$1,FALSE),IF($A$141="Produits finis de consommation",VLOOKUP($A148,OUTIL!$BA:$BF,E$1,FALSE),IF($A$141="Produits finis d'equipement agricole",VLOOKUP($A148,OUTIL!$BI:$BN,E$1,FALSE),IF($A$141="Produits finis d'equipement industriel",VLOOKUP($A148,OUTIL!$BQ:$BV,E$1,FALSE),"Ahmadovitch")))))))))/1000,0)</f>
        <v>7473</v>
      </c>
      <c r="F148" s="5">
        <f>ROUND(IF($A$141="Alimentation, boissons et tabacs",VLOOKUP($A148,OUTIL!$E:$J,F$1,FALSE),IF($A$141="Demi produits",VLOOKUP($A148,OUTIL!$M:$R,F$1,FALSE),IF($A$141="Energie  et  lubrifiants",VLOOKUP($A148,OUTIL!$U:$Z,F$1,FALSE),IF($A$141="Or industriel",VLOOKUP($A148,OUTIL!$AC:$AH,F$1,FALSE),IF($A$141="Produits bruts d'origine animale et vegetale",VLOOKUP($A148,OUTIL!$AK:$AP,F$1,FALSE),IF($A$141="Produits bruts d'origine minerale",VLOOKUP($A148,OUTIL!$AS:$AX,F$1,FALSE),IF($A$141="Produits finis de consommation",VLOOKUP($A148,OUTIL!$BA:$BF,F$1,FALSE),IF($A$141="Produits finis d'equipement agricole",VLOOKUP($A148,OUTIL!$BI:$BN,F$1,FALSE),IF($A$141="Produits finis d'equipement industriel",VLOOKUP($A148,OUTIL!$BQ:$BV,F$1,FALSE),"Ahmadovitch")))))))))/1000,0)</f>
        <v>1791608</v>
      </c>
      <c r="G148" s="4"/>
      <c r="H148" s="4"/>
      <c r="I148" s="4"/>
      <c r="J148" s="4"/>
      <c r="K148" s="4"/>
      <c r="L148" s="4"/>
      <c r="M148" s="4"/>
    </row>
    <row r="149" spans="1:13" ht="16.5" x14ac:dyDescent="0.3">
      <c r="A149">
        <v>8</v>
      </c>
      <c r="B149" s="5" t="str">
        <f>IF($A$141="Alimentation, boissons et tabacs",VLOOKUP(VLOOKUP($A149,OUTIL!$E:$J,B$1,FALSE),REF!$K:$L,2,FALSE),IF($A$141="Demi produits",VLOOKUP(VLOOKUP($A149,OUTIL!$M:$R,B$1,FALSE),REF!$N:$O,2,FALSE),IF($A$141="Energie  et  lubrifiants",VLOOKUP(VLOOKUP($A149,OUTIL!$U:$Z,B$1,FALSE),REF!$Z:$AA,2,FALSE),IF($A$141="Or industriel",VLOOKUP(VLOOKUP($A149,OUTIL!$AC:$AH,B$1,FALSE),REF!$AC:$AD,2,FALSE),IF($A$141="Produits bruts d'origine animale et vegetale",VLOOKUP(VLOOKUP($A149,OUTIL!$AK:$AP,B$1,FALSE),REF!$Q:$R,2,FALSE),IF($A$141="Produits bruts d'origine minerale",VLOOKUP(VLOOKUP($A149,OUTIL!$AS:$AX,B$1,FALSE),REF!$AF:$AG,2,FALSE),IF($A$141="Produits finis de consommation",VLOOKUP(VLOOKUP($A149,OUTIL!$BA:$BF,B$1,FALSE),REF!$T:$U,2,FALSE),IF($A$141="Produits finis d'equipement agricole",VLOOKUP(VLOOKUP($A149,OUTIL!$BI:$BN,B$1,FALSE),REF!$AI:$AJ,2,FALSE),IF($A$141="Produits finis d'equipement industriel",VLOOKUP(VLOOKUP($A149,OUTIL!$BQ:$BV,B$1,FALSE),REF!$W:$X,2,FALSE),"Ahmadovitch")))))))))</f>
        <v>Ouvrages divers en matières plastiques</v>
      </c>
      <c r="C149" s="5">
        <f>ROUND(IF($A$141="Alimentation, boissons et tabacs",VLOOKUP($A149,OUTIL!$E:$J,C$1,FALSE),IF($A$141="Demi produits",VLOOKUP($A149,OUTIL!$M:$R,C$1,FALSE),IF($A$141="Energie  et  lubrifiants",VLOOKUP($A149,OUTIL!$U:$Z,C$1,FALSE),IF($A$141="Or industriel",VLOOKUP($A149,OUTIL!$AC:$AH,C$1,FALSE),IF($A$141="Produits bruts d'origine animale et vegetale",VLOOKUP($A149,OUTIL!$AK:$AP,C$1,FALSE),IF($A$141="Produits bruts d'origine minerale",VLOOKUP($A149,OUTIL!$AS:$AX,C$1,FALSE),IF($A$141="Produits finis de consommation",VLOOKUP($A149,OUTIL!$BA:$BF,C$1,FALSE),IF($A$141="Produits finis d'equipement agricole",VLOOKUP($A149,OUTIL!$BI:$BN,C$1,FALSE),IF($A$141="Produits finis d'equipement industriel",VLOOKUP($A149,OUTIL!$BQ:$BV,C$1,FALSE),"Ahmadovitch")))))))))/1000,0)</f>
        <v>33509</v>
      </c>
      <c r="D149" s="5">
        <f>ROUND(IF($A$141="Alimentation, boissons et tabacs",VLOOKUP($A149,OUTIL!$E:$J,D$1,FALSE),IF($A$141="Demi produits",VLOOKUP($A149,OUTIL!$M:$R,D$1,FALSE),IF($A$141="Energie  et  lubrifiants",VLOOKUP($A149,OUTIL!$U:$Z,D$1,FALSE),IF($A$141="Or industriel",VLOOKUP($A149,OUTIL!$AC:$AH,D$1,FALSE),IF($A$141="Produits bruts d'origine animale et vegetale",VLOOKUP($A149,OUTIL!$AK:$AP,D$1,FALSE),IF($A$141="Produits bruts d'origine minerale",VLOOKUP($A149,OUTIL!$AS:$AX,D$1,FALSE),IF($A$141="Produits finis de consommation",VLOOKUP($A149,OUTIL!$BA:$BF,D$1,FALSE),IF($A$141="Produits finis d'equipement agricole",VLOOKUP($A149,OUTIL!$BI:$BN,D$1,FALSE),IF($A$141="Produits finis d'equipement industriel",VLOOKUP($A149,OUTIL!$BQ:$BV,D$1,FALSE),"Ahmadovitch")))))))))/1000,0)</f>
        <v>1711507</v>
      </c>
      <c r="E149" s="5">
        <f>ROUND(IF($A$141="Alimentation, boissons et tabacs",VLOOKUP($A149,OUTIL!$E:$J,E$1,FALSE),IF($A$141="Demi produits",VLOOKUP($A149,OUTIL!$M:$R,E$1,FALSE),IF($A$141="Energie  et  lubrifiants",VLOOKUP($A149,OUTIL!$U:$Z,E$1,FALSE),IF($A$141="Or industriel",VLOOKUP($A149,OUTIL!$AC:$AH,E$1,FALSE),IF($A$141="Produits bruts d'origine animale et vegetale",VLOOKUP($A149,OUTIL!$AK:$AP,E$1,FALSE),IF($A$141="Produits bruts d'origine minerale",VLOOKUP($A149,OUTIL!$AS:$AX,E$1,FALSE),IF($A$141="Produits finis de consommation",VLOOKUP($A149,OUTIL!$BA:$BF,E$1,FALSE),IF($A$141="Produits finis d'equipement agricole",VLOOKUP($A149,OUTIL!$BI:$BN,E$1,FALSE),IF($A$141="Produits finis d'equipement industriel",VLOOKUP($A149,OUTIL!$BQ:$BV,E$1,FALSE),"Ahmadovitch")))))))))/1000,0)</f>
        <v>32569</v>
      </c>
      <c r="F149" s="5">
        <f>ROUND(IF($A$141="Alimentation, boissons et tabacs",VLOOKUP($A149,OUTIL!$E:$J,F$1,FALSE),IF($A$141="Demi produits",VLOOKUP($A149,OUTIL!$M:$R,F$1,FALSE),IF($A$141="Energie  et  lubrifiants",VLOOKUP($A149,OUTIL!$U:$Z,F$1,FALSE),IF($A$141="Or industriel",VLOOKUP($A149,OUTIL!$AC:$AH,F$1,FALSE),IF($A$141="Produits bruts d'origine animale et vegetale",VLOOKUP($A149,OUTIL!$AK:$AP,F$1,FALSE),IF($A$141="Produits bruts d'origine minerale",VLOOKUP($A149,OUTIL!$AS:$AX,F$1,FALSE),IF($A$141="Produits finis de consommation",VLOOKUP($A149,OUTIL!$BA:$BF,F$1,FALSE),IF($A$141="Produits finis d'equipement agricole",VLOOKUP($A149,OUTIL!$BI:$BN,F$1,FALSE),IF($A$141="Produits finis d'equipement industriel",VLOOKUP($A149,OUTIL!$BQ:$BV,F$1,FALSE),"Ahmadovitch")))))))))/1000,0)</f>
        <v>1648455</v>
      </c>
      <c r="J149" s="4"/>
      <c r="K149" s="4"/>
      <c r="L149" s="4"/>
      <c r="M149" s="4"/>
    </row>
    <row r="150" spans="1:13" ht="16.5" x14ac:dyDescent="0.3">
      <c r="A150">
        <v>9</v>
      </c>
      <c r="B150" s="5" t="str">
        <f>IF($A$141="Alimentation, boissons et tabacs",VLOOKUP(VLOOKUP($A150,OUTIL!$E:$J,B$1,FALSE),REF!$K:$L,2,FALSE),IF($A$141="Demi produits",VLOOKUP(VLOOKUP($A150,OUTIL!$M:$R,B$1,FALSE),REF!$N:$O,2,FALSE),IF($A$141="Energie  et  lubrifiants",VLOOKUP(VLOOKUP($A150,OUTIL!$U:$Z,B$1,FALSE),REF!$Z:$AA,2,FALSE),IF($A$141="Or industriel",VLOOKUP(VLOOKUP($A150,OUTIL!$AC:$AH,B$1,FALSE),REF!$AC:$AD,2,FALSE),IF($A$141="Produits bruts d'origine animale et vegetale",VLOOKUP(VLOOKUP($A150,OUTIL!$AK:$AP,B$1,FALSE),REF!$Q:$R,2,FALSE),IF($A$141="Produits bruts d'origine minerale",VLOOKUP(VLOOKUP($A150,OUTIL!$AS:$AX,B$1,FALSE),REF!$AF:$AG,2,FALSE),IF($A$141="Produits finis de consommation",VLOOKUP(VLOOKUP($A150,OUTIL!$BA:$BF,B$1,FALSE),REF!$T:$U,2,FALSE),IF($A$141="Produits finis d'equipement agricole",VLOOKUP(VLOOKUP($A150,OUTIL!$BI:$BN,B$1,FALSE),REF!$AI:$AJ,2,FALSE),IF($A$141="Produits finis d'equipement industriel",VLOOKUP(VLOOKUP($A150,OUTIL!$BQ:$BV,B$1,FALSE),REF!$W:$X,2,FALSE),"Ahmadovitch")))))))))</f>
        <v>Médicaments et autres produits pharmaceutiques</v>
      </c>
      <c r="C150" s="5">
        <f>ROUND(IF($A$141="Alimentation, boissons et tabacs",VLOOKUP($A150,OUTIL!$E:$J,C$1,FALSE),IF($A$141="Demi produits",VLOOKUP($A150,OUTIL!$M:$R,C$1,FALSE),IF($A$141="Energie  et  lubrifiants",VLOOKUP($A150,OUTIL!$U:$Z,C$1,FALSE),IF($A$141="Or industriel",VLOOKUP($A150,OUTIL!$AC:$AH,C$1,FALSE),IF($A$141="Produits bruts d'origine animale et vegetale",VLOOKUP($A150,OUTIL!$AK:$AP,C$1,FALSE),IF($A$141="Produits bruts d'origine minerale",VLOOKUP($A150,OUTIL!$AS:$AX,C$1,FALSE),IF($A$141="Produits finis de consommation",VLOOKUP($A150,OUTIL!$BA:$BF,C$1,FALSE),IF($A$141="Produits finis d'equipement agricole",VLOOKUP($A150,OUTIL!$BI:$BN,C$1,FALSE),IF($A$141="Produits finis d'equipement industriel",VLOOKUP($A150,OUTIL!$BQ:$BV,C$1,FALSE),"Ahmadovitch")))))))))/1000,0)</f>
        <v>6257</v>
      </c>
      <c r="D150" s="5">
        <f>ROUND(IF($A$141="Alimentation, boissons et tabacs",VLOOKUP($A150,OUTIL!$E:$J,D$1,FALSE),IF($A$141="Demi produits",VLOOKUP($A150,OUTIL!$M:$R,D$1,FALSE),IF($A$141="Energie  et  lubrifiants",VLOOKUP($A150,OUTIL!$U:$Z,D$1,FALSE),IF($A$141="Or industriel",VLOOKUP($A150,OUTIL!$AC:$AH,D$1,FALSE),IF($A$141="Produits bruts d'origine animale et vegetale",VLOOKUP($A150,OUTIL!$AK:$AP,D$1,FALSE),IF($A$141="Produits bruts d'origine minerale",VLOOKUP($A150,OUTIL!$AS:$AX,D$1,FALSE),IF($A$141="Produits finis de consommation",VLOOKUP($A150,OUTIL!$BA:$BF,D$1,FALSE),IF($A$141="Produits finis d'equipement agricole",VLOOKUP($A150,OUTIL!$BI:$BN,D$1,FALSE),IF($A$141="Produits finis d'equipement industriel",VLOOKUP($A150,OUTIL!$BQ:$BV,D$1,FALSE),"Ahmadovitch")))))))))/1000,0)</f>
        <v>1130258</v>
      </c>
      <c r="E150" s="5">
        <f>ROUND(IF($A$141="Alimentation, boissons et tabacs",VLOOKUP($A150,OUTIL!$E:$J,E$1,FALSE),IF($A$141="Demi produits",VLOOKUP($A150,OUTIL!$M:$R,E$1,FALSE),IF($A$141="Energie  et  lubrifiants",VLOOKUP($A150,OUTIL!$U:$Z,E$1,FALSE),IF($A$141="Or industriel",VLOOKUP($A150,OUTIL!$AC:$AH,E$1,FALSE),IF($A$141="Produits bruts d'origine animale et vegetale",VLOOKUP($A150,OUTIL!$AK:$AP,E$1,FALSE),IF($A$141="Produits bruts d'origine minerale",VLOOKUP($A150,OUTIL!$AS:$AX,E$1,FALSE),IF($A$141="Produits finis de consommation",VLOOKUP($A150,OUTIL!$BA:$BF,E$1,FALSE),IF($A$141="Produits finis d'equipement agricole",VLOOKUP($A150,OUTIL!$BI:$BN,E$1,FALSE),IF($A$141="Produits finis d'equipement industriel",VLOOKUP($A150,OUTIL!$BQ:$BV,E$1,FALSE),"Ahmadovitch")))))))))/1000,0)</f>
        <v>6370</v>
      </c>
      <c r="F150" s="5">
        <f>ROUND(IF($A$141="Alimentation, boissons et tabacs",VLOOKUP($A150,OUTIL!$E:$J,F$1,FALSE),IF($A$141="Demi produits",VLOOKUP($A150,OUTIL!$M:$R,F$1,FALSE),IF($A$141="Energie  et  lubrifiants",VLOOKUP($A150,OUTIL!$U:$Z,F$1,FALSE),IF($A$141="Or industriel",VLOOKUP($A150,OUTIL!$AC:$AH,F$1,FALSE),IF($A$141="Produits bruts d'origine animale et vegetale",VLOOKUP($A150,OUTIL!$AK:$AP,F$1,FALSE),IF($A$141="Produits bruts d'origine minerale",VLOOKUP($A150,OUTIL!$AS:$AX,F$1,FALSE),IF($A$141="Produits finis de consommation",VLOOKUP($A150,OUTIL!$BA:$BF,F$1,FALSE),IF($A$141="Produits finis d'equipement agricole",VLOOKUP($A150,OUTIL!$BI:$BN,F$1,FALSE),IF($A$141="Produits finis d'equipement industriel",VLOOKUP($A150,OUTIL!$BQ:$BV,F$1,FALSE),"Ahmadovitch")))))))))/1000,0)</f>
        <v>1168985</v>
      </c>
      <c r="J150" s="4"/>
      <c r="K150" s="4"/>
      <c r="L150" s="4"/>
      <c r="M150" s="4"/>
    </row>
    <row r="151" spans="1:13" ht="16.5" x14ac:dyDescent="0.3">
      <c r="A151">
        <v>10</v>
      </c>
      <c r="B151" s="5" t="str">
        <f>IF($A$141="Alimentation, boissons et tabacs",VLOOKUP(VLOOKUP($A151,OUTIL!$E:$J,B$1,FALSE),REF!$K:$L,2,FALSE),IF($A$141="Demi produits",VLOOKUP(VLOOKUP($A151,OUTIL!$M:$R,B$1,FALSE),REF!$N:$O,2,FALSE),IF($A$141="Energie  et  lubrifiants",VLOOKUP(VLOOKUP($A151,OUTIL!$U:$Z,B$1,FALSE),REF!$Z:$AA,2,FALSE),IF($A$141="Or industriel",VLOOKUP(VLOOKUP($A151,OUTIL!$AC:$AH,B$1,FALSE),REF!$AC:$AD,2,FALSE),IF($A$141="Produits bruts d'origine animale et vegetale",VLOOKUP(VLOOKUP($A151,OUTIL!$AK:$AP,B$1,FALSE),REF!$Q:$R,2,FALSE),IF($A$141="Produits bruts d'origine minerale",VLOOKUP(VLOOKUP($A151,OUTIL!$AS:$AX,B$1,FALSE),REF!$AF:$AG,2,FALSE),IF($A$141="Produits finis de consommation",VLOOKUP(VLOOKUP($A151,OUTIL!$BA:$BF,B$1,FALSE),REF!$T:$U,2,FALSE),IF($A$141="Produits finis d'equipement agricole",VLOOKUP(VLOOKUP($A151,OUTIL!$BI:$BN,B$1,FALSE),REF!$AI:$AJ,2,FALSE),IF($A$141="Produits finis d'equipement industriel",VLOOKUP(VLOOKUP($A151,OUTIL!$BQ:$BV,B$1,FALSE),REF!$W:$X,2,FALSE),"Ahmadovitch")))))))))</f>
        <v>Couvertures, linge  et autres articles textiles confectionnés</v>
      </c>
      <c r="C151" s="5">
        <f>ROUND(IF($A$141="Alimentation, boissons et tabacs",VLOOKUP($A151,OUTIL!$E:$J,C$1,FALSE),IF($A$141="Demi produits",VLOOKUP($A151,OUTIL!$M:$R,C$1,FALSE),IF($A$141="Energie  et  lubrifiants",VLOOKUP($A151,OUTIL!$U:$Z,C$1,FALSE),IF($A$141="Or industriel",VLOOKUP($A151,OUTIL!$AC:$AH,C$1,FALSE),IF($A$141="Produits bruts d'origine animale et vegetale",VLOOKUP($A151,OUTIL!$AK:$AP,C$1,FALSE),IF($A$141="Produits bruts d'origine minerale",VLOOKUP($A151,OUTIL!$AS:$AX,C$1,FALSE),IF($A$141="Produits finis de consommation",VLOOKUP($A151,OUTIL!$BA:$BF,C$1,FALSE),IF($A$141="Produits finis d'equipement agricole",VLOOKUP($A151,OUTIL!$BI:$BN,C$1,FALSE),IF($A$141="Produits finis d'equipement industriel",VLOOKUP($A151,OUTIL!$BQ:$BV,C$1,FALSE),"Ahmadovitch")))))))))/1000,0)</f>
        <v>5531</v>
      </c>
      <c r="D151" s="5">
        <f>ROUND(IF($A$141="Alimentation, boissons et tabacs",VLOOKUP($A151,OUTIL!$E:$J,D$1,FALSE),IF($A$141="Demi produits",VLOOKUP($A151,OUTIL!$M:$R,D$1,FALSE),IF($A$141="Energie  et  lubrifiants",VLOOKUP($A151,OUTIL!$U:$Z,D$1,FALSE),IF($A$141="Or industriel",VLOOKUP($A151,OUTIL!$AC:$AH,D$1,FALSE),IF($A$141="Produits bruts d'origine animale et vegetale",VLOOKUP($A151,OUTIL!$AK:$AP,D$1,FALSE),IF($A$141="Produits bruts d'origine minerale",VLOOKUP($A151,OUTIL!$AS:$AX,D$1,FALSE),IF($A$141="Produits finis de consommation",VLOOKUP($A151,OUTIL!$BA:$BF,D$1,FALSE),IF($A$141="Produits finis d'equipement agricole",VLOOKUP($A151,OUTIL!$BI:$BN,D$1,FALSE),IF($A$141="Produits finis d'equipement industriel",VLOOKUP($A151,OUTIL!$BQ:$BV,D$1,FALSE),"Ahmadovitch")))))))))/1000,0)</f>
        <v>1129519</v>
      </c>
      <c r="E151" s="5">
        <f>ROUND(IF($A$141="Alimentation, boissons et tabacs",VLOOKUP($A151,OUTIL!$E:$J,E$1,FALSE),IF($A$141="Demi produits",VLOOKUP($A151,OUTIL!$M:$R,E$1,FALSE),IF($A$141="Energie  et  lubrifiants",VLOOKUP($A151,OUTIL!$U:$Z,E$1,FALSE),IF($A$141="Or industriel",VLOOKUP($A151,OUTIL!$AC:$AH,E$1,FALSE),IF($A$141="Produits bruts d'origine animale et vegetale",VLOOKUP($A151,OUTIL!$AK:$AP,E$1,FALSE),IF($A$141="Produits bruts d'origine minerale",VLOOKUP($A151,OUTIL!$AS:$AX,E$1,FALSE),IF($A$141="Produits finis de consommation",VLOOKUP($A151,OUTIL!$BA:$BF,E$1,FALSE),IF($A$141="Produits finis d'equipement agricole",VLOOKUP($A151,OUTIL!$BI:$BN,E$1,FALSE),IF($A$141="Produits finis d'equipement industriel",VLOOKUP($A151,OUTIL!$BQ:$BV,E$1,FALSE),"Ahmadovitch")))))))))/1000,0)</f>
        <v>9010</v>
      </c>
      <c r="F151" s="5">
        <f>ROUND(IF($A$141="Alimentation, boissons et tabacs",VLOOKUP($A151,OUTIL!$E:$J,F$1,FALSE),IF($A$141="Demi produits",VLOOKUP($A151,OUTIL!$M:$R,F$1,FALSE),IF($A$141="Energie  et  lubrifiants",VLOOKUP($A151,OUTIL!$U:$Z,F$1,FALSE),IF($A$141="Or industriel",VLOOKUP($A151,OUTIL!$AC:$AH,F$1,FALSE),IF($A$141="Produits bruts d'origine animale et vegetale",VLOOKUP($A151,OUTIL!$AK:$AP,F$1,FALSE),IF($A$141="Produits bruts d'origine minerale",VLOOKUP($A151,OUTIL!$AS:$AX,F$1,FALSE),IF($A$141="Produits finis de consommation",VLOOKUP($A151,OUTIL!$BA:$BF,F$1,FALSE),IF($A$141="Produits finis d'equipement agricole",VLOOKUP($A151,OUTIL!$BI:$BN,F$1,FALSE),IF($A$141="Produits finis d'equipement industriel",VLOOKUP($A151,OUTIL!$BQ:$BV,F$1,FALSE),"Ahmadovitch")))))))))/1000,0)</f>
        <v>2580226</v>
      </c>
      <c r="J151" s="4"/>
      <c r="K151" s="4"/>
      <c r="L151" s="4"/>
      <c r="M151" s="4"/>
    </row>
    <row r="152" spans="1:13" ht="16.5" x14ac:dyDescent="0.3">
      <c r="A152">
        <v>11</v>
      </c>
      <c r="B152" s="5" t="str">
        <f>IF($A$141="Alimentation, boissons et tabacs",VLOOKUP(VLOOKUP($A152,OUTIL!$E:$J,B$1,FALSE),REF!$K:$L,2,FALSE),IF($A$141="Demi produits",VLOOKUP(VLOOKUP($A152,OUTIL!$M:$R,B$1,FALSE),REF!$N:$O,2,FALSE),IF($A$141="Energie  et  lubrifiants",VLOOKUP(VLOOKUP($A152,OUTIL!$U:$Z,B$1,FALSE),REF!$Z:$AA,2,FALSE),IF($A$141="Or industriel",VLOOKUP(VLOOKUP($A152,OUTIL!$AC:$AH,B$1,FALSE),REF!$AC:$AD,2,FALSE),IF($A$141="Produits bruts d'origine animale et vegetale",VLOOKUP(VLOOKUP($A152,OUTIL!$AK:$AP,B$1,FALSE),REF!$Q:$R,2,FALSE),IF($A$141="Produits bruts d'origine minerale",VLOOKUP(VLOOKUP($A152,OUTIL!$AS:$AX,B$1,FALSE),REF!$AF:$AG,2,FALSE),IF($A$141="Produits finis de consommation",VLOOKUP(VLOOKUP($A152,OUTIL!$BA:$BF,B$1,FALSE),REF!$T:$U,2,FALSE),IF($A$141="Produits finis d'equipement agricole",VLOOKUP(VLOOKUP($A152,OUTIL!$BI:$BN,B$1,FALSE),REF!$AI:$AJ,2,FALSE),IF($A$141="Produits finis d'equipement industriel",VLOOKUP(VLOOKUP($A152,OUTIL!$BQ:$BV,B$1,FALSE),REF!$W:$X,2,FALSE),"Ahmadovitch")))))))))</f>
        <v>Ouvrages divers en fer ou en acier</v>
      </c>
      <c r="C152" s="5">
        <f>ROUND(IF($A$141="Alimentation, boissons et tabacs",VLOOKUP($A152,OUTIL!$E:$J,C$1,FALSE),IF($A$141="Demi produits",VLOOKUP($A152,OUTIL!$M:$R,C$1,FALSE),IF($A$141="Energie  et  lubrifiants",VLOOKUP($A152,OUTIL!$U:$Z,C$1,FALSE),IF($A$141="Or industriel",VLOOKUP($A152,OUTIL!$AC:$AH,C$1,FALSE),IF($A$141="Produits bruts d'origine animale et vegetale",VLOOKUP($A152,OUTIL!$AK:$AP,C$1,FALSE),IF($A$141="Produits bruts d'origine minerale",VLOOKUP($A152,OUTIL!$AS:$AX,C$1,FALSE),IF($A$141="Produits finis de consommation",VLOOKUP($A152,OUTIL!$BA:$BF,C$1,FALSE),IF($A$141="Produits finis d'equipement agricole",VLOOKUP($A152,OUTIL!$BI:$BN,C$1,FALSE),IF($A$141="Produits finis d'equipement industriel",VLOOKUP($A152,OUTIL!$BQ:$BV,C$1,FALSE),"Ahmadovitch")))))))))/1000,0)</f>
        <v>57542</v>
      </c>
      <c r="D152" s="5">
        <f>ROUND(IF($A$141="Alimentation, boissons et tabacs",VLOOKUP($A152,OUTIL!$E:$J,D$1,FALSE),IF($A$141="Demi produits",VLOOKUP($A152,OUTIL!$M:$R,D$1,FALSE),IF($A$141="Energie  et  lubrifiants",VLOOKUP($A152,OUTIL!$U:$Z,D$1,FALSE),IF($A$141="Or industriel",VLOOKUP($A152,OUTIL!$AC:$AH,D$1,FALSE),IF($A$141="Produits bruts d'origine animale et vegetale",VLOOKUP($A152,OUTIL!$AK:$AP,D$1,FALSE),IF($A$141="Produits bruts d'origine minerale",VLOOKUP($A152,OUTIL!$AS:$AX,D$1,FALSE),IF($A$141="Produits finis de consommation",VLOOKUP($A152,OUTIL!$BA:$BF,D$1,FALSE),IF($A$141="Produits finis d'equipement agricole",VLOOKUP($A152,OUTIL!$BI:$BN,D$1,FALSE),IF($A$141="Produits finis d'equipement industriel",VLOOKUP($A152,OUTIL!$BQ:$BV,D$1,FALSE),"Ahmadovitch")))))))))/1000,0)</f>
        <v>1109184</v>
      </c>
      <c r="E152" s="5">
        <f>ROUND(IF($A$141="Alimentation, boissons et tabacs",VLOOKUP($A152,OUTIL!$E:$J,E$1,FALSE),IF($A$141="Demi produits",VLOOKUP($A152,OUTIL!$M:$R,E$1,FALSE),IF($A$141="Energie  et  lubrifiants",VLOOKUP($A152,OUTIL!$U:$Z,E$1,FALSE),IF($A$141="Or industriel",VLOOKUP($A152,OUTIL!$AC:$AH,E$1,FALSE),IF($A$141="Produits bruts d'origine animale et vegetale",VLOOKUP($A152,OUTIL!$AK:$AP,E$1,FALSE),IF($A$141="Produits bruts d'origine minerale",VLOOKUP($A152,OUTIL!$AS:$AX,E$1,FALSE),IF($A$141="Produits finis de consommation",VLOOKUP($A152,OUTIL!$BA:$BF,E$1,FALSE),IF($A$141="Produits finis d'equipement agricole",VLOOKUP($A152,OUTIL!$BI:$BN,E$1,FALSE),IF($A$141="Produits finis d'equipement industriel",VLOOKUP($A152,OUTIL!$BQ:$BV,E$1,FALSE),"Ahmadovitch")))))))))/1000,0)</f>
        <v>56692</v>
      </c>
      <c r="F152" s="5">
        <f>ROUND(IF($A$141="Alimentation, boissons et tabacs",VLOOKUP($A152,OUTIL!$E:$J,F$1,FALSE),IF($A$141="Demi produits",VLOOKUP($A152,OUTIL!$M:$R,F$1,FALSE),IF($A$141="Energie  et  lubrifiants",VLOOKUP($A152,OUTIL!$U:$Z,F$1,FALSE),IF($A$141="Or industriel",VLOOKUP($A152,OUTIL!$AC:$AH,F$1,FALSE),IF($A$141="Produits bruts d'origine animale et vegetale",VLOOKUP($A152,OUTIL!$AK:$AP,F$1,FALSE),IF($A$141="Produits bruts d'origine minerale",VLOOKUP($A152,OUTIL!$AS:$AX,F$1,FALSE),IF($A$141="Produits finis de consommation",VLOOKUP($A152,OUTIL!$BA:$BF,F$1,FALSE),IF($A$141="Produits finis d'equipement agricole",VLOOKUP($A152,OUTIL!$BI:$BN,F$1,FALSE),IF($A$141="Produits finis d'equipement industriel",VLOOKUP($A152,OUTIL!$BQ:$BV,F$1,FALSE),"Ahmadovitch")))))))))/1000,0)</f>
        <v>1213938</v>
      </c>
      <c r="J152" s="4"/>
      <c r="K152" s="4"/>
      <c r="L152" s="4"/>
      <c r="M152" s="4"/>
    </row>
    <row r="153" spans="1:13" ht="16.5" x14ac:dyDescent="0.3">
      <c r="A153">
        <v>12</v>
      </c>
      <c r="B153" s="5" t="str">
        <f>IF($A$141="Alimentation, boissons et tabacs",VLOOKUP(VLOOKUP($A153,OUTIL!$E:$J,B$1,FALSE),REF!$K:$L,2,FALSE),IF($A$141="Demi produits",VLOOKUP(VLOOKUP($A153,OUTIL!$M:$R,B$1,FALSE),REF!$N:$O,2,FALSE),IF($A$141="Energie  et  lubrifiants",VLOOKUP(VLOOKUP($A153,OUTIL!$U:$Z,B$1,FALSE),REF!$Z:$AA,2,FALSE),IF($A$141="Or industriel",VLOOKUP(VLOOKUP($A153,OUTIL!$AC:$AH,B$1,FALSE),REF!$AC:$AD,2,FALSE),IF($A$141="Produits bruts d'origine animale et vegetale",VLOOKUP(VLOOKUP($A153,OUTIL!$AK:$AP,B$1,FALSE),REF!$Q:$R,2,FALSE),IF($A$141="Produits bruts d'origine minerale",VLOOKUP(VLOOKUP($A153,OUTIL!$AS:$AX,B$1,FALSE),REF!$AF:$AG,2,FALSE),IF($A$141="Produits finis de consommation",VLOOKUP(VLOOKUP($A153,OUTIL!$BA:$BF,B$1,FALSE),REF!$T:$U,2,FALSE),IF($A$141="Produits finis d'equipement agricole",VLOOKUP(VLOOKUP($A153,OUTIL!$BI:$BN,B$1,FALSE),REF!$AI:$AJ,2,FALSE),IF($A$141="Produits finis d'equipement industriel",VLOOKUP(VLOOKUP($A153,OUTIL!$BQ:$BV,B$1,FALSE),REF!$W:$X,2,FALSE),"Ahmadovitch")))))))))</f>
        <v>Articles divers en caoutchouc</v>
      </c>
      <c r="C153" s="5">
        <f>ROUND(IF($A$141="Alimentation, boissons et tabacs",VLOOKUP($A153,OUTIL!$E:$J,C$1,FALSE),IF($A$141="Demi produits",VLOOKUP($A153,OUTIL!$M:$R,C$1,FALSE),IF($A$141="Energie  et  lubrifiants",VLOOKUP($A153,OUTIL!$U:$Z,C$1,FALSE),IF($A$141="Or industriel",VLOOKUP($A153,OUTIL!$AC:$AH,C$1,FALSE),IF($A$141="Produits bruts d'origine animale et vegetale",VLOOKUP($A153,OUTIL!$AK:$AP,C$1,FALSE),IF($A$141="Produits bruts d'origine minerale",VLOOKUP($A153,OUTIL!$AS:$AX,C$1,FALSE),IF($A$141="Produits finis de consommation",VLOOKUP($A153,OUTIL!$BA:$BF,C$1,FALSE),IF($A$141="Produits finis d'equipement agricole",VLOOKUP($A153,OUTIL!$BI:$BN,C$1,FALSE),IF($A$141="Produits finis d'equipement industriel",VLOOKUP($A153,OUTIL!$BQ:$BV,C$1,FALSE),"Ahmadovitch")))))))))/1000,0)</f>
        <v>7250</v>
      </c>
      <c r="D153" s="5">
        <f>ROUND(IF($A$141="Alimentation, boissons et tabacs",VLOOKUP($A153,OUTIL!$E:$J,D$1,FALSE),IF($A$141="Demi produits",VLOOKUP($A153,OUTIL!$M:$R,D$1,FALSE),IF($A$141="Energie  et  lubrifiants",VLOOKUP($A153,OUTIL!$U:$Z,D$1,FALSE),IF($A$141="Or industriel",VLOOKUP($A153,OUTIL!$AC:$AH,D$1,FALSE),IF($A$141="Produits bruts d'origine animale et vegetale",VLOOKUP($A153,OUTIL!$AK:$AP,D$1,FALSE),IF($A$141="Produits bruts d'origine minerale",VLOOKUP($A153,OUTIL!$AS:$AX,D$1,FALSE),IF($A$141="Produits finis de consommation",VLOOKUP($A153,OUTIL!$BA:$BF,D$1,FALSE),IF($A$141="Produits finis d'equipement agricole",VLOOKUP($A153,OUTIL!$BI:$BN,D$1,FALSE),IF($A$141="Produits finis d'equipement industriel",VLOOKUP($A153,OUTIL!$BQ:$BV,D$1,FALSE),"Ahmadovitch")))))))))/1000,0)</f>
        <v>899244</v>
      </c>
      <c r="E153" s="5">
        <f>ROUND(IF($A$141="Alimentation, boissons et tabacs",VLOOKUP($A153,OUTIL!$E:$J,E$1,FALSE),IF($A$141="Demi produits",VLOOKUP($A153,OUTIL!$M:$R,E$1,FALSE),IF($A$141="Energie  et  lubrifiants",VLOOKUP($A153,OUTIL!$U:$Z,E$1,FALSE),IF($A$141="Or industriel",VLOOKUP($A153,OUTIL!$AC:$AH,E$1,FALSE),IF($A$141="Produits bruts d'origine animale et vegetale",VLOOKUP($A153,OUTIL!$AK:$AP,E$1,FALSE),IF($A$141="Produits bruts d'origine minerale",VLOOKUP($A153,OUTIL!$AS:$AX,E$1,FALSE),IF($A$141="Produits finis de consommation",VLOOKUP($A153,OUTIL!$BA:$BF,E$1,FALSE),IF($A$141="Produits finis d'equipement agricole",VLOOKUP($A153,OUTIL!$BI:$BN,E$1,FALSE),IF($A$141="Produits finis d'equipement industriel",VLOOKUP($A153,OUTIL!$BQ:$BV,E$1,FALSE),"Ahmadovitch")))))))))/1000,0)</f>
        <v>6816</v>
      </c>
      <c r="F153" s="5">
        <f>ROUND(IF($A$141="Alimentation, boissons et tabacs",VLOOKUP($A153,OUTIL!$E:$J,F$1,FALSE),IF($A$141="Demi produits",VLOOKUP($A153,OUTIL!$M:$R,F$1,FALSE),IF($A$141="Energie  et  lubrifiants",VLOOKUP($A153,OUTIL!$U:$Z,F$1,FALSE),IF($A$141="Or industriel",VLOOKUP($A153,OUTIL!$AC:$AH,F$1,FALSE),IF($A$141="Produits bruts d'origine animale et vegetale",VLOOKUP($A153,OUTIL!$AK:$AP,F$1,FALSE),IF($A$141="Produits bruts d'origine minerale",VLOOKUP($A153,OUTIL!$AS:$AX,F$1,FALSE),IF($A$141="Produits finis de consommation",VLOOKUP($A153,OUTIL!$BA:$BF,F$1,FALSE),IF($A$141="Produits finis d'equipement agricole",VLOOKUP($A153,OUTIL!$BI:$BN,F$1,FALSE),IF($A$141="Produits finis d'equipement industriel",VLOOKUP($A153,OUTIL!$BQ:$BV,F$1,FALSE),"Ahmadovitch")))))))))/1000,0)</f>
        <v>931428</v>
      </c>
      <c r="J153" s="4"/>
      <c r="K153" s="4"/>
      <c r="L153" s="4"/>
      <c r="M153" s="4"/>
    </row>
    <row r="154" spans="1:13" ht="16.5" x14ac:dyDescent="0.3">
      <c r="A154">
        <v>13</v>
      </c>
      <c r="B154" s="5" t="str">
        <f>IF($A$141="Alimentation, boissons et tabacs",VLOOKUP(VLOOKUP($A154,OUTIL!$E:$J,B$1,FALSE),REF!$K:$L,2,FALSE),IF($A$141="Demi produits",VLOOKUP(VLOOKUP($A154,OUTIL!$M:$R,B$1,FALSE),REF!$N:$O,2,FALSE),IF($A$141="Energie  et  lubrifiants",VLOOKUP(VLOOKUP($A154,OUTIL!$U:$Z,B$1,FALSE),REF!$Z:$AA,2,FALSE),IF($A$141="Or industriel",VLOOKUP(VLOOKUP($A154,OUTIL!$AC:$AH,B$1,FALSE),REF!$AC:$AD,2,FALSE),IF($A$141="Produits bruts d'origine animale et vegetale",VLOOKUP(VLOOKUP($A154,OUTIL!$AK:$AP,B$1,FALSE),REF!$Q:$R,2,FALSE),IF($A$141="Produits bruts d'origine minerale",VLOOKUP(VLOOKUP($A154,OUTIL!$AS:$AX,B$1,FALSE),REF!$AF:$AG,2,FALSE),IF($A$141="Produits finis de consommation",VLOOKUP(VLOOKUP($A154,OUTIL!$BA:$BF,B$1,FALSE),REF!$T:$U,2,FALSE),IF($A$141="Produits finis d'equipement agricole",VLOOKUP(VLOOKUP($A154,OUTIL!$BI:$BN,B$1,FALSE),REF!$AI:$AJ,2,FALSE),IF($A$141="Produits finis d'equipement industriel",VLOOKUP(VLOOKUP($A154,OUTIL!$BQ:$BV,B$1,FALSE),REF!$W:$X,2,FALSE),"Ahmadovitch")))))))))</f>
        <v>Produits de parfumerie ou de toilette et preparations cosmetiques</v>
      </c>
      <c r="C154" s="5">
        <f>ROUND(IF($A$141="Alimentation, boissons et tabacs",VLOOKUP($A154,OUTIL!$E:$J,C$1,FALSE),IF($A$141="Demi produits",VLOOKUP($A154,OUTIL!$M:$R,C$1,FALSE),IF($A$141="Energie  et  lubrifiants",VLOOKUP($A154,OUTIL!$U:$Z,C$1,FALSE),IF($A$141="Or industriel",VLOOKUP($A154,OUTIL!$AC:$AH,C$1,FALSE),IF($A$141="Produits bruts d'origine animale et vegetale",VLOOKUP($A154,OUTIL!$AK:$AP,C$1,FALSE),IF($A$141="Produits bruts d'origine minerale",VLOOKUP($A154,OUTIL!$AS:$AX,C$1,FALSE),IF($A$141="Produits finis de consommation",VLOOKUP($A154,OUTIL!$BA:$BF,C$1,FALSE),IF($A$141="Produits finis d'equipement agricole",VLOOKUP($A154,OUTIL!$BI:$BN,C$1,FALSE),IF($A$141="Produits finis d'equipement industriel",VLOOKUP($A154,OUTIL!$BQ:$BV,C$1,FALSE),"Ahmadovitch")))))))))/1000,0)</f>
        <v>3767</v>
      </c>
      <c r="D154" s="5">
        <f>ROUND(IF($A$141="Alimentation, boissons et tabacs",VLOOKUP($A154,OUTIL!$E:$J,D$1,FALSE),IF($A$141="Demi produits",VLOOKUP($A154,OUTIL!$M:$R,D$1,FALSE),IF($A$141="Energie  et  lubrifiants",VLOOKUP($A154,OUTIL!$U:$Z,D$1,FALSE),IF($A$141="Or industriel",VLOOKUP($A154,OUTIL!$AC:$AH,D$1,FALSE),IF($A$141="Produits bruts d'origine animale et vegetale",VLOOKUP($A154,OUTIL!$AK:$AP,D$1,FALSE),IF($A$141="Produits bruts d'origine minerale",VLOOKUP($A154,OUTIL!$AS:$AX,D$1,FALSE),IF($A$141="Produits finis de consommation",VLOOKUP($A154,OUTIL!$BA:$BF,D$1,FALSE),IF($A$141="Produits finis d'equipement agricole",VLOOKUP($A154,OUTIL!$BI:$BN,D$1,FALSE),IF($A$141="Produits finis d'equipement industriel",VLOOKUP($A154,OUTIL!$BQ:$BV,D$1,FALSE),"Ahmadovitch")))))))))/1000,0)</f>
        <v>683878</v>
      </c>
      <c r="E154" s="5">
        <f>ROUND(IF($A$141="Alimentation, boissons et tabacs",VLOOKUP($A154,OUTIL!$E:$J,E$1,FALSE),IF($A$141="Demi produits",VLOOKUP($A154,OUTIL!$M:$R,E$1,FALSE),IF($A$141="Energie  et  lubrifiants",VLOOKUP($A154,OUTIL!$U:$Z,E$1,FALSE),IF($A$141="Or industriel",VLOOKUP($A154,OUTIL!$AC:$AH,E$1,FALSE),IF($A$141="Produits bruts d'origine animale et vegetale",VLOOKUP($A154,OUTIL!$AK:$AP,E$1,FALSE),IF($A$141="Produits bruts d'origine minerale",VLOOKUP($A154,OUTIL!$AS:$AX,E$1,FALSE),IF($A$141="Produits finis de consommation",VLOOKUP($A154,OUTIL!$BA:$BF,E$1,FALSE),IF($A$141="Produits finis d'equipement agricole",VLOOKUP($A154,OUTIL!$BI:$BN,E$1,FALSE),IF($A$141="Produits finis d'equipement industriel",VLOOKUP($A154,OUTIL!$BQ:$BV,E$1,FALSE),"Ahmadovitch")))))))))/1000,0)</f>
        <v>4233</v>
      </c>
      <c r="F154" s="5">
        <f>ROUND(IF($A$141="Alimentation, boissons et tabacs",VLOOKUP($A154,OUTIL!$E:$J,F$1,FALSE),IF($A$141="Demi produits",VLOOKUP($A154,OUTIL!$M:$R,F$1,FALSE),IF($A$141="Energie  et  lubrifiants",VLOOKUP($A154,OUTIL!$U:$Z,F$1,FALSE),IF($A$141="Or industriel",VLOOKUP($A154,OUTIL!$AC:$AH,F$1,FALSE),IF($A$141="Produits bruts d'origine animale et vegetale",VLOOKUP($A154,OUTIL!$AK:$AP,F$1,FALSE),IF($A$141="Produits bruts d'origine minerale",VLOOKUP($A154,OUTIL!$AS:$AX,F$1,FALSE),IF($A$141="Produits finis de consommation",VLOOKUP($A154,OUTIL!$BA:$BF,F$1,FALSE),IF($A$141="Produits finis d'equipement agricole",VLOOKUP($A154,OUTIL!$BI:$BN,F$1,FALSE),IF($A$141="Produits finis d'equipement industriel",VLOOKUP($A154,OUTIL!$BQ:$BV,F$1,FALSE),"Ahmadovitch")))))))))/1000,0)</f>
        <v>684428</v>
      </c>
      <c r="J154" s="4"/>
      <c r="K154" s="4"/>
      <c r="L154" s="4"/>
      <c r="M154" s="4"/>
    </row>
    <row r="155" spans="1:13" ht="16.5" x14ac:dyDescent="0.3">
      <c r="A155">
        <v>14</v>
      </c>
      <c r="B155" s="5" t="str">
        <f>IF($A$141="Alimentation, boissons et tabacs",VLOOKUP(VLOOKUP($A155,OUTIL!$E:$J,B$1,FALSE),REF!$K:$L,2,FALSE),IF($A$141="Demi produits",VLOOKUP(VLOOKUP($A155,OUTIL!$M:$R,B$1,FALSE),REF!$N:$O,2,FALSE),IF($A$141="Energie  et  lubrifiants",VLOOKUP(VLOOKUP($A155,OUTIL!$U:$Z,B$1,FALSE),REF!$Z:$AA,2,FALSE),IF($A$141="Or industriel",VLOOKUP(VLOOKUP($A155,OUTIL!$AC:$AH,B$1,FALSE),REF!$AC:$AD,2,FALSE),IF($A$141="Produits bruts d'origine animale et vegetale",VLOOKUP(VLOOKUP($A155,OUTIL!$AK:$AP,B$1,FALSE),REF!$Q:$R,2,FALSE),IF($A$141="Produits bruts d'origine minerale",VLOOKUP(VLOOKUP($A155,OUTIL!$AS:$AX,B$1,FALSE),REF!$AF:$AG,2,FALSE),IF($A$141="Produits finis de consommation",VLOOKUP(VLOOKUP($A155,OUTIL!$BA:$BF,B$1,FALSE),REF!$T:$U,2,FALSE),IF($A$141="Produits finis d'equipement agricole",VLOOKUP(VLOOKUP($A155,OUTIL!$BI:$BN,B$1,FALSE),REF!$AI:$AJ,2,FALSE),IF($A$141="Produits finis d'equipement industriel",VLOOKUP(VLOOKUP($A155,OUTIL!$BQ:$BV,B$1,FALSE),REF!$W:$X,2,FALSE),"Ahmadovitch")))))))))</f>
        <v>Quincaillerie de ménage et articles d'économie domestique</v>
      </c>
      <c r="C155" s="5">
        <f>ROUND(IF($A$141="Alimentation, boissons et tabacs",VLOOKUP($A155,OUTIL!$E:$J,C$1,FALSE),IF($A$141="Demi produits",VLOOKUP($A155,OUTIL!$M:$R,C$1,FALSE),IF($A$141="Energie  et  lubrifiants",VLOOKUP($A155,OUTIL!$U:$Z,C$1,FALSE),IF($A$141="Or industriel",VLOOKUP($A155,OUTIL!$AC:$AH,C$1,FALSE),IF($A$141="Produits bruts d'origine animale et vegetale",VLOOKUP($A155,OUTIL!$AK:$AP,C$1,FALSE),IF($A$141="Produits bruts d'origine minerale",VLOOKUP($A155,OUTIL!$AS:$AX,C$1,FALSE),IF($A$141="Produits finis de consommation",VLOOKUP($A155,OUTIL!$BA:$BF,C$1,FALSE),IF($A$141="Produits finis d'equipement agricole",VLOOKUP($A155,OUTIL!$BI:$BN,C$1,FALSE),IF($A$141="Produits finis d'equipement industriel",VLOOKUP($A155,OUTIL!$BQ:$BV,C$1,FALSE),"Ahmadovitch")))))))))/1000,0)</f>
        <v>4999</v>
      </c>
      <c r="D155" s="5">
        <f>ROUND(IF($A$141="Alimentation, boissons et tabacs",VLOOKUP($A155,OUTIL!$E:$J,D$1,FALSE),IF($A$141="Demi produits",VLOOKUP($A155,OUTIL!$M:$R,D$1,FALSE),IF($A$141="Energie  et  lubrifiants",VLOOKUP($A155,OUTIL!$U:$Z,D$1,FALSE),IF($A$141="Or industriel",VLOOKUP($A155,OUTIL!$AC:$AH,D$1,FALSE),IF($A$141="Produits bruts d'origine animale et vegetale",VLOOKUP($A155,OUTIL!$AK:$AP,D$1,FALSE),IF($A$141="Produits bruts d'origine minerale",VLOOKUP($A155,OUTIL!$AS:$AX,D$1,FALSE),IF($A$141="Produits finis de consommation",VLOOKUP($A155,OUTIL!$BA:$BF,D$1,FALSE),IF($A$141="Produits finis d'equipement agricole",VLOOKUP($A155,OUTIL!$BI:$BN,D$1,FALSE),IF($A$141="Produits finis d'equipement industriel",VLOOKUP($A155,OUTIL!$BQ:$BV,D$1,FALSE),"Ahmadovitch")))))))))/1000,0)</f>
        <v>588655</v>
      </c>
      <c r="E155" s="5">
        <f>ROUND(IF($A$141="Alimentation, boissons et tabacs",VLOOKUP($A155,OUTIL!$E:$J,E$1,FALSE),IF($A$141="Demi produits",VLOOKUP($A155,OUTIL!$M:$R,E$1,FALSE),IF($A$141="Energie  et  lubrifiants",VLOOKUP($A155,OUTIL!$U:$Z,E$1,FALSE),IF($A$141="Or industriel",VLOOKUP($A155,OUTIL!$AC:$AH,E$1,FALSE),IF($A$141="Produits bruts d'origine animale et vegetale",VLOOKUP($A155,OUTIL!$AK:$AP,E$1,FALSE),IF($A$141="Produits bruts d'origine minerale",VLOOKUP($A155,OUTIL!$AS:$AX,E$1,FALSE),IF($A$141="Produits finis de consommation",VLOOKUP($A155,OUTIL!$BA:$BF,E$1,FALSE),IF($A$141="Produits finis d'equipement agricole",VLOOKUP($A155,OUTIL!$BI:$BN,E$1,FALSE),IF($A$141="Produits finis d'equipement industriel",VLOOKUP($A155,OUTIL!$BQ:$BV,E$1,FALSE),"Ahmadovitch")))))))))/1000,0)</f>
        <v>5769</v>
      </c>
      <c r="F155" s="5">
        <f>ROUND(IF($A$141="Alimentation, boissons et tabacs",VLOOKUP($A155,OUTIL!$E:$J,F$1,FALSE),IF($A$141="Demi produits",VLOOKUP($A155,OUTIL!$M:$R,F$1,FALSE),IF($A$141="Energie  et  lubrifiants",VLOOKUP($A155,OUTIL!$U:$Z,F$1,FALSE),IF($A$141="Or industriel",VLOOKUP($A155,OUTIL!$AC:$AH,F$1,FALSE),IF($A$141="Produits bruts d'origine animale et vegetale",VLOOKUP($A155,OUTIL!$AK:$AP,F$1,FALSE),IF($A$141="Produits bruts d'origine minerale",VLOOKUP($A155,OUTIL!$AS:$AX,F$1,FALSE),IF($A$141="Produits finis de consommation",VLOOKUP($A155,OUTIL!$BA:$BF,F$1,FALSE),IF($A$141="Produits finis d'equipement agricole",VLOOKUP($A155,OUTIL!$BI:$BN,F$1,FALSE),IF($A$141="Produits finis d'equipement industriel",VLOOKUP($A155,OUTIL!$BQ:$BV,F$1,FALSE),"Ahmadovitch")))))))))/1000,0)</f>
        <v>553022</v>
      </c>
      <c r="J155" s="4"/>
      <c r="K155" s="4"/>
      <c r="L155" s="4"/>
      <c r="M155" s="4"/>
    </row>
    <row r="156" spans="1:13" ht="16.5" x14ac:dyDescent="0.3">
      <c r="A156">
        <v>15</v>
      </c>
      <c r="B156" s="5" t="str">
        <f>IF($A$141="Alimentation, boissons et tabacs",VLOOKUP(VLOOKUP($A156,OUTIL!$E:$J,B$1,FALSE),REF!$K:$L,2,FALSE),IF($A$141="Demi produits",VLOOKUP(VLOOKUP($A156,OUTIL!$M:$R,B$1,FALSE),REF!$N:$O,2,FALSE),IF($A$141="Energie  et  lubrifiants",VLOOKUP(VLOOKUP($A156,OUTIL!$U:$Z,B$1,FALSE),REF!$Z:$AA,2,FALSE),IF($A$141="Or industriel",VLOOKUP(VLOOKUP($A156,OUTIL!$AC:$AH,B$1,FALSE),REF!$AC:$AD,2,FALSE),IF($A$141="Produits bruts d'origine animale et vegetale",VLOOKUP(VLOOKUP($A156,OUTIL!$AK:$AP,B$1,FALSE),REF!$Q:$R,2,FALSE),IF($A$141="Produits bruts d'origine minerale",VLOOKUP(VLOOKUP($A156,OUTIL!$AS:$AX,B$1,FALSE),REF!$AF:$AG,2,FALSE),IF($A$141="Produits finis de consommation",VLOOKUP(VLOOKUP($A156,OUTIL!$BA:$BF,B$1,FALSE),REF!$T:$U,2,FALSE),IF($A$141="Produits finis d'equipement agricole",VLOOKUP(VLOOKUP($A156,OUTIL!$BI:$BN,B$1,FALSE),REF!$AI:$AJ,2,FALSE),IF($A$141="Produits finis d'equipement industriel",VLOOKUP(VLOOKUP($A156,OUTIL!$BQ:$BV,B$1,FALSE),REF!$W:$X,2,FALSE),"Ahmadovitch")))))))))</f>
        <v>Vaisselle et objets céramiques divers</v>
      </c>
      <c r="C156" s="5">
        <f>ROUND(IF($A$141="Alimentation, boissons et tabacs",VLOOKUP($A156,OUTIL!$E:$J,C$1,FALSE),IF($A$141="Demi produits",VLOOKUP($A156,OUTIL!$M:$R,C$1,FALSE),IF($A$141="Energie  et  lubrifiants",VLOOKUP($A156,OUTIL!$U:$Z,C$1,FALSE),IF($A$141="Or industriel",VLOOKUP($A156,OUTIL!$AC:$AH,C$1,FALSE),IF($A$141="Produits bruts d'origine animale et vegetale",VLOOKUP($A156,OUTIL!$AK:$AP,C$1,FALSE),IF($A$141="Produits bruts d'origine minerale",VLOOKUP($A156,OUTIL!$AS:$AX,C$1,FALSE),IF($A$141="Produits finis de consommation",VLOOKUP($A156,OUTIL!$BA:$BF,C$1,FALSE),IF($A$141="Produits finis d'equipement agricole",VLOOKUP($A156,OUTIL!$BI:$BN,C$1,FALSE),IF($A$141="Produits finis d'equipement industriel",VLOOKUP($A156,OUTIL!$BQ:$BV,C$1,FALSE),"Ahmadovitch")))))))))/1000,0)</f>
        <v>24254</v>
      </c>
      <c r="D156" s="5">
        <f>ROUND(IF($A$141="Alimentation, boissons et tabacs",VLOOKUP($A156,OUTIL!$E:$J,D$1,FALSE),IF($A$141="Demi produits",VLOOKUP($A156,OUTIL!$M:$R,D$1,FALSE),IF($A$141="Energie  et  lubrifiants",VLOOKUP($A156,OUTIL!$U:$Z,D$1,FALSE),IF($A$141="Or industriel",VLOOKUP($A156,OUTIL!$AC:$AH,D$1,FALSE),IF($A$141="Produits bruts d'origine animale et vegetale",VLOOKUP($A156,OUTIL!$AK:$AP,D$1,FALSE),IF($A$141="Produits bruts d'origine minerale",VLOOKUP($A156,OUTIL!$AS:$AX,D$1,FALSE),IF($A$141="Produits finis de consommation",VLOOKUP($A156,OUTIL!$BA:$BF,D$1,FALSE),IF($A$141="Produits finis d'equipement agricole",VLOOKUP($A156,OUTIL!$BI:$BN,D$1,FALSE),IF($A$141="Produits finis d'equipement industriel",VLOOKUP($A156,OUTIL!$BQ:$BV,D$1,FALSE),"Ahmadovitch")))))))))/1000,0)</f>
        <v>457777</v>
      </c>
      <c r="E156" s="5">
        <f>ROUND(IF($A$141="Alimentation, boissons et tabacs",VLOOKUP($A156,OUTIL!$E:$J,E$1,FALSE),IF($A$141="Demi produits",VLOOKUP($A156,OUTIL!$M:$R,E$1,FALSE),IF($A$141="Energie  et  lubrifiants",VLOOKUP($A156,OUTIL!$U:$Z,E$1,FALSE),IF($A$141="Or industriel",VLOOKUP($A156,OUTIL!$AC:$AH,E$1,FALSE),IF($A$141="Produits bruts d'origine animale et vegetale",VLOOKUP($A156,OUTIL!$AK:$AP,E$1,FALSE),IF($A$141="Produits bruts d'origine minerale",VLOOKUP($A156,OUTIL!$AS:$AX,E$1,FALSE),IF($A$141="Produits finis de consommation",VLOOKUP($A156,OUTIL!$BA:$BF,E$1,FALSE),IF($A$141="Produits finis d'equipement agricole",VLOOKUP($A156,OUTIL!$BI:$BN,E$1,FALSE),IF($A$141="Produits finis d'equipement industriel",VLOOKUP($A156,OUTIL!$BQ:$BV,E$1,FALSE),"Ahmadovitch")))))))))/1000,0)</f>
        <v>22800</v>
      </c>
      <c r="F156" s="5">
        <f>ROUND(IF($A$141="Alimentation, boissons et tabacs",VLOOKUP($A156,OUTIL!$E:$J,F$1,FALSE),IF($A$141="Demi produits",VLOOKUP($A156,OUTIL!$M:$R,F$1,FALSE),IF($A$141="Energie  et  lubrifiants",VLOOKUP($A156,OUTIL!$U:$Z,F$1,FALSE),IF($A$141="Or industriel",VLOOKUP($A156,OUTIL!$AC:$AH,F$1,FALSE),IF($A$141="Produits bruts d'origine animale et vegetale",VLOOKUP($A156,OUTIL!$AK:$AP,F$1,FALSE),IF($A$141="Produits bruts d'origine minerale",VLOOKUP($A156,OUTIL!$AS:$AX,F$1,FALSE),IF($A$141="Produits finis de consommation",VLOOKUP($A156,OUTIL!$BA:$BF,F$1,FALSE),IF($A$141="Produits finis d'equipement agricole",VLOOKUP($A156,OUTIL!$BI:$BN,F$1,FALSE),IF($A$141="Produits finis d'equipement industriel",VLOOKUP($A156,OUTIL!$BQ:$BV,F$1,FALSE),"Ahmadovitch")))))))))/1000,0)</f>
        <v>453549</v>
      </c>
      <c r="J156" s="4"/>
      <c r="K156" s="4"/>
      <c r="L156" s="4"/>
      <c r="M156" s="4"/>
    </row>
    <row r="157" spans="1:13" ht="16.5" x14ac:dyDescent="0.3">
      <c r="A157">
        <v>16</v>
      </c>
      <c r="B157" s="5" t="str">
        <f>IF($A$141="Alimentation, boissons et tabacs",VLOOKUP(VLOOKUP($A157,OUTIL!$E:$J,B$1,FALSE),REF!$K:$L,2,FALSE),IF($A$141="Demi produits",VLOOKUP(VLOOKUP($A157,OUTIL!$M:$R,B$1,FALSE),REF!$N:$O,2,FALSE),IF($A$141="Energie  et  lubrifiants",VLOOKUP(VLOOKUP($A157,OUTIL!$U:$Z,B$1,FALSE),REF!$Z:$AA,2,FALSE),IF($A$141="Or industriel",VLOOKUP(VLOOKUP($A157,OUTIL!$AC:$AH,B$1,FALSE),REF!$AC:$AD,2,FALSE),IF($A$141="Produits bruts d'origine animale et vegetale",VLOOKUP(VLOOKUP($A157,OUTIL!$AK:$AP,B$1,FALSE),REF!$Q:$R,2,FALSE),IF($A$141="Produits bruts d'origine minerale",VLOOKUP(VLOOKUP($A157,OUTIL!$AS:$AX,B$1,FALSE),REF!$AF:$AG,2,FALSE),IF($A$141="Produits finis de consommation",VLOOKUP(VLOOKUP($A157,OUTIL!$BA:$BF,B$1,FALSE),REF!$T:$U,2,FALSE),IF($A$141="Produits finis d'equipement agricole",VLOOKUP(VLOOKUP($A157,OUTIL!$BI:$BN,B$1,FALSE),REF!$AI:$AJ,2,FALSE),IF($A$141="Produits finis d'equipement industriel",VLOOKUP(VLOOKUP($A157,OUTIL!$BQ:$BV,B$1,FALSE),REF!$W:$X,2,FALSE),"Ahmadovitch")))))))))</f>
        <v>Sacs, malles et ouvrages divers en cuir</v>
      </c>
      <c r="C157" s="5">
        <f>ROUND(IF($A$141="Alimentation, boissons et tabacs",VLOOKUP($A157,OUTIL!$E:$J,C$1,FALSE),IF($A$141="Demi produits",VLOOKUP($A157,OUTIL!$M:$R,C$1,FALSE),IF($A$141="Energie  et  lubrifiants",VLOOKUP($A157,OUTIL!$U:$Z,C$1,FALSE),IF($A$141="Or industriel",VLOOKUP($A157,OUTIL!$AC:$AH,C$1,FALSE),IF($A$141="Produits bruts d'origine animale et vegetale",VLOOKUP($A157,OUTIL!$AK:$AP,C$1,FALSE),IF($A$141="Produits bruts d'origine minerale",VLOOKUP($A157,OUTIL!$AS:$AX,C$1,FALSE),IF($A$141="Produits finis de consommation",VLOOKUP($A157,OUTIL!$BA:$BF,C$1,FALSE),IF($A$141="Produits finis d'equipement agricole",VLOOKUP($A157,OUTIL!$BI:$BN,C$1,FALSE),IF($A$141="Produits finis d'equipement industriel",VLOOKUP($A157,OUTIL!$BQ:$BV,C$1,FALSE),"Ahmadovitch")))))))))/1000,0)</f>
        <v>1719</v>
      </c>
      <c r="D157" s="5">
        <f>ROUND(IF($A$141="Alimentation, boissons et tabacs",VLOOKUP($A157,OUTIL!$E:$J,D$1,FALSE),IF($A$141="Demi produits",VLOOKUP($A157,OUTIL!$M:$R,D$1,FALSE),IF($A$141="Energie  et  lubrifiants",VLOOKUP($A157,OUTIL!$U:$Z,D$1,FALSE),IF($A$141="Or industriel",VLOOKUP($A157,OUTIL!$AC:$AH,D$1,FALSE),IF($A$141="Produits bruts d'origine animale et vegetale",VLOOKUP($A157,OUTIL!$AK:$AP,D$1,FALSE),IF($A$141="Produits bruts d'origine minerale",VLOOKUP($A157,OUTIL!$AS:$AX,D$1,FALSE),IF($A$141="Produits finis de consommation",VLOOKUP($A157,OUTIL!$BA:$BF,D$1,FALSE),IF($A$141="Produits finis d'equipement agricole",VLOOKUP($A157,OUTIL!$BI:$BN,D$1,FALSE),IF($A$141="Produits finis d'equipement industriel",VLOOKUP($A157,OUTIL!$BQ:$BV,D$1,FALSE),"Ahmadovitch")))))))))/1000,0)</f>
        <v>438570</v>
      </c>
      <c r="E157" s="5">
        <f>ROUND(IF($A$141="Alimentation, boissons et tabacs",VLOOKUP($A157,OUTIL!$E:$J,E$1,FALSE),IF($A$141="Demi produits",VLOOKUP($A157,OUTIL!$M:$R,E$1,FALSE),IF($A$141="Energie  et  lubrifiants",VLOOKUP($A157,OUTIL!$U:$Z,E$1,FALSE),IF($A$141="Or industriel",VLOOKUP($A157,OUTIL!$AC:$AH,E$1,FALSE),IF($A$141="Produits bruts d'origine animale et vegetale",VLOOKUP($A157,OUTIL!$AK:$AP,E$1,FALSE),IF($A$141="Produits bruts d'origine minerale",VLOOKUP($A157,OUTIL!$AS:$AX,E$1,FALSE),IF($A$141="Produits finis de consommation",VLOOKUP($A157,OUTIL!$BA:$BF,E$1,FALSE),IF($A$141="Produits finis d'equipement agricole",VLOOKUP($A157,OUTIL!$BI:$BN,E$1,FALSE),IF($A$141="Produits finis d'equipement industriel",VLOOKUP($A157,OUTIL!$BQ:$BV,E$1,FALSE),"Ahmadovitch")))))))))/1000,0)</f>
        <v>1841</v>
      </c>
      <c r="F157" s="5">
        <f>ROUND(IF($A$141="Alimentation, boissons et tabacs",VLOOKUP($A157,OUTIL!$E:$J,F$1,FALSE),IF($A$141="Demi produits",VLOOKUP($A157,OUTIL!$M:$R,F$1,FALSE),IF($A$141="Energie  et  lubrifiants",VLOOKUP($A157,OUTIL!$U:$Z,F$1,FALSE),IF($A$141="Or industriel",VLOOKUP($A157,OUTIL!$AC:$AH,F$1,FALSE),IF($A$141="Produits bruts d'origine animale et vegetale",VLOOKUP($A157,OUTIL!$AK:$AP,F$1,FALSE),IF($A$141="Produits bruts d'origine minerale",VLOOKUP($A157,OUTIL!$AS:$AX,F$1,FALSE),IF($A$141="Produits finis de consommation",VLOOKUP($A157,OUTIL!$BA:$BF,F$1,FALSE),IF($A$141="Produits finis d'equipement agricole",VLOOKUP($A157,OUTIL!$BI:$BN,F$1,FALSE),IF($A$141="Produits finis d'equipement industriel",VLOOKUP($A157,OUTIL!$BQ:$BV,F$1,FALSE),"Ahmadovitch")))))))))/1000,0)</f>
        <v>484403</v>
      </c>
    </row>
    <row r="158" spans="1:13" ht="16.5" x14ac:dyDescent="0.3">
      <c r="A158">
        <v>17</v>
      </c>
      <c r="B158" s="5" t="str">
        <f>IF($A$141="Alimentation, boissons et tabacs",VLOOKUP(VLOOKUP($A158,OUTIL!$E:$J,B$1,FALSE),REF!$K:$L,2,FALSE),IF($A$141="Demi produits",VLOOKUP(VLOOKUP($A158,OUTIL!$M:$R,B$1,FALSE),REF!$N:$O,2,FALSE),IF($A$141="Energie  et  lubrifiants",VLOOKUP(VLOOKUP($A158,OUTIL!$U:$Z,B$1,FALSE),REF!$Z:$AA,2,FALSE),IF($A$141="Or industriel",VLOOKUP(VLOOKUP($A158,OUTIL!$AC:$AH,B$1,FALSE),REF!$AC:$AD,2,FALSE),IF($A$141="Produits bruts d'origine animale et vegetale",VLOOKUP(VLOOKUP($A158,OUTIL!$AK:$AP,B$1,FALSE),REF!$Q:$R,2,FALSE),IF($A$141="Produits bruts d'origine minerale",VLOOKUP(VLOOKUP($A158,OUTIL!$AS:$AX,B$1,FALSE),REF!$AF:$AG,2,FALSE),IF($A$141="Produits finis de consommation",VLOOKUP(VLOOKUP($A158,OUTIL!$BA:$BF,B$1,FALSE),REF!$T:$U,2,FALSE),IF($A$141="Produits finis d'equipement agricole",VLOOKUP(VLOOKUP($A158,OUTIL!$BI:$BN,B$1,FALSE),REF!$AI:$AJ,2,FALSE),IF($A$141="Produits finis d'equipement industriel",VLOOKUP(VLOOKUP($A158,OUTIL!$BQ:$BV,B$1,FALSE),REF!$W:$X,2,FALSE),"Ahmadovitch")))))))))</f>
        <v>Ouvrages divers en verre</v>
      </c>
      <c r="C158" s="5">
        <f>ROUND(IF($A$141="Alimentation, boissons et tabacs",VLOOKUP($A158,OUTIL!$E:$J,C$1,FALSE),IF($A$141="Demi produits",VLOOKUP($A158,OUTIL!$M:$R,C$1,FALSE),IF($A$141="Energie  et  lubrifiants",VLOOKUP($A158,OUTIL!$U:$Z,C$1,FALSE),IF($A$141="Or industriel",VLOOKUP($A158,OUTIL!$AC:$AH,C$1,FALSE),IF($A$141="Produits bruts d'origine animale et vegetale",VLOOKUP($A158,OUTIL!$AK:$AP,C$1,FALSE),IF($A$141="Produits bruts d'origine minerale",VLOOKUP($A158,OUTIL!$AS:$AX,C$1,FALSE),IF($A$141="Produits finis de consommation",VLOOKUP($A158,OUTIL!$BA:$BF,C$1,FALSE),IF($A$141="Produits finis d'equipement agricole",VLOOKUP($A158,OUTIL!$BI:$BN,C$1,FALSE),IF($A$141="Produits finis d'equipement industriel",VLOOKUP($A158,OUTIL!$BQ:$BV,C$1,FALSE),"Ahmadovitch")))))))))/1000,0)</f>
        <v>1509</v>
      </c>
      <c r="D158" s="5">
        <f>ROUND(IF($A$141="Alimentation, boissons et tabacs",VLOOKUP($A158,OUTIL!$E:$J,D$1,FALSE),IF($A$141="Demi produits",VLOOKUP($A158,OUTIL!$M:$R,D$1,FALSE),IF($A$141="Energie  et  lubrifiants",VLOOKUP($A158,OUTIL!$U:$Z,D$1,FALSE),IF($A$141="Or industriel",VLOOKUP($A158,OUTIL!$AC:$AH,D$1,FALSE),IF($A$141="Produits bruts d'origine animale et vegetale",VLOOKUP($A158,OUTIL!$AK:$AP,D$1,FALSE),IF($A$141="Produits bruts d'origine minerale",VLOOKUP($A158,OUTIL!$AS:$AX,D$1,FALSE),IF($A$141="Produits finis de consommation",VLOOKUP($A158,OUTIL!$BA:$BF,D$1,FALSE),IF($A$141="Produits finis d'equipement agricole",VLOOKUP($A158,OUTIL!$BI:$BN,D$1,FALSE),IF($A$141="Produits finis d'equipement industriel",VLOOKUP($A158,OUTIL!$BQ:$BV,D$1,FALSE),"Ahmadovitch")))))))))/1000,0)</f>
        <v>360710</v>
      </c>
      <c r="E158" s="5">
        <f>ROUND(IF($A$141="Alimentation, boissons et tabacs",VLOOKUP($A158,OUTIL!$E:$J,E$1,FALSE),IF($A$141="Demi produits",VLOOKUP($A158,OUTIL!$M:$R,E$1,FALSE),IF($A$141="Energie  et  lubrifiants",VLOOKUP($A158,OUTIL!$U:$Z,E$1,FALSE),IF($A$141="Or industriel",VLOOKUP($A158,OUTIL!$AC:$AH,E$1,FALSE),IF($A$141="Produits bruts d'origine animale et vegetale",VLOOKUP($A158,OUTIL!$AK:$AP,E$1,FALSE),IF($A$141="Produits bruts d'origine minerale",VLOOKUP($A158,OUTIL!$AS:$AX,E$1,FALSE),IF($A$141="Produits finis de consommation",VLOOKUP($A158,OUTIL!$BA:$BF,E$1,FALSE),IF($A$141="Produits finis d'equipement agricole",VLOOKUP($A158,OUTIL!$BI:$BN,E$1,FALSE),IF($A$141="Produits finis d'equipement industriel",VLOOKUP($A158,OUTIL!$BQ:$BV,E$1,FALSE),"Ahmadovitch")))))))))/1000,0)</f>
        <v>2148</v>
      </c>
      <c r="F158" s="5">
        <f>ROUND(IF($A$141="Alimentation, boissons et tabacs",VLOOKUP($A158,OUTIL!$E:$J,F$1,FALSE),IF($A$141="Demi produits",VLOOKUP($A158,OUTIL!$M:$R,F$1,FALSE),IF($A$141="Energie  et  lubrifiants",VLOOKUP($A158,OUTIL!$U:$Z,F$1,FALSE),IF($A$141="Or industriel",VLOOKUP($A158,OUTIL!$AC:$AH,F$1,FALSE),IF($A$141="Produits bruts d'origine animale et vegetale",VLOOKUP($A158,OUTIL!$AK:$AP,F$1,FALSE),IF($A$141="Produits bruts d'origine minerale",VLOOKUP($A158,OUTIL!$AS:$AX,F$1,FALSE),IF($A$141="Produits finis de consommation",VLOOKUP($A158,OUTIL!$BA:$BF,F$1,FALSE),IF($A$141="Produits finis d'equipement agricole",VLOOKUP($A158,OUTIL!$BI:$BN,F$1,FALSE),IF($A$141="Produits finis d'equipement industriel",VLOOKUP($A158,OUTIL!$BQ:$BV,F$1,FALSE),"Ahmadovitch")))))))))/1000,0)</f>
        <v>307861</v>
      </c>
    </row>
    <row r="159" spans="1:13" ht="16.5" x14ac:dyDescent="0.3">
      <c r="A159">
        <v>18</v>
      </c>
      <c r="B159" s="5" t="str">
        <f>IF($A$141="Alimentation, boissons et tabacs",VLOOKUP(VLOOKUP($A159,OUTIL!$E:$J,B$1,FALSE),REF!$K:$L,2,FALSE),IF($A$141="Demi produits",VLOOKUP(VLOOKUP($A159,OUTIL!$M:$R,B$1,FALSE),REF!$N:$O,2,FALSE),IF($A$141="Energie  et  lubrifiants",VLOOKUP(VLOOKUP($A159,OUTIL!$U:$Z,B$1,FALSE),REF!$Z:$AA,2,FALSE),IF($A$141="Or industriel",VLOOKUP(VLOOKUP($A159,OUTIL!$AC:$AH,B$1,FALSE),REF!$AC:$AD,2,FALSE),IF($A$141="Produits bruts d'origine animale et vegetale",VLOOKUP(VLOOKUP($A159,OUTIL!$AK:$AP,B$1,FALSE),REF!$Q:$R,2,FALSE),IF($A$141="Produits bruts d'origine minerale",VLOOKUP(VLOOKUP($A159,OUTIL!$AS:$AX,B$1,FALSE),REF!$AF:$AG,2,FALSE),IF($A$141="Produits finis de consommation",VLOOKUP(VLOOKUP($A159,OUTIL!$BA:$BF,B$1,FALSE),REF!$T:$U,2,FALSE),IF($A$141="Produits finis d'equipement agricole",VLOOKUP(VLOOKUP($A159,OUTIL!$BI:$BN,B$1,FALSE),REF!$AI:$AJ,2,FALSE),IF($A$141="Produits finis d'equipement industriel",VLOOKUP(VLOOKUP($A159,OUTIL!$BQ:$BV,B$1,FALSE),REF!$W:$X,2,FALSE),"Ahmadovitch")))))))))</f>
        <v>Livres et imprimés divers</v>
      </c>
      <c r="C159" s="5">
        <f>ROUND(IF($A$141="Alimentation, boissons et tabacs",VLOOKUP($A159,OUTIL!$E:$J,C$1,FALSE),IF($A$141="Demi produits",VLOOKUP($A159,OUTIL!$M:$R,C$1,FALSE),IF($A$141="Energie  et  lubrifiants",VLOOKUP($A159,OUTIL!$U:$Z,C$1,FALSE),IF($A$141="Or industriel",VLOOKUP($A159,OUTIL!$AC:$AH,C$1,FALSE),IF($A$141="Produits bruts d'origine animale et vegetale",VLOOKUP($A159,OUTIL!$AK:$AP,C$1,FALSE),IF($A$141="Produits bruts d'origine minerale",VLOOKUP($A159,OUTIL!$AS:$AX,C$1,FALSE),IF($A$141="Produits finis de consommation",VLOOKUP($A159,OUTIL!$BA:$BF,C$1,FALSE),IF($A$141="Produits finis d'equipement agricole",VLOOKUP($A159,OUTIL!$BI:$BN,C$1,FALSE),IF($A$141="Produits finis d'equipement industriel",VLOOKUP($A159,OUTIL!$BQ:$BV,C$1,FALSE),"Ahmadovitch")))))))))/1000,0)</f>
        <v>1039</v>
      </c>
      <c r="D159" s="5">
        <f>ROUND(IF($A$141="Alimentation, boissons et tabacs",VLOOKUP($A159,OUTIL!$E:$J,D$1,FALSE),IF($A$141="Demi produits",VLOOKUP($A159,OUTIL!$M:$R,D$1,FALSE),IF($A$141="Energie  et  lubrifiants",VLOOKUP($A159,OUTIL!$U:$Z,D$1,FALSE),IF($A$141="Or industriel",VLOOKUP($A159,OUTIL!$AC:$AH,D$1,FALSE),IF($A$141="Produits bruts d'origine animale et vegetale",VLOOKUP($A159,OUTIL!$AK:$AP,D$1,FALSE),IF($A$141="Produits bruts d'origine minerale",VLOOKUP($A159,OUTIL!$AS:$AX,D$1,FALSE),IF($A$141="Produits finis de consommation",VLOOKUP($A159,OUTIL!$BA:$BF,D$1,FALSE),IF($A$141="Produits finis d'equipement agricole",VLOOKUP($A159,OUTIL!$BI:$BN,D$1,FALSE),IF($A$141="Produits finis d'equipement industriel",VLOOKUP($A159,OUTIL!$BQ:$BV,D$1,FALSE),"Ahmadovitch")))))))))/1000,0)</f>
        <v>358116</v>
      </c>
      <c r="E159" s="5">
        <f>ROUND(IF($A$141="Alimentation, boissons et tabacs",VLOOKUP($A159,OUTIL!$E:$J,E$1,FALSE),IF($A$141="Demi produits",VLOOKUP($A159,OUTIL!$M:$R,E$1,FALSE),IF($A$141="Energie  et  lubrifiants",VLOOKUP($A159,OUTIL!$U:$Z,E$1,FALSE),IF($A$141="Or industriel",VLOOKUP($A159,OUTIL!$AC:$AH,E$1,FALSE),IF($A$141="Produits bruts d'origine animale et vegetale",VLOOKUP($A159,OUTIL!$AK:$AP,E$1,FALSE),IF($A$141="Produits bruts d'origine minerale",VLOOKUP($A159,OUTIL!$AS:$AX,E$1,FALSE),IF($A$141="Produits finis de consommation",VLOOKUP($A159,OUTIL!$BA:$BF,E$1,FALSE),IF($A$141="Produits finis d'equipement agricole",VLOOKUP($A159,OUTIL!$BI:$BN,E$1,FALSE),IF($A$141="Produits finis d'equipement industriel",VLOOKUP($A159,OUTIL!$BQ:$BV,E$1,FALSE),"Ahmadovitch")))))))))/1000,0)</f>
        <v>874</v>
      </c>
      <c r="F159" s="5">
        <f>ROUND(IF($A$141="Alimentation, boissons et tabacs",VLOOKUP($A159,OUTIL!$E:$J,F$1,FALSE),IF($A$141="Demi produits",VLOOKUP($A159,OUTIL!$M:$R,F$1,FALSE),IF($A$141="Energie  et  lubrifiants",VLOOKUP($A159,OUTIL!$U:$Z,F$1,FALSE),IF($A$141="Or industriel",VLOOKUP($A159,OUTIL!$AC:$AH,F$1,FALSE),IF($A$141="Produits bruts d'origine animale et vegetale",VLOOKUP($A159,OUTIL!$AK:$AP,F$1,FALSE),IF($A$141="Produits bruts d'origine minerale",VLOOKUP($A159,OUTIL!$AS:$AX,F$1,FALSE),IF($A$141="Produits finis de consommation",VLOOKUP($A159,OUTIL!$BA:$BF,F$1,FALSE),IF($A$141="Produits finis d'equipement agricole",VLOOKUP($A159,OUTIL!$BI:$BN,F$1,FALSE),IF($A$141="Produits finis d'equipement industriel",VLOOKUP($A159,OUTIL!$BQ:$BV,F$1,FALSE),"Ahmadovitch")))))))))/1000,0)</f>
        <v>358839</v>
      </c>
    </row>
    <row r="160" spans="1:13" ht="16.5" x14ac:dyDescent="0.3">
      <c r="A160">
        <v>19</v>
      </c>
      <c r="B160" s="5" t="str">
        <f>IF($A$141="Alimentation, boissons et tabacs",VLOOKUP(VLOOKUP($A160,OUTIL!$E:$J,B$1,FALSE),REF!$K:$L,2,FALSE),IF($A$141="Demi produits",VLOOKUP(VLOOKUP($A160,OUTIL!$M:$R,B$1,FALSE),REF!$N:$O,2,FALSE),IF($A$141="Energie  et  lubrifiants",VLOOKUP(VLOOKUP($A160,OUTIL!$U:$Z,B$1,FALSE),REF!$Z:$AA,2,FALSE),IF($A$141="Or industriel",VLOOKUP(VLOOKUP($A160,OUTIL!$AC:$AH,B$1,FALSE),REF!$AC:$AD,2,FALSE),IF($A$141="Produits bruts d'origine animale et vegetale",VLOOKUP(VLOOKUP($A160,OUTIL!$AK:$AP,B$1,FALSE),REF!$Q:$R,2,FALSE),IF($A$141="Produits bruts d'origine minerale",VLOOKUP(VLOOKUP($A160,OUTIL!$AS:$AX,B$1,FALSE),REF!$AF:$AG,2,FALSE),IF($A$141="Produits finis de consommation",VLOOKUP(VLOOKUP($A160,OUTIL!$BA:$BF,B$1,FALSE),REF!$T:$U,2,FALSE),IF($A$141="Produits finis d'equipement agricole",VLOOKUP(VLOOKUP($A160,OUTIL!$BI:$BN,B$1,FALSE),REF!$AI:$AJ,2,FALSE),IF($A$141="Produits finis d'equipement industriel",VLOOKUP(VLOOKUP($A160,OUTIL!$BQ:$BV,B$1,FALSE),REF!$W:$X,2,FALSE),"Ahmadovitch")))))))))</f>
        <v>Tissus et fils de fibres synthétiques et artificielles</v>
      </c>
      <c r="C160" s="5">
        <f>ROUND(IF($A$141="Alimentation, boissons et tabacs",VLOOKUP($A160,OUTIL!$E:$J,C$1,FALSE),IF($A$141="Demi produits",VLOOKUP($A160,OUTIL!$M:$R,C$1,FALSE),IF($A$141="Energie  et  lubrifiants",VLOOKUP($A160,OUTIL!$U:$Z,C$1,FALSE),IF($A$141="Or industriel",VLOOKUP($A160,OUTIL!$AC:$AH,C$1,FALSE),IF($A$141="Produits bruts d'origine animale et vegetale",VLOOKUP($A160,OUTIL!$AK:$AP,C$1,FALSE),IF($A$141="Produits bruts d'origine minerale",VLOOKUP($A160,OUTIL!$AS:$AX,C$1,FALSE),IF($A$141="Produits finis de consommation",VLOOKUP($A160,OUTIL!$BA:$BF,C$1,FALSE),IF($A$141="Produits finis d'equipement agricole",VLOOKUP($A160,OUTIL!$BI:$BN,C$1,FALSE),IF($A$141="Produits finis d'equipement industriel",VLOOKUP($A160,OUTIL!$BQ:$BV,C$1,FALSE),"Ahmadovitch")))))))))/1000,0)</f>
        <v>2161</v>
      </c>
      <c r="D160" s="5">
        <f>ROUND(IF($A$141="Alimentation, boissons et tabacs",VLOOKUP($A160,OUTIL!$E:$J,D$1,FALSE),IF($A$141="Demi produits",VLOOKUP($A160,OUTIL!$M:$R,D$1,FALSE),IF($A$141="Energie  et  lubrifiants",VLOOKUP($A160,OUTIL!$U:$Z,D$1,FALSE),IF($A$141="Or industriel",VLOOKUP($A160,OUTIL!$AC:$AH,D$1,FALSE),IF($A$141="Produits bruts d'origine animale et vegetale",VLOOKUP($A160,OUTIL!$AK:$AP,D$1,FALSE),IF($A$141="Produits bruts d'origine minerale",VLOOKUP($A160,OUTIL!$AS:$AX,D$1,FALSE),IF($A$141="Produits finis de consommation",VLOOKUP($A160,OUTIL!$BA:$BF,D$1,FALSE),IF($A$141="Produits finis d'equipement agricole",VLOOKUP($A160,OUTIL!$BI:$BN,D$1,FALSE),IF($A$141="Produits finis d'equipement industriel",VLOOKUP($A160,OUTIL!$BQ:$BV,D$1,FALSE),"Ahmadovitch")))))))))/1000,0)</f>
        <v>282526</v>
      </c>
      <c r="E160" s="5">
        <f>ROUND(IF($A$141="Alimentation, boissons et tabacs",VLOOKUP($A160,OUTIL!$E:$J,E$1,FALSE),IF($A$141="Demi produits",VLOOKUP($A160,OUTIL!$M:$R,E$1,FALSE),IF($A$141="Energie  et  lubrifiants",VLOOKUP($A160,OUTIL!$U:$Z,E$1,FALSE),IF($A$141="Or industriel",VLOOKUP($A160,OUTIL!$AC:$AH,E$1,FALSE),IF($A$141="Produits bruts d'origine animale et vegetale",VLOOKUP($A160,OUTIL!$AK:$AP,E$1,FALSE),IF($A$141="Produits bruts d'origine minerale",VLOOKUP($A160,OUTIL!$AS:$AX,E$1,FALSE),IF($A$141="Produits finis de consommation",VLOOKUP($A160,OUTIL!$BA:$BF,E$1,FALSE),IF($A$141="Produits finis d'equipement agricole",VLOOKUP($A160,OUTIL!$BI:$BN,E$1,FALSE),IF($A$141="Produits finis d'equipement industriel",VLOOKUP($A160,OUTIL!$BQ:$BV,E$1,FALSE),"Ahmadovitch")))))))))/1000,0)</f>
        <v>2106</v>
      </c>
      <c r="F160" s="5">
        <f>ROUND(IF($A$141="Alimentation, boissons et tabacs",VLOOKUP($A160,OUTIL!$E:$J,F$1,FALSE),IF($A$141="Demi produits",VLOOKUP($A160,OUTIL!$M:$R,F$1,FALSE),IF($A$141="Energie  et  lubrifiants",VLOOKUP($A160,OUTIL!$U:$Z,F$1,FALSE),IF($A$141="Or industriel",VLOOKUP($A160,OUTIL!$AC:$AH,F$1,FALSE),IF($A$141="Produits bruts d'origine animale et vegetale",VLOOKUP($A160,OUTIL!$AK:$AP,F$1,FALSE),IF($A$141="Produits bruts d'origine minerale",VLOOKUP($A160,OUTIL!$AS:$AX,F$1,FALSE),IF($A$141="Produits finis de consommation",VLOOKUP($A160,OUTIL!$BA:$BF,F$1,FALSE),IF($A$141="Produits finis d'equipement agricole",VLOOKUP($A160,OUTIL!$BI:$BN,F$1,FALSE),IF($A$141="Produits finis d'equipement industriel",VLOOKUP($A160,OUTIL!$BQ:$BV,F$1,FALSE),"Ahmadovitch")))))))))/1000,0)</f>
        <v>304538</v>
      </c>
    </row>
    <row r="161" spans="1:6" ht="16.5" x14ac:dyDescent="0.3">
      <c r="A161">
        <v>20</v>
      </c>
      <c r="B161" s="5" t="str">
        <f>IF($A$141="Alimentation, boissons et tabacs",VLOOKUP(VLOOKUP($A161,OUTIL!$E:$J,B$1,FALSE),REF!$K:$L,2,FALSE),IF($A$141="Demi produits",VLOOKUP(VLOOKUP($A161,OUTIL!$M:$R,B$1,FALSE),REF!$N:$O,2,FALSE),IF($A$141="Energie  et  lubrifiants",VLOOKUP(VLOOKUP($A161,OUTIL!$U:$Z,B$1,FALSE),REF!$Z:$AA,2,FALSE),IF($A$141="Or industriel",VLOOKUP(VLOOKUP($A161,OUTIL!$AC:$AH,B$1,FALSE),REF!$AC:$AD,2,FALSE),IF($A$141="Produits bruts d'origine animale et vegetale",VLOOKUP(VLOOKUP($A161,OUTIL!$AK:$AP,B$1,FALSE),REF!$Q:$R,2,FALSE),IF($A$141="Produits bruts d'origine minerale",VLOOKUP(VLOOKUP($A161,OUTIL!$AS:$AX,B$1,FALSE),REF!$AF:$AG,2,FALSE),IF($A$141="Produits finis de consommation",VLOOKUP(VLOOKUP($A161,OUTIL!$BA:$BF,B$1,FALSE),REF!$T:$U,2,FALSE),IF($A$141="Produits finis d'equipement agricole",VLOOKUP(VLOOKUP($A161,OUTIL!$BI:$BN,B$1,FALSE),REF!$AI:$AJ,2,FALSE),IF($A$141="Produits finis d'equipement industriel",VLOOKUP(VLOOKUP($A161,OUTIL!$BQ:$BV,B$1,FALSE),REF!$W:$X,2,FALSE),"Ahmadovitch")))))))))</f>
        <v>Papiers finis et ouvrages en papier</v>
      </c>
      <c r="C161" s="5">
        <f>ROUND(IF($A$141="Alimentation, boissons et tabacs",VLOOKUP($A161,OUTIL!$E:$J,C$1,FALSE),IF($A$141="Demi produits",VLOOKUP($A161,OUTIL!$M:$R,C$1,FALSE),IF($A$141="Energie  et  lubrifiants",VLOOKUP($A161,OUTIL!$U:$Z,C$1,FALSE),IF($A$141="Or industriel",VLOOKUP($A161,OUTIL!$AC:$AH,C$1,FALSE),IF($A$141="Produits bruts d'origine animale et vegetale",VLOOKUP($A161,OUTIL!$AK:$AP,C$1,FALSE),IF($A$141="Produits bruts d'origine minerale",VLOOKUP($A161,OUTIL!$AS:$AX,C$1,FALSE),IF($A$141="Produits finis de consommation",VLOOKUP($A161,OUTIL!$BA:$BF,C$1,FALSE),IF($A$141="Produits finis d'equipement agricole",VLOOKUP($A161,OUTIL!$BI:$BN,C$1,FALSE),IF($A$141="Produits finis d'equipement industriel",VLOOKUP($A161,OUTIL!$BQ:$BV,C$1,FALSE),"Ahmadovitch")))))))))/1000,0)</f>
        <v>20166</v>
      </c>
      <c r="D161" s="5">
        <f>ROUND(IF($A$141="Alimentation, boissons et tabacs",VLOOKUP($A161,OUTIL!$E:$J,D$1,FALSE),IF($A$141="Demi produits",VLOOKUP($A161,OUTIL!$M:$R,D$1,FALSE),IF($A$141="Energie  et  lubrifiants",VLOOKUP($A161,OUTIL!$U:$Z,D$1,FALSE),IF($A$141="Or industriel",VLOOKUP($A161,OUTIL!$AC:$AH,D$1,FALSE),IF($A$141="Produits bruts d'origine animale et vegetale",VLOOKUP($A161,OUTIL!$AK:$AP,D$1,FALSE),IF($A$141="Produits bruts d'origine minerale",VLOOKUP($A161,OUTIL!$AS:$AX,D$1,FALSE),IF($A$141="Produits finis de consommation",VLOOKUP($A161,OUTIL!$BA:$BF,D$1,FALSE),IF($A$141="Produits finis d'equipement agricole",VLOOKUP($A161,OUTIL!$BI:$BN,D$1,FALSE),IF($A$141="Produits finis d'equipement industriel",VLOOKUP($A161,OUTIL!$BQ:$BV,D$1,FALSE),"Ahmadovitch")))))))))/1000,0)</f>
        <v>202895</v>
      </c>
      <c r="E161" s="5">
        <f>ROUND(IF($A$141="Alimentation, boissons et tabacs",VLOOKUP($A161,OUTIL!$E:$J,E$1,FALSE),IF($A$141="Demi produits",VLOOKUP($A161,OUTIL!$M:$R,E$1,FALSE),IF($A$141="Energie  et  lubrifiants",VLOOKUP($A161,OUTIL!$U:$Z,E$1,FALSE),IF($A$141="Or industriel",VLOOKUP($A161,OUTIL!$AC:$AH,E$1,FALSE),IF($A$141="Produits bruts d'origine animale et vegetale",VLOOKUP($A161,OUTIL!$AK:$AP,E$1,FALSE),IF($A$141="Produits bruts d'origine minerale",VLOOKUP($A161,OUTIL!$AS:$AX,E$1,FALSE),IF($A$141="Produits finis de consommation",VLOOKUP($A161,OUTIL!$BA:$BF,E$1,FALSE),IF($A$141="Produits finis d'equipement agricole",VLOOKUP($A161,OUTIL!$BI:$BN,E$1,FALSE),IF($A$141="Produits finis d'equipement industriel",VLOOKUP($A161,OUTIL!$BQ:$BV,E$1,FALSE),"Ahmadovitch")))))))))/1000,0)</f>
        <v>21754</v>
      </c>
      <c r="F161" s="5">
        <f>ROUND(IF($A$141="Alimentation, boissons et tabacs",VLOOKUP($A161,OUTIL!$E:$J,F$1,FALSE),IF($A$141="Demi produits",VLOOKUP($A161,OUTIL!$M:$R,F$1,FALSE),IF($A$141="Energie  et  lubrifiants",VLOOKUP($A161,OUTIL!$U:$Z,F$1,FALSE),IF($A$141="Or industriel",VLOOKUP($A161,OUTIL!$AC:$AH,F$1,FALSE),IF($A$141="Produits bruts d'origine animale et vegetale",VLOOKUP($A161,OUTIL!$AK:$AP,F$1,FALSE),IF($A$141="Produits bruts d'origine minerale",VLOOKUP($A161,OUTIL!$AS:$AX,F$1,FALSE),IF($A$141="Produits finis de consommation",VLOOKUP($A161,OUTIL!$BA:$BF,F$1,FALSE),IF($A$141="Produits finis d'equipement agricole",VLOOKUP($A161,OUTIL!$BI:$BN,F$1,FALSE),IF($A$141="Produits finis d'equipement industriel",VLOOKUP($A161,OUTIL!$BQ:$BV,F$1,FALSE),"Ahmadovitch")))))))))/1000,0)</f>
        <v>236998</v>
      </c>
    </row>
    <row r="162" spans="1:6" ht="16.5" x14ac:dyDescent="0.3">
      <c r="A162">
        <v>21</v>
      </c>
      <c r="B162" s="5" t="str">
        <f>IF($A$141="Alimentation, boissons et tabacs",VLOOKUP(VLOOKUP($A162,OUTIL!$E:$J,B$1,FALSE),REF!$K:$L,2,FALSE),IF($A$141="Demi produits",VLOOKUP(VLOOKUP($A162,OUTIL!$M:$R,B$1,FALSE),REF!$N:$O,2,FALSE),IF($A$141="Energie  et  lubrifiants",VLOOKUP(VLOOKUP($A162,OUTIL!$U:$Z,B$1,FALSE),REF!$Z:$AA,2,FALSE),IF($A$141="Or industriel",VLOOKUP(VLOOKUP($A162,OUTIL!$AC:$AH,B$1,FALSE),REF!$AC:$AD,2,FALSE),IF($A$141="Produits bruts d'origine animale et vegetale",VLOOKUP(VLOOKUP($A162,OUTIL!$AK:$AP,B$1,FALSE),REF!$Q:$R,2,FALSE),IF($A$141="Produits bruts d'origine minerale",VLOOKUP(VLOOKUP($A162,OUTIL!$AS:$AX,B$1,FALSE),REF!$AF:$AG,2,FALSE),IF($A$141="Produits finis de consommation",VLOOKUP(VLOOKUP($A162,OUTIL!$BA:$BF,B$1,FALSE),REF!$T:$U,2,FALSE),IF($A$141="Produits finis d'equipement agricole",VLOOKUP(VLOOKUP($A162,OUTIL!$BI:$BN,B$1,FALSE),REF!$AI:$AJ,2,FALSE),IF($A$141="Produits finis d'equipement industriel",VLOOKUP(VLOOKUP($A162,OUTIL!$BQ:$BV,B$1,FALSE),REF!$W:$X,2,FALSE),"Ahmadovitch")))))))))</f>
        <v>Tissus spéciaux, velours, dentelles et broderies</v>
      </c>
      <c r="C162" s="5">
        <f>ROUND(IF($A$141="Alimentation, boissons et tabacs",VLOOKUP($A162,OUTIL!$E:$J,C$1,FALSE),IF($A$141="Demi produits",VLOOKUP($A162,OUTIL!$M:$R,C$1,FALSE),IF($A$141="Energie  et  lubrifiants",VLOOKUP($A162,OUTIL!$U:$Z,C$1,FALSE),IF($A$141="Or industriel",VLOOKUP($A162,OUTIL!$AC:$AH,C$1,FALSE),IF($A$141="Produits bruts d'origine animale et vegetale",VLOOKUP($A162,OUTIL!$AK:$AP,C$1,FALSE),IF($A$141="Produits bruts d'origine minerale",VLOOKUP($A162,OUTIL!$AS:$AX,C$1,FALSE),IF($A$141="Produits finis de consommation",VLOOKUP($A162,OUTIL!$BA:$BF,C$1,FALSE),IF($A$141="Produits finis d'equipement agricole",VLOOKUP($A162,OUTIL!$BI:$BN,C$1,FALSE),IF($A$141="Produits finis d'equipement industriel",VLOOKUP($A162,OUTIL!$BQ:$BV,C$1,FALSE),"Ahmadovitch")))))))))/1000,0)</f>
        <v>479</v>
      </c>
      <c r="D162" s="5">
        <f>ROUND(IF($A$141="Alimentation, boissons et tabacs",VLOOKUP($A162,OUTIL!$E:$J,D$1,FALSE),IF($A$141="Demi produits",VLOOKUP($A162,OUTIL!$M:$R,D$1,FALSE),IF($A$141="Energie  et  lubrifiants",VLOOKUP($A162,OUTIL!$U:$Z,D$1,FALSE),IF($A$141="Or industriel",VLOOKUP($A162,OUTIL!$AC:$AH,D$1,FALSE),IF($A$141="Produits bruts d'origine animale et vegetale",VLOOKUP($A162,OUTIL!$AK:$AP,D$1,FALSE),IF($A$141="Produits bruts d'origine minerale",VLOOKUP($A162,OUTIL!$AS:$AX,D$1,FALSE),IF($A$141="Produits finis de consommation",VLOOKUP($A162,OUTIL!$BA:$BF,D$1,FALSE),IF($A$141="Produits finis d'equipement agricole",VLOOKUP($A162,OUTIL!$BI:$BN,D$1,FALSE),IF($A$141="Produits finis d'equipement industriel",VLOOKUP($A162,OUTIL!$BQ:$BV,D$1,FALSE),"Ahmadovitch")))))))))/1000,0)</f>
        <v>175193</v>
      </c>
      <c r="E162" s="5">
        <f>ROUND(IF($A$141="Alimentation, boissons et tabacs",VLOOKUP($A162,OUTIL!$E:$J,E$1,FALSE),IF($A$141="Demi produits",VLOOKUP($A162,OUTIL!$M:$R,E$1,FALSE),IF($A$141="Energie  et  lubrifiants",VLOOKUP($A162,OUTIL!$U:$Z,E$1,FALSE),IF($A$141="Or industriel",VLOOKUP($A162,OUTIL!$AC:$AH,E$1,FALSE),IF($A$141="Produits bruts d'origine animale et vegetale",VLOOKUP($A162,OUTIL!$AK:$AP,E$1,FALSE),IF($A$141="Produits bruts d'origine minerale",VLOOKUP($A162,OUTIL!$AS:$AX,E$1,FALSE),IF($A$141="Produits finis de consommation",VLOOKUP($A162,OUTIL!$BA:$BF,E$1,FALSE),IF($A$141="Produits finis d'equipement agricole",VLOOKUP($A162,OUTIL!$BI:$BN,E$1,FALSE),IF($A$141="Produits finis d'equipement industriel",VLOOKUP($A162,OUTIL!$BQ:$BV,E$1,FALSE),"Ahmadovitch")))))))))/1000,0)</f>
        <v>510</v>
      </c>
      <c r="F162" s="5">
        <f>ROUND(IF($A$141="Alimentation, boissons et tabacs",VLOOKUP($A162,OUTIL!$E:$J,F$1,FALSE),IF($A$141="Demi produits",VLOOKUP($A162,OUTIL!$M:$R,F$1,FALSE),IF($A$141="Energie  et  lubrifiants",VLOOKUP($A162,OUTIL!$U:$Z,F$1,FALSE),IF($A$141="Or industriel",VLOOKUP($A162,OUTIL!$AC:$AH,F$1,FALSE),IF($A$141="Produits bruts d'origine animale et vegetale",VLOOKUP($A162,OUTIL!$AK:$AP,F$1,FALSE),IF($A$141="Produits bruts d'origine minerale",VLOOKUP($A162,OUTIL!$AS:$AX,F$1,FALSE),IF($A$141="Produits finis de consommation",VLOOKUP($A162,OUTIL!$BA:$BF,F$1,FALSE),IF($A$141="Produits finis d'equipement agricole",VLOOKUP($A162,OUTIL!$BI:$BN,F$1,FALSE),IF($A$141="Produits finis d'equipement industriel",VLOOKUP($A162,OUTIL!$BQ:$BV,F$1,FALSE),"Ahmadovitch")))))))))/1000,0)</f>
        <v>217340</v>
      </c>
    </row>
    <row r="163" spans="1:6" ht="16.5" x14ac:dyDescent="0.3">
      <c r="A163">
        <v>22</v>
      </c>
      <c r="B163" s="5" t="str">
        <f>IF($A$141="Alimentation, boissons et tabacs",VLOOKUP(VLOOKUP($A163,OUTIL!$E:$J,B$1,FALSE),REF!$K:$L,2,FALSE),IF($A$141="Demi produits",VLOOKUP(VLOOKUP($A163,OUTIL!$M:$R,B$1,FALSE),REF!$N:$O,2,FALSE),IF($A$141="Energie  et  lubrifiants",VLOOKUP(VLOOKUP($A163,OUTIL!$U:$Z,B$1,FALSE),REF!$Z:$AA,2,FALSE),IF($A$141="Or industriel",VLOOKUP(VLOOKUP($A163,OUTIL!$AC:$AH,B$1,FALSE),REF!$AC:$AD,2,FALSE),IF($A$141="Produits bruts d'origine animale et vegetale",VLOOKUP(VLOOKUP($A163,OUTIL!$AK:$AP,B$1,FALSE),REF!$Q:$R,2,FALSE),IF($A$141="Produits bruts d'origine minerale",VLOOKUP(VLOOKUP($A163,OUTIL!$AS:$AX,B$1,FALSE),REF!$AF:$AG,2,FALSE),IF($A$141="Produits finis de consommation",VLOOKUP(VLOOKUP($A163,OUTIL!$BA:$BF,B$1,FALSE),REF!$T:$U,2,FALSE),IF($A$141="Produits finis d'equipement agricole",VLOOKUP(VLOOKUP($A163,OUTIL!$BI:$BN,B$1,FALSE),REF!$AI:$AJ,2,FALSE),IF($A$141="Produits finis d'equipement industriel",VLOOKUP(VLOOKUP($A163,OUTIL!$BQ:$BV,B$1,FALSE),REF!$W:$X,2,FALSE),"Ahmadovitch")))))))))</f>
        <v>Ouvrages divers en bois en sparterie ou en vannerie</v>
      </c>
      <c r="C163" s="5">
        <f>ROUND(IF($A$141="Alimentation, boissons et tabacs",VLOOKUP($A163,OUTIL!$E:$J,C$1,FALSE),IF($A$141="Demi produits",VLOOKUP($A163,OUTIL!$M:$R,C$1,FALSE),IF($A$141="Energie  et  lubrifiants",VLOOKUP($A163,OUTIL!$U:$Z,C$1,FALSE),IF($A$141="Or industriel",VLOOKUP($A163,OUTIL!$AC:$AH,C$1,FALSE),IF($A$141="Produits bruts d'origine animale et vegetale",VLOOKUP($A163,OUTIL!$AK:$AP,C$1,FALSE),IF($A$141="Produits bruts d'origine minerale",VLOOKUP($A163,OUTIL!$AS:$AX,C$1,FALSE),IF($A$141="Produits finis de consommation",VLOOKUP($A163,OUTIL!$BA:$BF,C$1,FALSE),IF($A$141="Produits finis d'equipement agricole",VLOOKUP($A163,OUTIL!$BI:$BN,C$1,FALSE),IF($A$141="Produits finis d'equipement industriel",VLOOKUP($A163,OUTIL!$BQ:$BV,C$1,FALSE),"Ahmadovitch")))))))))/1000,0)</f>
        <v>3201</v>
      </c>
      <c r="D163" s="5">
        <f>ROUND(IF($A$141="Alimentation, boissons et tabacs",VLOOKUP($A163,OUTIL!$E:$J,D$1,FALSE),IF($A$141="Demi produits",VLOOKUP($A163,OUTIL!$M:$R,D$1,FALSE),IF($A$141="Energie  et  lubrifiants",VLOOKUP($A163,OUTIL!$U:$Z,D$1,FALSE),IF($A$141="Or industriel",VLOOKUP($A163,OUTIL!$AC:$AH,D$1,FALSE),IF($A$141="Produits bruts d'origine animale et vegetale",VLOOKUP($A163,OUTIL!$AK:$AP,D$1,FALSE),IF($A$141="Produits bruts d'origine minerale",VLOOKUP($A163,OUTIL!$AS:$AX,D$1,FALSE),IF($A$141="Produits finis de consommation",VLOOKUP($A163,OUTIL!$BA:$BF,D$1,FALSE),IF($A$141="Produits finis d'equipement agricole",VLOOKUP($A163,OUTIL!$BI:$BN,D$1,FALSE),IF($A$141="Produits finis d'equipement industriel",VLOOKUP($A163,OUTIL!$BQ:$BV,D$1,FALSE),"Ahmadovitch")))))))))/1000,0)</f>
        <v>148686</v>
      </c>
      <c r="E163" s="5">
        <f>ROUND(IF($A$141="Alimentation, boissons et tabacs",VLOOKUP($A163,OUTIL!$E:$J,E$1,FALSE),IF($A$141="Demi produits",VLOOKUP($A163,OUTIL!$M:$R,E$1,FALSE),IF($A$141="Energie  et  lubrifiants",VLOOKUP($A163,OUTIL!$U:$Z,E$1,FALSE),IF($A$141="Or industriel",VLOOKUP($A163,OUTIL!$AC:$AH,E$1,FALSE),IF($A$141="Produits bruts d'origine animale et vegetale",VLOOKUP($A163,OUTIL!$AK:$AP,E$1,FALSE),IF($A$141="Produits bruts d'origine minerale",VLOOKUP($A163,OUTIL!$AS:$AX,E$1,FALSE),IF($A$141="Produits finis de consommation",VLOOKUP($A163,OUTIL!$BA:$BF,E$1,FALSE),IF($A$141="Produits finis d'equipement agricole",VLOOKUP($A163,OUTIL!$BI:$BN,E$1,FALSE),IF($A$141="Produits finis d'equipement industriel",VLOOKUP($A163,OUTIL!$BQ:$BV,E$1,FALSE),"Ahmadovitch")))))))))/1000,0)</f>
        <v>4205</v>
      </c>
      <c r="F163" s="5">
        <f>ROUND(IF($A$141="Alimentation, boissons et tabacs",VLOOKUP($A163,OUTIL!$E:$J,F$1,FALSE),IF($A$141="Demi produits",VLOOKUP($A163,OUTIL!$M:$R,F$1,FALSE),IF($A$141="Energie  et  lubrifiants",VLOOKUP($A163,OUTIL!$U:$Z,F$1,FALSE),IF($A$141="Or industriel",VLOOKUP($A163,OUTIL!$AC:$AH,F$1,FALSE),IF($A$141="Produits bruts d'origine animale et vegetale",VLOOKUP($A163,OUTIL!$AK:$AP,F$1,FALSE),IF($A$141="Produits bruts d'origine minerale",VLOOKUP($A163,OUTIL!$AS:$AX,F$1,FALSE),IF($A$141="Produits finis de consommation",VLOOKUP($A163,OUTIL!$BA:$BF,F$1,FALSE),IF($A$141="Produits finis d'equipement agricole",VLOOKUP($A163,OUTIL!$BI:$BN,F$1,FALSE),IF($A$141="Produits finis d'equipement industriel",VLOOKUP($A163,OUTIL!$BQ:$BV,F$1,FALSE),"Ahmadovitch")))))))))/1000,0)</f>
        <v>202129</v>
      </c>
    </row>
    <row r="164" spans="1:6" ht="16.5" x14ac:dyDescent="0.3">
      <c r="A164">
        <v>23</v>
      </c>
      <c r="B164" s="5" t="str">
        <f>IF($A$141="Alimentation, boissons et tabacs",VLOOKUP(VLOOKUP($A164,OUTIL!$E:$J,B$1,FALSE),REF!$K:$L,2,FALSE),IF($A$141="Demi produits",VLOOKUP(VLOOKUP($A164,OUTIL!$M:$R,B$1,FALSE),REF!$N:$O,2,FALSE),IF($A$141="Energie  et  lubrifiants",VLOOKUP(VLOOKUP($A164,OUTIL!$U:$Z,B$1,FALSE),REF!$Z:$AA,2,FALSE),IF($A$141="Or industriel",VLOOKUP(VLOOKUP($A164,OUTIL!$AC:$AH,B$1,FALSE),REF!$AC:$AD,2,FALSE),IF($A$141="Produits bruts d'origine animale et vegetale",VLOOKUP(VLOOKUP($A164,OUTIL!$AK:$AP,B$1,FALSE),REF!$Q:$R,2,FALSE),IF($A$141="Produits bruts d'origine minerale",VLOOKUP(VLOOKUP($A164,OUTIL!$AS:$AX,B$1,FALSE),REF!$AF:$AG,2,FALSE),IF($A$141="Produits finis de consommation",VLOOKUP(VLOOKUP($A164,OUTIL!$BA:$BF,B$1,FALSE),REF!$T:$U,2,FALSE),IF($A$141="Produits finis d'equipement agricole",VLOOKUP(VLOOKUP($A164,OUTIL!$BI:$BN,B$1,FALSE),REF!$AI:$AJ,2,FALSE),IF($A$141="Produits finis d'equipement industriel",VLOOKUP(VLOOKUP($A164,OUTIL!$BQ:$BV,B$1,FALSE),REF!$W:$X,2,FALSE),"Ahmadovitch")))))))))</f>
        <v>Tapis et revêtements de sol</v>
      </c>
      <c r="C164" s="5">
        <f>ROUND(IF($A$141="Alimentation, boissons et tabacs",VLOOKUP($A164,OUTIL!$E:$J,C$1,FALSE),IF($A$141="Demi produits",VLOOKUP($A164,OUTIL!$M:$R,C$1,FALSE),IF($A$141="Energie  et  lubrifiants",VLOOKUP($A164,OUTIL!$U:$Z,C$1,FALSE),IF($A$141="Or industriel",VLOOKUP($A164,OUTIL!$AC:$AH,C$1,FALSE),IF($A$141="Produits bruts d'origine animale et vegetale",VLOOKUP($A164,OUTIL!$AK:$AP,C$1,FALSE),IF($A$141="Produits bruts d'origine minerale",VLOOKUP($A164,OUTIL!$AS:$AX,C$1,FALSE),IF($A$141="Produits finis de consommation",VLOOKUP($A164,OUTIL!$BA:$BF,C$1,FALSE),IF($A$141="Produits finis d'equipement agricole",VLOOKUP($A164,OUTIL!$BI:$BN,C$1,FALSE),IF($A$141="Produits finis d'equipement industriel",VLOOKUP($A164,OUTIL!$BQ:$BV,C$1,FALSE),"Ahmadovitch")))))))))/1000,0)</f>
        <v>1245</v>
      </c>
      <c r="D164" s="5">
        <f>ROUND(IF($A$141="Alimentation, boissons et tabacs",VLOOKUP($A164,OUTIL!$E:$J,D$1,FALSE),IF($A$141="Demi produits",VLOOKUP($A164,OUTIL!$M:$R,D$1,FALSE),IF($A$141="Energie  et  lubrifiants",VLOOKUP($A164,OUTIL!$U:$Z,D$1,FALSE),IF($A$141="Or industriel",VLOOKUP($A164,OUTIL!$AC:$AH,D$1,FALSE),IF($A$141="Produits bruts d'origine animale et vegetale",VLOOKUP($A164,OUTIL!$AK:$AP,D$1,FALSE),IF($A$141="Produits bruts d'origine minerale",VLOOKUP($A164,OUTIL!$AS:$AX,D$1,FALSE),IF($A$141="Produits finis de consommation",VLOOKUP($A164,OUTIL!$BA:$BF,D$1,FALSE),IF($A$141="Produits finis d'equipement agricole",VLOOKUP($A164,OUTIL!$BI:$BN,D$1,FALSE),IF($A$141="Produits finis d'equipement industriel",VLOOKUP($A164,OUTIL!$BQ:$BV,D$1,FALSE),"Ahmadovitch")))))))))/1000,0)</f>
        <v>126050</v>
      </c>
      <c r="E164" s="5">
        <f>ROUND(IF($A$141="Alimentation, boissons et tabacs",VLOOKUP($A164,OUTIL!$E:$J,E$1,FALSE),IF($A$141="Demi produits",VLOOKUP($A164,OUTIL!$M:$R,E$1,FALSE),IF($A$141="Energie  et  lubrifiants",VLOOKUP($A164,OUTIL!$U:$Z,E$1,FALSE),IF($A$141="Or industriel",VLOOKUP($A164,OUTIL!$AC:$AH,E$1,FALSE),IF($A$141="Produits bruts d'origine animale et vegetale",VLOOKUP($A164,OUTIL!$AK:$AP,E$1,FALSE),IF($A$141="Produits bruts d'origine minerale",VLOOKUP($A164,OUTIL!$AS:$AX,E$1,FALSE),IF($A$141="Produits finis de consommation",VLOOKUP($A164,OUTIL!$BA:$BF,E$1,FALSE),IF($A$141="Produits finis d'equipement agricole",VLOOKUP($A164,OUTIL!$BI:$BN,E$1,FALSE),IF($A$141="Produits finis d'equipement industriel",VLOOKUP($A164,OUTIL!$BQ:$BV,E$1,FALSE),"Ahmadovitch")))))))))/1000,0)</f>
        <v>689</v>
      </c>
      <c r="F164" s="5">
        <f>ROUND(IF($A$141="Alimentation, boissons et tabacs",VLOOKUP($A164,OUTIL!$E:$J,F$1,FALSE),IF($A$141="Demi produits",VLOOKUP($A164,OUTIL!$M:$R,F$1,FALSE),IF($A$141="Energie  et  lubrifiants",VLOOKUP($A164,OUTIL!$U:$Z,F$1,FALSE),IF($A$141="Or industriel",VLOOKUP($A164,OUTIL!$AC:$AH,F$1,FALSE),IF($A$141="Produits bruts d'origine animale et vegetale",VLOOKUP($A164,OUTIL!$AK:$AP,F$1,FALSE),IF($A$141="Produits bruts d'origine minerale",VLOOKUP($A164,OUTIL!$AS:$AX,F$1,FALSE),IF($A$141="Produits finis de consommation",VLOOKUP($A164,OUTIL!$BA:$BF,F$1,FALSE),IF($A$141="Produits finis d'equipement agricole",VLOOKUP($A164,OUTIL!$BI:$BN,F$1,FALSE),IF($A$141="Produits finis d'equipement industriel",VLOOKUP($A164,OUTIL!$BQ:$BV,F$1,FALSE),"Ahmadovitch")))))))))/1000,0)</f>
        <v>94235</v>
      </c>
    </row>
    <row r="165" spans="1:6" ht="16.5" x14ac:dyDescent="0.3">
      <c r="A165">
        <v>24</v>
      </c>
      <c r="B165" s="5" t="str">
        <f>IF($A$141="Alimentation, boissons et tabacs",VLOOKUP(VLOOKUP($A165,OUTIL!$E:$J,B$1,FALSE),REF!$K:$L,2,FALSE),IF($A$141="Demi produits",VLOOKUP(VLOOKUP($A165,OUTIL!$M:$R,B$1,FALSE),REF!$N:$O,2,FALSE),IF($A$141="Energie  et  lubrifiants",VLOOKUP(VLOOKUP($A165,OUTIL!$U:$Z,B$1,FALSE),REF!$Z:$AA,2,FALSE),IF($A$141="Or industriel",VLOOKUP(VLOOKUP($A165,OUTIL!$AC:$AH,B$1,FALSE),REF!$AC:$AD,2,FALSE),IF($A$141="Produits bruts d'origine animale et vegetale",VLOOKUP(VLOOKUP($A165,OUTIL!$AK:$AP,B$1,FALSE),REF!$Q:$R,2,FALSE),IF($A$141="Produits bruts d'origine minerale",VLOOKUP(VLOOKUP($A165,OUTIL!$AS:$AX,B$1,FALSE),REF!$AF:$AG,2,FALSE),IF($A$141="Produits finis de consommation",VLOOKUP(VLOOKUP($A165,OUTIL!$BA:$BF,B$1,FALSE),REF!$T:$U,2,FALSE),IF($A$141="Produits finis d'equipement agricole",VLOOKUP(VLOOKUP($A165,OUTIL!$BI:$BN,B$1,FALSE),REF!$AI:$AJ,2,FALSE),IF($A$141="Produits finis d'equipement industriel",VLOOKUP(VLOOKUP($A165,OUTIL!$BQ:$BV,B$1,FALSE),REF!$W:$X,2,FALSE),"Ahmadovitch")))))))))</f>
        <v>Peintures, vernis et mastics</v>
      </c>
      <c r="C165" s="5">
        <f>ROUND(IF($A$141="Alimentation, boissons et tabacs",VLOOKUP($A165,OUTIL!$E:$J,C$1,FALSE),IF($A$141="Demi produits",VLOOKUP($A165,OUTIL!$M:$R,C$1,FALSE),IF($A$141="Energie  et  lubrifiants",VLOOKUP($A165,OUTIL!$U:$Z,C$1,FALSE),IF($A$141="Or industriel",VLOOKUP($A165,OUTIL!$AC:$AH,C$1,FALSE),IF($A$141="Produits bruts d'origine animale et vegetale",VLOOKUP($A165,OUTIL!$AK:$AP,C$1,FALSE),IF($A$141="Produits bruts d'origine minerale",VLOOKUP($A165,OUTIL!$AS:$AX,C$1,FALSE),IF($A$141="Produits finis de consommation",VLOOKUP($A165,OUTIL!$BA:$BF,C$1,FALSE),IF($A$141="Produits finis d'equipement agricole",VLOOKUP($A165,OUTIL!$BI:$BN,C$1,FALSE),IF($A$141="Produits finis d'equipement industriel",VLOOKUP($A165,OUTIL!$BQ:$BV,C$1,FALSE),"Ahmadovitch")))))))))/1000,0)</f>
        <v>3891</v>
      </c>
      <c r="D165" s="5">
        <f>ROUND(IF($A$141="Alimentation, boissons et tabacs",VLOOKUP($A165,OUTIL!$E:$J,D$1,FALSE),IF($A$141="Demi produits",VLOOKUP($A165,OUTIL!$M:$R,D$1,FALSE),IF($A$141="Energie  et  lubrifiants",VLOOKUP($A165,OUTIL!$U:$Z,D$1,FALSE),IF($A$141="Or industriel",VLOOKUP($A165,OUTIL!$AC:$AH,D$1,FALSE),IF($A$141="Produits bruts d'origine animale et vegetale",VLOOKUP($A165,OUTIL!$AK:$AP,D$1,FALSE),IF($A$141="Produits bruts d'origine minerale",VLOOKUP($A165,OUTIL!$AS:$AX,D$1,FALSE),IF($A$141="Produits finis de consommation",VLOOKUP($A165,OUTIL!$BA:$BF,D$1,FALSE),IF($A$141="Produits finis d'equipement agricole",VLOOKUP($A165,OUTIL!$BI:$BN,D$1,FALSE),IF($A$141="Produits finis d'equipement industriel",VLOOKUP($A165,OUTIL!$BQ:$BV,D$1,FALSE),"Ahmadovitch")))))))))/1000,0)</f>
        <v>124934</v>
      </c>
      <c r="E165" s="5">
        <f>ROUND(IF($A$141="Alimentation, boissons et tabacs",VLOOKUP($A165,OUTIL!$E:$J,E$1,FALSE),IF($A$141="Demi produits",VLOOKUP($A165,OUTIL!$M:$R,E$1,FALSE),IF($A$141="Energie  et  lubrifiants",VLOOKUP($A165,OUTIL!$U:$Z,E$1,FALSE),IF($A$141="Or industriel",VLOOKUP($A165,OUTIL!$AC:$AH,E$1,FALSE),IF($A$141="Produits bruts d'origine animale et vegetale",VLOOKUP($A165,OUTIL!$AK:$AP,E$1,FALSE),IF($A$141="Produits bruts d'origine minerale",VLOOKUP($A165,OUTIL!$AS:$AX,E$1,FALSE),IF($A$141="Produits finis de consommation",VLOOKUP($A165,OUTIL!$BA:$BF,E$1,FALSE),IF($A$141="Produits finis d'equipement agricole",VLOOKUP($A165,OUTIL!$BI:$BN,E$1,FALSE),IF($A$141="Produits finis d'equipement industriel",VLOOKUP($A165,OUTIL!$BQ:$BV,E$1,FALSE),"Ahmadovitch")))))))))/1000,0)</f>
        <v>3186</v>
      </c>
      <c r="F165" s="5">
        <f>ROUND(IF($A$141="Alimentation, boissons et tabacs",VLOOKUP($A165,OUTIL!$E:$J,F$1,FALSE),IF($A$141="Demi produits",VLOOKUP($A165,OUTIL!$M:$R,F$1,FALSE),IF($A$141="Energie  et  lubrifiants",VLOOKUP($A165,OUTIL!$U:$Z,F$1,FALSE),IF($A$141="Or industriel",VLOOKUP($A165,OUTIL!$AC:$AH,F$1,FALSE),IF($A$141="Produits bruts d'origine animale et vegetale",VLOOKUP($A165,OUTIL!$AK:$AP,F$1,FALSE),IF($A$141="Produits bruts d'origine minerale",VLOOKUP($A165,OUTIL!$AS:$AX,F$1,FALSE),IF($A$141="Produits finis de consommation",VLOOKUP($A165,OUTIL!$BA:$BF,F$1,FALSE),IF($A$141="Produits finis d'equipement agricole",VLOOKUP($A165,OUTIL!$BI:$BN,F$1,FALSE),IF($A$141="Produits finis d'equipement industriel",VLOOKUP($A165,OUTIL!$BQ:$BV,F$1,FALSE),"Ahmadovitch")))))))))/1000,0)</f>
        <v>104026</v>
      </c>
    </row>
    <row r="166" spans="1:6" ht="16.5" x14ac:dyDescent="0.3">
      <c r="A166">
        <v>25</v>
      </c>
      <c r="B166" s="5" t="str">
        <f>IF($A$141="Alimentation, boissons et tabacs",VLOOKUP(VLOOKUP($A166,OUTIL!$E:$J,B$1,FALSE),REF!$K:$L,2,FALSE),IF($A$141="Demi produits",VLOOKUP(VLOOKUP($A166,OUTIL!$M:$R,B$1,FALSE),REF!$N:$O,2,FALSE),IF($A$141="Energie  et  lubrifiants",VLOOKUP(VLOOKUP($A166,OUTIL!$U:$Z,B$1,FALSE),REF!$Z:$AA,2,FALSE),IF($A$141="Or industriel",VLOOKUP(VLOOKUP($A166,OUTIL!$AC:$AH,B$1,FALSE),REF!$AC:$AD,2,FALSE),IF($A$141="Produits bruts d'origine animale et vegetale",VLOOKUP(VLOOKUP($A166,OUTIL!$AK:$AP,B$1,FALSE),REF!$Q:$R,2,FALSE),IF($A$141="Produits bruts d'origine minerale",VLOOKUP(VLOOKUP($A166,OUTIL!$AS:$AX,B$1,FALSE),REF!$AF:$AG,2,FALSE),IF($A$141="Produits finis de consommation",VLOOKUP(VLOOKUP($A166,OUTIL!$BA:$BF,B$1,FALSE),REF!$T:$U,2,FALSE),IF($A$141="Produits finis d'equipement agricole",VLOOKUP(VLOOKUP($A166,OUTIL!$BI:$BN,B$1,FALSE),REF!$AI:$AJ,2,FALSE),IF($A$141="Produits finis d'equipement industriel",VLOOKUP(VLOOKUP($A166,OUTIL!$BQ:$BV,B$1,FALSE),REF!$W:$X,2,FALSE),"Ahmadovitch")))))))))</f>
        <v>Etoffes de bonneterie</v>
      </c>
      <c r="C166" s="5">
        <f>ROUND(IF($A$141="Alimentation, boissons et tabacs",VLOOKUP($A166,OUTIL!$E:$J,C$1,FALSE),IF($A$141="Demi produits",VLOOKUP($A166,OUTIL!$M:$R,C$1,FALSE),IF($A$141="Energie  et  lubrifiants",VLOOKUP($A166,OUTIL!$U:$Z,C$1,FALSE),IF($A$141="Or industriel",VLOOKUP($A166,OUTIL!$AC:$AH,C$1,FALSE),IF($A$141="Produits bruts d'origine animale et vegetale",VLOOKUP($A166,OUTIL!$AK:$AP,C$1,FALSE),IF($A$141="Produits bruts d'origine minerale",VLOOKUP($A166,OUTIL!$AS:$AX,C$1,FALSE),IF($A$141="Produits finis de consommation",VLOOKUP($A166,OUTIL!$BA:$BF,C$1,FALSE),IF($A$141="Produits finis d'equipement agricole",VLOOKUP($A166,OUTIL!$BI:$BN,C$1,FALSE),IF($A$141="Produits finis d'equipement industriel",VLOOKUP($A166,OUTIL!$BQ:$BV,C$1,FALSE),"Ahmadovitch")))))))))/1000,0)</f>
        <v>593</v>
      </c>
      <c r="D166" s="5">
        <f>ROUND(IF($A$141="Alimentation, boissons et tabacs",VLOOKUP($A166,OUTIL!$E:$J,D$1,FALSE),IF($A$141="Demi produits",VLOOKUP($A166,OUTIL!$M:$R,D$1,FALSE),IF($A$141="Energie  et  lubrifiants",VLOOKUP($A166,OUTIL!$U:$Z,D$1,FALSE),IF($A$141="Or industriel",VLOOKUP($A166,OUTIL!$AC:$AH,D$1,FALSE),IF($A$141="Produits bruts d'origine animale et vegetale",VLOOKUP($A166,OUTIL!$AK:$AP,D$1,FALSE),IF($A$141="Produits bruts d'origine minerale",VLOOKUP($A166,OUTIL!$AS:$AX,D$1,FALSE),IF($A$141="Produits finis de consommation",VLOOKUP($A166,OUTIL!$BA:$BF,D$1,FALSE),IF($A$141="Produits finis d'equipement agricole",VLOOKUP($A166,OUTIL!$BI:$BN,D$1,FALSE),IF($A$141="Produits finis d'equipement industriel",VLOOKUP($A166,OUTIL!$BQ:$BV,D$1,FALSE),"Ahmadovitch")))))))))/1000,0)</f>
        <v>116346</v>
      </c>
      <c r="E166" s="5">
        <f>ROUND(IF($A$141="Alimentation, boissons et tabacs",VLOOKUP($A166,OUTIL!$E:$J,E$1,FALSE),IF($A$141="Demi produits",VLOOKUP($A166,OUTIL!$M:$R,E$1,FALSE),IF($A$141="Energie  et  lubrifiants",VLOOKUP($A166,OUTIL!$U:$Z,E$1,FALSE),IF($A$141="Or industriel",VLOOKUP($A166,OUTIL!$AC:$AH,E$1,FALSE),IF($A$141="Produits bruts d'origine animale et vegetale",VLOOKUP($A166,OUTIL!$AK:$AP,E$1,FALSE),IF($A$141="Produits bruts d'origine minerale",VLOOKUP($A166,OUTIL!$AS:$AX,E$1,FALSE),IF($A$141="Produits finis de consommation",VLOOKUP($A166,OUTIL!$BA:$BF,E$1,FALSE),IF($A$141="Produits finis d'equipement agricole",VLOOKUP($A166,OUTIL!$BI:$BN,E$1,FALSE),IF($A$141="Produits finis d'equipement industriel",VLOOKUP($A166,OUTIL!$BQ:$BV,E$1,FALSE),"Ahmadovitch")))))))))/1000,0)</f>
        <v>614</v>
      </c>
      <c r="F166" s="5">
        <f>ROUND(IF($A$141="Alimentation, boissons et tabacs",VLOOKUP($A166,OUTIL!$E:$J,F$1,FALSE),IF($A$141="Demi produits",VLOOKUP($A166,OUTIL!$M:$R,F$1,FALSE),IF($A$141="Energie  et  lubrifiants",VLOOKUP($A166,OUTIL!$U:$Z,F$1,FALSE),IF($A$141="Or industriel",VLOOKUP($A166,OUTIL!$AC:$AH,F$1,FALSE),IF($A$141="Produits bruts d'origine animale et vegetale",VLOOKUP($A166,OUTIL!$AK:$AP,F$1,FALSE),IF($A$141="Produits bruts d'origine minerale",VLOOKUP($A166,OUTIL!$AS:$AX,F$1,FALSE),IF($A$141="Produits finis de consommation",VLOOKUP($A166,OUTIL!$BA:$BF,F$1,FALSE),IF($A$141="Produits finis d'equipement agricole",VLOOKUP($A166,OUTIL!$BI:$BN,F$1,FALSE),IF($A$141="Produits finis d'equipement industriel",VLOOKUP($A166,OUTIL!$BQ:$BV,F$1,FALSE),"Ahmadovitch")))))))))/1000,0)</f>
        <v>118220</v>
      </c>
    </row>
    <row r="167" spans="1:6" ht="16.5" x14ac:dyDescent="0.3">
      <c r="A167">
        <v>26</v>
      </c>
      <c r="B167" s="5" t="str">
        <f>IF($A$141="Alimentation, boissons et tabacs",VLOOKUP(VLOOKUP($A167,OUTIL!$E:$J,B$1,FALSE),REF!$K:$L,2,FALSE),IF($A$141="Demi produits",VLOOKUP(VLOOKUP($A167,OUTIL!$M:$R,B$1,FALSE),REF!$N:$O,2,FALSE),IF($A$141="Energie  et  lubrifiants",VLOOKUP(VLOOKUP($A167,OUTIL!$U:$Z,B$1,FALSE),REF!$Z:$AA,2,FALSE),IF($A$141="Or industriel",VLOOKUP(VLOOKUP($A167,OUTIL!$AC:$AH,B$1,FALSE),REF!$AC:$AD,2,FALSE),IF($A$141="Produits bruts d'origine animale et vegetale",VLOOKUP(VLOOKUP($A167,OUTIL!$AK:$AP,B$1,FALSE),REF!$Q:$R,2,FALSE),IF($A$141="Produits bruts d'origine minerale",VLOOKUP(VLOOKUP($A167,OUTIL!$AS:$AX,B$1,FALSE),REF!$AF:$AG,2,FALSE),IF($A$141="Produits finis de consommation",VLOOKUP(VLOOKUP($A167,OUTIL!$BA:$BF,B$1,FALSE),REF!$T:$U,2,FALSE),IF($A$141="Produits finis d'equipement agricole",VLOOKUP(VLOOKUP($A167,OUTIL!$BI:$BN,B$1,FALSE),REF!$AI:$AJ,2,FALSE),IF($A$141="Produits finis d'equipement industriel",VLOOKUP(VLOOKUP($A167,OUTIL!$BQ:$BV,B$1,FALSE),REF!$W:$X,2,FALSE),"Ahmadovitch")))))))))</f>
        <v>Réfrigérateurs, lave-vaisselle et autres articles domestiques</v>
      </c>
      <c r="C167" s="5">
        <f>ROUND(IF($A$141="Alimentation, boissons et tabacs",VLOOKUP($A167,OUTIL!$E:$J,C$1,FALSE),IF($A$141="Demi produits",VLOOKUP($A167,OUTIL!$M:$R,C$1,FALSE),IF($A$141="Energie  et  lubrifiants",VLOOKUP($A167,OUTIL!$U:$Z,C$1,FALSE),IF($A$141="Or industriel",VLOOKUP($A167,OUTIL!$AC:$AH,C$1,FALSE),IF($A$141="Produits bruts d'origine animale et vegetale",VLOOKUP($A167,OUTIL!$AK:$AP,C$1,FALSE),IF($A$141="Produits bruts d'origine minerale",VLOOKUP($A167,OUTIL!$AS:$AX,C$1,FALSE),IF($A$141="Produits finis de consommation",VLOOKUP($A167,OUTIL!$BA:$BF,C$1,FALSE),IF($A$141="Produits finis d'equipement agricole",VLOOKUP($A167,OUTIL!$BI:$BN,C$1,FALSE),IF($A$141="Produits finis d'equipement industriel",VLOOKUP($A167,OUTIL!$BQ:$BV,C$1,FALSE),"Ahmadovitch")))))))))/1000,0)</f>
        <v>804</v>
      </c>
      <c r="D167" s="5">
        <f>ROUND(IF($A$141="Alimentation, boissons et tabacs",VLOOKUP($A167,OUTIL!$E:$J,D$1,FALSE),IF($A$141="Demi produits",VLOOKUP($A167,OUTIL!$M:$R,D$1,FALSE),IF($A$141="Energie  et  lubrifiants",VLOOKUP($A167,OUTIL!$U:$Z,D$1,FALSE),IF($A$141="Or industriel",VLOOKUP($A167,OUTIL!$AC:$AH,D$1,FALSE),IF($A$141="Produits bruts d'origine animale et vegetale",VLOOKUP($A167,OUTIL!$AK:$AP,D$1,FALSE),IF($A$141="Produits bruts d'origine minerale",VLOOKUP($A167,OUTIL!$AS:$AX,D$1,FALSE),IF($A$141="Produits finis de consommation",VLOOKUP($A167,OUTIL!$BA:$BF,D$1,FALSE),IF($A$141="Produits finis d'equipement agricole",VLOOKUP($A167,OUTIL!$BI:$BN,D$1,FALSE),IF($A$141="Produits finis d'equipement industriel",VLOOKUP($A167,OUTIL!$BQ:$BV,D$1,FALSE),"Ahmadovitch")))))))))/1000,0)</f>
        <v>114500</v>
      </c>
      <c r="E167" s="5">
        <f>ROUND(IF($A$141="Alimentation, boissons et tabacs",VLOOKUP($A167,OUTIL!$E:$J,E$1,FALSE),IF($A$141="Demi produits",VLOOKUP($A167,OUTIL!$M:$R,E$1,FALSE),IF($A$141="Energie  et  lubrifiants",VLOOKUP($A167,OUTIL!$U:$Z,E$1,FALSE),IF($A$141="Or industriel",VLOOKUP($A167,OUTIL!$AC:$AH,E$1,FALSE),IF($A$141="Produits bruts d'origine animale et vegetale",VLOOKUP($A167,OUTIL!$AK:$AP,E$1,FALSE),IF($A$141="Produits bruts d'origine minerale",VLOOKUP($A167,OUTIL!$AS:$AX,E$1,FALSE),IF($A$141="Produits finis de consommation",VLOOKUP($A167,OUTIL!$BA:$BF,E$1,FALSE),IF($A$141="Produits finis d'equipement agricole",VLOOKUP($A167,OUTIL!$BI:$BN,E$1,FALSE),IF($A$141="Produits finis d'equipement industriel",VLOOKUP($A167,OUTIL!$BQ:$BV,E$1,FALSE),"Ahmadovitch")))))))))/1000,0)</f>
        <v>685</v>
      </c>
      <c r="F167" s="5">
        <f>ROUND(IF($A$141="Alimentation, boissons et tabacs",VLOOKUP($A167,OUTIL!$E:$J,F$1,FALSE),IF($A$141="Demi produits",VLOOKUP($A167,OUTIL!$M:$R,F$1,FALSE),IF($A$141="Energie  et  lubrifiants",VLOOKUP($A167,OUTIL!$U:$Z,F$1,FALSE),IF($A$141="Or industriel",VLOOKUP($A167,OUTIL!$AC:$AH,F$1,FALSE),IF($A$141="Produits bruts d'origine animale et vegetale",VLOOKUP($A167,OUTIL!$AK:$AP,F$1,FALSE),IF($A$141="Produits bruts d'origine minerale",VLOOKUP($A167,OUTIL!$AS:$AX,F$1,FALSE),IF($A$141="Produits finis de consommation",VLOOKUP($A167,OUTIL!$BA:$BF,F$1,FALSE),IF($A$141="Produits finis d'equipement agricole",VLOOKUP($A167,OUTIL!$BI:$BN,F$1,FALSE),IF($A$141="Produits finis d'equipement industriel",VLOOKUP($A167,OUTIL!$BQ:$BV,F$1,FALSE),"Ahmadovitch")))))))))/1000,0)</f>
        <v>80023</v>
      </c>
    </row>
    <row r="168" spans="1:6" ht="16.5" x14ac:dyDescent="0.3">
      <c r="A168">
        <v>27</v>
      </c>
      <c r="B168" s="5" t="str">
        <f>IF($A$141="Alimentation, boissons et tabacs",VLOOKUP(VLOOKUP($A168,OUTIL!$E:$J,B$1,FALSE),REF!$K:$L,2,FALSE),IF($A$141="Demi produits",VLOOKUP(VLOOKUP($A168,OUTIL!$M:$R,B$1,FALSE),REF!$N:$O,2,FALSE),IF($A$141="Energie  et  lubrifiants",VLOOKUP(VLOOKUP($A168,OUTIL!$U:$Z,B$1,FALSE),REF!$Z:$AA,2,FALSE),IF($A$141="Or industriel",VLOOKUP(VLOOKUP($A168,OUTIL!$AC:$AH,B$1,FALSE),REF!$AC:$AD,2,FALSE),IF($A$141="Produits bruts d'origine animale et vegetale",VLOOKUP(VLOOKUP($A168,OUTIL!$AK:$AP,B$1,FALSE),REF!$Q:$R,2,FALSE),IF($A$141="Produits bruts d'origine minerale",VLOOKUP(VLOOKUP($A168,OUTIL!$AS:$AX,B$1,FALSE),REF!$AF:$AG,2,FALSE),IF($A$141="Produits finis de consommation",VLOOKUP(VLOOKUP($A168,OUTIL!$BA:$BF,B$1,FALSE),REF!$T:$U,2,FALSE),IF($A$141="Produits finis d'equipement agricole",VLOOKUP(VLOOKUP($A168,OUTIL!$BI:$BN,B$1,FALSE),REF!$AI:$AJ,2,FALSE),IF($A$141="Produits finis d'equipement industriel",VLOOKUP(VLOOKUP($A168,OUTIL!$BQ:$BV,B$1,FALSE),REF!$W:$X,2,FALSE),"Ahmadovitch")))))))))</f>
        <v>Tissus et fils de coton</v>
      </c>
      <c r="C168" s="5">
        <f>ROUND(IF($A$141="Alimentation, boissons et tabacs",VLOOKUP($A168,OUTIL!$E:$J,C$1,FALSE),IF($A$141="Demi produits",VLOOKUP($A168,OUTIL!$M:$R,C$1,FALSE),IF($A$141="Energie  et  lubrifiants",VLOOKUP($A168,OUTIL!$U:$Z,C$1,FALSE),IF($A$141="Or industriel",VLOOKUP($A168,OUTIL!$AC:$AH,C$1,FALSE),IF($A$141="Produits bruts d'origine animale et vegetale",VLOOKUP($A168,OUTIL!$AK:$AP,C$1,FALSE),IF($A$141="Produits bruts d'origine minerale",VLOOKUP($A168,OUTIL!$AS:$AX,C$1,FALSE),IF($A$141="Produits finis de consommation",VLOOKUP($A168,OUTIL!$BA:$BF,C$1,FALSE),IF($A$141="Produits finis d'equipement agricole",VLOOKUP($A168,OUTIL!$BI:$BN,C$1,FALSE),IF($A$141="Produits finis d'equipement industriel",VLOOKUP($A168,OUTIL!$BQ:$BV,C$1,FALSE),"Ahmadovitch")))))))))/1000,0)</f>
        <v>749</v>
      </c>
      <c r="D168" s="5">
        <f>ROUND(IF($A$141="Alimentation, boissons et tabacs",VLOOKUP($A168,OUTIL!$E:$J,D$1,FALSE),IF($A$141="Demi produits",VLOOKUP($A168,OUTIL!$M:$R,D$1,FALSE),IF($A$141="Energie  et  lubrifiants",VLOOKUP($A168,OUTIL!$U:$Z,D$1,FALSE),IF($A$141="Or industriel",VLOOKUP($A168,OUTIL!$AC:$AH,D$1,FALSE),IF($A$141="Produits bruts d'origine animale et vegetale",VLOOKUP($A168,OUTIL!$AK:$AP,D$1,FALSE),IF($A$141="Produits bruts d'origine minerale",VLOOKUP($A168,OUTIL!$AS:$AX,D$1,FALSE),IF($A$141="Produits finis de consommation",VLOOKUP($A168,OUTIL!$BA:$BF,D$1,FALSE),IF($A$141="Produits finis d'equipement agricole",VLOOKUP($A168,OUTIL!$BI:$BN,D$1,FALSE),IF($A$141="Produits finis d'equipement industriel",VLOOKUP($A168,OUTIL!$BQ:$BV,D$1,FALSE),"Ahmadovitch")))))))))/1000,0)</f>
        <v>100630</v>
      </c>
      <c r="E168" s="5">
        <f>ROUND(IF($A$141="Alimentation, boissons et tabacs",VLOOKUP($A168,OUTIL!$E:$J,E$1,FALSE),IF($A$141="Demi produits",VLOOKUP($A168,OUTIL!$M:$R,E$1,FALSE),IF($A$141="Energie  et  lubrifiants",VLOOKUP($A168,OUTIL!$U:$Z,E$1,FALSE),IF($A$141="Or industriel",VLOOKUP($A168,OUTIL!$AC:$AH,E$1,FALSE),IF($A$141="Produits bruts d'origine animale et vegetale",VLOOKUP($A168,OUTIL!$AK:$AP,E$1,FALSE),IF($A$141="Produits bruts d'origine minerale",VLOOKUP($A168,OUTIL!$AS:$AX,E$1,FALSE),IF($A$141="Produits finis de consommation",VLOOKUP($A168,OUTIL!$BA:$BF,E$1,FALSE),IF($A$141="Produits finis d'equipement agricole",VLOOKUP($A168,OUTIL!$BI:$BN,E$1,FALSE),IF($A$141="Produits finis d'equipement industriel",VLOOKUP($A168,OUTIL!$BQ:$BV,E$1,FALSE),"Ahmadovitch")))))))))/1000,0)</f>
        <v>1958</v>
      </c>
      <c r="F168" s="5">
        <f>ROUND(IF($A$141="Alimentation, boissons et tabacs",VLOOKUP($A168,OUTIL!$E:$J,F$1,FALSE),IF($A$141="Demi produits",VLOOKUP($A168,OUTIL!$M:$R,F$1,FALSE),IF($A$141="Energie  et  lubrifiants",VLOOKUP($A168,OUTIL!$U:$Z,F$1,FALSE),IF($A$141="Or industriel",VLOOKUP($A168,OUTIL!$AC:$AH,F$1,FALSE),IF($A$141="Produits bruts d'origine animale et vegetale",VLOOKUP($A168,OUTIL!$AK:$AP,F$1,FALSE),IF($A$141="Produits bruts d'origine minerale",VLOOKUP($A168,OUTIL!$AS:$AX,F$1,FALSE),IF($A$141="Produits finis de consommation",VLOOKUP($A168,OUTIL!$BA:$BF,F$1,FALSE),IF($A$141="Produits finis d'equipement agricole",VLOOKUP($A168,OUTIL!$BI:$BN,F$1,FALSE),IF($A$141="Produits finis d'equipement industriel",VLOOKUP($A168,OUTIL!$BQ:$BV,F$1,FALSE),"Ahmadovitch")))))))))/1000,0)</f>
        <v>219128</v>
      </c>
    </row>
    <row r="169" spans="1:6" ht="16.5" x14ac:dyDescent="0.3">
      <c r="A169">
        <v>28</v>
      </c>
      <c r="B169" s="5" t="str">
        <f>IF($A$141="Alimentation, boissons et tabacs",VLOOKUP(VLOOKUP($A169,OUTIL!$E:$J,B$1,FALSE),REF!$K:$L,2,FALSE),IF($A$141="Demi produits",VLOOKUP(VLOOKUP($A169,OUTIL!$M:$R,B$1,FALSE),REF!$N:$O,2,FALSE),IF($A$141="Energie  et  lubrifiants",VLOOKUP(VLOOKUP($A169,OUTIL!$U:$Z,B$1,FALSE),REF!$Z:$AA,2,FALSE),IF($A$141="Or industriel",VLOOKUP(VLOOKUP($A169,OUTIL!$AC:$AH,B$1,FALSE),REF!$AC:$AD,2,FALSE),IF($A$141="Produits bruts d'origine animale et vegetale",VLOOKUP(VLOOKUP($A169,OUTIL!$AK:$AP,B$1,FALSE),REF!$Q:$R,2,FALSE),IF($A$141="Produits bruts d'origine minerale",VLOOKUP(VLOOKUP($A169,OUTIL!$AS:$AX,B$1,FALSE),REF!$AF:$AG,2,FALSE),IF($A$141="Produits finis de consommation",VLOOKUP(VLOOKUP($A169,OUTIL!$BA:$BF,B$1,FALSE),REF!$T:$U,2,FALSE),IF($A$141="Produits finis d'equipement agricole",VLOOKUP(VLOOKUP($A169,OUTIL!$BI:$BN,B$1,FALSE),REF!$AI:$AJ,2,FALSE),IF($A$141="Produits finis d'equipement industriel",VLOOKUP(VLOOKUP($A169,OUTIL!$BQ:$BV,B$1,FALSE),REF!$W:$X,2,FALSE),"Ahmadovitch")))))))))</f>
        <v>Perles et bijouteries de fantaisie</v>
      </c>
      <c r="C169" s="5">
        <f>ROUND(IF($A$141="Alimentation, boissons et tabacs",VLOOKUP($A169,OUTIL!$E:$J,C$1,FALSE),IF($A$141="Demi produits",VLOOKUP($A169,OUTIL!$M:$R,C$1,FALSE),IF($A$141="Energie  et  lubrifiants",VLOOKUP($A169,OUTIL!$U:$Z,C$1,FALSE),IF($A$141="Or industriel",VLOOKUP($A169,OUTIL!$AC:$AH,C$1,FALSE),IF($A$141="Produits bruts d'origine animale et vegetale",VLOOKUP($A169,OUTIL!$AK:$AP,C$1,FALSE),IF($A$141="Produits bruts d'origine minerale",VLOOKUP($A169,OUTIL!$AS:$AX,C$1,FALSE),IF($A$141="Produits finis de consommation",VLOOKUP($A169,OUTIL!$BA:$BF,C$1,FALSE),IF($A$141="Produits finis d'equipement agricole",VLOOKUP($A169,OUTIL!$BI:$BN,C$1,FALSE),IF($A$141="Produits finis d'equipement industriel",VLOOKUP($A169,OUTIL!$BQ:$BV,C$1,FALSE),"Ahmadovitch")))))))))/1000,0)</f>
        <v>14</v>
      </c>
      <c r="D169" s="5">
        <f>ROUND(IF($A$141="Alimentation, boissons et tabacs",VLOOKUP($A169,OUTIL!$E:$J,D$1,FALSE),IF($A$141="Demi produits",VLOOKUP($A169,OUTIL!$M:$R,D$1,FALSE),IF($A$141="Energie  et  lubrifiants",VLOOKUP($A169,OUTIL!$U:$Z,D$1,FALSE),IF($A$141="Or industriel",VLOOKUP($A169,OUTIL!$AC:$AH,D$1,FALSE),IF($A$141="Produits bruts d'origine animale et vegetale",VLOOKUP($A169,OUTIL!$AK:$AP,D$1,FALSE),IF($A$141="Produits bruts d'origine minerale",VLOOKUP($A169,OUTIL!$AS:$AX,D$1,FALSE),IF($A$141="Produits finis de consommation",VLOOKUP($A169,OUTIL!$BA:$BF,D$1,FALSE),IF($A$141="Produits finis d'equipement agricole",VLOOKUP($A169,OUTIL!$BI:$BN,D$1,FALSE),IF($A$141="Produits finis d'equipement industriel",VLOOKUP($A169,OUTIL!$BQ:$BV,D$1,FALSE),"Ahmadovitch")))))))))/1000,0)</f>
        <v>100218</v>
      </c>
      <c r="E169" s="5">
        <f>ROUND(IF($A$141="Alimentation, boissons et tabacs",VLOOKUP($A169,OUTIL!$E:$J,E$1,FALSE),IF($A$141="Demi produits",VLOOKUP($A169,OUTIL!$M:$R,E$1,FALSE),IF($A$141="Energie  et  lubrifiants",VLOOKUP($A169,OUTIL!$U:$Z,E$1,FALSE),IF($A$141="Or industriel",VLOOKUP($A169,OUTIL!$AC:$AH,E$1,FALSE),IF($A$141="Produits bruts d'origine animale et vegetale",VLOOKUP($A169,OUTIL!$AK:$AP,E$1,FALSE),IF($A$141="Produits bruts d'origine minerale",VLOOKUP($A169,OUTIL!$AS:$AX,E$1,FALSE),IF($A$141="Produits finis de consommation",VLOOKUP($A169,OUTIL!$BA:$BF,E$1,FALSE),IF($A$141="Produits finis d'equipement agricole",VLOOKUP($A169,OUTIL!$BI:$BN,E$1,FALSE),IF($A$141="Produits finis d'equipement industriel",VLOOKUP($A169,OUTIL!$BQ:$BV,E$1,FALSE),"Ahmadovitch")))))))))/1000,0)</f>
        <v>16</v>
      </c>
      <c r="F169" s="5">
        <f>ROUND(IF($A$141="Alimentation, boissons et tabacs",VLOOKUP($A169,OUTIL!$E:$J,F$1,FALSE),IF($A$141="Demi produits",VLOOKUP($A169,OUTIL!$M:$R,F$1,FALSE),IF($A$141="Energie  et  lubrifiants",VLOOKUP($A169,OUTIL!$U:$Z,F$1,FALSE),IF($A$141="Or industriel",VLOOKUP($A169,OUTIL!$AC:$AH,F$1,FALSE),IF($A$141="Produits bruts d'origine animale et vegetale",VLOOKUP($A169,OUTIL!$AK:$AP,F$1,FALSE),IF($A$141="Produits bruts d'origine minerale",VLOOKUP($A169,OUTIL!$AS:$AX,F$1,FALSE),IF($A$141="Produits finis de consommation",VLOOKUP($A169,OUTIL!$BA:$BF,F$1,FALSE),IF($A$141="Produits finis d'equipement agricole",VLOOKUP($A169,OUTIL!$BI:$BN,F$1,FALSE),IF($A$141="Produits finis d'equipement industriel",VLOOKUP($A169,OUTIL!$BQ:$BV,F$1,FALSE),"Ahmadovitch")))))))))/1000,0)</f>
        <v>93136</v>
      </c>
    </row>
    <row r="170" spans="1:6" ht="16.5" x14ac:dyDescent="0.3">
      <c r="A170">
        <v>29</v>
      </c>
      <c r="B170" s="5" t="str">
        <f>IF($A$141="Alimentation, boissons et tabacs",VLOOKUP(VLOOKUP($A170,OUTIL!$E:$J,B$1,FALSE),REF!$K:$L,2,FALSE),IF($A$141="Demi produits",VLOOKUP(VLOOKUP($A170,OUTIL!$M:$R,B$1,FALSE),REF!$N:$O,2,FALSE),IF($A$141="Energie  et  lubrifiants",VLOOKUP(VLOOKUP($A170,OUTIL!$U:$Z,B$1,FALSE),REF!$Z:$AA,2,FALSE),IF($A$141="Or industriel",VLOOKUP(VLOOKUP($A170,OUTIL!$AC:$AH,B$1,FALSE),REF!$AC:$AD,2,FALSE),IF($A$141="Produits bruts d'origine animale et vegetale",VLOOKUP(VLOOKUP($A170,OUTIL!$AK:$AP,B$1,FALSE),REF!$Q:$R,2,FALSE),IF($A$141="Produits bruts d'origine minerale",VLOOKUP(VLOOKUP($A170,OUTIL!$AS:$AX,B$1,FALSE),REF!$AF:$AG,2,FALSE),IF($A$141="Produits finis de consommation",VLOOKUP(VLOOKUP($A170,OUTIL!$BA:$BF,B$1,FALSE),REF!$T:$U,2,FALSE),IF($A$141="Produits finis d'equipement agricole",VLOOKUP(VLOOKUP($A170,OUTIL!$BI:$BN,B$1,FALSE),REF!$AI:$AJ,2,FALSE),IF($A$141="Produits finis d'equipement industriel",VLOOKUP(VLOOKUP($A170,OUTIL!$BQ:$BV,B$1,FALSE),REF!$W:$X,2,FALSE),"Ahmadovitch")))))))))</f>
        <v>Ouvrages divers en cuivre</v>
      </c>
      <c r="C170" s="5">
        <f>ROUND(IF($A$141="Alimentation, boissons et tabacs",VLOOKUP($A170,OUTIL!$E:$J,C$1,FALSE),IF($A$141="Demi produits",VLOOKUP($A170,OUTIL!$M:$R,C$1,FALSE),IF($A$141="Energie  et  lubrifiants",VLOOKUP($A170,OUTIL!$U:$Z,C$1,FALSE),IF($A$141="Or industriel",VLOOKUP($A170,OUTIL!$AC:$AH,C$1,FALSE),IF($A$141="Produits bruts d'origine animale et vegetale",VLOOKUP($A170,OUTIL!$AK:$AP,C$1,FALSE),IF($A$141="Produits bruts d'origine minerale",VLOOKUP($A170,OUTIL!$AS:$AX,C$1,FALSE),IF($A$141="Produits finis de consommation",VLOOKUP($A170,OUTIL!$BA:$BF,C$1,FALSE),IF($A$141="Produits finis d'equipement agricole",VLOOKUP($A170,OUTIL!$BI:$BN,C$1,FALSE),IF($A$141="Produits finis d'equipement industriel",VLOOKUP($A170,OUTIL!$BQ:$BV,C$1,FALSE),"Ahmadovitch")))))))))/1000,0)</f>
        <v>273</v>
      </c>
      <c r="D170" s="5">
        <f>ROUND(IF($A$141="Alimentation, boissons et tabacs",VLOOKUP($A170,OUTIL!$E:$J,D$1,FALSE),IF($A$141="Demi produits",VLOOKUP($A170,OUTIL!$M:$R,D$1,FALSE),IF($A$141="Energie  et  lubrifiants",VLOOKUP($A170,OUTIL!$U:$Z,D$1,FALSE),IF($A$141="Or industriel",VLOOKUP($A170,OUTIL!$AC:$AH,D$1,FALSE),IF($A$141="Produits bruts d'origine animale et vegetale",VLOOKUP($A170,OUTIL!$AK:$AP,D$1,FALSE),IF($A$141="Produits bruts d'origine minerale",VLOOKUP($A170,OUTIL!$AS:$AX,D$1,FALSE),IF($A$141="Produits finis de consommation",VLOOKUP($A170,OUTIL!$BA:$BF,D$1,FALSE),IF($A$141="Produits finis d'equipement agricole",VLOOKUP($A170,OUTIL!$BI:$BN,D$1,FALSE),IF($A$141="Produits finis d'equipement industriel",VLOOKUP($A170,OUTIL!$BQ:$BV,D$1,FALSE),"Ahmadovitch")))))))))/1000,0)</f>
        <v>92813</v>
      </c>
      <c r="E170" s="5">
        <f>ROUND(IF($A$141="Alimentation, boissons et tabacs",VLOOKUP($A170,OUTIL!$E:$J,E$1,FALSE),IF($A$141="Demi produits",VLOOKUP($A170,OUTIL!$M:$R,E$1,FALSE),IF($A$141="Energie  et  lubrifiants",VLOOKUP($A170,OUTIL!$U:$Z,E$1,FALSE),IF($A$141="Or industriel",VLOOKUP($A170,OUTIL!$AC:$AH,E$1,FALSE),IF($A$141="Produits bruts d'origine animale et vegetale",VLOOKUP($A170,OUTIL!$AK:$AP,E$1,FALSE),IF($A$141="Produits bruts d'origine minerale",VLOOKUP($A170,OUTIL!$AS:$AX,E$1,FALSE),IF($A$141="Produits finis de consommation",VLOOKUP($A170,OUTIL!$BA:$BF,E$1,FALSE),IF($A$141="Produits finis d'equipement agricole",VLOOKUP($A170,OUTIL!$BI:$BN,E$1,FALSE),IF($A$141="Produits finis d'equipement industriel",VLOOKUP($A170,OUTIL!$BQ:$BV,E$1,FALSE),"Ahmadovitch")))))))))/1000,0)</f>
        <v>294</v>
      </c>
      <c r="F170" s="5">
        <f>ROUND(IF($A$141="Alimentation, boissons et tabacs",VLOOKUP($A170,OUTIL!$E:$J,F$1,FALSE),IF($A$141="Demi produits",VLOOKUP($A170,OUTIL!$M:$R,F$1,FALSE),IF($A$141="Energie  et  lubrifiants",VLOOKUP($A170,OUTIL!$U:$Z,F$1,FALSE),IF($A$141="Or industriel",VLOOKUP($A170,OUTIL!$AC:$AH,F$1,FALSE),IF($A$141="Produits bruts d'origine animale et vegetale",VLOOKUP($A170,OUTIL!$AK:$AP,F$1,FALSE),IF($A$141="Produits bruts d'origine minerale",VLOOKUP($A170,OUTIL!$AS:$AX,F$1,FALSE),IF($A$141="Produits finis de consommation",VLOOKUP($A170,OUTIL!$BA:$BF,F$1,FALSE),IF($A$141="Produits finis d'equipement agricole",VLOOKUP($A170,OUTIL!$BI:$BN,F$1,FALSE),IF($A$141="Produits finis d'equipement industriel",VLOOKUP($A170,OUTIL!$BQ:$BV,F$1,FALSE),"Ahmadovitch")))))))))/1000,0)</f>
        <v>83756</v>
      </c>
    </row>
    <row r="171" spans="1:6" ht="16.5" x14ac:dyDescent="0.3">
      <c r="B171" s="5" t="s">
        <v>137</v>
      </c>
      <c r="C171" s="6">
        <f>C141-SUM(C142:C170)</f>
        <v>12762</v>
      </c>
      <c r="D171" s="6">
        <f>D141-SUM(D142:D170)</f>
        <v>920039</v>
      </c>
      <c r="E171" s="6">
        <f>E141-SUM(E142:E170)</f>
        <v>15205</v>
      </c>
      <c r="F171" s="6">
        <f>F141-SUM(F142:F170)</f>
        <v>837776</v>
      </c>
    </row>
    <row r="172" spans="1:6" x14ac:dyDescent="0.25">
      <c r="A172" t="s">
        <v>219</v>
      </c>
      <c r="B172" s="2" t="str">
        <f>IF($A$172="Alimentation, boissons et tabacs",VLOOKUP(VLOOKUP($A172,OUTIL!$E:$J,B$1,FALSE),REF!$K:$L,2,FALSE),IF($A$172="Demi produits",VLOOKUP(VLOOKUP($A172,OUTIL!$M:$R,B$1,FALSE),REF!$N:$O,2,FALSE),IF($A$172="Energie  et  lubrifiants",VLOOKUP(VLOOKUP($A172,OUTIL!$U:$Z,B$1,FALSE),REF!$Z:$AA,2,FALSE),IF($A$172="Or industriel",VLOOKUP(VLOOKUP($A172,OUTIL!$AC:$AH,B$1,FALSE),REF!$AC:$AD,2,FALSE),IF($A$172="Produits bruts d'origine animale et vegetale",VLOOKUP(VLOOKUP($A172,OUTIL!$AK:$AP,B$1,FALSE),REF!$Q:$R,2,FALSE),IF($A$172="Produits bruts d'origine minerale",VLOOKUP(VLOOKUP($A172,OUTIL!$AS:$AX,B$1,FALSE),REF!$AF:$AG,2,FALSE),IF($A$172="Produits finis de consommation",VLOOKUP(VLOOKUP($A172,OUTIL!$BA:$BF,B$1,FALSE),REF!$T:$U,2,FALSE),IF($A$172="Produits finis d'equipement agricole",VLOOKUP(VLOOKUP($A172,OUTIL!$BI:$BN,B$1,FALSE),REF!$AI:$AJ,2,FALSE),IF($A$172="Produits finis d'equipement industriel",VLOOKUP(VLOOKUP($A172,OUTIL!$BQ:$BV,B$1,FALSE),REF!$W:$X,2,FALSE),"Ahmadovitch")))))))))</f>
        <v>OR INDUSTRIEL</v>
      </c>
      <c r="C172" s="2">
        <f>ROUND(IF($A$172="Alimentation, boissons et tabacs",VLOOKUP($A172,OUTIL!$E:$J,C$1,FALSE),IF($A$172="Demi produits",VLOOKUP($A172,OUTIL!$M:$R,C$1,FALSE),IF($A$172="Energie  et  lubrifiants",VLOOKUP($A172,OUTIL!$U:$Z,C$1,FALSE),IF($A$172="Or industriel",VLOOKUP($A172,OUTIL!$AC:$AH,C$1,FALSE),IF($A$172="Produits bruts d'origine animale et vegetale",VLOOKUP($A172,OUTIL!$AK:$AP,C$1,FALSE),IF($A$172="Produits bruts d'origine minerale",VLOOKUP($A172,OUTIL!$AS:$AX,C$1,FALSE),IF($A$172="Produits finis de consommation",VLOOKUP($A172,OUTIL!$BA:$BF,C$1,FALSE),IF($A$172="Produits finis d'equipement agricole",VLOOKUP($A172,OUTIL!$BI:$BN,C$1,FALSE),IF($A$172="Produits finis d'equipement industriel",VLOOKUP($A172,OUTIL!$BQ:$BV,C$1,FALSE),"Ahmadovitch")))))))))/1000,0)</f>
        <v>0</v>
      </c>
      <c r="D172" s="2">
        <f>ROUND(IF($A$172="Alimentation, boissons et tabacs",VLOOKUP($A172,OUTIL!$E:$J,D$1,FALSE),IF($A$172="Demi produits",VLOOKUP($A172,OUTIL!$M:$R,D$1,FALSE),IF($A$172="Energie  et  lubrifiants",VLOOKUP($A172,OUTIL!$U:$Z,D$1,FALSE),IF($A$172="Or industriel",VLOOKUP($A172,OUTIL!$AC:$AH,D$1,FALSE),IF($A$172="Produits bruts d'origine animale et vegetale",VLOOKUP($A172,OUTIL!$AK:$AP,D$1,FALSE),IF($A$172="Produits bruts d'origine minerale",VLOOKUP($A172,OUTIL!$AS:$AX,D$1,FALSE),IF($A$172="Produits finis de consommation",VLOOKUP($A172,OUTIL!$BA:$BF,D$1,FALSE),IF($A$172="Produits finis d'equipement agricole",VLOOKUP($A172,OUTIL!$BI:$BN,D$1,FALSE),IF($A$172="Produits finis d'equipement industriel",VLOOKUP($A172,OUTIL!$BQ:$BV,D$1,FALSE),"Ahmadovitch")))))))))/1000,0)</f>
        <v>330197</v>
      </c>
      <c r="E172" s="2">
        <f>ROUND(IF($A$172="Alimentation, boissons et tabacs",VLOOKUP($A172,OUTIL!$E:$J,E$1,FALSE),IF($A$172="Demi produits",VLOOKUP($A172,OUTIL!$M:$R,E$1,FALSE),IF($A$172="Energie  et  lubrifiants",VLOOKUP($A172,OUTIL!$U:$Z,E$1,FALSE),IF($A$172="Or industriel",VLOOKUP($A172,OUTIL!$AC:$AH,E$1,FALSE),IF($A$172="Produits bruts d'origine animale et vegetale",VLOOKUP($A172,OUTIL!$AK:$AP,E$1,FALSE),IF($A$172="Produits bruts d'origine minerale",VLOOKUP($A172,OUTIL!$AS:$AX,E$1,FALSE),IF($A$172="Produits finis de consommation",VLOOKUP($A172,OUTIL!$BA:$BF,E$1,FALSE),IF($A$172="Produits finis d'equipement agricole",VLOOKUP($A172,OUTIL!$BI:$BN,E$1,FALSE),IF($A$172="Produits finis d'equipement industriel",VLOOKUP($A172,OUTIL!$BQ:$BV,E$1,FALSE),"Ahmadovitch")))))))))/1000,0)</f>
        <v>0</v>
      </c>
      <c r="F172" s="2">
        <f>ROUND(IF($A$172="Alimentation, boissons et tabacs",VLOOKUP($A172,OUTIL!$E:$J,F$1,FALSE),IF($A$172="Demi produits",VLOOKUP($A172,OUTIL!$M:$R,F$1,FALSE),IF($A$172="Energie  et  lubrifiants",VLOOKUP($A172,OUTIL!$U:$Z,F$1,FALSE),IF($A$172="Or industriel",VLOOKUP($A172,OUTIL!$AC:$AH,F$1,FALSE),IF($A$172="Produits bruts d'origine animale et vegetale",VLOOKUP($A172,OUTIL!$AK:$AP,F$1,FALSE),IF($A$172="Produits bruts d'origine minerale",VLOOKUP($A172,OUTIL!$AS:$AX,F$1,FALSE),IF($A$172="Produits finis de consommation",VLOOKUP($A172,OUTIL!$BA:$BF,F$1,FALSE),IF($A$172="Produits finis d'equipement agricole",VLOOKUP($A172,OUTIL!$BI:$BN,F$1,FALSE),IF($A$172="Produits finis d'equipement industriel",VLOOKUP($A172,OUTIL!$BQ:$BV,F$1,FALSE),"Ahmadovitch")))))))))/1000,0)</f>
        <v>182881</v>
      </c>
    </row>
    <row r="173" spans="1:6" ht="16.5" x14ac:dyDescent="0.25">
      <c r="B173" s="9" t="s">
        <v>138</v>
      </c>
      <c r="C173" s="10">
        <f>ROUND(VLOOKUP($B173,OUTIL!$BY:$CC,2,FALSE)/1000,0)</f>
        <v>26980259</v>
      </c>
      <c r="D173" s="10">
        <f>ROUND(VLOOKUP($B173,OUTIL!$BY:$CC,3,FALSE)/1000,0)</f>
        <v>346289134</v>
      </c>
      <c r="E173" s="10">
        <f>ROUND(VLOOKUP($B173,OUTIL!$BY:$CC,4,FALSE)/1000,0)</f>
        <v>25287379</v>
      </c>
      <c r="F173" s="10">
        <f>ROUND(VLOOKUP($B173,OUTIL!$BY:$CC,5,FALSE)/1000,0)</f>
        <v>334364544</v>
      </c>
    </row>
    <row r="174" spans="1:6" ht="15.75" x14ac:dyDescent="0.25">
      <c r="B174" s="11" t="s">
        <v>139</v>
      </c>
      <c r="C174" s="12"/>
      <c r="D174" s="12"/>
      <c r="E174" s="12"/>
      <c r="F174" s="12"/>
    </row>
    <row r="175" spans="1:6" x14ac:dyDescent="0.25">
      <c r="C175" s="4"/>
      <c r="D175" s="4"/>
      <c r="E175" s="4"/>
      <c r="F175" s="4"/>
    </row>
    <row r="176" spans="1:6" x14ac:dyDescent="0.25">
      <c r="C176" s="4"/>
      <c r="D176" s="4"/>
      <c r="E176" s="4"/>
      <c r="F176" s="4"/>
    </row>
    <row r="177" spans="3:6" x14ac:dyDescent="0.25">
      <c r="C177" s="7"/>
      <c r="D177" s="7"/>
      <c r="E177" s="7"/>
      <c r="F177" s="7"/>
    </row>
    <row r="178" spans="3:6" x14ac:dyDescent="0.25">
      <c r="C178" s="7"/>
      <c r="D178" s="7"/>
      <c r="E178" s="7"/>
      <c r="F178" s="7"/>
    </row>
    <row r="179" spans="3:6" x14ac:dyDescent="0.25">
      <c r="C179" s="7"/>
    </row>
    <row r="180" spans="3:6" x14ac:dyDescent="0.25">
      <c r="C180" s="4"/>
      <c r="D180" s="4"/>
      <c r="E180" s="4"/>
      <c r="F180" s="4"/>
    </row>
    <row r="181" spans="3:6" x14ac:dyDescent="0.25">
      <c r="C181" s="4"/>
      <c r="D181" s="4"/>
      <c r="E181" s="4"/>
      <c r="F181" s="4"/>
    </row>
  </sheetData>
  <mergeCells count="4">
    <mergeCell ref="B3:F4"/>
    <mergeCell ref="B6:B8"/>
    <mergeCell ref="C6:D6"/>
    <mergeCell ref="E6:F6"/>
  </mergeCells>
  <pageMargins left="0.7" right="0.7" top="0.75" bottom="0.75" header="0.3" footer="0.3"/>
  <ignoredErrors>
    <ignoredError sqref="D8:F8" numberStoredAsText="1"/>
  </ignoredErrors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9"/>
  <sheetViews>
    <sheetView showGridLines="0" topLeftCell="B2" zoomScale="85" zoomScaleNormal="85" workbookViewId="0">
      <selection activeCell="B5" sqref="B5:E5"/>
    </sheetView>
  </sheetViews>
  <sheetFormatPr baseColWidth="10" defaultRowHeight="15" x14ac:dyDescent="0.25"/>
  <cols>
    <col min="1" max="1" width="42.7109375" hidden="1" customWidth="1"/>
    <col min="2" max="2" width="80.42578125" customWidth="1"/>
    <col min="3" max="3" width="18.5703125" bestFit="1" customWidth="1"/>
    <col min="4" max="4" width="19.7109375" bestFit="1" customWidth="1"/>
    <col min="5" max="5" width="18.5703125" bestFit="1" customWidth="1"/>
    <col min="6" max="6" width="19.5703125" customWidth="1"/>
    <col min="7" max="7" width="5.85546875" customWidth="1"/>
  </cols>
  <sheetData>
    <row r="1" spans="1:6" hidden="1" x14ac:dyDescent="0.25">
      <c r="B1">
        <v>2</v>
      </c>
      <c r="C1">
        <v>3</v>
      </c>
      <c r="D1">
        <v>4</v>
      </c>
      <c r="E1">
        <v>5</v>
      </c>
      <c r="F1">
        <v>6</v>
      </c>
    </row>
    <row r="2" spans="1:6" ht="15.75" x14ac:dyDescent="0.25">
      <c r="B2" s="13"/>
      <c r="C2" s="14"/>
      <c r="D2" s="14"/>
      <c r="E2" s="14"/>
      <c r="F2" s="14"/>
    </row>
    <row r="3" spans="1:6" x14ac:dyDescent="0.25">
      <c r="B3" s="43" t="s">
        <v>189</v>
      </c>
      <c r="C3" s="44"/>
      <c r="D3" s="44"/>
      <c r="E3" s="44"/>
      <c r="F3" s="45"/>
    </row>
    <row r="4" spans="1:6" ht="55.5" customHeight="1" x14ac:dyDescent="0.25">
      <c r="B4" s="46"/>
      <c r="C4" s="47"/>
      <c r="D4" s="47"/>
      <c r="E4" s="47"/>
      <c r="F4" s="48"/>
    </row>
    <row r="5" spans="1:6" ht="15.75" x14ac:dyDescent="0.25">
      <c r="B5" s="15"/>
      <c r="C5" s="16"/>
      <c r="D5" s="16"/>
      <c r="E5" s="16"/>
      <c r="F5" s="17"/>
    </row>
    <row r="6" spans="1:6" x14ac:dyDescent="0.25">
      <c r="B6" s="49"/>
      <c r="C6" s="54" t="s">
        <v>452</v>
      </c>
      <c r="D6" s="55"/>
      <c r="E6" s="54" t="s">
        <v>453</v>
      </c>
      <c r="F6" s="55"/>
    </row>
    <row r="7" spans="1:6" ht="15.75" x14ac:dyDescent="0.3">
      <c r="B7" s="50"/>
      <c r="C7" s="1" t="s">
        <v>1</v>
      </c>
      <c r="D7" s="1" t="s">
        <v>2</v>
      </c>
      <c r="E7" s="1" t="s">
        <v>1</v>
      </c>
      <c r="F7" s="1" t="s">
        <v>2</v>
      </c>
    </row>
    <row r="8" spans="1:6" ht="15.75" x14ac:dyDescent="0.3">
      <c r="B8" s="50"/>
      <c r="C8" s="18" t="s">
        <v>3</v>
      </c>
      <c r="D8" s="18" t="s">
        <v>4</v>
      </c>
      <c r="E8" s="18" t="s">
        <v>3</v>
      </c>
      <c r="F8" s="18" t="s">
        <v>4</v>
      </c>
    </row>
    <row r="9" spans="1:6" x14ac:dyDescent="0.25">
      <c r="A9" t="s">
        <v>216</v>
      </c>
      <c r="B9" s="2" t="str">
        <f>IF($A$9="Alimentation, boissons et tabacs",VLOOKUP(VLOOKUP($A9,OUTIL!$CH:$CM,B$1,FALSE),REF!$K:$L,2,FALSE),IF($A$9="Demi produits",VLOOKUP(VLOOKUP($A9,OUTIL!$CQ:$CV,B$1,FALSE),REF!$N:$O,2,FALSE),IF($A$9="Energie  et  lubrifiants",VLOOKUP(VLOOKUP($A9,OUTIL!$CY:$DD,B$1,FALSE),REF!$Z:$AA,2,FALSE),IF($A$9="Or industriel",VLOOKUP(VLOOKUP($A9,OUTIL!$DG:$DL,B$1,FALSE),REF!$AC:$AD,2,FALSE),IF($A$9="Produits bruts d'origine animale et vegetale",VLOOKUP(VLOOKUP($A9,OUTIL!$DO:$DT,B$1,FALSE),REF!$Q:$R,2,FALSE),IF($A$9="Produits bruts d'origine minerale",VLOOKUP(VLOOKUP($A9,OUTIL!$DW:$EB,B$1,FALSE),REF!$AF:$AG,2,FALSE),IF($A$9="Produits finis de consommation",VLOOKUP(VLOOKUP($A9,OUTIL!$EE:$EJ,B$1,FALSE),REF!$T:$U,2,FALSE),IF($A$9="Produits finis d'equipement agricole",VLOOKUP(VLOOKUP($A9,OUTIL!$EM:$ER,B$1,FALSE),REF!$AI:$AJ,2,FALSE),IF($A$9="Produits finis d'equipement industriel",VLOOKUP(VLOOKUP($A9,OUTIL!$EU:$EZ,B$1,FALSE),REF!$W:$X,2,FALSE),"Ahmadovitch")))))))))</f>
        <v>ALIMENTATION, BOISSONS ET TABACS</v>
      </c>
      <c r="C9" s="2">
        <f>ROUND(IF($A$9="Alimentation, boissons et tabacs",VLOOKUP($A9,OUTIL!$CH:$CM,C$1,FALSE),IF($A$9="Demi produits",VLOOKUP($A9,OUTIL!$CQ:$CV,C$1,FALSE),IF($A$9="Energie  et  lubrifiants",VLOOKUP($A9,OUTIL!$CY:$DD,C$1,FALSE),IF($A$9="Or industriel",VLOOKUP($A9,OUTIL!$DG:$DL,C$1,FALSE),IF($A$9="Produits bruts d'origine animale et vegetale",VLOOKUP($A9,OUTIL!$DO:$DT,C$1,FALSE),IF($A$9="Produits bruts d'origine minerale",VLOOKUP($A9,OUTIL!$DW:$EB,C$1,FALSE),IF($A$9="Produits finis de consommation",VLOOKUP($A9,OUTIL!$EE:$EJ,C$1,FALSE),IF($A$9="Produits finis d'equipement agricole",VLOOKUP($A9,OUTIL!$EM:$ER,C$1,FALSE),IF($A$9="Produits finis d'equipement industriel",VLOOKUP($A9,OUTIL!$EU:$EZ,C$1,FALSE),"Ahmadovitch")))))))))/1000,0)</f>
        <v>12743856</v>
      </c>
      <c r="D9" s="2">
        <f>ROUND(IF($A$9="Alimentation, boissons et tabacs",VLOOKUP($A9,OUTIL!$CH:$CM,D$1,FALSE),IF($A$9="Demi produits",VLOOKUP($A9,OUTIL!$CQ:$CV,D$1,FALSE),IF($A$9="Energie  et  lubrifiants",VLOOKUP($A9,OUTIL!$CY:$DD,D$1,FALSE),IF($A$9="Or industriel",VLOOKUP($A9,OUTIL!$DG:$DL,D$1,FALSE),IF($A$9="Produits bruts d'origine animale et vegetale",VLOOKUP($A9,OUTIL!$DO:$DT,D$1,FALSE),IF($A$9="Produits bruts d'origine minerale",VLOOKUP($A9,OUTIL!$DW:$EB,D$1,FALSE),IF($A$9="Produits finis de consommation",VLOOKUP($A9,OUTIL!$EE:$EJ,D$1,FALSE),IF($A$9="Produits finis d'equipement agricole",VLOOKUP($A9,OUTIL!$EM:$ER,D$1,FALSE),IF($A$9="Produits finis d'equipement industriel",VLOOKUP($A9,OUTIL!$EU:$EZ,D$1,FALSE),"Ahmadovitch")))))))))/1000,0)</f>
        <v>70417201</v>
      </c>
      <c r="E9" s="2">
        <f>ROUND(IF($A$9="Alimentation, boissons et tabacs",VLOOKUP($A9,OUTIL!$CH:$CM,E$1,FALSE),IF($A$9="Demi produits",VLOOKUP($A9,OUTIL!$CQ:$CV,E$1,FALSE),IF($A$9="Energie  et  lubrifiants",VLOOKUP($A9,OUTIL!$CY:$DD,E$1,FALSE),IF($A$9="Or industriel",VLOOKUP($A9,OUTIL!$DG:$DL,E$1,FALSE),IF($A$9="Produits bruts d'origine animale et vegetale",VLOOKUP($A9,OUTIL!$DO:$DT,E$1,FALSE),IF($A$9="Produits bruts d'origine minerale",VLOOKUP($A9,OUTIL!$DW:$EB,E$1,FALSE),IF($A$9="Produits finis de consommation",VLOOKUP($A9,OUTIL!$EE:$EJ,E$1,FALSE),IF($A$9="Produits finis d'equipement agricole",VLOOKUP($A9,OUTIL!$EM:$ER,E$1,FALSE),IF($A$9="Produits finis d'equipement industriel",VLOOKUP($A9,OUTIL!$EU:$EZ,E$1,FALSE),"Ahmadovitch")))))))))/1000,0)</f>
        <v>12338669</v>
      </c>
      <c r="F9" s="2">
        <f>ROUND(IF($A$9="Alimentation, boissons et tabacs",VLOOKUP($A9,OUTIL!$CH:$CM,F$1,FALSE),IF($A$9="Demi produits",VLOOKUP($A9,OUTIL!$CQ:$CV,F$1,FALSE),IF($A$9="Energie  et  lubrifiants",VLOOKUP($A9,OUTIL!$CY:$DD,F$1,FALSE),IF($A$9="Or industriel",VLOOKUP($A9,OUTIL!$DG:$DL,F$1,FALSE),IF($A$9="Produits bruts d'origine animale et vegetale",VLOOKUP($A9,OUTIL!$DO:$DT,F$1,FALSE),IF($A$9="Produits bruts d'origine minerale",VLOOKUP($A9,OUTIL!$DW:$EB,F$1,FALSE),IF($A$9="Produits finis de consommation",VLOOKUP($A9,OUTIL!$EE:$EJ,F$1,FALSE),IF($A$9="Produits finis d'equipement agricole",VLOOKUP($A9,OUTIL!$EM:$ER,F$1,FALSE),IF($A$9="Produits finis d'equipement industriel",VLOOKUP($A9,OUTIL!$EU:$EZ,F$1,FALSE),"Ahmadovitch")))))))))/1000,0)</f>
        <v>67721990</v>
      </c>
    </row>
    <row r="10" spans="1:6" ht="16.5" x14ac:dyDescent="0.3">
      <c r="A10">
        <v>1</v>
      </c>
      <c r="B10" s="5" t="str">
        <f>IF($A$9="Alimentation, boissons et tabacs",VLOOKUP(VLOOKUP($A10,OUTIL!$CH:$CM,B$1,FALSE),REF!$K:$L,2,FALSE),IF($A$9="Demi produits",VLOOKUP(VLOOKUP($A10,OUTIL!$CQ:$CV,B$1,FALSE),REF!$N:$O,2,FALSE),IF($A$9="Energie  et  lubrifiants",VLOOKUP(VLOOKUP($A10,OUTIL!$CY:$DD,B$1,FALSE),REF!$Z:$AA,2,FALSE),IF($A$9="Or industriel",VLOOKUP(VLOOKUP($A10,OUTIL!$DG:$DL,B$1,FALSE),REF!$AC:$AD,2,FALSE),IF($A$9="Produits bruts d'origine animale et vegetale",VLOOKUP(VLOOKUP($A10,OUTIL!$DO:$DT,B$1,FALSE),REF!$Q:$R,2,FALSE),IF($A$9="Produits bruts d'origine minerale",VLOOKUP(VLOOKUP($A10,OUTIL!$DW:$EB,B$1,FALSE),REF!$AF:$AG,2,FALSE),IF($A$9="Produits finis de consommation",VLOOKUP(VLOOKUP($A10,OUTIL!$EE:$EJ,B$1,FALSE),REF!$T:$U,2,FALSE),IF($A$9="Produits finis d'equipement agricole",VLOOKUP(VLOOKUP($A10,OUTIL!$EM:$ER,B$1,FALSE),REF!$AI:$AJ,2,FALSE),IF($A$9="Produits finis d'equipement industriel",VLOOKUP(VLOOKUP($A10,OUTIL!$EU:$EZ,B$1,FALSE),REF!$W:$X,2,FALSE),"Ahmadovitch")))))))))</f>
        <v>Blé</v>
      </c>
      <c r="C10" s="5">
        <f>ROUND(IF($A$9="Alimentation, boissons et tabacs",VLOOKUP($A10,OUTIL!$CH:$CM,C$1,FALSE),IF($A$9="Demi produits",VLOOKUP($A10,OUTIL!$CQ:$CV,C$1,FALSE),IF($A$9="Energie  et  lubrifiants",VLOOKUP($A10,OUTIL!$CY:$DD,C$1,FALSE),IF($A$9="Or industriel",VLOOKUP($A10,OUTIL!$DG:$DL,C$1,FALSE),IF($A$9="Produits bruts d'origine animale et vegetale",VLOOKUP($A10,OUTIL!$DO:$DT,C$1,FALSE),IF($A$9="Produits bruts d'origine minerale",VLOOKUP($A10,OUTIL!$DW:$EB,C$1,FALSE),IF($A$9="Produits finis de consommation",VLOOKUP($A10,OUTIL!$EE:$EJ,C$1,FALSE),IF($A$9="Produits finis d'equipement agricole",VLOOKUP($A10,OUTIL!$EM:$ER,C$1,FALSE),IF($A$9="Produits finis d'equipement industriel",VLOOKUP($A10,OUTIL!$EU:$EZ,C$1,FALSE),"Ahmadovitch")))))))))/1000,0)</f>
        <v>4948125</v>
      </c>
      <c r="D10" s="5">
        <f>ROUND(IF($A$9="Alimentation, boissons et tabacs",VLOOKUP($A10,OUTIL!$CH:$CM,D$1,FALSE),IF($A$9="Demi produits",VLOOKUP($A10,OUTIL!$CQ:$CV,D$1,FALSE),IF($A$9="Energie  et  lubrifiants",VLOOKUP($A10,OUTIL!$CY:$DD,D$1,FALSE),IF($A$9="Or industriel",VLOOKUP($A10,OUTIL!$DG:$DL,D$1,FALSE),IF($A$9="Produits bruts d'origine animale et vegetale",VLOOKUP($A10,OUTIL!$DO:$DT,D$1,FALSE),IF($A$9="Produits bruts d'origine minerale",VLOOKUP($A10,OUTIL!$DW:$EB,D$1,FALSE),IF($A$9="Produits finis de consommation",VLOOKUP($A10,OUTIL!$EE:$EJ,D$1,FALSE),IF($A$9="Produits finis d'equipement agricole",VLOOKUP($A10,OUTIL!$EM:$ER,D$1,FALSE),IF($A$9="Produits finis d'equipement industriel",VLOOKUP($A10,OUTIL!$EU:$EZ,D$1,FALSE),"Ahmadovitch")))))))))/1000,0)</f>
        <v>13028020</v>
      </c>
      <c r="E10" s="5">
        <f>ROUND(IF($A$9="Alimentation, boissons et tabacs",VLOOKUP($A10,OUTIL!$CH:$CM,E$1,FALSE),IF($A$9="Demi produits",VLOOKUP($A10,OUTIL!$CQ:$CV,E$1,FALSE),IF($A$9="Energie  et  lubrifiants",VLOOKUP($A10,OUTIL!$CY:$DD,E$1,FALSE),IF($A$9="Or industriel",VLOOKUP($A10,OUTIL!$DG:$DL,E$1,FALSE),IF($A$9="Produits bruts d'origine animale et vegetale",VLOOKUP($A10,OUTIL!$DO:$DT,E$1,FALSE),IF($A$9="Produits bruts d'origine minerale",VLOOKUP($A10,OUTIL!$DW:$EB,E$1,FALSE),IF($A$9="Produits finis de consommation",VLOOKUP($A10,OUTIL!$EE:$EJ,E$1,FALSE),IF($A$9="Produits finis d'equipement agricole",VLOOKUP($A10,OUTIL!$EM:$ER,E$1,FALSE),IF($A$9="Produits finis d'equipement industriel",VLOOKUP($A10,OUTIL!$EU:$EZ,E$1,FALSE),"Ahmadovitch")))))))))/1000,0)</f>
        <v>4851608</v>
      </c>
      <c r="F10" s="5">
        <f>ROUND(IF($A$9="Alimentation, boissons et tabacs",VLOOKUP($A10,OUTIL!$CH:$CM,F$1,FALSE),IF($A$9="Demi produits",VLOOKUP($A10,OUTIL!$CQ:$CV,F$1,FALSE),IF($A$9="Energie  et  lubrifiants",VLOOKUP($A10,OUTIL!$CY:$DD,F$1,FALSE),IF($A$9="Or industriel",VLOOKUP($A10,OUTIL!$DG:$DL,F$1,FALSE),IF($A$9="Produits bruts d'origine animale et vegetale",VLOOKUP($A10,OUTIL!$DO:$DT,F$1,FALSE),IF($A$9="Produits bruts d'origine minerale",VLOOKUP($A10,OUTIL!$DW:$EB,F$1,FALSE),IF($A$9="Produits finis de consommation",VLOOKUP($A10,OUTIL!$EE:$EJ,F$1,FALSE),IF($A$9="Produits finis d'equipement agricole",VLOOKUP($A10,OUTIL!$EM:$ER,F$1,FALSE),IF($A$9="Produits finis d'equipement industriel",VLOOKUP($A10,OUTIL!$EU:$EZ,F$1,FALSE),"Ahmadovitch")))))))))/1000,0)</f>
        <v>13852302</v>
      </c>
    </row>
    <row r="11" spans="1:6" ht="16.5" x14ac:dyDescent="0.3">
      <c r="A11">
        <v>2</v>
      </c>
      <c r="B11" s="5" t="str">
        <f>IF($A$9="Alimentation, boissons et tabacs",VLOOKUP(VLOOKUP($A11,OUTIL!$CH:$CM,B$1,FALSE),REF!$K:$L,2,FALSE),IF($A$9="Demi produits",VLOOKUP(VLOOKUP($A11,OUTIL!$CQ:$CV,B$1,FALSE),REF!$N:$O,2,FALSE),IF($A$9="Energie  et  lubrifiants",VLOOKUP(VLOOKUP($A11,OUTIL!$CY:$DD,B$1,FALSE),REF!$Z:$AA,2,FALSE),IF($A$9="Or industriel",VLOOKUP(VLOOKUP($A11,OUTIL!$DG:$DL,B$1,FALSE),REF!$AC:$AD,2,FALSE),IF($A$9="Produits bruts d'origine animale et vegetale",VLOOKUP(VLOOKUP($A11,OUTIL!$DO:$DT,B$1,FALSE),REF!$Q:$R,2,FALSE),IF($A$9="Produits bruts d'origine minerale",VLOOKUP(VLOOKUP($A11,OUTIL!$DW:$EB,B$1,FALSE),REF!$AF:$AG,2,FALSE),IF($A$9="Produits finis de consommation",VLOOKUP(VLOOKUP($A11,OUTIL!$EE:$EJ,B$1,FALSE),REF!$T:$U,2,FALSE),IF($A$9="Produits finis d'equipement agricole",VLOOKUP(VLOOKUP($A11,OUTIL!$EM:$ER,B$1,FALSE),REF!$AI:$AJ,2,FALSE),IF($A$9="Produits finis d'equipement industriel",VLOOKUP(VLOOKUP($A11,OUTIL!$EU:$EZ,B$1,FALSE),REF!$W:$X,2,FALSE),"Ahmadovitch")))))))))</f>
        <v>Sucre brut ou rafiné</v>
      </c>
      <c r="C11" s="5">
        <f>ROUND(IF($A$9="Alimentation, boissons et tabacs",VLOOKUP($A11,OUTIL!$CH:$CM,C$1,FALSE),IF($A$9="Demi produits",VLOOKUP($A11,OUTIL!$CQ:$CV,C$1,FALSE),IF($A$9="Energie  et  lubrifiants",VLOOKUP($A11,OUTIL!$CY:$DD,C$1,FALSE),IF($A$9="Or industriel",VLOOKUP($A11,OUTIL!$DG:$DL,C$1,FALSE),IF($A$9="Produits bruts d'origine animale et vegetale",VLOOKUP($A11,OUTIL!$DO:$DT,C$1,FALSE),IF($A$9="Produits bruts d'origine minerale",VLOOKUP($A11,OUTIL!$DW:$EB,C$1,FALSE),IF($A$9="Produits finis de consommation",VLOOKUP($A11,OUTIL!$EE:$EJ,C$1,FALSE),IF($A$9="Produits finis d'equipement agricole",VLOOKUP($A11,OUTIL!$EM:$ER,C$1,FALSE),IF($A$9="Produits finis d'equipement industriel",VLOOKUP($A11,OUTIL!$EU:$EZ,C$1,FALSE),"Ahmadovitch")))))))))/1000,0)</f>
        <v>1363756</v>
      </c>
      <c r="D11" s="5">
        <f>ROUND(IF($A$9="Alimentation, boissons et tabacs",VLOOKUP($A11,OUTIL!$CH:$CM,D$1,FALSE),IF($A$9="Demi produits",VLOOKUP($A11,OUTIL!$CQ:$CV,D$1,FALSE),IF($A$9="Energie  et  lubrifiants",VLOOKUP($A11,OUTIL!$CY:$DD,D$1,FALSE),IF($A$9="Or industriel",VLOOKUP($A11,OUTIL!$DG:$DL,D$1,FALSE),IF($A$9="Produits bruts d'origine animale et vegetale",VLOOKUP($A11,OUTIL!$DO:$DT,D$1,FALSE),IF($A$9="Produits bruts d'origine minerale",VLOOKUP($A11,OUTIL!$DW:$EB,D$1,FALSE),IF($A$9="Produits finis de consommation",VLOOKUP($A11,OUTIL!$EE:$EJ,D$1,FALSE),IF($A$9="Produits finis d'equipement agricole",VLOOKUP($A11,OUTIL!$EM:$ER,D$1,FALSE),IF($A$9="Produits finis d'equipement industriel",VLOOKUP($A11,OUTIL!$EU:$EZ,D$1,FALSE),"Ahmadovitch")))))))))/1000,0)</f>
        <v>6292189</v>
      </c>
      <c r="E11" s="5">
        <f>ROUND(IF($A$9="Alimentation, boissons et tabacs",VLOOKUP($A11,OUTIL!$CH:$CM,E$1,FALSE),IF($A$9="Demi produits",VLOOKUP($A11,OUTIL!$CQ:$CV,E$1,FALSE),IF($A$9="Energie  et  lubrifiants",VLOOKUP($A11,OUTIL!$CY:$DD,E$1,FALSE),IF($A$9="Or industriel",VLOOKUP($A11,OUTIL!$DG:$DL,E$1,FALSE),IF($A$9="Produits bruts d'origine animale et vegetale",VLOOKUP($A11,OUTIL!$DO:$DT,E$1,FALSE),IF($A$9="Produits bruts d'origine minerale",VLOOKUP($A11,OUTIL!$DW:$EB,E$1,FALSE),IF($A$9="Produits finis de consommation",VLOOKUP($A11,OUTIL!$EE:$EJ,E$1,FALSE),IF($A$9="Produits finis d'equipement agricole",VLOOKUP($A11,OUTIL!$EM:$ER,E$1,FALSE),IF($A$9="Produits finis d'equipement industriel",VLOOKUP($A11,OUTIL!$EU:$EZ,E$1,FALSE),"Ahmadovitch")))))))))/1000,0)</f>
        <v>1213878</v>
      </c>
      <c r="F11" s="5">
        <f>ROUND(IF($A$9="Alimentation, boissons et tabacs",VLOOKUP($A11,OUTIL!$CH:$CM,F$1,FALSE),IF($A$9="Demi produits",VLOOKUP($A11,OUTIL!$CQ:$CV,F$1,FALSE),IF($A$9="Energie  et  lubrifiants",VLOOKUP($A11,OUTIL!$CY:$DD,F$1,FALSE),IF($A$9="Or industriel",VLOOKUP($A11,OUTIL!$DG:$DL,F$1,FALSE),IF($A$9="Produits bruts d'origine animale et vegetale",VLOOKUP($A11,OUTIL!$DO:$DT,F$1,FALSE),IF($A$9="Produits bruts d'origine minerale",VLOOKUP($A11,OUTIL!$DW:$EB,F$1,FALSE),IF($A$9="Produits finis de consommation",VLOOKUP($A11,OUTIL!$EE:$EJ,F$1,FALSE),IF($A$9="Produits finis d'equipement agricole",VLOOKUP($A11,OUTIL!$EM:$ER,F$1,FALSE),IF($A$9="Produits finis d'equipement industriel",VLOOKUP($A11,OUTIL!$EU:$EZ,F$1,FALSE),"Ahmadovitch")))))))))/1000,0)</f>
        <v>6923096</v>
      </c>
    </row>
    <row r="12" spans="1:6" ht="16.5" x14ac:dyDescent="0.3">
      <c r="A12">
        <v>3</v>
      </c>
      <c r="B12" s="5" t="str">
        <f>IF($A$9="Alimentation, boissons et tabacs",VLOOKUP(VLOOKUP($A12,OUTIL!$CH:$CM,B$1,FALSE),REF!$K:$L,2,FALSE),IF($A$9="Demi produits",VLOOKUP(VLOOKUP($A12,OUTIL!$CQ:$CV,B$1,FALSE),REF!$N:$O,2,FALSE),IF($A$9="Energie  et  lubrifiants",VLOOKUP(VLOOKUP($A12,OUTIL!$CY:$DD,B$1,FALSE),REF!$Z:$AA,2,FALSE),IF($A$9="Or industriel",VLOOKUP(VLOOKUP($A12,OUTIL!$DG:$DL,B$1,FALSE),REF!$AC:$AD,2,FALSE),IF($A$9="Produits bruts d'origine animale et vegetale",VLOOKUP(VLOOKUP($A12,OUTIL!$DO:$DT,B$1,FALSE),REF!$Q:$R,2,FALSE),IF($A$9="Produits bruts d'origine minerale",VLOOKUP(VLOOKUP($A12,OUTIL!$DW:$EB,B$1,FALSE),REF!$AF:$AG,2,FALSE),IF($A$9="Produits finis de consommation",VLOOKUP(VLOOKUP($A12,OUTIL!$EE:$EJ,B$1,FALSE),REF!$T:$U,2,FALSE),IF($A$9="Produits finis d'equipement agricole",VLOOKUP(VLOOKUP($A12,OUTIL!$EM:$ER,B$1,FALSE),REF!$AI:$AJ,2,FALSE),IF($A$9="Produits finis d'equipement industriel",VLOOKUP(VLOOKUP($A12,OUTIL!$EU:$EZ,B$1,FALSE),REF!$W:$X,2,FALSE),"Ahmadovitch")))))))))</f>
        <v>Mais</v>
      </c>
      <c r="C12" s="5">
        <f>ROUND(IF($A$9="Alimentation, boissons et tabacs",VLOOKUP($A12,OUTIL!$CH:$CM,C$1,FALSE),IF($A$9="Demi produits",VLOOKUP($A12,OUTIL!$CQ:$CV,C$1,FALSE),IF($A$9="Energie  et  lubrifiants",VLOOKUP($A12,OUTIL!$CY:$DD,C$1,FALSE),IF($A$9="Or industriel",VLOOKUP($A12,OUTIL!$DG:$DL,C$1,FALSE),IF($A$9="Produits bruts d'origine animale et vegetale",VLOOKUP($A12,OUTIL!$DO:$DT,C$1,FALSE),IF($A$9="Produits bruts d'origine minerale",VLOOKUP($A12,OUTIL!$DW:$EB,C$1,FALSE),IF($A$9="Produits finis de consommation",VLOOKUP($A12,OUTIL!$EE:$EJ,C$1,FALSE),IF($A$9="Produits finis d'equipement agricole",VLOOKUP($A12,OUTIL!$EM:$ER,C$1,FALSE),IF($A$9="Produits finis d'equipement industriel",VLOOKUP($A12,OUTIL!$EU:$EZ,C$1,FALSE),"Ahmadovitch")))))))))/1000,0)</f>
        <v>2368366</v>
      </c>
      <c r="D12" s="5">
        <f>ROUND(IF($A$9="Alimentation, boissons et tabacs",VLOOKUP($A12,OUTIL!$CH:$CM,D$1,FALSE),IF($A$9="Demi produits",VLOOKUP($A12,OUTIL!$CQ:$CV,D$1,FALSE),IF($A$9="Energie  et  lubrifiants",VLOOKUP($A12,OUTIL!$CY:$DD,D$1,FALSE),IF($A$9="Or industriel",VLOOKUP($A12,OUTIL!$DG:$DL,D$1,FALSE),IF($A$9="Produits bruts d'origine animale et vegetale",VLOOKUP($A12,OUTIL!$DO:$DT,D$1,FALSE),IF($A$9="Produits bruts d'origine minerale",VLOOKUP($A12,OUTIL!$DW:$EB,D$1,FALSE),IF($A$9="Produits finis de consommation",VLOOKUP($A12,OUTIL!$EE:$EJ,D$1,FALSE),IF($A$9="Produits finis d'equipement agricole",VLOOKUP($A12,OUTIL!$EM:$ER,D$1,FALSE),IF($A$9="Produits finis d'equipement industriel",VLOOKUP($A12,OUTIL!$EU:$EZ,D$1,FALSE),"Ahmadovitch")))))))))/1000,0)</f>
        <v>5647253</v>
      </c>
      <c r="E12" s="5">
        <f>ROUND(IF($A$9="Alimentation, boissons et tabacs",VLOOKUP($A12,OUTIL!$CH:$CM,E$1,FALSE),IF($A$9="Demi produits",VLOOKUP($A12,OUTIL!$CQ:$CV,E$1,FALSE),IF($A$9="Energie  et  lubrifiants",VLOOKUP($A12,OUTIL!$CY:$DD,E$1,FALSE),IF($A$9="Or industriel",VLOOKUP($A12,OUTIL!$DG:$DL,E$1,FALSE),IF($A$9="Produits bruts d'origine animale et vegetale",VLOOKUP($A12,OUTIL!$DO:$DT,E$1,FALSE),IF($A$9="Produits bruts d'origine minerale",VLOOKUP($A12,OUTIL!$DW:$EB,E$1,FALSE),IF($A$9="Produits finis de consommation",VLOOKUP($A12,OUTIL!$EE:$EJ,E$1,FALSE),IF($A$9="Produits finis d'equipement agricole",VLOOKUP($A12,OUTIL!$EM:$ER,E$1,FALSE),IF($A$9="Produits finis d'equipement industriel",VLOOKUP($A12,OUTIL!$EU:$EZ,E$1,FALSE),"Ahmadovitch")))))))))/1000,0)</f>
        <v>2083194</v>
      </c>
      <c r="F12" s="5">
        <f>ROUND(IF($A$9="Alimentation, boissons et tabacs",VLOOKUP($A12,OUTIL!$CH:$CM,F$1,FALSE),IF($A$9="Demi produits",VLOOKUP($A12,OUTIL!$CQ:$CV,F$1,FALSE),IF($A$9="Energie  et  lubrifiants",VLOOKUP($A12,OUTIL!$CY:$DD,F$1,FALSE),IF($A$9="Or industriel",VLOOKUP($A12,OUTIL!$DG:$DL,F$1,FALSE),IF($A$9="Produits bruts d'origine animale et vegetale",VLOOKUP($A12,OUTIL!$DO:$DT,F$1,FALSE),IF($A$9="Produits bruts d'origine minerale",VLOOKUP($A12,OUTIL!$DW:$EB,F$1,FALSE),IF($A$9="Produits finis de consommation",VLOOKUP($A12,OUTIL!$EE:$EJ,F$1,FALSE),IF($A$9="Produits finis d'equipement agricole",VLOOKUP($A12,OUTIL!$EM:$ER,F$1,FALSE),IF($A$9="Produits finis d'equipement industriel",VLOOKUP($A12,OUTIL!$EU:$EZ,F$1,FALSE),"Ahmadovitch")))))))))/1000,0)</f>
        <v>4958799</v>
      </c>
    </row>
    <row r="13" spans="1:6" ht="16.5" x14ac:dyDescent="0.3">
      <c r="A13">
        <v>4</v>
      </c>
      <c r="B13" s="5" t="str">
        <f>IF($A$9="Alimentation, boissons et tabacs",VLOOKUP(VLOOKUP($A13,OUTIL!$CH:$CM,B$1,FALSE),REF!$K:$L,2,FALSE),IF($A$9="Demi produits",VLOOKUP(VLOOKUP($A13,OUTIL!$CQ:$CV,B$1,FALSE),REF!$N:$O,2,FALSE),IF($A$9="Energie  et  lubrifiants",VLOOKUP(VLOOKUP($A13,OUTIL!$CY:$DD,B$1,FALSE),REF!$Z:$AA,2,FALSE),IF($A$9="Or industriel",VLOOKUP(VLOOKUP($A13,OUTIL!$DG:$DL,B$1,FALSE),REF!$AC:$AD,2,FALSE),IF($A$9="Produits bruts d'origine animale et vegetale",VLOOKUP(VLOOKUP($A13,OUTIL!$DO:$DT,B$1,FALSE),REF!$Q:$R,2,FALSE),IF($A$9="Produits bruts d'origine minerale",VLOOKUP(VLOOKUP($A13,OUTIL!$DW:$EB,B$1,FALSE),REF!$AF:$AG,2,FALSE),IF($A$9="Produits finis de consommation",VLOOKUP(VLOOKUP($A13,OUTIL!$EE:$EJ,B$1,FALSE),REF!$T:$U,2,FALSE),IF($A$9="Produits finis d'equipement agricole",VLOOKUP(VLOOKUP($A13,OUTIL!$EM:$ER,B$1,FALSE),REF!$AI:$AJ,2,FALSE),IF($A$9="Produits finis d'equipement industriel",VLOOKUP(VLOOKUP($A13,OUTIL!$EU:$EZ,B$1,FALSE),REF!$W:$X,2,FALSE),"Ahmadovitch")))))))))</f>
        <v>Animaux vivants</v>
      </c>
      <c r="C13" s="5">
        <f>ROUND(IF($A$9="Alimentation, boissons et tabacs",VLOOKUP($A13,OUTIL!$CH:$CM,C$1,FALSE),IF($A$9="Demi produits",VLOOKUP($A13,OUTIL!$CQ:$CV,C$1,FALSE),IF($A$9="Energie  et  lubrifiants",VLOOKUP($A13,OUTIL!$CY:$DD,C$1,FALSE),IF($A$9="Or industriel",VLOOKUP($A13,OUTIL!$DG:$DL,C$1,FALSE),IF($A$9="Produits bruts d'origine animale et vegetale",VLOOKUP($A13,OUTIL!$DO:$DT,C$1,FALSE),IF($A$9="Produits bruts d'origine minerale",VLOOKUP($A13,OUTIL!$DW:$EB,C$1,FALSE),IF($A$9="Produits finis de consommation",VLOOKUP($A13,OUTIL!$EE:$EJ,C$1,FALSE),IF($A$9="Produits finis d'equipement agricole",VLOOKUP($A13,OUTIL!$EM:$ER,C$1,FALSE),IF($A$9="Produits finis d'equipement industriel",VLOOKUP($A13,OUTIL!$EU:$EZ,C$1,FALSE),"Ahmadovitch")))))))))/1000,0)</f>
        <v>115109</v>
      </c>
      <c r="D13" s="5">
        <f>ROUND(IF($A$9="Alimentation, boissons et tabacs",VLOOKUP($A13,OUTIL!$CH:$CM,D$1,FALSE),IF($A$9="Demi produits",VLOOKUP($A13,OUTIL!$CQ:$CV,D$1,FALSE),IF($A$9="Energie  et  lubrifiants",VLOOKUP($A13,OUTIL!$CY:$DD,D$1,FALSE),IF($A$9="Or industriel",VLOOKUP($A13,OUTIL!$DG:$DL,D$1,FALSE),IF($A$9="Produits bruts d'origine animale et vegetale",VLOOKUP($A13,OUTIL!$DO:$DT,D$1,FALSE),IF($A$9="Produits bruts d'origine minerale",VLOOKUP($A13,OUTIL!$DW:$EB,D$1,FALSE),IF($A$9="Produits finis de consommation",VLOOKUP($A13,OUTIL!$EE:$EJ,D$1,FALSE),IF($A$9="Produits finis d'equipement agricole",VLOOKUP($A13,OUTIL!$EM:$ER,D$1,FALSE),IF($A$9="Produits finis d'equipement industriel",VLOOKUP($A13,OUTIL!$EU:$EZ,D$1,FALSE),"Ahmadovitch")))))))))/1000,0)</f>
        <v>5185263</v>
      </c>
      <c r="E13" s="5">
        <f>ROUND(IF($A$9="Alimentation, boissons et tabacs",VLOOKUP($A13,OUTIL!$CH:$CM,E$1,FALSE),IF($A$9="Demi produits",VLOOKUP($A13,OUTIL!$CQ:$CV,E$1,FALSE),IF($A$9="Energie  et  lubrifiants",VLOOKUP($A13,OUTIL!$CY:$DD,E$1,FALSE),IF($A$9="Or industriel",VLOOKUP($A13,OUTIL!$DG:$DL,E$1,FALSE),IF($A$9="Produits bruts d'origine animale et vegetale",VLOOKUP($A13,OUTIL!$DO:$DT,E$1,FALSE),IF($A$9="Produits bruts d'origine minerale",VLOOKUP($A13,OUTIL!$DW:$EB,E$1,FALSE),IF($A$9="Produits finis de consommation",VLOOKUP($A13,OUTIL!$EE:$EJ,E$1,FALSE),IF($A$9="Produits finis d'equipement agricole",VLOOKUP($A13,OUTIL!$EM:$ER,E$1,FALSE),IF($A$9="Produits finis d'equipement industriel",VLOOKUP($A13,OUTIL!$EU:$EZ,E$1,FALSE),"Ahmadovitch")))))))))/1000,0)</f>
        <v>71958</v>
      </c>
      <c r="F13" s="5">
        <f>ROUND(IF($A$9="Alimentation, boissons et tabacs",VLOOKUP($A13,OUTIL!$CH:$CM,F$1,FALSE),IF($A$9="Demi produits",VLOOKUP($A13,OUTIL!$CQ:$CV,F$1,FALSE),IF($A$9="Energie  et  lubrifiants",VLOOKUP($A13,OUTIL!$CY:$DD,F$1,FALSE),IF($A$9="Or industriel",VLOOKUP($A13,OUTIL!$DG:$DL,F$1,FALSE),IF($A$9="Produits bruts d'origine animale et vegetale",VLOOKUP($A13,OUTIL!$DO:$DT,F$1,FALSE),IF($A$9="Produits bruts d'origine minerale",VLOOKUP($A13,OUTIL!$DW:$EB,F$1,FALSE),IF($A$9="Produits finis de consommation",VLOOKUP($A13,OUTIL!$EE:$EJ,F$1,FALSE),IF($A$9="Produits finis d'equipement agricole",VLOOKUP($A13,OUTIL!$EM:$ER,F$1,FALSE),IF($A$9="Produits finis d'equipement industriel",VLOOKUP($A13,OUTIL!$EU:$EZ,F$1,FALSE),"Ahmadovitch")))))))))/1000,0)</f>
        <v>3479531</v>
      </c>
    </row>
    <row r="14" spans="1:6" ht="16.5" x14ac:dyDescent="0.3">
      <c r="A14">
        <v>5</v>
      </c>
      <c r="B14" s="5" t="str">
        <f>IF($A$9="Alimentation, boissons et tabacs",VLOOKUP(VLOOKUP($A14,OUTIL!$CH:$CM,B$1,FALSE),REF!$K:$L,2,FALSE),IF($A$9="Demi produits",VLOOKUP(VLOOKUP($A14,OUTIL!$CQ:$CV,B$1,FALSE),REF!$N:$O,2,FALSE),IF($A$9="Energie  et  lubrifiants",VLOOKUP(VLOOKUP($A14,OUTIL!$CY:$DD,B$1,FALSE),REF!$Z:$AA,2,FALSE),IF($A$9="Or industriel",VLOOKUP(VLOOKUP($A14,OUTIL!$DG:$DL,B$1,FALSE),REF!$AC:$AD,2,FALSE),IF($A$9="Produits bruts d'origine animale et vegetale",VLOOKUP(VLOOKUP($A14,OUTIL!$DO:$DT,B$1,FALSE),REF!$Q:$R,2,FALSE),IF($A$9="Produits bruts d'origine minerale",VLOOKUP(VLOOKUP($A14,OUTIL!$DW:$EB,B$1,FALSE),REF!$AF:$AG,2,FALSE),IF($A$9="Produits finis de consommation",VLOOKUP(VLOOKUP($A14,OUTIL!$EE:$EJ,B$1,FALSE),REF!$T:$U,2,FALSE),IF($A$9="Produits finis d'equipement agricole",VLOOKUP(VLOOKUP($A14,OUTIL!$EM:$ER,B$1,FALSE),REF!$AI:$AJ,2,FALSE),IF($A$9="Produits finis d'equipement industriel",VLOOKUP(VLOOKUP($A14,OUTIL!$EU:$EZ,B$1,FALSE),REF!$W:$X,2,FALSE),"Ahmadovitch")))))))))</f>
        <v>Tourteaux et autres résidus des industries alimentaires</v>
      </c>
      <c r="C14" s="5">
        <f>ROUND(IF($A$9="Alimentation, boissons et tabacs",VLOOKUP($A14,OUTIL!$CH:$CM,C$1,FALSE),IF($A$9="Demi produits",VLOOKUP($A14,OUTIL!$CQ:$CV,C$1,FALSE),IF($A$9="Energie  et  lubrifiants",VLOOKUP($A14,OUTIL!$CY:$DD,C$1,FALSE),IF($A$9="Or industriel",VLOOKUP($A14,OUTIL!$DG:$DL,C$1,FALSE),IF($A$9="Produits bruts d'origine animale et vegetale",VLOOKUP($A14,OUTIL!$DO:$DT,C$1,FALSE),IF($A$9="Produits bruts d'origine minerale",VLOOKUP($A14,OUTIL!$DW:$EB,C$1,FALSE),IF($A$9="Produits finis de consommation",VLOOKUP($A14,OUTIL!$EE:$EJ,C$1,FALSE),IF($A$9="Produits finis d'equipement agricole",VLOOKUP($A14,OUTIL!$EM:$ER,C$1,FALSE),IF($A$9="Produits finis d'equipement industriel",VLOOKUP($A14,OUTIL!$EU:$EZ,C$1,FALSE),"Ahmadovitch")))))))))/1000,0)</f>
        <v>1835857</v>
      </c>
      <c r="D14" s="5">
        <f>ROUND(IF($A$9="Alimentation, boissons et tabacs",VLOOKUP($A14,OUTIL!$CH:$CM,D$1,FALSE),IF($A$9="Demi produits",VLOOKUP($A14,OUTIL!$CQ:$CV,D$1,FALSE),IF($A$9="Energie  et  lubrifiants",VLOOKUP($A14,OUTIL!$CY:$DD,D$1,FALSE),IF($A$9="Or industriel",VLOOKUP($A14,OUTIL!$DG:$DL,D$1,FALSE),IF($A$9="Produits bruts d'origine animale et vegetale",VLOOKUP($A14,OUTIL!$DO:$DT,D$1,FALSE),IF($A$9="Produits bruts d'origine minerale",VLOOKUP($A14,OUTIL!$DW:$EB,D$1,FALSE),IF($A$9="Produits finis de consommation",VLOOKUP($A14,OUTIL!$EE:$EJ,D$1,FALSE),IF($A$9="Produits finis d'equipement agricole",VLOOKUP($A14,OUTIL!$EM:$ER,D$1,FALSE),IF($A$9="Produits finis d'equipement industriel",VLOOKUP($A14,OUTIL!$EU:$EZ,D$1,FALSE),"Ahmadovitch")))))))))/1000,0)</f>
        <v>4872165</v>
      </c>
      <c r="E14" s="5">
        <f>ROUND(IF($A$9="Alimentation, boissons et tabacs",VLOOKUP($A14,OUTIL!$CH:$CM,E$1,FALSE),IF($A$9="Demi produits",VLOOKUP($A14,OUTIL!$CQ:$CV,E$1,FALSE),IF($A$9="Energie  et  lubrifiants",VLOOKUP($A14,OUTIL!$CY:$DD,E$1,FALSE),IF($A$9="Or industriel",VLOOKUP($A14,OUTIL!$DG:$DL,E$1,FALSE),IF($A$9="Produits bruts d'origine animale et vegetale",VLOOKUP($A14,OUTIL!$DO:$DT,E$1,FALSE),IF($A$9="Produits bruts d'origine minerale",VLOOKUP($A14,OUTIL!$DW:$EB,E$1,FALSE),IF($A$9="Produits finis de consommation",VLOOKUP($A14,OUTIL!$EE:$EJ,E$1,FALSE),IF($A$9="Produits finis d'equipement agricole",VLOOKUP($A14,OUTIL!$EM:$ER,E$1,FALSE),IF($A$9="Produits finis d'equipement industriel",VLOOKUP($A14,OUTIL!$EU:$EZ,E$1,FALSE),"Ahmadovitch")))))))))/1000,0)</f>
        <v>1646201</v>
      </c>
      <c r="F14" s="5">
        <f>ROUND(IF($A$9="Alimentation, boissons et tabacs",VLOOKUP($A14,OUTIL!$CH:$CM,F$1,FALSE),IF($A$9="Demi produits",VLOOKUP($A14,OUTIL!$CQ:$CV,F$1,FALSE),IF($A$9="Energie  et  lubrifiants",VLOOKUP($A14,OUTIL!$CY:$DD,F$1,FALSE),IF($A$9="Or industriel",VLOOKUP($A14,OUTIL!$DG:$DL,F$1,FALSE),IF($A$9="Produits bruts d'origine animale et vegetale",VLOOKUP($A14,OUTIL!$DO:$DT,F$1,FALSE),IF($A$9="Produits bruts d'origine minerale",VLOOKUP($A14,OUTIL!$DW:$EB,F$1,FALSE),IF($A$9="Produits finis de consommation",VLOOKUP($A14,OUTIL!$EE:$EJ,F$1,FALSE),IF($A$9="Produits finis d'equipement agricole",VLOOKUP($A14,OUTIL!$EM:$ER,F$1,FALSE),IF($A$9="Produits finis d'equipement industriel",VLOOKUP($A14,OUTIL!$EU:$EZ,F$1,FALSE),"Ahmadovitch")))))))))/1000,0)</f>
        <v>5338849</v>
      </c>
    </row>
    <row r="15" spans="1:6" ht="16.5" x14ac:dyDescent="0.3">
      <c r="A15">
        <v>6</v>
      </c>
      <c r="B15" s="5" t="str">
        <f>IF($A$9="Alimentation, boissons et tabacs",VLOOKUP(VLOOKUP($A15,OUTIL!$CH:$CM,B$1,FALSE),REF!$K:$L,2,FALSE),IF($A$9="Demi produits",VLOOKUP(VLOOKUP($A15,OUTIL!$CQ:$CV,B$1,FALSE),REF!$N:$O,2,FALSE),IF($A$9="Energie  et  lubrifiants",VLOOKUP(VLOOKUP($A15,OUTIL!$CY:$DD,B$1,FALSE),REF!$Z:$AA,2,FALSE),IF($A$9="Or industriel",VLOOKUP(VLOOKUP($A15,OUTIL!$DG:$DL,B$1,FALSE),REF!$AC:$AD,2,FALSE),IF($A$9="Produits bruts d'origine animale et vegetale",VLOOKUP(VLOOKUP($A15,OUTIL!$DO:$DT,B$1,FALSE),REF!$Q:$R,2,FALSE),IF($A$9="Produits bruts d'origine minerale",VLOOKUP(VLOOKUP($A15,OUTIL!$DW:$EB,B$1,FALSE),REF!$AF:$AG,2,FALSE),IF($A$9="Produits finis de consommation",VLOOKUP(VLOOKUP($A15,OUTIL!$EE:$EJ,B$1,FALSE),REF!$T:$U,2,FALSE),IF($A$9="Produits finis d'equipement agricole",VLOOKUP(VLOOKUP($A15,OUTIL!$EM:$ER,B$1,FALSE),REF!$AI:$AJ,2,FALSE),IF($A$9="Produits finis d'equipement industriel",VLOOKUP(VLOOKUP($A15,OUTIL!$EU:$EZ,B$1,FALSE),REF!$W:$X,2,FALSE),"Ahmadovitch")))))))))</f>
        <v>Fruits frais ou secs, congelés ou en saumure</v>
      </c>
      <c r="C15" s="5">
        <f>ROUND(IF($A$9="Alimentation, boissons et tabacs",VLOOKUP($A15,OUTIL!$CH:$CM,C$1,FALSE),IF($A$9="Demi produits",VLOOKUP($A15,OUTIL!$CQ:$CV,C$1,FALSE),IF($A$9="Energie  et  lubrifiants",VLOOKUP($A15,OUTIL!$CY:$DD,C$1,FALSE),IF($A$9="Or industriel",VLOOKUP($A15,OUTIL!$DG:$DL,C$1,FALSE),IF($A$9="Produits bruts d'origine animale et vegetale",VLOOKUP($A15,OUTIL!$DO:$DT,C$1,FALSE),IF($A$9="Produits bruts d'origine minerale",VLOOKUP($A15,OUTIL!$DW:$EB,C$1,FALSE),IF($A$9="Produits finis de consommation",VLOOKUP($A15,OUTIL!$EE:$EJ,C$1,FALSE),IF($A$9="Produits finis d'equipement agricole",VLOOKUP($A15,OUTIL!$EM:$ER,C$1,FALSE),IF($A$9="Produits finis d'equipement industriel",VLOOKUP($A15,OUTIL!$EU:$EZ,C$1,FALSE),"Ahmadovitch")))))))))/1000,0)</f>
        <v>146561</v>
      </c>
      <c r="D15" s="5">
        <f>ROUND(IF($A$9="Alimentation, boissons et tabacs",VLOOKUP($A15,OUTIL!$CH:$CM,D$1,FALSE),IF($A$9="Demi produits",VLOOKUP($A15,OUTIL!$CQ:$CV,D$1,FALSE),IF($A$9="Energie  et  lubrifiants",VLOOKUP($A15,OUTIL!$CY:$DD,D$1,FALSE),IF($A$9="Or industriel",VLOOKUP($A15,OUTIL!$DG:$DL,D$1,FALSE),IF($A$9="Produits bruts d'origine animale et vegetale",VLOOKUP($A15,OUTIL!$DO:$DT,D$1,FALSE),IF($A$9="Produits bruts d'origine minerale",VLOOKUP($A15,OUTIL!$DW:$EB,D$1,FALSE),IF($A$9="Produits finis de consommation",VLOOKUP($A15,OUTIL!$EE:$EJ,D$1,FALSE),IF($A$9="Produits finis d'equipement agricole",VLOOKUP($A15,OUTIL!$EM:$ER,D$1,FALSE),IF($A$9="Produits finis d'equipement industriel",VLOOKUP($A15,OUTIL!$EU:$EZ,D$1,FALSE),"Ahmadovitch")))))))))/1000,0)</f>
        <v>3504552</v>
      </c>
      <c r="E15" s="5">
        <f>ROUND(IF($A$9="Alimentation, boissons et tabacs",VLOOKUP($A15,OUTIL!$CH:$CM,E$1,FALSE),IF($A$9="Demi produits",VLOOKUP($A15,OUTIL!$CQ:$CV,E$1,FALSE),IF($A$9="Energie  et  lubrifiants",VLOOKUP($A15,OUTIL!$CY:$DD,E$1,FALSE),IF($A$9="Or industriel",VLOOKUP($A15,OUTIL!$DG:$DL,E$1,FALSE),IF($A$9="Produits bruts d'origine animale et vegetale",VLOOKUP($A15,OUTIL!$DO:$DT,E$1,FALSE),IF($A$9="Produits bruts d'origine minerale",VLOOKUP($A15,OUTIL!$DW:$EB,E$1,FALSE),IF($A$9="Produits finis de consommation",VLOOKUP($A15,OUTIL!$EE:$EJ,E$1,FALSE),IF($A$9="Produits finis d'equipement agricole",VLOOKUP($A15,OUTIL!$EM:$ER,E$1,FALSE),IF($A$9="Produits finis d'equipement industriel",VLOOKUP($A15,OUTIL!$EU:$EZ,E$1,FALSE),"Ahmadovitch")))))))))/1000,0)</f>
        <v>142167</v>
      </c>
      <c r="F15" s="5">
        <f>ROUND(IF($A$9="Alimentation, boissons et tabacs",VLOOKUP($A15,OUTIL!$CH:$CM,F$1,FALSE),IF($A$9="Demi produits",VLOOKUP($A15,OUTIL!$CQ:$CV,F$1,FALSE),IF($A$9="Energie  et  lubrifiants",VLOOKUP($A15,OUTIL!$CY:$DD,F$1,FALSE),IF($A$9="Or industriel",VLOOKUP($A15,OUTIL!$DG:$DL,F$1,FALSE),IF($A$9="Produits bruts d'origine animale et vegetale",VLOOKUP($A15,OUTIL!$DO:$DT,F$1,FALSE),IF($A$9="Produits bruts d'origine minerale",VLOOKUP($A15,OUTIL!$DW:$EB,F$1,FALSE),IF($A$9="Produits finis de consommation",VLOOKUP($A15,OUTIL!$EE:$EJ,F$1,FALSE),IF($A$9="Produits finis d'equipement agricole",VLOOKUP($A15,OUTIL!$EM:$ER,F$1,FALSE),IF($A$9="Produits finis d'equipement industriel",VLOOKUP($A15,OUTIL!$EU:$EZ,F$1,FALSE),"Ahmadovitch")))))))))/1000,0)</f>
        <v>3307999</v>
      </c>
    </row>
    <row r="16" spans="1:6" ht="16.5" x14ac:dyDescent="0.3">
      <c r="A16">
        <v>7</v>
      </c>
      <c r="B16" s="5" t="str">
        <f>IF($A$9="Alimentation, boissons et tabacs",VLOOKUP(VLOOKUP($A16,OUTIL!$CH:$CM,B$1,FALSE),REF!$K:$L,2,FALSE),IF($A$9="Demi produits",VLOOKUP(VLOOKUP($A16,OUTIL!$CQ:$CV,B$1,FALSE),REF!$N:$O,2,FALSE),IF($A$9="Energie  et  lubrifiants",VLOOKUP(VLOOKUP($A16,OUTIL!$CY:$DD,B$1,FALSE),REF!$Z:$AA,2,FALSE),IF($A$9="Or industriel",VLOOKUP(VLOOKUP($A16,OUTIL!$DG:$DL,B$1,FALSE),REF!$AC:$AD,2,FALSE),IF($A$9="Produits bruts d'origine animale et vegetale",VLOOKUP(VLOOKUP($A16,OUTIL!$DO:$DT,B$1,FALSE),REF!$Q:$R,2,FALSE),IF($A$9="Produits bruts d'origine minerale",VLOOKUP(VLOOKUP($A16,OUTIL!$DW:$EB,B$1,FALSE),REF!$AF:$AG,2,FALSE),IF($A$9="Produits finis de consommation",VLOOKUP(VLOOKUP($A16,OUTIL!$EE:$EJ,B$1,FALSE),REF!$T:$U,2,FALSE),IF($A$9="Produits finis d'equipement agricole",VLOOKUP(VLOOKUP($A16,OUTIL!$EM:$ER,B$1,FALSE),REF!$AI:$AJ,2,FALSE),IF($A$9="Produits finis d'equipement industriel",VLOOKUP(VLOOKUP($A16,OUTIL!$EU:$EZ,B$1,FALSE),REF!$W:$X,2,FALSE),"Ahmadovitch")))))))))</f>
        <v>Café</v>
      </c>
      <c r="C16" s="5">
        <f>ROUND(IF($A$9="Alimentation, boissons et tabacs",VLOOKUP($A16,OUTIL!$CH:$CM,C$1,FALSE),IF($A$9="Demi produits",VLOOKUP($A16,OUTIL!$CQ:$CV,C$1,FALSE),IF($A$9="Energie  et  lubrifiants",VLOOKUP($A16,OUTIL!$CY:$DD,C$1,FALSE),IF($A$9="Or industriel",VLOOKUP($A16,OUTIL!$DG:$DL,C$1,FALSE),IF($A$9="Produits bruts d'origine animale et vegetale",VLOOKUP($A16,OUTIL!$DO:$DT,C$1,FALSE),IF($A$9="Produits bruts d'origine minerale",VLOOKUP($A16,OUTIL!$DW:$EB,C$1,FALSE),IF($A$9="Produits finis de consommation",VLOOKUP($A16,OUTIL!$EE:$EJ,C$1,FALSE),IF($A$9="Produits finis d'equipement agricole",VLOOKUP($A16,OUTIL!$EM:$ER,C$1,FALSE),IF($A$9="Produits finis d'equipement industriel",VLOOKUP($A16,OUTIL!$EU:$EZ,C$1,FALSE),"Ahmadovitch")))))))))/1000,0)</f>
        <v>39456</v>
      </c>
      <c r="D16" s="5">
        <f>ROUND(IF($A$9="Alimentation, boissons et tabacs",VLOOKUP($A16,OUTIL!$CH:$CM,D$1,FALSE),IF($A$9="Demi produits",VLOOKUP($A16,OUTIL!$CQ:$CV,D$1,FALSE),IF($A$9="Energie  et  lubrifiants",VLOOKUP($A16,OUTIL!$CY:$DD,D$1,FALSE),IF($A$9="Or industriel",VLOOKUP($A16,OUTIL!$DG:$DL,D$1,FALSE),IF($A$9="Produits bruts d'origine animale et vegetale",VLOOKUP($A16,OUTIL!$DO:$DT,D$1,FALSE),IF($A$9="Produits bruts d'origine minerale",VLOOKUP($A16,OUTIL!$DW:$EB,D$1,FALSE),IF($A$9="Produits finis de consommation",VLOOKUP($A16,OUTIL!$EE:$EJ,D$1,FALSE),IF($A$9="Produits finis d'equipement agricole",VLOOKUP($A16,OUTIL!$EM:$ER,D$1,FALSE),IF($A$9="Produits finis d'equipement industriel",VLOOKUP($A16,OUTIL!$EU:$EZ,D$1,FALSE),"Ahmadovitch")))))))))/1000,0)</f>
        <v>2100670</v>
      </c>
      <c r="E16" s="5">
        <f>ROUND(IF($A$9="Alimentation, boissons et tabacs",VLOOKUP($A16,OUTIL!$CH:$CM,E$1,FALSE),IF($A$9="Demi produits",VLOOKUP($A16,OUTIL!$CQ:$CV,E$1,FALSE),IF($A$9="Energie  et  lubrifiants",VLOOKUP($A16,OUTIL!$CY:$DD,E$1,FALSE),IF($A$9="Or industriel",VLOOKUP($A16,OUTIL!$DG:$DL,E$1,FALSE),IF($A$9="Produits bruts d'origine animale et vegetale",VLOOKUP($A16,OUTIL!$DO:$DT,E$1,FALSE),IF($A$9="Produits bruts d'origine minerale",VLOOKUP($A16,OUTIL!$DW:$EB,E$1,FALSE),IF($A$9="Produits finis de consommation",VLOOKUP($A16,OUTIL!$EE:$EJ,E$1,FALSE),IF($A$9="Produits finis d'equipement agricole",VLOOKUP($A16,OUTIL!$EM:$ER,E$1,FALSE),IF($A$9="Produits finis d'equipement industriel",VLOOKUP($A16,OUTIL!$EU:$EZ,E$1,FALSE),"Ahmadovitch")))))))))/1000,0)</f>
        <v>39885</v>
      </c>
      <c r="F16" s="5">
        <f>ROUND(IF($A$9="Alimentation, boissons et tabacs",VLOOKUP($A16,OUTIL!$CH:$CM,F$1,FALSE),IF($A$9="Demi produits",VLOOKUP($A16,OUTIL!$CQ:$CV,F$1,FALSE),IF($A$9="Energie  et  lubrifiants",VLOOKUP($A16,OUTIL!$CY:$DD,F$1,FALSE),IF($A$9="Or industriel",VLOOKUP($A16,OUTIL!$DG:$DL,F$1,FALSE),IF($A$9="Produits bruts d'origine animale et vegetale",VLOOKUP($A16,OUTIL!$DO:$DT,F$1,FALSE),IF($A$9="Produits bruts d'origine minerale",VLOOKUP($A16,OUTIL!$DW:$EB,F$1,FALSE),IF($A$9="Produits finis de consommation",VLOOKUP($A16,OUTIL!$EE:$EJ,F$1,FALSE),IF($A$9="Produits finis d'equipement agricole",VLOOKUP($A16,OUTIL!$EM:$ER,F$1,FALSE),IF($A$9="Produits finis d'equipement industriel",VLOOKUP($A16,OUTIL!$EU:$EZ,F$1,FALSE),"Ahmadovitch")))))))))/1000,0)</f>
        <v>1625144</v>
      </c>
    </row>
    <row r="17" spans="1:6" ht="16.5" x14ac:dyDescent="0.3">
      <c r="A17">
        <v>8</v>
      </c>
      <c r="B17" s="5" t="str">
        <f>IF($A$9="Alimentation, boissons et tabacs",VLOOKUP(VLOOKUP($A17,OUTIL!$CH:$CM,B$1,FALSE),REF!$K:$L,2,FALSE),IF($A$9="Demi produits",VLOOKUP(VLOOKUP($A17,OUTIL!$CQ:$CV,B$1,FALSE),REF!$N:$O,2,FALSE),IF($A$9="Energie  et  lubrifiants",VLOOKUP(VLOOKUP($A17,OUTIL!$CY:$DD,B$1,FALSE),REF!$Z:$AA,2,FALSE),IF($A$9="Or industriel",VLOOKUP(VLOOKUP($A17,OUTIL!$DG:$DL,B$1,FALSE),REF!$AC:$AD,2,FALSE),IF($A$9="Produits bruts d'origine animale et vegetale",VLOOKUP(VLOOKUP($A17,OUTIL!$DO:$DT,B$1,FALSE),REF!$Q:$R,2,FALSE),IF($A$9="Produits bruts d'origine minerale",VLOOKUP(VLOOKUP($A17,OUTIL!$DW:$EB,B$1,FALSE),REF!$AF:$AG,2,FALSE),IF($A$9="Produits finis de consommation",VLOOKUP(VLOOKUP($A17,OUTIL!$EE:$EJ,B$1,FALSE),REF!$T:$U,2,FALSE),IF($A$9="Produits finis d'equipement agricole",VLOOKUP(VLOOKUP($A17,OUTIL!$EM:$ER,B$1,FALSE),REF!$AI:$AJ,2,FALSE),IF($A$9="Produits finis d'equipement industriel",VLOOKUP(VLOOKUP($A17,OUTIL!$EU:$EZ,B$1,FALSE),REF!$W:$X,2,FALSE),"Ahmadovitch")))))))))</f>
        <v>Tabacs</v>
      </c>
      <c r="C17" s="5">
        <f>ROUND(IF($A$9="Alimentation, boissons et tabacs",VLOOKUP($A17,OUTIL!$CH:$CM,C$1,FALSE),IF($A$9="Demi produits",VLOOKUP($A17,OUTIL!$CQ:$CV,C$1,FALSE),IF($A$9="Energie  et  lubrifiants",VLOOKUP($A17,OUTIL!$CY:$DD,C$1,FALSE),IF($A$9="Or industriel",VLOOKUP($A17,OUTIL!$DG:$DL,C$1,FALSE),IF($A$9="Produits bruts d'origine animale et vegetale",VLOOKUP($A17,OUTIL!$DO:$DT,C$1,FALSE),IF($A$9="Produits bruts d'origine minerale",VLOOKUP($A17,OUTIL!$DW:$EB,C$1,FALSE),IF($A$9="Produits finis de consommation",VLOOKUP($A17,OUTIL!$EE:$EJ,C$1,FALSE),IF($A$9="Produits finis d'equipement agricole",VLOOKUP($A17,OUTIL!$EM:$ER,C$1,FALSE),IF($A$9="Produits finis d'equipement industriel",VLOOKUP($A17,OUTIL!$EU:$EZ,C$1,FALSE),"Ahmadovitch")))))))))/1000,0)</f>
        <v>13190</v>
      </c>
      <c r="D17" s="5">
        <f>ROUND(IF($A$9="Alimentation, boissons et tabacs",VLOOKUP($A17,OUTIL!$CH:$CM,D$1,FALSE),IF($A$9="Demi produits",VLOOKUP($A17,OUTIL!$CQ:$CV,D$1,FALSE),IF($A$9="Energie  et  lubrifiants",VLOOKUP($A17,OUTIL!$CY:$DD,D$1,FALSE),IF($A$9="Or industriel",VLOOKUP($A17,OUTIL!$DG:$DL,D$1,FALSE),IF($A$9="Produits bruts d'origine animale et vegetale",VLOOKUP($A17,OUTIL!$DO:$DT,D$1,FALSE),IF($A$9="Produits bruts d'origine minerale",VLOOKUP($A17,OUTIL!$DW:$EB,D$1,FALSE),IF($A$9="Produits finis de consommation",VLOOKUP($A17,OUTIL!$EE:$EJ,D$1,FALSE),IF($A$9="Produits finis d'equipement agricole",VLOOKUP($A17,OUTIL!$EM:$ER,D$1,FALSE),IF($A$9="Produits finis d'equipement industriel",VLOOKUP($A17,OUTIL!$EU:$EZ,D$1,FALSE),"Ahmadovitch")))))))))/1000,0)</f>
        <v>2039215</v>
      </c>
      <c r="E17" s="5">
        <f>ROUND(IF($A$9="Alimentation, boissons et tabacs",VLOOKUP($A17,OUTIL!$CH:$CM,E$1,FALSE),IF($A$9="Demi produits",VLOOKUP($A17,OUTIL!$CQ:$CV,E$1,FALSE),IF($A$9="Energie  et  lubrifiants",VLOOKUP($A17,OUTIL!$CY:$DD,E$1,FALSE),IF($A$9="Or industriel",VLOOKUP($A17,OUTIL!$DG:$DL,E$1,FALSE),IF($A$9="Produits bruts d'origine animale et vegetale",VLOOKUP($A17,OUTIL!$DO:$DT,E$1,FALSE),IF($A$9="Produits bruts d'origine minerale",VLOOKUP($A17,OUTIL!$DW:$EB,E$1,FALSE),IF($A$9="Produits finis de consommation",VLOOKUP($A17,OUTIL!$EE:$EJ,E$1,FALSE),IF($A$9="Produits finis d'equipement agricole",VLOOKUP($A17,OUTIL!$EM:$ER,E$1,FALSE),IF($A$9="Produits finis d'equipement industriel",VLOOKUP($A17,OUTIL!$EU:$EZ,E$1,FALSE),"Ahmadovitch")))))))))/1000,0)</f>
        <v>10768</v>
      </c>
      <c r="F17" s="5">
        <f>ROUND(IF($A$9="Alimentation, boissons et tabacs",VLOOKUP($A17,OUTIL!$CH:$CM,F$1,FALSE),IF($A$9="Demi produits",VLOOKUP($A17,OUTIL!$CQ:$CV,F$1,FALSE),IF($A$9="Energie  et  lubrifiants",VLOOKUP($A17,OUTIL!$CY:$DD,F$1,FALSE),IF($A$9="Or industriel",VLOOKUP($A17,OUTIL!$DG:$DL,F$1,FALSE),IF($A$9="Produits bruts d'origine animale et vegetale",VLOOKUP($A17,OUTIL!$DO:$DT,F$1,FALSE),IF($A$9="Produits bruts d'origine minerale",VLOOKUP($A17,OUTIL!$DW:$EB,F$1,FALSE),IF($A$9="Produits finis de consommation",VLOOKUP($A17,OUTIL!$EE:$EJ,F$1,FALSE),IF($A$9="Produits finis d'equipement agricole",VLOOKUP($A17,OUTIL!$EM:$ER,F$1,FALSE),IF($A$9="Produits finis d'equipement industriel",VLOOKUP($A17,OUTIL!$EU:$EZ,F$1,FALSE),"Ahmadovitch")))))))))/1000,0)</f>
        <v>1792327</v>
      </c>
    </row>
    <row r="18" spans="1:6" ht="16.5" x14ac:dyDescent="0.3">
      <c r="A18">
        <v>9</v>
      </c>
      <c r="B18" s="5" t="str">
        <f>IF($A$9="Alimentation, boissons et tabacs",VLOOKUP(VLOOKUP($A18,OUTIL!$CH:$CM,B$1,FALSE),REF!$K:$L,2,FALSE),IF($A$9="Demi produits",VLOOKUP(VLOOKUP($A18,OUTIL!$CQ:$CV,B$1,FALSE),REF!$N:$O,2,FALSE),IF($A$9="Energie  et  lubrifiants",VLOOKUP(VLOOKUP($A18,OUTIL!$CY:$DD,B$1,FALSE),REF!$Z:$AA,2,FALSE),IF($A$9="Or industriel",VLOOKUP(VLOOKUP($A18,OUTIL!$DG:$DL,B$1,FALSE),REF!$AC:$AD,2,FALSE),IF($A$9="Produits bruts d'origine animale et vegetale",VLOOKUP(VLOOKUP($A18,OUTIL!$DO:$DT,B$1,FALSE),REF!$Q:$R,2,FALSE),IF($A$9="Produits bruts d'origine minerale",VLOOKUP(VLOOKUP($A18,OUTIL!$DW:$EB,B$1,FALSE),REF!$AF:$AG,2,FALSE),IF($A$9="Produits finis de consommation",VLOOKUP(VLOOKUP($A18,OUTIL!$EE:$EJ,B$1,FALSE),REF!$T:$U,2,FALSE),IF($A$9="Produits finis d'equipement agricole",VLOOKUP(VLOOKUP($A18,OUTIL!$EM:$ER,B$1,FALSE),REF!$AI:$AJ,2,FALSE),IF($A$9="Produits finis d'equipement industriel",VLOOKUP(VLOOKUP($A18,OUTIL!$EU:$EZ,B$1,FALSE),REF!$W:$X,2,FALSE),"Ahmadovitch")))))))))</f>
        <v>Thé</v>
      </c>
      <c r="C18" s="5">
        <f>ROUND(IF($A$9="Alimentation, boissons et tabacs",VLOOKUP($A18,OUTIL!$CH:$CM,C$1,FALSE),IF($A$9="Demi produits",VLOOKUP($A18,OUTIL!$CQ:$CV,C$1,FALSE),IF($A$9="Energie  et  lubrifiants",VLOOKUP($A18,OUTIL!$CY:$DD,C$1,FALSE),IF($A$9="Or industriel",VLOOKUP($A18,OUTIL!$DG:$DL,C$1,FALSE),IF($A$9="Produits bruts d'origine animale et vegetale",VLOOKUP($A18,OUTIL!$DO:$DT,C$1,FALSE),IF($A$9="Produits bruts d'origine minerale",VLOOKUP($A18,OUTIL!$DW:$EB,C$1,FALSE),IF($A$9="Produits finis de consommation",VLOOKUP($A18,OUTIL!$EE:$EJ,C$1,FALSE),IF($A$9="Produits finis d'equipement agricole",VLOOKUP($A18,OUTIL!$EM:$ER,C$1,FALSE),IF($A$9="Produits finis d'equipement industriel",VLOOKUP($A18,OUTIL!$EU:$EZ,C$1,FALSE),"Ahmadovitch")))))))))/1000,0)</f>
        <v>67625</v>
      </c>
      <c r="D18" s="5">
        <f>ROUND(IF($A$9="Alimentation, boissons et tabacs",VLOOKUP($A18,OUTIL!$CH:$CM,D$1,FALSE),IF($A$9="Demi produits",VLOOKUP($A18,OUTIL!$CQ:$CV,D$1,FALSE),IF($A$9="Energie  et  lubrifiants",VLOOKUP($A18,OUTIL!$CY:$DD,D$1,FALSE),IF($A$9="Or industriel",VLOOKUP($A18,OUTIL!$DG:$DL,D$1,FALSE),IF($A$9="Produits bruts d'origine animale et vegetale",VLOOKUP($A18,OUTIL!$DO:$DT,D$1,FALSE),IF($A$9="Produits bruts d'origine minerale",VLOOKUP($A18,OUTIL!$DW:$EB,D$1,FALSE),IF($A$9="Produits finis de consommation",VLOOKUP($A18,OUTIL!$EE:$EJ,D$1,FALSE),IF($A$9="Produits finis d'equipement agricole",VLOOKUP($A18,OUTIL!$EM:$ER,D$1,FALSE),IF($A$9="Produits finis d'equipement industriel",VLOOKUP($A18,OUTIL!$EU:$EZ,D$1,FALSE),"Ahmadovitch")))))))))/1000,0)</f>
        <v>1960547</v>
      </c>
      <c r="E18" s="5">
        <f>ROUND(IF($A$9="Alimentation, boissons et tabacs",VLOOKUP($A18,OUTIL!$CH:$CM,E$1,FALSE),IF($A$9="Demi produits",VLOOKUP($A18,OUTIL!$CQ:$CV,E$1,FALSE),IF($A$9="Energie  et  lubrifiants",VLOOKUP($A18,OUTIL!$CY:$DD,E$1,FALSE),IF($A$9="Or industriel",VLOOKUP($A18,OUTIL!$DG:$DL,E$1,FALSE),IF($A$9="Produits bruts d'origine animale et vegetale",VLOOKUP($A18,OUTIL!$DO:$DT,E$1,FALSE),IF($A$9="Produits bruts d'origine minerale",VLOOKUP($A18,OUTIL!$DW:$EB,E$1,FALSE),IF($A$9="Produits finis de consommation",VLOOKUP($A18,OUTIL!$EE:$EJ,E$1,FALSE),IF($A$9="Produits finis d'equipement agricole",VLOOKUP($A18,OUTIL!$EM:$ER,E$1,FALSE),IF($A$9="Produits finis d'equipement industriel",VLOOKUP($A18,OUTIL!$EU:$EZ,E$1,FALSE),"Ahmadovitch")))))))))/1000,0)</f>
        <v>54823</v>
      </c>
      <c r="F18" s="5">
        <f>ROUND(IF($A$9="Alimentation, boissons et tabacs",VLOOKUP($A18,OUTIL!$CH:$CM,F$1,FALSE),IF($A$9="Demi produits",VLOOKUP($A18,OUTIL!$CQ:$CV,F$1,FALSE),IF($A$9="Energie  et  lubrifiants",VLOOKUP($A18,OUTIL!$CY:$DD,F$1,FALSE),IF($A$9="Or industriel",VLOOKUP($A18,OUTIL!$DG:$DL,F$1,FALSE),IF($A$9="Produits bruts d'origine animale et vegetale",VLOOKUP($A18,OUTIL!$DO:$DT,F$1,FALSE),IF($A$9="Produits bruts d'origine minerale",VLOOKUP($A18,OUTIL!$DW:$EB,F$1,FALSE),IF($A$9="Produits finis de consommation",VLOOKUP($A18,OUTIL!$EE:$EJ,F$1,FALSE),IF($A$9="Produits finis d'equipement agricole",VLOOKUP($A18,OUTIL!$EM:$ER,F$1,FALSE),IF($A$9="Produits finis d'equipement industriel",VLOOKUP($A18,OUTIL!$EU:$EZ,F$1,FALSE),"Ahmadovitch")))))))))/1000,0)</f>
        <v>1708694</v>
      </c>
    </row>
    <row r="19" spans="1:6" ht="16.5" x14ac:dyDescent="0.3">
      <c r="A19">
        <v>10</v>
      </c>
      <c r="B19" s="5" t="str">
        <f>IF($A$9="Alimentation, boissons et tabacs",VLOOKUP(VLOOKUP($A19,OUTIL!$CH:$CM,B$1,FALSE),REF!$K:$L,2,FALSE),IF($A$9="Demi produits",VLOOKUP(VLOOKUP($A19,OUTIL!$CQ:$CV,B$1,FALSE),REF!$N:$O,2,FALSE),IF($A$9="Energie  et  lubrifiants",VLOOKUP(VLOOKUP($A19,OUTIL!$CY:$DD,B$1,FALSE),REF!$Z:$AA,2,FALSE),IF($A$9="Or industriel",VLOOKUP(VLOOKUP($A19,OUTIL!$DG:$DL,B$1,FALSE),REF!$AC:$AD,2,FALSE),IF($A$9="Produits bruts d'origine animale et vegetale",VLOOKUP(VLOOKUP($A19,OUTIL!$DO:$DT,B$1,FALSE),REF!$Q:$R,2,FALSE),IF($A$9="Produits bruts d'origine minerale",VLOOKUP(VLOOKUP($A19,OUTIL!$DW:$EB,B$1,FALSE),REF!$AF:$AG,2,FALSE),IF($A$9="Produits finis de consommation",VLOOKUP(VLOOKUP($A19,OUTIL!$EE:$EJ,B$1,FALSE),REF!$T:$U,2,FALSE),IF($A$9="Produits finis d'equipement agricole",VLOOKUP(VLOOKUP($A19,OUTIL!$EM:$ER,B$1,FALSE),REF!$AI:$AJ,2,FALSE),IF($A$9="Produits finis d'equipement industriel",VLOOKUP(VLOOKUP($A19,OUTIL!$EU:$EZ,B$1,FALSE),REF!$W:$X,2,FALSE),"Ahmadovitch")))))))))</f>
        <v>Préparations alimentaires diverses</v>
      </c>
      <c r="C19" s="5">
        <f>ROUND(IF($A$9="Alimentation, boissons et tabacs",VLOOKUP($A19,OUTIL!$CH:$CM,C$1,FALSE),IF($A$9="Demi produits",VLOOKUP($A19,OUTIL!$CQ:$CV,C$1,FALSE),IF($A$9="Energie  et  lubrifiants",VLOOKUP($A19,OUTIL!$CY:$DD,C$1,FALSE),IF($A$9="Or industriel",VLOOKUP($A19,OUTIL!$DG:$DL,C$1,FALSE),IF($A$9="Produits bruts d'origine animale et vegetale",VLOOKUP($A19,OUTIL!$DO:$DT,C$1,FALSE),IF($A$9="Produits bruts d'origine minerale",VLOOKUP($A19,OUTIL!$DW:$EB,C$1,FALSE),IF($A$9="Produits finis de consommation",VLOOKUP($A19,OUTIL!$EE:$EJ,C$1,FALSE),IF($A$9="Produits finis d'equipement agricole",VLOOKUP($A19,OUTIL!$EM:$ER,C$1,FALSE),IF($A$9="Produits finis d'equipement industriel",VLOOKUP($A19,OUTIL!$EU:$EZ,C$1,FALSE),"Ahmadovitch")))))))))/1000,0)</f>
        <v>48201</v>
      </c>
      <c r="D19" s="5">
        <f>ROUND(IF($A$9="Alimentation, boissons et tabacs",VLOOKUP($A19,OUTIL!$CH:$CM,D$1,FALSE),IF($A$9="Demi produits",VLOOKUP($A19,OUTIL!$CQ:$CV,D$1,FALSE),IF($A$9="Energie  et  lubrifiants",VLOOKUP($A19,OUTIL!$CY:$DD,D$1,FALSE),IF($A$9="Or industriel",VLOOKUP($A19,OUTIL!$DG:$DL,D$1,FALSE),IF($A$9="Produits bruts d'origine animale et vegetale",VLOOKUP($A19,OUTIL!$DO:$DT,D$1,FALSE),IF($A$9="Produits bruts d'origine minerale",VLOOKUP($A19,OUTIL!$DW:$EB,D$1,FALSE),IF($A$9="Produits finis de consommation",VLOOKUP($A19,OUTIL!$EE:$EJ,D$1,FALSE),IF($A$9="Produits finis d'equipement agricole",VLOOKUP($A19,OUTIL!$EM:$ER,D$1,FALSE),IF($A$9="Produits finis d'equipement industriel",VLOOKUP($A19,OUTIL!$EU:$EZ,D$1,FALSE),"Ahmadovitch")))))))))/1000,0)</f>
        <v>1923171</v>
      </c>
      <c r="E19" s="5">
        <f>ROUND(IF($A$9="Alimentation, boissons et tabacs",VLOOKUP($A19,OUTIL!$CH:$CM,E$1,FALSE),IF($A$9="Demi produits",VLOOKUP($A19,OUTIL!$CQ:$CV,E$1,FALSE),IF($A$9="Energie  et  lubrifiants",VLOOKUP($A19,OUTIL!$CY:$DD,E$1,FALSE),IF($A$9="Or industriel",VLOOKUP($A19,OUTIL!$DG:$DL,E$1,FALSE),IF($A$9="Produits bruts d'origine animale et vegetale",VLOOKUP($A19,OUTIL!$DO:$DT,E$1,FALSE),IF($A$9="Produits bruts d'origine minerale",VLOOKUP($A19,OUTIL!$DW:$EB,E$1,FALSE),IF($A$9="Produits finis de consommation",VLOOKUP($A19,OUTIL!$EE:$EJ,E$1,FALSE),IF($A$9="Produits finis d'equipement agricole",VLOOKUP($A19,OUTIL!$EM:$ER,E$1,FALSE),IF($A$9="Produits finis d'equipement industriel",VLOOKUP($A19,OUTIL!$EU:$EZ,E$1,FALSE),"Ahmadovitch")))))))))/1000,0)</f>
        <v>46132</v>
      </c>
      <c r="F19" s="5">
        <f>ROUND(IF($A$9="Alimentation, boissons et tabacs",VLOOKUP($A19,OUTIL!$CH:$CM,F$1,FALSE),IF($A$9="Demi produits",VLOOKUP($A19,OUTIL!$CQ:$CV,F$1,FALSE),IF($A$9="Energie  et  lubrifiants",VLOOKUP($A19,OUTIL!$CY:$DD,F$1,FALSE),IF($A$9="Or industriel",VLOOKUP($A19,OUTIL!$DG:$DL,F$1,FALSE),IF($A$9="Produits bruts d'origine animale et vegetale",VLOOKUP($A19,OUTIL!$DO:$DT,F$1,FALSE),IF($A$9="Produits bruts d'origine minerale",VLOOKUP($A19,OUTIL!$DW:$EB,F$1,FALSE),IF($A$9="Produits finis de consommation",VLOOKUP($A19,OUTIL!$EE:$EJ,F$1,FALSE),IF($A$9="Produits finis d'equipement agricole",VLOOKUP($A19,OUTIL!$EM:$ER,F$1,FALSE),IF($A$9="Produits finis d'equipement industriel",VLOOKUP($A19,OUTIL!$EU:$EZ,F$1,FALSE),"Ahmadovitch")))))))))/1000,0)</f>
        <v>1739516</v>
      </c>
    </row>
    <row r="20" spans="1:6" ht="16.5" x14ac:dyDescent="0.3">
      <c r="A20">
        <v>11</v>
      </c>
      <c r="B20" s="5" t="str">
        <f>IF($A$9="Alimentation, boissons et tabacs",VLOOKUP(VLOOKUP($A20,OUTIL!$CH:$CM,B$1,FALSE),REF!$K:$L,2,FALSE),IF($A$9="Demi produits",VLOOKUP(VLOOKUP($A20,OUTIL!$CQ:$CV,B$1,FALSE),REF!$N:$O,2,FALSE),IF($A$9="Energie  et  lubrifiants",VLOOKUP(VLOOKUP($A20,OUTIL!$CY:$DD,B$1,FALSE),REF!$Z:$AA,2,FALSE),IF($A$9="Or industriel",VLOOKUP(VLOOKUP($A20,OUTIL!$DG:$DL,B$1,FALSE),REF!$AC:$AD,2,FALSE),IF($A$9="Produits bruts d'origine animale et vegetale",VLOOKUP(VLOOKUP($A20,OUTIL!$DO:$DT,B$1,FALSE),REF!$Q:$R,2,FALSE),IF($A$9="Produits bruts d'origine minerale",VLOOKUP(VLOOKUP($A20,OUTIL!$DW:$EB,B$1,FALSE),REF!$AF:$AG,2,FALSE),IF($A$9="Produits finis de consommation",VLOOKUP(VLOOKUP($A20,OUTIL!$EE:$EJ,B$1,FALSE),REF!$T:$U,2,FALSE),IF($A$9="Produits finis d'equipement agricole",VLOOKUP(VLOOKUP($A20,OUTIL!$EM:$ER,B$1,FALSE),REF!$AI:$AJ,2,FALSE),IF($A$9="Produits finis d'equipement industriel",VLOOKUP(VLOOKUP($A20,OUTIL!$EU:$EZ,B$1,FALSE),REF!$W:$X,2,FALSE),"Ahmadovitch")))))))))</f>
        <v>Dattes</v>
      </c>
      <c r="C20" s="5">
        <f>ROUND(IF($A$9="Alimentation, boissons et tabacs",VLOOKUP($A20,OUTIL!$CH:$CM,C$1,FALSE),IF($A$9="Demi produits",VLOOKUP($A20,OUTIL!$CQ:$CV,C$1,FALSE),IF($A$9="Energie  et  lubrifiants",VLOOKUP($A20,OUTIL!$CY:$DD,C$1,FALSE),IF($A$9="Or industriel",VLOOKUP($A20,OUTIL!$DG:$DL,C$1,FALSE),IF($A$9="Produits bruts d'origine animale et vegetale",VLOOKUP($A20,OUTIL!$DO:$DT,C$1,FALSE),IF($A$9="Produits bruts d'origine minerale",VLOOKUP($A20,OUTIL!$DW:$EB,C$1,FALSE),IF($A$9="Produits finis de consommation",VLOOKUP($A20,OUTIL!$EE:$EJ,C$1,FALSE),IF($A$9="Produits finis d'equipement agricole",VLOOKUP($A20,OUTIL!$EM:$ER,C$1,FALSE),IF($A$9="Produits finis d'equipement industriel",VLOOKUP($A20,OUTIL!$EU:$EZ,C$1,FALSE),"Ahmadovitch")))))))))/1000,0)</f>
        <v>96853</v>
      </c>
      <c r="D20" s="5">
        <f>ROUND(IF($A$9="Alimentation, boissons et tabacs",VLOOKUP($A20,OUTIL!$CH:$CM,D$1,FALSE),IF($A$9="Demi produits",VLOOKUP($A20,OUTIL!$CQ:$CV,D$1,FALSE),IF($A$9="Energie  et  lubrifiants",VLOOKUP($A20,OUTIL!$CY:$DD,D$1,FALSE),IF($A$9="Or industriel",VLOOKUP($A20,OUTIL!$DG:$DL,D$1,FALSE),IF($A$9="Produits bruts d'origine animale et vegetale",VLOOKUP($A20,OUTIL!$DO:$DT,D$1,FALSE),IF($A$9="Produits bruts d'origine minerale",VLOOKUP($A20,OUTIL!$DW:$EB,D$1,FALSE),IF($A$9="Produits finis de consommation",VLOOKUP($A20,OUTIL!$EE:$EJ,D$1,FALSE),IF($A$9="Produits finis d'equipement agricole",VLOOKUP($A20,OUTIL!$EM:$ER,D$1,FALSE),IF($A$9="Produits finis d'equipement industriel",VLOOKUP($A20,OUTIL!$EU:$EZ,D$1,FALSE),"Ahmadovitch")))))))))/1000,0)</f>
        <v>1837662</v>
      </c>
      <c r="E20" s="5">
        <f>ROUND(IF($A$9="Alimentation, boissons et tabacs",VLOOKUP($A20,OUTIL!$CH:$CM,E$1,FALSE),IF($A$9="Demi produits",VLOOKUP($A20,OUTIL!$CQ:$CV,E$1,FALSE),IF($A$9="Energie  et  lubrifiants",VLOOKUP($A20,OUTIL!$CY:$DD,E$1,FALSE),IF($A$9="Or industriel",VLOOKUP($A20,OUTIL!$DG:$DL,E$1,FALSE),IF($A$9="Produits bruts d'origine animale et vegetale",VLOOKUP($A20,OUTIL!$DO:$DT,E$1,FALSE),IF($A$9="Produits bruts d'origine minerale",VLOOKUP($A20,OUTIL!$DW:$EB,E$1,FALSE),IF($A$9="Produits finis de consommation",VLOOKUP($A20,OUTIL!$EE:$EJ,E$1,FALSE),IF($A$9="Produits finis d'equipement agricole",VLOOKUP($A20,OUTIL!$EM:$ER,E$1,FALSE),IF($A$9="Produits finis d'equipement industriel",VLOOKUP($A20,OUTIL!$EU:$EZ,E$1,FALSE),"Ahmadovitch")))))))))/1000,0)</f>
        <v>107622</v>
      </c>
      <c r="F20" s="5">
        <f>ROUND(IF($A$9="Alimentation, boissons et tabacs",VLOOKUP($A20,OUTIL!$CH:$CM,F$1,FALSE),IF($A$9="Demi produits",VLOOKUP($A20,OUTIL!$CQ:$CV,F$1,FALSE),IF($A$9="Energie  et  lubrifiants",VLOOKUP($A20,OUTIL!$CY:$DD,F$1,FALSE),IF($A$9="Or industriel",VLOOKUP($A20,OUTIL!$DG:$DL,F$1,FALSE),IF($A$9="Produits bruts d'origine animale et vegetale",VLOOKUP($A20,OUTIL!$DO:$DT,F$1,FALSE),IF($A$9="Produits bruts d'origine minerale",VLOOKUP($A20,OUTIL!$DW:$EB,F$1,FALSE),IF($A$9="Produits finis de consommation",VLOOKUP($A20,OUTIL!$EE:$EJ,F$1,FALSE),IF($A$9="Produits finis d'equipement agricole",VLOOKUP($A20,OUTIL!$EM:$ER,F$1,FALSE),IF($A$9="Produits finis d'equipement industriel",VLOOKUP($A20,OUTIL!$EU:$EZ,F$1,FALSE),"Ahmadovitch")))))))))/1000,0)</f>
        <v>1959561</v>
      </c>
    </row>
    <row r="21" spans="1:6" ht="16.5" x14ac:dyDescent="0.3">
      <c r="A21">
        <v>12</v>
      </c>
      <c r="B21" s="5" t="str">
        <f>IF($A$9="Alimentation, boissons et tabacs",VLOOKUP(VLOOKUP($A21,OUTIL!$CH:$CM,B$1,FALSE),REF!$K:$L,2,FALSE),IF($A$9="Demi produits",VLOOKUP(VLOOKUP($A21,OUTIL!$CQ:$CV,B$1,FALSE),REF!$N:$O,2,FALSE),IF($A$9="Energie  et  lubrifiants",VLOOKUP(VLOOKUP($A21,OUTIL!$CY:$DD,B$1,FALSE),REF!$Z:$AA,2,FALSE),IF($A$9="Or industriel",VLOOKUP(VLOOKUP($A21,OUTIL!$DG:$DL,B$1,FALSE),REF!$AC:$AD,2,FALSE),IF($A$9="Produits bruts d'origine animale et vegetale",VLOOKUP(VLOOKUP($A21,OUTIL!$DO:$DT,B$1,FALSE),REF!$Q:$R,2,FALSE),IF($A$9="Produits bruts d'origine minerale",VLOOKUP(VLOOKUP($A21,OUTIL!$DW:$EB,B$1,FALSE),REF!$AF:$AG,2,FALSE),IF($A$9="Produits finis de consommation",VLOOKUP(VLOOKUP($A21,OUTIL!$EE:$EJ,B$1,FALSE),REF!$T:$U,2,FALSE),IF($A$9="Produits finis d'equipement agricole",VLOOKUP(VLOOKUP($A21,OUTIL!$EM:$ER,B$1,FALSE),REF!$AI:$AJ,2,FALSE),IF($A$9="Produits finis d'equipement industriel",VLOOKUP(VLOOKUP($A21,OUTIL!$EU:$EZ,B$1,FALSE),REF!$W:$X,2,FALSE),"Ahmadovitch")))))))))</f>
        <v>Patisseries et préparations à base de céréales</v>
      </c>
      <c r="C21" s="5">
        <f>ROUND(IF($A$9="Alimentation, boissons et tabacs",VLOOKUP($A21,OUTIL!$CH:$CM,C$1,FALSE),IF($A$9="Demi produits",VLOOKUP($A21,OUTIL!$CQ:$CV,C$1,FALSE),IF($A$9="Energie  et  lubrifiants",VLOOKUP($A21,OUTIL!$CY:$DD,C$1,FALSE),IF($A$9="Or industriel",VLOOKUP($A21,OUTIL!$DG:$DL,C$1,FALSE),IF($A$9="Produits bruts d'origine animale et vegetale",VLOOKUP($A21,OUTIL!$DO:$DT,C$1,FALSE),IF($A$9="Produits bruts d'origine minerale",VLOOKUP($A21,OUTIL!$DW:$EB,C$1,FALSE),IF($A$9="Produits finis de consommation",VLOOKUP($A21,OUTIL!$EE:$EJ,C$1,FALSE),IF($A$9="Produits finis d'equipement agricole",VLOOKUP($A21,OUTIL!$EM:$ER,C$1,FALSE),IF($A$9="Produits finis d'equipement industriel",VLOOKUP($A21,OUTIL!$EU:$EZ,C$1,FALSE),"Ahmadovitch")))))))))/1000,0)</f>
        <v>62298</v>
      </c>
      <c r="D21" s="5">
        <f>ROUND(IF($A$9="Alimentation, boissons et tabacs",VLOOKUP($A21,OUTIL!$CH:$CM,D$1,FALSE),IF($A$9="Demi produits",VLOOKUP($A21,OUTIL!$CQ:$CV,D$1,FALSE),IF($A$9="Energie  et  lubrifiants",VLOOKUP($A21,OUTIL!$CY:$DD,D$1,FALSE),IF($A$9="Or industriel",VLOOKUP($A21,OUTIL!$DG:$DL,D$1,FALSE),IF($A$9="Produits bruts d'origine animale et vegetale",VLOOKUP($A21,OUTIL!$DO:$DT,D$1,FALSE),IF($A$9="Produits bruts d'origine minerale",VLOOKUP($A21,OUTIL!$DW:$EB,D$1,FALSE),IF($A$9="Produits finis de consommation",VLOOKUP($A21,OUTIL!$EE:$EJ,D$1,FALSE),IF($A$9="Produits finis d'equipement agricole",VLOOKUP($A21,OUTIL!$EM:$ER,D$1,FALSE),IF($A$9="Produits finis d'equipement industriel",VLOOKUP($A21,OUTIL!$EU:$EZ,D$1,FALSE),"Ahmadovitch")))))))))/1000,0)</f>
        <v>1777712</v>
      </c>
      <c r="E21" s="5">
        <f>ROUND(IF($A$9="Alimentation, boissons et tabacs",VLOOKUP($A21,OUTIL!$CH:$CM,E$1,FALSE),IF($A$9="Demi produits",VLOOKUP($A21,OUTIL!$CQ:$CV,E$1,FALSE),IF($A$9="Energie  et  lubrifiants",VLOOKUP($A21,OUTIL!$CY:$DD,E$1,FALSE),IF($A$9="Or industriel",VLOOKUP($A21,OUTIL!$DG:$DL,E$1,FALSE),IF($A$9="Produits bruts d'origine animale et vegetale",VLOOKUP($A21,OUTIL!$DO:$DT,E$1,FALSE),IF($A$9="Produits bruts d'origine minerale",VLOOKUP($A21,OUTIL!$DW:$EB,E$1,FALSE),IF($A$9="Produits finis de consommation",VLOOKUP($A21,OUTIL!$EE:$EJ,E$1,FALSE),IF($A$9="Produits finis d'equipement agricole",VLOOKUP($A21,OUTIL!$EM:$ER,E$1,FALSE),IF($A$9="Produits finis d'equipement industriel",VLOOKUP($A21,OUTIL!$EU:$EZ,E$1,FALSE),"Ahmadovitch")))))))))/1000,0)</f>
        <v>57098</v>
      </c>
      <c r="F21" s="5">
        <f>ROUND(IF($A$9="Alimentation, boissons et tabacs",VLOOKUP($A21,OUTIL!$CH:$CM,F$1,FALSE),IF($A$9="Demi produits",VLOOKUP($A21,OUTIL!$CQ:$CV,F$1,FALSE),IF($A$9="Energie  et  lubrifiants",VLOOKUP($A21,OUTIL!$CY:$DD,F$1,FALSE),IF($A$9="Or industriel",VLOOKUP($A21,OUTIL!$DG:$DL,F$1,FALSE),IF($A$9="Produits bruts d'origine animale et vegetale",VLOOKUP($A21,OUTIL!$DO:$DT,F$1,FALSE),IF($A$9="Produits bruts d'origine minerale",VLOOKUP($A21,OUTIL!$DW:$EB,F$1,FALSE),IF($A$9="Produits finis de consommation",VLOOKUP($A21,OUTIL!$EE:$EJ,F$1,FALSE),IF($A$9="Produits finis d'equipement agricole",VLOOKUP($A21,OUTIL!$EM:$ER,F$1,FALSE),IF($A$9="Produits finis d'equipement industriel",VLOOKUP($A21,OUTIL!$EU:$EZ,F$1,FALSE),"Ahmadovitch")))))))))/1000,0)</f>
        <v>1628424</v>
      </c>
    </row>
    <row r="22" spans="1:6" ht="16.5" x14ac:dyDescent="0.3">
      <c r="A22">
        <v>13</v>
      </c>
      <c r="B22" s="5" t="str">
        <f>IF($A$9="Alimentation, boissons et tabacs",VLOOKUP(VLOOKUP($A22,OUTIL!$CH:$CM,B$1,FALSE),REF!$K:$L,2,FALSE),IF($A$9="Demi produits",VLOOKUP(VLOOKUP($A22,OUTIL!$CQ:$CV,B$1,FALSE),REF!$N:$O,2,FALSE),IF($A$9="Energie  et  lubrifiants",VLOOKUP(VLOOKUP($A22,OUTIL!$CY:$DD,B$1,FALSE),REF!$Z:$AA,2,FALSE),IF($A$9="Or industriel",VLOOKUP(VLOOKUP($A22,OUTIL!$DG:$DL,B$1,FALSE),REF!$AC:$AD,2,FALSE),IF($A$9="Produits bruts d'origine animale et vegetale",VLOOKUP(VLOOKUP($A22,OUTIL!$DO:$DT,B$1,FALSE),REF!$Q:$R,2,FALSE),IF($A$9="Produits bruts d'origine minerale",VLOOKUP(VLOOKUP($A22,OUTIL!$DW:$EB,B$1,FALSE),REF!$AF:$AG,2,FALSE),IF($A$9="Produits finis de consommation",VLOOKUP(VLOOKUP($A22,OUTIL!$EE:$EJ,B$1,FALSE),REF!$T:$U,2,FALSE),IF($A$9="Produits finis d'equipement agricole",VLOOKUP(VLOOKUP($A22,OUTIL!$EM:$ER,B$1,FALSE),REF!$AI:$AJ,2,FALSE),IF($A$9="Produits finis d'equipement industriel",VLOOKUP(VLOOKUP($A22,OUTIL!$EU:$EZ,B$1,FALSE),REF!$W:$X,2,FALSE),"Ahmadovitch")))))))))</f>
        <v>Crustacés, mollusques et coquillages</v>
      </c>
      <c r="C22" s="5">
        <f>ROUND(IF($A$9="Alimentation, boissons et tabacs",VLOOKUP($A22,OUTIL!$CH:$CM,C$1,FALSE),IF($A$9="Demi produits",VLOOKUP($A22,OUTIL!$CQ:$CV,C$1,FALSE),IF($A$9="Energie  et  lubrifiants",VLOOKUP($A22,OUTIL!$CY:$DD,C$1,FALSE),IF($A$9="Or industriel",VLOOKUP($A22,OUTIL!$DG:$DL,C$1,FALSE),IF($A$9="Produits bruts d'origine animale et vegetale",VLOOKUP($A22,OUTIL!$DO:$DT,C$1,FALSE),IF($A$9="Produits bruts d'origine minerale",VLOOKUP($A22,OUTIL!$DW:$EB,C$1,FALSE),IF($A$9="Produits finis de consommation",VLOOKUP($A22,OUTIL!$EE:$EJ,C$1,FALSE),IF($A$9="Produits finis d'equipement agricole",VLOOKUP($A22,OUTIL!$EM:$ER,C$1,FALSE),IF($A$9="Produits finis d'equipement industriel",VLOOKUP($A22,OUTIL!$EU:$EZ,C$1,FALSE),"Ahmadovitch")))))))))/1000,0)</f>
        <v>47192</v>
      </c>
      <c r="D22" s="5">
        <f>ROUND(IF($A$9="Alimentation, boissons et tabacs",VLOOKUP($A22,OUTIL!$CH:$CM,D$1,FALSE),IF($A$9="Demi produits",VLOOKUP($A22,OUTIL!$CQ:$CV,D$1,FALSE),IF($A$9="Energie  et  lubrifiants",VLOOKUP($A22,OUTIL!$CY:$DD,D$1,FALSE),IF($A$9="Or industriel",VLOOKUP($A22,OUTIL!$DG:$DL,D$1,FALSE),IF($A$9="Produits bruts d'origine animale et vegetale",VLOOKUP($A22,OUTIL!$DO:$DT,D$1,FALSE),IF($A$9="Produits bruts d'origine minerale",VLOOKUP($A22,OUTIL!$DW:$EB,D$1,FALSE),IF($A$9="Produits finis de consommation",VLOOKUP($A22,OUTIL!$EE:$EJ,D$1,FALSE),IF($A$9="Produits finis d'equipement agricole",VLOOKUP($A22,OUTIL!$EM:$ER,D$1,FALSE),IF($A$9="Produits finis d'equipement industriel",VLOOKUP($A22,OUTIL!$EU:$EZ,D$1,FALSE),"Ahmadovitch")))))))))/1000,0)</f>
        <v>1549778</v>
      </c>
      <c r="E22" s="5">
        <f>ROUND(IF($A$9="Alimentation, boissons et tabacs",VLOOKUP($A22,OUTIL!$CH:$CM,E$1,FALSE),IF($A$9="Demi produits",VLOOKUP($A22,OUTIL!$CQ:$CV,E$1,FALSE),IF($A$9="Energie  et  lubrifiants",VLOOKUP($A22,OUTIL!$CY:$DD,E$1,FALSE),IF($A$9="Or industriel",VLOOKUP($A22,OUTIL!$DG:$DL,E$1,FALSE),IF($A$9="Produits bruts d'origine animale et vegetale",VLOOKUP($A22,OUTIL!$DO:$DT,E$1,FALSE),IF($A$9="Produits bruts d'origine minerale",VLOOKUP($A22,OUTIL!$DW:$EB,E$1,FALSE),IF($A$9="Produits finis de consommation",VLOOKUP($A22,OUTIL!$EE:$EJ,E$1,FALSE),IF($A$9="Produits finis d'equipement agricole",VLOOKUP($A22,OUTIL!$EM:$ER,E$1,FALSE),IF($A$9="Produits finis d'equipement industriel",VLOOKUP($A22,OUTIL!$EU:$EZ,E$1,FALSE),"Ahmadovitch")))))))))/1000,0)</f>
        <v>42239</v>
      </c>
      <c r="F22" s="5">
        <f>ROUND(IF($A$9="Alimentation, boissons et tabacs",VLOOKUP($A22,OUTIL!$CH:$CM,F$1,FALSE),IF($A$9="Demi produits",VLOOKUP($A22,OUTIL!$CQ:$CV,F$1,FALSE),IF($A$9="Energie  et  lubrifiants",VLOOKUP($A22,OUTIL!$CY:$DD,F$1,FALSE),IF($A$9="Or industriel",VLOOKUP($A22,OUTIL!$DG:$DL,F$1,FALSE),IF($A$9="Produits bruts d'origine animale et vegetale",VLOOKUP($A22,OUTIL!$DO:$DT,F$1,FALSE),IF($A$9="Produits bruts d'origine minerale",VLOOKUP($A22,OUTIL!$DW:$EB,F$1,FALSE),IF($A$9="Produits finis de consommation",VLOOKUP($A22,OUTIL!$EE:$EJ,F$1,FALSE),IF($A$9="Produits finis d'equipement agricole",VLOOKUP($A22,OUTIL!$EM:$ER,F$1,FALSE),IF($A$9="Produits finis d'equipement industriel",VLOOKUP($A22,OUTIL!$EU:$EZ,F$1,FALSE),"Ahmadovitch")))))))))/1000,0)</f>
        <v>1358940</v>
      </c>
    </row>
    <row r="23" spans="1:6" ht="16.5" x14ac:dyDescent="0.3">
      <c r="A23">
        <v>14</v>
      </c>
      <c r="B23" s="5" t="str">
        <f>IF($A$9="Alimentation, boissons et tabacs",VLOOKUP(VLOOKUP($A23,OUTIL!$CH:$CM,B$1,FALSE),REF!$K:$L,2,FALSE),IF($A$9="Demi produits",VLOOKUP(VLOOKUP($A23,OUTIL!$CQ:$CV,B$1,FALSE),REF!$N:$O,2,FALSE),IF($A$9="Energie  et  lubrifiants",VLOOKUP(VLOOKUP($A23,OUTIL!$CY:$DD,B$1,FALSE),REF!$Z:$AA,2,FALSE),IF($A$9="Or industriel",VLOOKUP(VLOOKUP($A23,OUTIL!$DG:$DL,B$1,FALSE),REF!$AC:$AD,2,FALSE),IF($A$9="Produits bruts d'origine animale et vegetale",VLOOKUP(VLOOKUP($A23,OUTIL!$DO:$DT,B$1,FALSE),REF!$Q:$R,2,FALSE),IF($A$9="Produits bruts d'origine minerale",VLOOKUP(VLOOKUP($A23,OUTIL!$DW:$EB,B$1,FALSE),REF!$AF:$AG,2,FALSE),IF($A$9="Produits finis de consommation",VLOOKUP(VLOOKUP($A23,OUTIL!$EE:$EJ,B$1,FALSE),REF!$T:$U,2,FALSE),IF($A$9="Produits finis d'equipement agricole",VLOOKUP(VLOOKUP($A23,OUTIL!$EM:$ER,B$1,FALSE),REF!$AI:$AJ,2,FALSE),IF($A$9="Produits finis d'equipement industriel",VLOOKUP(VLOOKUP($A23,OUTIL!$EU:$EZ,B$1,FALSE),REF!$W:$X,2,FALSE),"Ahmadovitch")))))))))</f>
        <v>Orge</v>
      </c>
      <c r="C23" s="5">
        <f>ROUND(IF($A$9="Alimentation, boissons et tabacs",VLOOKUP($A23,OUTIL!$CH:$CM,C$1,FALSE),IF($A$9="Demi produits",VLOOKUP($A23,OUTIL!$CQ:$CV,C$1,FALSE),IF($A$9="Energie  et  lubrifiants",VLOOKUP($A23,OUTIL!$CY:$DD,C$1,FALSE),IF($A$9="Or industriel",VLOOKUP($A23,OUTIL!$DG:$DL,C$1,FALSE),IF($A$9="Produits bruts d'origine animale et vegetale",VLOOKUP($A23,OUTIL!$DO:$DT,C$1,FALSE),IF($A$9="Produits bruts d'origine minerale",VLOOKUP($A23,OUTIL!$DW:$EB,C$1,FALSE),IF($A$9="Produits finis de consommation",VLOOKUP($A23,OUTIL!$EE:$EJ,C$1,FALSE),IF($A$9="Produits finis d'equipement agricole",VLOOKUP($A23,OUTIL!$EM:$ER,C$1,FALSE),IF($A$9="Produits finis d'equipement industriel",VLOOKUP($A23,OUTIL!$EU:$EZ,C$1,FALSE),"Ahmadovitch")))))))))/1000,0)</f>
        <v>582395</v>
      </c>
      <c r="D23" s="5">
        <f>ROUND(IF($A$9="Alimentation, boissons et tabacs",VLOOKUP($A23,OUTIL!$CH:$CM,D$1,FALSE),IF($A$9="Demi produits",VLOOKUP($A23,OUTIL!$CQ:$CV,D$1,FALSE),IF($A$9="Energie  et  lubrifiants",VLOOKUP($A23,OUTIL!$CY:$DD,D$1,FALSE),IF($A$9="Or industriel",VLOOKUP($A23,OUTIL!$DG:$DL,D$1,FALSE),IF($A$9="Produits bruts d'origine animale et vegetale",VLOOKUP($A23,OUTIL!$DO:$DT,D$1,FALSE),IF($A$9="Produits bruts d'origine minerale",VLOOKUP($A23,OUTIL!$DW:$EB,D$1,FALSE),IF($A$9="Produits finis de consommation",VLOOKUP($A23,OUTIL!$EE:$EJ,D$1,FALSE),IF($A$9="Produits finis d'equipement agricole",VLOOKUP($A23,OUTIL!$EM:$ER,D$1,FALSE),IF($A$9="Produits finis d'equipement industriel",VLOOKUP($A23,OUTIL!$EU:$EZ,D$1,FALSE),"Ahmadovitch")))))))))/1000,0)</f>
        <v>1379549</v>
      </c>
      <c r="E23" s="5">
        <f>ROUND(IF($A$9="Alimentation, boissons et tabacs",VLOOKUP($A23,OUTIL!$CH:$CM,E$1,FALSE),IF($A$9="Demi produits",VLOOKUP($A23,OUTIL!$CQ:$CV,E$1,FALSE),IF($A$9="Energie  et  lubrifiants",VLOOKUP($A23,OUTIL!$CY:$DD,E$1,FALSE),IF($A$9="Or industriel",VLOOKUP($A23,OUTIL!$DG:$DL,E$1,FALSE),IF($A$9="Produits bruts d'origine animale et vegetale",VLOOKUP($A23,OUTIL!$DO:$DT,E$1,FALSE),IF($A$9="Produits bruts d'origine minerale",VLOOKUP($A23,OUTIL!$DW:$EB,E$1,FALSE),IF($A$9="Produits finis de consommation",VLOOKUP($A23,OUTIL!$EE:$EJ,E$1,FALSE),IF($A$9="Produits finis d'equipement agricole",VLOOKUP($A23,OUTIL!$EM:$ER,E$1,FALSE),IF($A$9="Produits finis d'equipement industriel",VLOOKUP($A23,OUTIL!$EU:$EZ,E$1,FALSE),"Ahmadovitch")))))))))/1000,0)</f>
        <v>1066428</v>
      </c>
      <c r="F23" s="5">
        <f>ROUND(IF($A$9="Alimentation, boissons et tabacs",VLOOKUP($A23,OUTIL!$CH:$CM,F$1,FALSE),IF($A$9="Demi produits",VLOOKUP($A23,OUTIL!$CQ:$CV,F$1,FALSE),IF($A$9="Energie  et  lubrifiants",VLOOKUP($A23,OUTIL!$CY:$DD,F$1,FALSE),IF($A$9="Or industriel",VLOOKUP($A23,OUTIL!$DG:$DL,F$1,FALSE),IF($A$9="Produits bruts d'origine animale et vegetale",VLOOKUP($A23,OUTIL!$DO:$DT,F$1,FALSE),IF($A$9="Produits bruts d'origine minerale",VLOOKUP($A23,OUTIL!$DW:$EB,F$1,FALSE),IF($A$9="Produits finis de consommation",VLOOKUP($A23,OUTIL!$EE:$EJ,F$1,FALSE),IF($A$9="Produits finis d'equipement agricole",VLOOKUP($A23,OUTIL!$EM:$ER,F$1,FALSE),IF($A$9="Produits finis d'equipement industriel",VLOOKUP($A23,OUTIL!$EU:$EZ,F$1,FALSE),"Ahmadovitch")))))))))/1000,0)</f>
        <v>2411402</v>
      </c>
    </row>
    <row r="24" spans="1:6" ht="16.5" x14ac:dyDescent="0.3">
      <c r="A24">
        <v>15</v>
      </c>
      <c r="B24" s="5" t="str">
        <f>IF($A$9="Alimentation, boissons et tabacs",VLOOKUP(VLOOKUP($A24,OUTIL!$CH:$CM,B$1,FALSE),REF!$K:$L,2,FALSE),IF($A$9="Demi produits",VLOOKUP(VLOOKUP($A24,OUTIL!$CQ:$CV,B$1,FALSE),REF!$N:$O,2,FALSE),IF($A$9="Energie  et  lubrifiants",VLOOKUP(VLOOKUP($A24,OUTIL!$CY:$DD,B$1,FALSE),REF!$Z:$AA,2,FALSE),IF($A$9="Or industriel",VLOOKUP(VLOOKUP($A24,OUTIL!$DG:$DL,B$1,FALSE),REF!$AC:$AD,2,FALSE),IF($A$9="Produits bruts d'origine animale et vegetale",VLOOKUP(VLOOKUP($A24,OUTIL!$DO:$DT,B$1,FALSE),REF!$Q:$R,2,FALSE),IF($A$9="Produits bruts d'origine minerale",VLOOKUP(VLOOKUP($A24,OUTIL!$DW:$EB,B$1,FALSE),REF!$AF:$AG,2,FALSE),IF($A$9="Produits finis de consommation",VLOOKUP(VLOOKUP($A24,OUTIL!$EE:$EJ,B$1,FALSE),REF!$T:$U,2,FALSE),IF($A$9="Produits finis d'equipement agricole",VLOOKUP(VLOOKUP($A24,OUTIL!$EM:$ER,B$1,FALSE),REF!$AI:$AJ,2,FALSE),IF($A$9="Produits finis d'equipement industriel",VLOOKUP(VLOOKUP($A24,OUTIL!$EU:$EZ,B$1,FALSE),REF!$W:$X,2,FALSE),"Ahmadovitch")))))))))</f>
        <v>Cacao et preparations à base de cacao</v>
      </c>
      <c r="C24" s="5">
        <f>ROUND(IF($A$9="Alimentation, boissons et tabacs",VLOOKUP($A24,OUTIL!$CH:$CM,C$1,FALSE),IF($A$9="Demi produits",VLOOKUP($A24,OUTIL!$CQ:$CV,C$1,FALSE),IF($A$9="Energie  et  lubrifiants",VLOOKUP($A24,OUTIL!$CY:$DD,C$1,FALSE),IF($A$9="Or industriel",VLOOKUP($A24,OUTIL!$DG:$DL,C$1,FALSE),IF($A$9="Produits bruts d'origine animale et vegetale",VLOOKUP($A24,OUTIL!$DO:$DT,C$1,FALSE),IF($A$9="Produits bruts d'origine minerale",VLOOKUP($A24,OUTIL!$DW:$EB,C$1,FALSE),IF($A$9="Produits finis de consommation",VLOOKUP($A24,OUTIL!$EE:$EJ,C$1,FALSE),IF($A$9="Produits finis d'equipement agricole",VLOOKUP($A24,OUTIL!$EM:$ER,C$1,FALSE),IF($A$9="Produits finis d'equipement industriel",VLOOKUP($A24,OUTIL!$EU:$EZ,C$1,FALSE),"Ahmadovitch")))))))))/1000,0)</f>
        <v>22102</v>
      </c>
      <c r="D24" s="5">
        <f>ROUND(IF($A$9="Alimentation, boissons et tabacs",VLOOKUP($A24,OUTIL!$CH:$CM,D$1,FALSE),IF($A$9="Demi produits",VLOOKUP($A24,OUTIL!$CQ:$CV,D$1,FALSE),IF($A$9="Energie  et  lubrifiants",VLOOKUP($A24,OUTIL!$CY:$DD,D$1,FALSE),IF($A$9="Or industriel",VLOOKUP($A24,OUTIL!$DG:$DL,D$1,FALSE),IF($A$9="Produits bruts d'origine animale et vegetale",VLOOKUP($A24,OUTIL!$DO:$DT,D$1,FALSE),IF($A$9="Produits bruts d'origine minerale",VLOOKUP($A24,OUTIL!$DW:$EB,D$1,FALSE),IF($A$9="Produits finis de consommation",VLOOKUP($A24,OUTIL!$EE:$EJ,D$1,FALSE),IF($A$9="Produits finis d'equipement agricole",VLOOKUP($A24,OUTIL!$EM:$ER,D$1,FALSE),IF($A$9="Produits finis d'equipement industriel",VLOOKUP($A24,OUTIL!$EU:$EZ,D$1,FALSE),"Ahmadovitch")))))))))/1000,0)</f>
        <v>1375846</v>
      </c>
      <c r="E24" s="5">
        <f>ROUND(IF($A$9="Alimentation, boissons et tabacs",VLOOKUP($A24,OUTIL!$CH:$CM,E$1,FALSE),IF($A$9="Demi produits",VLOOKUP($A24,OUTIL!$CQ:$CV,E$1,FALSE),IF($A$9="Energie  et  lubrifiants",VLOOKUP($A24,OUTIL!$CY:$DD,E$1,FALSE),IF($A$9="Or industriel",VLOOKUP($A24,OUTIL!$DG:$DL,E$1,FALSE),IF($A$9="Produits bruts d'origine animale et vegetale",VLOOKUP($A24,OUTIL!$DO:$DT,E$1,FALSE),IF($A$9="Produits bruts d'origine minerale",VLOOKUP($A24,OUTIL!$DW:$EB,E$1,FALSE),IF($A$9="Produits finis de consommation",VLOOKUP($A24,OUTIL!$EE:$EJ,E$1,FALSE),IF($A$9="Produits finis d'equipement agricole",VLOOKUP($A24,OUTIL!$EM:$ER,E$1,FALSE),IF($A$9="Produits finis d'equipement industriel",VLOOKUP($A24,OUTIL!$EU:$EZ,E$1,FALSE),"Ahmadovitch")))))))))/1000,0)</f>
        <v>23944</v>
      </c>
      <c r="F24" s="5">
        <f>ROUND(IF($A$9="Alimentation, boissons et tabacs",VLOOKUP($A24,OUTIL!$CH:$CM,F$1,FALSE),IF($A$9="Demi produits",VLOOKUP($A24,OUTIL!$CQ:$CV,F$1,FALSE),IF($A$9="Energie  et  lubrifiants",VLOOKUP($A24,OUTIL!$CY:$DD,F$1,FALSE),IF($A$9="Or industriel",VLOOKUP($A24,OUTIL!$DG:$DL,F$1,FALSE),IF($A$9="Produits bruts d'origine animale et vegetale",VLOOKUP($A24,OUTIL!$DO:$DT,F$1,FALSE),IF($A$9="Produits bruts d'origine minerale",VLOOKUP($A24,OUTIL!$DW:$EB,F$1,FALSE),IF($A$9="Produits finis de consommation",VLOOKUP($A24,OUTIL!$EE:$EJ,F$1,FALSE),IF($A$9="Produits finis d'equipement agricole",VLOOKUP($A24,OUTIL!$EM:$ER,F$1,FALSE),IF($A$9="Produits finis d'equipement industriel",VLOOKUP($A24,OUTIL!$EU:$EZ,F$1,FALSE),"Ahmadovitch")))))))))/1000,0)</f>
        <v>1087403</v>
      </c>
    </row>
    <row r="25" spans="1:6" ht="16.5" x14ac:dyDescent="0.3">
      <c r="A25">
        <v>16</v>
      </c>
      <c r="B25" s="5" t="str">
        <f>IF($A$9="Alimentation, boissons et tabacs",VLOOKUP(VLOOKUP($A25,OUTIL!$CH:$CM,B$1,FALSE),REF!$K:$L,2,FALSE),IF($A$9="Demi produits",VLOOKUP(VLOOKUP($A25,OUTIL!$CQ:$CV,B$1,FALSE),REF!$N:$O,2,FALSE),IF($A$9="Energie  et  lubrifiants",VLOOKUP(VLOOKUP($A25,OUTIL!$CY:$DD,B$1,FALSE),REF!$Z:$AA,2,FALSE),IF($A$9="Or industriel",VLOOKUP(VLOOKUP($A25,OUTIL!$DG:$DL,B$1,FALSE),REF!$AC:$AD,2,FALSE),IF($A$9="Produits bruts d'origine animale et vegetale",VLOOKUP(VLOOKUP($A25,OUTIL!$DO:$DT,B$1,FALSE),REF!$Q:$R,2,FALSE),IF($A$9="Produits bruts d'origine minerale",VLOOKUP(VLOOKUP($A25,OUTIL!$DW:$EB,B$1,FALSE),REF!$AF:$AG,2,FALSE),IF($A$9="Produits finis de consommation",VLOOKUP(VLOOKUP($A25,OUTIL!$EE:$EJ,B$1,FALSE),REF!$T:$U,2,FALSE),IF($A$9="Produits finis d'equipement agricole",VLOOKUP(VLOOKUP($A25,OUTIL!$EM:$ER,B$1,FALSE),REF!$AI:$AJ,2,FALSE),IF($A$9="Produits finis d'equipement industriel",VLOOKUP(VLOOKUP($A25,OUTIL!$EU:$EZ,B$1,FALSE),REF!$W:$X,2,FALSE),"Ahmadovitch")))))))))</f>
        <v>Fromage</v>
      </c>
      <c r="C25" s="5">
        <f>ROUND(IF($A$9="Alimentation, boissons et tabacs",VLOOKUP($A25,OUTIL!$CH:$CM,C$1,FALSE),IF($A$9="Demi produits",VLOOKUP($A25,OUTIL!$CQ:$CV,C$1,FALSE),IF($A$9="Energie  et  lubrifiants",VLOOKUP($A25,OUTIL!$CY:$DD,C$1,FALSE),IF($A$9="Or industriel",VLOOKUP($A25,OUTIL!$DG:$DL,C$1,FALSE),IF($A$9="Produits bruts d'origine animale et vegetale",VLOOKUP($A25,OUTIL!$DO:$DT,C$1,FALSE),IF($A$9="Produits bruts d'origine minerale",VLOOKUP($A25,OUTIL!$DW:$EB,C$1,FALSE),IF($A$9="Produits finis de consommation",VLOOKUP($A25,OUTIL!$EE:$EJ,C$1,FALSE),IF($A$9="Produits finis d'equipement agricole",VLOOKUP($A25,OUTIL!$EM:$ER,C$1,FALSE),IF($A$9="Produits finis d'equipement industriel",VLOOKUP($A25,OUTIL!$EU:$EZ,C$1,FALSE),"Ahmadovitch")))))))))/1000,0)</f>
        <v>21273</v>
      </c>
      <c r="D25" s="5">
        <f>ROUND(IF($A$9="Alimentation, boissons et tabacs",VLOOKUP($A25,OUTIL!$CH:$CM,D$1,FALSE),IF($A$9="Demi produits",VLOOKUP($A25,OUTIL!$CQ:$CV,D$1,FALSE),IF($A$9="Energie  et  lubrifiants",VLOOKUP($A25,OUTIL!$CY:$DD,D$1,FALSE),IF($A$9="Or industriel",VLOOKUP($A25,OUTIL!$DG:$DL,D$1,FALSE),IF($A$9="Produits bruts d'origine animale et vegetale",VLOOKUP($A25,OUTIL!$DO:$DT,D$1,FALSE),IF($A$9="Produits bruts d'origine minerale",VLOOKUP($A25,OUTIL!$DW:$EB,D$1,FALSE),IF($A$9="Produits finis de consommation",VLOOKUP($A25,OUTIL!$EE:$EJ,D$1,FALSE),IF($A$9="Produits finis d'equipement agricole",VLOOKUP($A25,OUTIL!$EM:$ER,D$1,FALSE),IF($A$9="Produits finis d'equipement industriel",VLOOKUP($A25,OUTIL!$EU:$EZ,D$1,FALSE),"Ahmadovitch")))))))))/1000,0)</f>
        <v>1313939</v>
      </c>
      <c r="E25" s="5">
        <f>ROUND(IF($A$9="Alimentation, boissons et tabacs",VLOOKUP($A25,OUTIL!$CH:$CM,E$1,FALSE),IF($A$9="Demi produits",VLOOKUP($A25,OUTIL!$CQ:$CV,E$1,FALSE),IF($A$9="Energie  et  lubrifiants",VLOOKUP($A25,OUTIL!$CY:$DD,E$1,FALSE),IF($A$9="Or industriel",VLOOKUP($A25,OUTIL!$DG:$DL,E$1,FALSE),IF($A$9="Produits bruts d'origine animale et vegetale",VLOOKUP($A25,OUTIL!$DO:$DT,E$1,FALSE),IF($A$9="Produits bruts d'origine minerale",VLOOKUP($A25,OUTIL!$DW:$EB,E$1,FALSE),IF($A$9="Produits finis de consommation",VLOOKUP($A25,OUTIL!$EE:$EJ,E$1,FALSE),IF($A$9="Produits finis d'equipement agricole",VLOOKUP($A25,OUTIL!$EM:$ER,E$1,FALSE),IF($A$9="Produits finis d'equipement industriel",VLOOKUP($A25,OUTIL!$EU:$EZ,E$1,FALSE),"Ahmadovitch")))))))))/1000,0)</f>
        <v>18890</v>
      </c>
      <c r="F25" s="5">
        <f>ROUND(IF($A$9="Alimentation, boissons et tabacs",VLOOKUP($A25,OUTIL!$CH:$CM,F$1,FALSE),IF($A$9="Demi produits",VLOOKUP($A25,OUTIL!$CQ:$CV,F$1,FALSE),IF($A$9="Energie  et  lubrifiants",VLOOKUP($A25,OUTIL!$CY:$DD,F$1,FALSE),IF($A$9="Or industriel",VLOOKUP($A25,OUTIL!$DG:$DL,F$1,FALSE),IF($A$9="Produits bruts d'origine animale et vegetale",VLOOKUP($A25,OUTIL!$DO:$DT,F$1,FALSE),IF($A$9="Produits bruts d'origine minerale",VLOOKUP($A25,OUTIL!$DW:$EB,F$1,FALSE),IF($A$9="Produits finis de consommation",VLOOKUP($A25,OUTIL!$EE:$EJ,F$1,FALSE),IF($A$9="Produits finis d'equipement agricole",VLOOKUP($A25,OUTIL!$EM:$ER,F$1,FALSE),IF($A$9="Produits finis d'equipement industriel",VLOOKUP($A25,OUTIL!$EU:$EZ,F$1,FALSE),"Ahmadovitch")))))))))/1000,0)</f>
        <v>1128753</v>
      </c>
    </row>
    <row r="26" spans="1:6" ht="16.5" x14ac:dyDescent="0.3">
      <c r="A26">
        <v>17</v>
      </c>
      <c r="B26" s="5" t="str">
        <f>IF($A$9="Alimentation, boissons et tabacs",VLOOKUP(VLOOKUP($A26,OUTIL!$CH:$CM,B$1,FALSE),REF!$K:$L,2,FALSE),IF($A$9="Demi produits",VLOOKUP(VLOOKUP($A26,OUTIL!$CQ:$CV,B$1,FALSE),REF!$N:$O,2,FALSE),IF($A$9="Energie  et  lubrifiants",VLOOKUP(VLOOKUP($A26,OUTIL!$CY:$DD,B$1,FALSE),REF!$Z:$AA,2,FALSE),IF($A$9="Or industriel",VLOOKUP(VLOOKUP($A26,OUTIL!$DG:$DL,B$1,FALSE),REF!$AC:$AD,2,FALSE),IF($A$9="Produits bruts d'origine animale et vegetale",VLOOKUP(VLOOKUP($A26,OUTIL!$DO:$DT,B$1,FALSE),REF!$Q:$R,2,FALSE),IF($A$9="Produits bruts d'origine minerale",VLOOKUP(VLOOKUP($A26,OUTIL!$DW:$EB,B$1,FALSE),REF!$AF:$AG,2,FALSE),IF($A$9="Produits finis de consommation",VLOOKUP(VLOOKUP($A26,OUTIL!$EE:$EJ,B$1,FALSE),REF!$T:$U,2,FALSE),IF($A$9="Produits finis d'equipement agricole",VLOOKUP(VLOOKUP($A26,OUTIL!$EM:$ER,B$1,FALSE),REF!$AI:$AJ,2,FALSE),IF($A$9="Produits finis d'equipement industriel",VLOOKUP(VLOOKUP($A26,OUTIL!$EU:$EZ,B$1,FALSE),REF!$W:$X,2,FALSE),"Ahmadovitch")))))))))</f>
        <v>Préparations pour l'alimentation des animaux.</v>
      </c>
      <c r="C26" s="5">
        <f>ROUND(IF($A$9="Alimentation, boissons et tabacs",VLOOKUP($A26,OUTIL!$CH:$CM,C$1,FALSE),IF($A$9="Demi produits",VLOOKUP($A26,OUTIL!$CQ:$CV,C$1,FALSE),IF($A$9="Energie  et  lubrifiants",VLOOKUP($A26,OUTIL!$CY:$DD,C$1,FALSE),IF($A$9="Or industriel",VLOOKUP($A26,OUTIL!$DG:$DL,C$1,FALSE),IF($A$9="Produits bruts d'origine animale et vegetale",VLOOKUP($A26,OUTIL!$DO:$DT,C$1,FALSE),IF($A$9="Produits bruts d'origine minerale",VLOOKUP($A26,OUTIL!$DW:$EB,C$1,FALSE),IF($A$9="Produits finis de consommation",VLOOKUP($A26,OUTIL!$EE:$EJ,C$1,FALSE),IF($A$9="Produits finis d'equipement agricole",VLOOKUP($A26,OUTIL!$EM:$ER,C$1,FALSE),IF($A$9="Produits finis d'equipement industriel",VLOOKUP($A26,OUTIL!$EU:$EZ,C$1,FALSE),"Ahmadovitch")))))))))/1000,0)</f>
        <v>199476</v>
      </c>
      <c r="D26" s="5">
        <f>ROUND(IF($A$9="Alimentation, boissons et tabacs",VLOOKUP($A26,OUTIL!$CH:$CM,D$1,FALSE),IF($A$9="Demi produits",VLOOKUP($A26,OUTIL!$CQ:$CV,D$1,FALSE),IF($A$9="Energie  et  lubrifiants",VLOOKUP($A26,OUTIL!$CY:$DD,D$1,FALSE),IF($A$9="Or industriel",VLOOKUP($A26,OUTIL!$DG:$DL,D$1,FALSE),IF($A$9="Produits bruts d'origine animale et vegetale",VLOOKUP($A26,OUTIL!$DO:$DT,D$1,FALSE),IF($A$9="Produits bruts d'origine minerale",VLOOKUP($A26,OUTIL!$DW:$EB,D$1,FALSE),IF($A$9="Produits finis de consommation",VLOOKUP($A26,OUTIL!$EE:$EJ,D$1,FALSE),IF($A$9="Produits finis d'equipement agricole",VLOOKUP($A26,OUTIL!$EM:$ER,D$1,FALSE),IF($A$9="Produits finis d'equipement industriel",VLOOKUP($A26,OUTIL!$EU:$EZ,D$1,FALSE),"Ahmadovitch")))))))))/1000,0)</f>
        <v>1293222</v>
      </c>
      <c r="E26" s="5">
        <f>ROUND(IF($A$9="Alimentation, boissons et tabacs",VLOOKUP($A26,OUTIL!$CH:$CM,E$1,FALSE),IF($A$9="Demi produits",VLOOKUP($A26,OUTIL!$CQ:$CV,E$1,FALSE),IF($A$9="Energie  et  lubrifiants",VLOOKUP($A26,OUTIL!$CY:$DD,E$1,FALSE),IF($A$9="Or industriel",VLOOKUP($A26,OUTIL!$DG:$DL,E$1,FALSE),IF($A$9="Produits bruts d'origine animale et vegetale",VLOOKUP($A26,OUTIL!$DO:$DT,E$1,FALSE),IF($A$9="Produits bruts d'origine minerale",VLOOKUP($A26,OUTIL!$DW:$EB,E$1,FALSE),IF($A$9="Produits finis de consommation",VLOOKUP($A26,OUTIL!$EE:$EJ,E$1,FALSE),IF($A$9="Produits finis d'equipement agricole",VLOOKUP($A26,OUTIL!$EM:$ER,E$1,FALSE),IF($A$9="Produits finis d'equipement industriel",VLOOKUP($A26,OUTIL!$EU:$EZ,E$1,FALSE),"Ahmadovitch")))))))))/1000,0)</f>
        <v>173437</v>
      </c>
      <c r="F26" s="5">
        <f>ROUND(IF($A$9="Alimentation, boissons et tabacs",VLOOKUP($A26,OUTIL!$CH:$CM,F$1,FALSE),IF($A$9="Demi produits",VLOOKUP($A26,OUTIL!$CQ:$CV,F$1,FALSE),IF($A$9="Energie  et  lubrifiants",VLOOKUP($A26,OUTIL!$CY:$DD,F$1,FALSE),IF($A$9="Or industriel",VLOOKUP($A26,OUTIL!$DG:$DL,F$1,FALSE),IF($A$9="Produits bruts d'origine animale et vegetale",VLOOKUP($A26,OUTIL!$DO:$DT,F$1,FALSE),IF($A$9="Produits bruts d'origine minerale",VLOOKUP($A26,OUTIL!$DW:$EB,F$1,FALSE),IF($A$9="Produits finis de consommation",VLOOKUP($A26,OUTIL!$EE:$EJ,F$1,FALSE),IF($A$9="Produits finis d'equipement agricole",VLOOKUP($A26,OUTIL!$EM:$ER,F$1,FALSE),IF($A$9="Produits finis d'equipement industriel",VLOOKUP($A26,OUTIL!$EU:$EZ,F$1,FALSE),"Ahmadovitch")))))))))/1000,0)</f>
        <v>1140973</v>
      </c>
    </row>
    <row r="27" spans="1:6" ht="16.5" x14ac:dyDescent="0.3">
      <c r="A27">
        <v>18</v>
      </c>
      <c r="B27" s="5" t="str">
        <f>IF($A$9="Alimentation, boissons et tabacs",VLOOKUP(VLOOKUP($A27,OUTIL!$CH:$CM,B$1,FALSE),REF!$K:$L,2,FALSE),IF($A$9="Demi produits",VLOOKUP(VLOOKUP($A27,OUTIL!$CQ:$CV,B$1,FALSE),REF!$N:$O,2,FALSE),IF($A$9="Energie  et  lubrifiants",VLOOKUP(VLOOKUP($A27,OUTIL!$CY:$DD,B$1,FALSE),REF!$Z:$AA,2,FALSE),IF($A$9="Or industriel",VLOOKUP(VLOOKUP($A27,OUTIL!$DG:$DL,B$1,FALSE),REF!$AC:$AD,2,FALSE),IF($A$9="Produits bruts d'origine animale et vegetale",VLOOKUP(VLOOKUP($A27,OUTIL!$DO:$DT,B$1,FALSE),REF!$Q:$R,2,FALSE),IF($A$9="Produits bruts d'origine minerale",VLOOKUP(VLOOKUP($A27,OUTIL!$DW:$EB,B$1,FALSE),REF!$AF:$AG,2,FALSE),IF($A$9="Produits finis de consommation",VLOOKUP(VLOOKUP($A27,OUTIL!$EE:$EJ,B$1,FALSE),REF!$T:$U,2,FALSE),IF($A$9="Produits finis d'equipement agricole",VLOOKUP(VLOOKUP($A27,OUTIL!$EM:$ER,B$1,FALSE),REF!$AI:$AJ,2,FALSE),IF($A$9="Produits finis d'equipement industriel",VLOOKUP(VLOOKUP($A27,OUTIL!$EU:$EZ,B$1,FALSE),REF!$W:$X,2,FALSE),"Ahmadovitch")))))))))</f>
        <v>Lait et produits de la laiterie autres que le beurre et le fromage</v>
      </c>
      <c r="C27" s="5">
        <f>ROUND(IF($A$9="Alimentation, boissons et tabacs",VLOOKUP($A27,OUTIL!$CH:$CM,C$1,FALSE),IF($A$9="Demi produits",VLOOKUP($A27,OUTIL!$CQ:$CV,C$1,FALSE),IF($A$9="Energie  et  lubrifiants",VLOOKUP($A27,OUTIL!$CY:$DD,C$1,FALSE),IF($A$9="Or industriel",VLOOKUP($A27,OUTIL!$DG:$DL,C$1,FALSE),IF($A$9="Produits bruts d'origine animale et vegetale",VLOOKUP($A27,OUTIL!$DO:$DT,C$1,FALSE),IF($A$9="Produits bruts d'origine minerale",VLOOKUP($A27,OUTIL!$DW:$EB,C$1,FALSE),IF($A$9="Produits finis de consommation",VLOOKUP($A27,OUTIL!$EE:$EJ,C$1,FALSE),IF($A$9="Produits finis d'equipement agricole",VLOOKUP($A27,OUTIL!$EM:$ER,C$1,FALSE),IF($A$9="Produits finis d'equipement industriel",VLOOKUP($A27,OUTIL!$EU:$EZ,C$1,FALSE),"Ahmadovitch")))))))))/1000,0)</f>
        <v>49112</v>
      </c>
      <c r="D27" s="5">
        <f>ROUND(IF($A$9="Alimentation, boissons et tabacs",VLOOKUP($A27,OUTIL!$CH:$CM,D$1,FALSE),IF($A$9="Demi produits",VLOOKUP($A27,OUTIL!$CQ:$CV,D$1,FALSE),IF($A$9="Energie  et  lubrifiants",VLOOKUP($A27,OUTIL!$CY:$DD,D$1,FALSE),IF($A$9="Or industriel",VLOOKUP($A27,OUTIL!$DG:$DL,D$1,FALSE),IF($A$9="Produits bruts d'origine animale et vegetale",VLOOKUP($A27,OUTIL!$DO:$DT,D$1,FALSE),IF($A$9="Produits bruts d'origine minerale",VLOOKUP($A27,OUTIL!$DW:$EB,D$1,FALSE),IF($A$9="Produits finis de consommation",VLOOKUP($A27,OUTIL!$EE:$EJ,D$1,FALSE),IF($A$9="Produits finis d'equipement agricole",VLOOKUP($A27,OUTIL!$EM:$ER,D$1,FALSE),IF($A$9="Produits finis d'equipement industriel",VLOOKUP($A27,OUTIL!$EU:$EZ,D$1,FALSE),"Ahmadovitch")))))))))/1000,0)</f>
        <v>1197219</v>
      </c>
      <c r="E27" s="5">
        <f>ROUND(IF($A$9="Alimentation, boissons et tabacs",VLOOKUP($A27,OUTIL!$CH:$CM,E$1,FALSE),IF($A$9="Demi produits",VLOOKUP($A27,OUTIL!$CQ:$CV,E$1,FALSE),IF($A$9="Energie  et  lubrifiants",VLOOKUP($A27,OUTIL!$CY:$DD,E$1,FALSE),IF($A$9="Or industriel",VLOOKUP($A27,OUTIL!$DG:$DL,E$1,FALSE),IF($A$9="Produits bruts d'origine animale et vegetale",VLOOKUP($A27,OUTIL!$DO:$DT,E$1,FALSE),IF($A$9="Produits bruts d'origine minerale",VLOOKUP($A27,OUTIL!$DW:$EB,E$1,FALSE),IF($A$9="Produits finis de consommation",VLOOKUP($A27,OUTIL!$EE:$EJ,E$1,FALSE),IF($A$9="Produits finis d'equipement agricole",VLOOKUP($A27,OUTIL!$EM:$ER,E$1,FALSE),IF($A$9="Produits finis d'equipement industriel",VLOOKUP($A27,OUTIL!$EU:$EZ,E$1,FALSE),"Ahmadovitch")))))))))/1000,0)</f>
        <v>48037</v>
      </c>
      <c r="F27" s="5">
        <f>ROUND(IF($A$9="Alimentation, boissons et tabacs",VLOOKUP($A27,OUTIL!$CH:$CM,F$1,FALSE),IF($A$9="Demi produits",VLOOKUP($A27,OUTIL!$CQ:$CV,F$1,FALSE),IF($A$9="Energie  et  lubrifiants",VLOOKUP($A27,OUTIL!$CY:$DD,F$1,FALSE),IF($A$9="Or industriel",VLOOKUP($A27,OUTIL!$DG:$DL,F$1,FALSE),IF($A$9="Produits bruts d'origine animale et vegetale",VLOOKUP($A27,OUTIL!$DO:$DT,F$1,FALSE),IF($A$9="Produits bruts d'origine minerale",VLOOKUP($A27,OUTIL!$DW:$EB,F$1,FALSE),IF($A$9="Produits finis de consommation",VLOOKUP($A27,OUTIL!$EE:$EJ,F$1,FALSE),IF($A$9="Produits finis d'equipement agricole",VLOOKUP($A27,OUTIL!$EM:$ER,F$1,FALSE),IF($A$9="Produits finis d'equipement industriel",VLOOKUP($A27,OUTIL!$EU:$EZ,F$1,FALSE),"Ahmadovitch")))))))))/1000,0)</f>
        <v>1193615</v>
      </c>
    </row>
    <row r="28" spans="1:6" ht="16.5" x14ac:dyDescent="0.3">
      <c r="A28">
        <v>19</v>
      </c>
      <c r="B28" s="5" t="str">
        <f>IF($A$9="Alimentation, boissons et tabacs",VLOOKUP(VLOOKUP($A28,OUTIL!$CH:$CM,B$1,FALSE),REF!$K:$L,2,FALSE),IF($A$9="Demi produits",VLOOKUP(VLOOKUP($A28,OUTIL!$CQ:$CV,B$1,FALSE),REF!$N:$O,2,FALSE),IF($A$9="Energie  et  lubrifiants",VLOOKUP(VLOOKUP($A28,OUTIL!$CY:$DD,B$1,FALSE),REF!$Z:$AA,2,FALSE),IF($A$9="Or industriel",VLOOKUP(VLOOKUP($A28,OUTIL!$DG:$DL,B$1,FALSE),REF!$AC:$AD,2,FALSE),IF($A$9="Produits bruts d'origine animale et vegetale",VLOOKUP(VLOOKUP($A28,OUTIL!$DO:$DT,B$1,FALSE),REF!$Q:$R,2,FALSE),IF($A$9="Produits bruts d'origine minerale",VLOOKUP(VLOOKUP($A28,OUTIL!$DW:$EB,B$1,FALSE),REF!$AF:$AG,2,FALSE),IF($A$9="Produits finis de consommation",VLOOKUP(VLOOKUP($A28,OUTIL!$EE:$EJ,B$1,FALSE),REF!$T:$U,2,FALSE),IF($A$9="Produits finis d'equipement agricole",VLOOKUP(VLOOKUP($A28,OUTIL!$EM:$ER,B$1,FALSE),REF!$AI:$AJ,2,FALSE),IF($A$9="Produits finis d'equipement industriel",VLOOKUP(VLOOKUP($A28,OUTIL!$EU:$EZ,B$1,FALSE),REF!$W:$X,2,FALSE),"Ahmadovitch")))))))))</f>
        <v>Légumes à cosse secs</v>
      </c>
      <c r="C28" s="5">
        <f>ROUND(IF($A$9="Alimentation, boissons et tabacs",VLOOKUP($A28,OUTIL!$CH:$CM,C$1,FALSE),IF($A$9="Demi produits",VLOOKUP($A28,OUTIL!$CQ:$CV,C$1,FALSE),IF($A$9="Energie  et  lubrifiants",VLOOKUP($A28,OUTIL!$CY:$DD,C$1,FALSE),IF($A$9="Or industriel",VLOOKUP($A28,OUTIL!$DG:$DL,C$1,FALSE),IF($A$9="Produits bruts d'origine animale et vegetale",VLOOKUP($A28,OUTIL!$DO:$DT,C$1,FALSE),IF($A$9="Produits bruts d'origine minerale",VLOOKUP($A28,OUTIL!$DW:$EB,C$1,FALSE),IF($A$9="Produits finis de consommation",VLOOKUP($A28,OUTIL!$EE:$EJ,C$1,FALSE),IF($A$9="Produits finis d'equipement agricole",VLOOKUP($A28,OUTIL!$EM:$ER,C$1,FALSE),IF($A$9="Produits finis d'equipement industriel",VLOOKUP($A28,OUTIL!$EU:$EZ,C$1,FALSE),"Ahmadovitch")))))))))/1000,0)</f>
        <v>114655</v>
      </c>
      <c r="D28" s="5">
        <f>ROUND(IF($A$9="Alimentation, boissons et tabacs",VLOOKUP($A28,OUTIL!$CH:$CM,D$1,FALSE),IF($A$9="Demi produits",VLOOKUP($A28,OUTIL!$CQ:$CV,D$1,FALSE),IF($A$9="Energie  et  lubrifiants",VLOOKUP($A28,OUTIL!$CY:$DD,D$1,FALSE),IF($A$9="Or industriel",VLOOKUP($A28,OUTIL!$DG:$DL,D$1,FALSE),IF($A$9="Produits bruts d'origine animale et vegetale",VLOOKUP($A28,OUTIL!$DO:$DT,D$1,FALSE),IF($A$9="Produits bruts d'origine minerale",VLOOKUP($A28,OUTIL!$DW:$EB,D$1,FALSE),IF($A$9="Produits finis de consommation",VLOOKUP($A28,OUTIL!$EE:$EJ,D$1,FALSE),IF($A$9="Produits finis d'equipement agricole",VLOOKUP($A28,OUTIL!$EM:$ER,D$1,FALSE),IF($A$9="Produits finis d'equipement industriel",VLOOKUP($A28,OUTIL!$EU:$EZ,D$1,FALSE),"Ahmadovitch")))))))))/1000,0)</f>
        <v>1157101</v>
      </c>
      <c r="E28" s="5">
        <f>ROUND(IF($A$9="Alimentation, boissons et tabacs",VLOOKUP($A28,OUTIL!$CH:$CM,E$1,FALSE),IF($A$9="Demi produits",VLOOKUP($A28,OUTIL!$CQ:$CV,E$1,FALSE),IF($A$9="Energie  et  lubrifiants",VLOOKUP($A28,OUTIL!$CY:$DD,E$1,FALSE),IF($A$9="Or industriel",VLOOKUP($A28,OUTIL!$DG:$DL,E$1,FALSE),IF($A$9="Produits bruts d'origine animale et vegetale",VLOOKUP($A28,OUTIL!$DO:$DT,E$1,FALSE),IF($A$9="Produits bruts d'origine minerale",VLOOKUP($A28,OUTIL!$DW:$EB,E$1,FALSE),IF($A$9="Produits finis de consommation",VLOOKUP($A28,OUTIL!$EE:$EJ,E$1,FALSE),IF($A$9="Produits finis d'equipement agricole",VLOOKUP($A28,OUTIL!$EM:$ER,E$1,FALSE),IF($A$9="Produits finis d'equipement industriel",VLOOKUP($A28,OUTIL!$EU:$EZ,E$1,FALSE),"Ahmadovitch")))))))))/1000,0)</f>
        <v>99959</v>
      </c>
      <c r="F28" s="5">
        <f>ROUND(IF($A$9="Alimentation, boissons et tabacs",VLOOKUP($A28,OUTIL!$CH:$CM,F$1,FALSE),IF($A$9="Demi produits",VLOOKUP($A28,OUTIL!$CQ:$CV,F$1,FALSE),IF($A$9="Energie  et  lubrifiants",VLOOKUP($A28,OUTIL!$CY:$DD,F$1,FALSE),IF($A$9="Or industriel",VLOOKUP($A28,OUTIL!$DG:$DL,F$1,FALSE),IF($A$9="Produits bruts d'origine animale et vegetale",VLOOKUP($A28,OUTIL!$DO:$DT,F$1,FALSE),IF($A$9="Produits bruts d'origine minerale",VLOOKUP($A28,OUTIL!$DW:$EB,F$1,FALSE),IF($A$9="Produits finis de consommation",VLOOKUP($A28,OUTIL!$EE:$EJ,F$1,FALSE),IF($A$9="Produits finis d'equipement agricole",VLOOKUP($A28,OUTIL!$EM:$ER,F$1,FALSE),IF($A$9="Produits finis d'equipement industriel",VLOOKUP($A28,OUTIL!$EU:$EZ,F$1,FALSE),"Ahmadovitch")))))))))/1000,0)</f>
        <v>1235096</v>
      </c>
    </row>
    <row r="29" spans="1:6" ht="16.5" x14ac:dyDescent="0.3">
      <c r="A29">
        <v>20</v>
      </c>
      <c r="B29" s="5" t="str">
        <f>IF($A$9="Alimentation, boissons et tabacs",VLOOKUP(VLOOKUP($A29,OUTIL!$CH:$CM,B$1,FALSE),REF!$K:$L,2,FALSE),IF($A$9="Demi produits",VLOOKUP(VLOOKUP($A29,OUTIL!$CQ:$CV,B$1,FALSE),REF!$N:$O,2,FALSE),IF($A$9="Energie  et  lubrifiants",VLOOKUP(VLOOKUP($A29,OUTIL!$CY:$DD,B$1,FALSE),REF!$Z:$AA,2,FALSE),IF($A$9="Or industriel",VLOOKUP(VLOOKUP($A29,OUTIL!$DG:$DL,B$1,FALSE),REF!$AC:$AD,2,FALSE),IF($A$9="Produits bruts d'origine animale et vegetale",VLOOKUP(VLOOKUP($A29,OUTIL!$DO:$DT,B$1,FALSE),REF!$Q:$R,2,FALSE),IF($A$9="Produits bruts d'origine minerale",VLOOKUP(VLOOKUP($A29,OUTIL!$DW:$EB,B$1,FALSE),REF!$AF:$AG,2,FALSE),IF($A$9="Produits finis de consommation",VLOOKUP(VLOOKUP($A29,OUTIL!$EE:$EJ,B$1,FALSE),REF!$T:$U,2,FALSE),IF($A$9="Produits finis d'equipement agricole",VLOOKUP(VLOOKUP($A29,OUTIL!$EM:$ER,B$1,FALSE),REF!$AI:$AJ,2,FALSE),IF($A$9="Produits finis d'equipement industriel",VLOOKUP(VLOOKUP($A29,OUTIL!$EU:$EZ,B$1,FALSE),REF!$W:$X,2,FALSE),"Ahmadovitch")))))))))</f>
        <v>Epices</v>
      </c>
      <c r="C29" s="5">
        <f>ROUND(IF($A$9="Alimentation, boissons et tabacs",VLOOKUP($A29,OUTIL!$CH:$CM,C$1,FALSE),IF($A$9="Demi produits",VLOOKUP($A29,OUTIL!$CQ:$CV,C$1,FALSE),IF($A$9="Energie  et  lubrifiants",VLOOKUP($A29,OUTIL!$CY:$DD,C$1,FALSE),IF($A$9="Or industriel",VLOOKUP($A29,OUTIL!$DG:$DL,C$1,FALSE),IF($A$9="Produits bruts d'origine animale et vegetale",VLOOKUP($A29,OUTIL!$DO:$DT,C$1,FALSE),IF($A$9="Produits bruts d'origine minerale",VLOOKUP($A29,OUTIL!$DW:$EB,C$1,FALSE),IF($A$9="Produits finis de consommation",VLOOKUP($A29,OUTIL!$EE:$EJ,C$1,FALSE),IF($A$9="Produits finis d'equipement agricole",VLOOKUP($A29,OUTIL!$EM:$ER,C$1,FALSE),IF($A$9="Produits finis d'equipement industriel",VLOOKUP($A29,OUTIL!$EU:$EZ,C$1,FALSE),"Ahmadovitch")))))))))/1000,0)</f>
        <v>35252</v>
      </c>
      <c r="D29" s="5">
        <f>ROUND(IF($A$9="Alimentation, boissons et tabacs",VLOOKUP($A29,OUTIL!$CH:$CM,D$1,FALSE),IF($A$9="Demi produits",VLOOKUP($A29,OUTIL!$CQ:$CV,D$1,FALSE),IF($A$9="Energie  et  lubrifiants",VLOOKUP($A29,OUTIL!$CY:$DD,D$1,FALSE),IF($A$9="Or industriel",VLOOKUP($A29,OUTIL!$DG:$DL,D$1,FALSE),IF($A$9="Produits bruts d'origine animale et vegetale",VLOOKUP($A29,OUTIL!$DO:$DT,D$1,FALSE),IF($A$9="Produits bruts d'origine minerale",VLOOKUP($A29,OUTIL!$DW:$EB,D$1,FALSE),IF($A$9="Produits finis de consommation",VLOOKUP($A29,OUTIL!$EE:$EJ,D$1,FALSE),IF($A$9="Produits finis d'equipement agricole",VLOOKUP($A29,OUTIL!$EM:$ER,D$1,FALSE),IF($A$9="Produits finis d'equipement industriel",VLOOKUP($A29,OUTIL!$EU:$EZ,D$1,FALSE),"Ahmadovitch")))))))))/1000,0)</f>
        <v>1124963</v>
      </c>
      <c r="E29" s="5">
        <f>ROUND(IF($A$9="Alimentation, boissons et tabacs",VLOOKUP($A29,OUTIL!$CH:$CM,E$1,FALSE),IF($A$9="Demi produits",VLOOKUP($A29,OUTIL!$CQ:$CV,E$1,FALSE),IF($A$9="Energie  et  lubrifiants",VLOOKUP($A29,OUTIL!$CY:$DD,E$1,FALSE),IF($A$9="Or industriel",VLOOKUP($A29,OUTIL!$DG:$DL,E$1,FALSE),IF($A$9="Produits bruts d'origine animale et vegetale",VLOOKUP($A29,OUTIL!$DO:$DT,E$1,FALSE),IF($A$9="Produits bruts d'origine minerale",VLOOKUP($A29,OUTIL!$DW:$EB,E$1,FALSE),IF($A$9="Produits finis de consommation",VLOOKUP($A29,OUTIL!$EE:$EJ,E$1,FALSE),IF($A$9="Produits finis d'equipement agricole",VLOOKUP($A29,OUTIL!$EM:$ER,E$1,FALSE),IF($A$9="Produits finis d'equipement industriel",VLOOKUP($A29,OUTIL!$EU:$EZ,E$1,FALSE),"Ahmadovitch")))))))))/1000,0)</f>
        <v>31510</v>
      </c>
      <c r="F29" s="5">
        <f>ROUND(IF($A$9="Alimentation, boissons et tabacs",VLOOKUP($A29,OUTIL!$CH:$CM,F$1,FALSE),IF($A$9="Demi produits",VLOOKUP($A29,OUTIL!$CQ:$CV,F$1,FALSE),IF($A$9="Energie  et  lubrifiants",VLOOKUP($A29,OUTIL!$CY:$DD,F$1,FALSE),IF($A$9="Or industriel",VLOOKUP($A29,OUTIL!$DG:$DL,F$1,FALSE),IF($A$9="Produits bruts d'origine animale et vegetale",VLOOKUP($A29,OUTIL!$DO:$DT,F$1,FALSE),IF($A$9="Produits bruts d'origine minerale",VLOOKUP($A29,OUTIL!$DW:$EB,F$1,FALSE),IF($A$9="Produits finis de consommation",VLOOKUP($A29,OUTIL!$EE:$EJ,F$1,FALSE),IF($A$9="Produits finis d'equipement agricole",VLOOKUP($A29,OUTIL!$EM:$ER,F$1,FALSE),IF($A$9="Produits finis d'equipement industriel",VLOOKUP($A29,OUTIL!$EU:$EZ,F$1,FALSE),"Ahmadovitch")))))))))/1000,0)</f>
        <v>1155757</v>
      </c>
    </row>
    <row r="30" spans="1:6" ht="16.5" x14ac:dyDescent="0.3">
      <c r="A30">
        <v>21</v>
      </c>
      <c r="B30" s="5" t="str">
        <f>IF($A$9="Alimentation, boissons et tabacs",VLOOKUP(VLOOKUP($A30,OUTIL!$CH:$CM,B$1,FALSE),REF!$K:$L,2,FALSE),IF($A$9="Demi produits",VLOOKUP(VLOOKUP($A30,OUTIL!$CQ:$CV,B$1,FALSE),REF!$N:$O,2,FALSE),IF($A$9="Energie  et  lubrifiants",VLOOKUP(VLOOKUP($A30,OUTIL!$CY:$DD,B$1,FALSE),REF!$Z:$AA,2,FALSE),IF($A$9="Or industriel",VLOOKUP(VLOOKUP($A30,OUTIL!$DG:$DL,B$1,FALSE),REF!$AC:$AD,2,FALSE),IF($A$9="Produits bruts d'origine animale et vegetale",VLOOKUP(VLOOKUP($A30,OUTIL!$DO:$DT,B$1,FALSE),REF!$Q:$R,2,FALSE),IF($A$9="Produits bruts d'origine minerale",VLOOKUP(VLOOKUP($A30,OUTIL!$DW:$EB,B$1,FALSE),REF!$AF:$AG,2,FALSE),IF($A$9="Produits finis de consommation",VLOOKUP(VLOOKUP($A30,OUTIL!$EE:$EJ,B$1,FALSE),REF!$T:$U,2,FALSE),IF($A$9="Produits finis d'equipement agricole",VLOOKUP(VLOOKUP($A30,OUTIL!$EM:$ER,B$1,FALSE),REF!$AI:$AJ,2,FALSE),IF($A$9="Produits finis d'equipement industriel",VLOOKUP(VLOOKUP($A30,OUTIL!$EU:$EZ,B$1,FALSE),REF!$W:$X,2,FALSE),"Ahmadovitch")))))))))</f>
        <v>Bières; vins; vermouths; et autres boissons spiritueuses</v>
      </c>
      <c r="C30" s="5">
        <f>ROUND(IF($A$9="Alimentation, boissons et tabacs",VLOOKUP($A30,OUTIL!$CH:$CM,C$1,FALSE),IF($A$9="Demi produits",VLOOKUP($A30,OUTIL!$CQ:$CV,C$1,FALSE),IF($A$9="Energie  et  lubrifiants",VLOOKUP($A30,OUTIL!$CY:$DD,C$1,FALSE),IF($A$9="Or industriel",VLOOKUP($A30,OUTIL!$DG:$DL,C$1,FALSE),IF($A$9="Produits bruts d'origine animale et vegetale",VLOOKUP($A30,OUTIL!$DO:$DT,C$1,FALSE),IF($A$9="Produits bruts d'origine minerale",VLOOKUP($A30,OUTIL!$DW:$EB,C$1,FALSE),IF($A$9="Produits finis de consommation",VLOOKUP($A30,OUTIL!$EE:$EJ,C$1,FALSE),IF($A$9="Produits finis d'equipement agricole",VLOOKUP($A30,OUTIL!$EM:$ER,C$1,FALSE),IF($A$9="Produits finis d'equipement industriel",VLOOKUP($A30,OUTIL!$EU:$EZ,C$1,FALSE),"Ahmadovitch")))))))))/1000,0)</f>
        <v>49743</v>
      </c>
      <c r="D30" s="5">
        <f>ROUND(IF($A$9="Alimentation, boissons et tabacs",VLOOKUP($A30,OUTIL!$CH:$CM,D$1,FALSE),IF($A$9="Demi produits",VLOOKUP($A30,OUTIL!$CQ:$CV,D$1,FALSE),IF($A$9="Energie  et  lubrifiants",VLOOKUP($A30,OUTIL!$CY:$DD,D$1,FALSE),IF($A$9="Or industriel",VLOOKUP($A30,OUTIL!$DG:$DL,D$1,FALSE),IF($A$9="Produits bruts d'origine animale et vegetale",VLOOKUP($A30,OUTIL!$DO:$DT,D$1,FALSE),IF($A$9="Produits bruts d'origine minerale",VLOOKUP($A30,OUTIL!$DW:$EB,D$1,FALSE),IF($A$9="Produits finis de consommation",VLOOKUP($A30,OUTIL!$EE:$EJ,D$1,FALSE),IF($A$9="Produits finis d'equipement agricole",VLOOKUP($A30,OUTIL!$EM:$ER,D$1,FALSE),IF($A$9="Produits finis d'equipement industriel",VLOOKUP($A30,OUTIL!$EU:$EZ,D$1,FALSE),"Ahmadovitch")))))))))/1000,0)</f>
        <v>1118223</v>
      </c>
      <c r="E30" s="5">
        <f>ROUND(IF($A$9="Alimentation, boissons et tabacs",VLOOKUP($A30,OUTIL!$CH:$CM,E$1,FALSE),IF($A$9="Demi produits",VLOOKUP($A30,OUTIL!$CQ:$CV,E$1,FALSE),IF($A$9="Energie  et  lubrifiants",VLOOKUP($A30,OUTIL!$CY:$DD,E$1,FALSE),IF($A$9="Or industriel",VLOOKUP($A30,OUTIL!$DG:$DL,E$1,FALSE),IF($A$9="Produits bruts d'origine animale et vegetale",VLOOKUP($A30,OUTIL!$DO:$DT,E$1,FALSE),IF($A$9="Produits bruts d'origine minerale",VLOOKUP($A30,OUTIL!$DW:$EB,E$1,FALSE),IF($A$9="Produits finis de consommation",VLOOKUP($A30,OUTIL!$EE:$EJ,E$1,FALSE),IF($A$9="Produits finis d'equipement agricole",VLOOKUP($A30,OUTIL!$EM:$ER,E$1,FALSE),IF($A$9="Produits finis d'equipement industriel",VLOOKUP($A30,OUTIL!$EU:$EZ,E$1,FALSE),"Ahmadovitch")))))))))/1000,0)</f>
        <v>41511</v>
      </c>
      <c r="F30" s="5">
        <f>ROUND(IF($A$9="Alimentation, boissons et tabacs",VLOOKUP($A30,OUTIL!$CH:$CM,F$1,FALSE),IF($A$9="Demi produits",VLOOKUP($A30,OUTIL!$CQ:$CV,F$1,FALSE),IF($A$9="Energie  et  lubrifiants",VLOOKUP($A30,OUTIL!$CY:$DD,F$1,FALSE),IF($A$9="Or industriel",VLOOKUP($A30,OUTIL!$DG:$DL,F$1,FALSE),IF($A$9="Produits bruts d'origine animale et vegetale",VLOOKUP($A30,OUTIL!$DO:$DT,F$1,FALSE),IF($A$9="Produits bruts d'origine minerale",VLOOKUP($A30,OUTIL!$DW:$EB,F$1,FALSE),IF($A$9="Produits finis de consommation",VLOOKUP($A30,OUTIL!$EE:$EJ,F$1,FALSE),IF($A$9="Produits finis d'equipement agricole",VLOOKUP($A30,OUTIL!$EM:$ER,F$1,FALSE),IF($A$9="Produits finis d'equipement industriel",VLOOKUP($A30,OUTIL!$EU:$EZ,F$1,FALSE),"Ahmadovitch")))))))))/1000,0)</f>
        <v>988921</v>
      </c>
    </row>
    <row r="31" spans="1:6" ht="16.5" x14ac:dyDescent="0.3">
      <c r="A31">
        <v>22</v>
      </c>
      <c r="B31" s="5" t="str">
        <f>IF($A$9="Alimentation, boissons et tabacs",VLOOKUP(VLOOKUP($A31,OUTIL!$CH:$CM,B$1,FALSE),REF!$K:$L,2,FALSE),IF($A$9="Demi produits",VLOOKUP(VLOOKUP($A31,OUTIL!$CQ:$CV,B$1,FALSE),REF!$N:$O,2,FALSE),IF($A$9="Energie  et  lubrifiants",VLOOKUP(VLOOKUP($A31,OUTIL!$CY:$DD,B$1,FALSE),REF!$Z:$AA,2,FALSE),IF($A$9="Or industriel",VLOOKUP(VLOOKUP($A31,OUTIL!$DG:$DL,B$1,FALSE),REF!$AC:$AD,2,FALSE),IF($A$9="Produits bruts d'origine animale et vegetale",VLOOKUP(VLOOKUP($A31,OUTIL!$DO:$DT,B$1,FALSE),REF!$Q:$R,2,FALSE),IF($A$9="Produits bruts d'origine minerale",VLOOKUP(VLOOKUP($A31,OUTIL!$DW:$EB,B$1,FALSE),REF!$AF:$AG,2,FALSE),IF($A$9="Produits finis de consommation",VLOOKUP(VLOOKUP($A31,OUTIL!$EE:$EJ,B$1,FALSE),REF!$T:$U,2,FALSE),IF($A$9="Produits finis d'equipement agricole",VLOOKUP(VLOOKUP($A31,OUTIL!$EM:$ER,B$1,FALSE),REF!$AI:$AJ,2,FALSE),IF($A$9="Produits finis d'equipement industriel",VLOOKUP(VLOOKUP($A31,OUTIL!$EU:$EZ,B$1,FALSE),REF!$W:$X,2,FALSE),"Ahmadovitch")))))))))</f>
        <v>Beurre</v>
      </c>
      <c r="C31" s="5">
        <f>ROUND(IF($A$9="Alimentation, boissons et tabacs",VLOOKUP($A31,OUTIL!$CH:$CM,C$1,FALSE),IF($A$9="Demi produits",VLOOKUP($A31,OUTIL!$CQ:$CV,C$1,FALSE),IF($A$9="Energie  et  lubrifiants",VLOOKUP($A31,OUTIL!$CY:$DD,C$1,FALSE),IF($A$9="Or industriel",VLOOKUP($A31,OUTIL!$DG:$DL,C$1,FALSE),IF($A$9="Produits bruts d'origine animale et vegetale",VLOOKUP($A31,OUTIL!$DO:$DT,C$1,FALSE),IF($A$9="Produits bruts d'origine minerale",VLOOKUP($A31,OUTIL!$DW:$EB,C$1,FALSE),IF($A$9="Produits finis de consommation",VLOOKUP($A31,OUTIL!$EE:$EJ,C$1,FALSE),IF($A$9="Produits finis d'equipement agricole",VLOOKUP($A31,OUTIL!$EM:$ER,C$1,FALSE),IF($A$9="Produits finis d'equipement industriel",VLOOKUP($A31,OUTIL!$EU:$EZ,C$1,FALSE),"Ahmadovitch")))))))))/1000,0)</f>
        <v>12081</v>
      </c>
      <c r="D31" s="5">
        <f>ROUND(IF($A$9="Alimentation, boissons et tabacs",VLOOKUP($A31,OUTIL!$CH:$CM,D$1,FALSE),IF($A$9="Demi produits",VLOOKUP($A31,OUTIL!$CQ:$CV,D$1,FALSE),IF($A$9="Energie  et  lubrifiants",VLOOKUP($A31,OUTIL!$CY:$DD,D$1,FALSE),IF($A$9="Or industriel",VLOOKUP($A31,OUTIL!$DG:$DL,D$1,FALSE),IF($A$9="Produits bruts d'origine animale et vegetale",VLOOKUP($A31,OUTIL!$DO:$DT,D$1,FALSE),IF($A$9="Produits bruts d'origine minerale",VLOOKUP($A31,OUTIL!$DW:$EB,D$1,FALSE),IF($A$9="Produits finis de consommation",VLOOKUP($A31,OUTIL!$EE:$EJ,D$1,FALSE),IF($A$9="Produits finis d'equipement agricole",VLOOKUP($A31,OUTIL!$EM:$ER,D$1,FALSE),IF($A$9="Produits finis d'equipement industriel",VLOOKUP($A31,OUTIL!$EU:$EZ,D$1,FALSE),"Ahmadovitch")))))))))/1000,0)</f>
        <v>810968</v>
      </c>
      <c r="E31" s="5">
        <f>ROUND(IF($A$9="Alimentation, boissons et tabacs",VLOOKUP($A31,OUTIL!$CH:$CM,E$1,FALSE),IF($A$9="Demi produits",VLOOKUP($A31,OUTIL!$CQ:$CV,E$1,FALSE),IF($A$9="Energie  et  lubrifiants",VLOOKUP($A31,OUTIL!$CY:$DD,E$1,FALSE),IF($A$9="Or industriel",VLOOKUP($A31,OUTIL!$DG:$DL,E$1,FALSE),IF($A$9="Produits bruts d'origine animale et vegetale",VLOOKUP($A31,OUTIL!$DO:$DT,E$1,FALSE),IF($A$9="Produits bruts d'origine minerale",VLOOKUP($A31,OUTIL!$DW:$EB,E$1,FALSE),IF($A$9="Produits finis de consommation",VLOOKUP($A31,OUTIL!$EE:$EJ,E$1,FALSE),IF($A$9="Produits finis d'equipement agricole",VLOOKUP($A31,OUTIL!$EM:$ER,E$1,FALSE),IF($A$9="Produits finis d'equipement industriel",VLOOKUP($A31,OUTIL!$EU:$EZ,E$1,FALSE),"Ahmadovitch")))))))))/1000,0)</f>
        <v>11815</v>
      </c>
      <c r="F31" s="5">
        <f>ROUND(IF($A$9="Alimentation, boissons et tabacs",VLOOKUP($A31,OUTIL!$CH:$CM,F$1,FALSE),IF($A$9="Demi produits",VLOOKUP($A31,OUTIL!$CQ:$CV,F$1,FALSE),IF($A$9="Energie  et  lubrifiants",VLOOKUP($A31,OUTIL!$CY:$DD,F$1,FALSE),IF($A$9="Or industriel",VLOOKUP($A31,OUTIL!$DG:$DL,F$1,FALSE),IF($A$9="Produits bruts d'origine animale et vegetale",VLOOKUP($A31,OUTIL!$DO:$DT,F$1,FALSE),IF($A$9="Produits bruts d'origine minerale",VLOOKUP($A31,OUTIL!$DW:$EB,F$1,FALSE),IF($A$9="Produits finis de consommation",VLOOKUP($A31,OUTIL!$EE:$EJ,F$1,FALSE),IF($A$9="Produits finis d'equipement agricole",VLOOKUP($A31,OUTIL!$EM:$ER,F$1,FALSE),IF($A$9="Produits finis d'equipement industriel",VLOOKUP($A31,OUTIL!$EU:$EZ,F$1,FALSE),"Ahmadovitch")))))))))/1000,0)</f>
        <v>714088</v>
      </c>
    </row>
    <row r="32" spans="1:6" ht="16.5" x14ac:dyDescent="0.3">
      <c r="A32">
        <v>23</v>
      </c>
      <c r="B32" s="5" t="str">
        <f>IF($A$9="Alimentation, boissons et tabacs",VLOOKUP(VLOOKUP($A32,OUTIL!$CH:$CM,B$1,FALSE),REF!$K:$L,2,FALSE),IF($A$9="Demi produits",VLOOKUP(VLOOKUP($A32,OUTIL!$CQ:$CV,B$1,FALSE),REF!$N:$O,2,FALSE),IF($A$9="Energie  et  lubrifiants",VLOOKUP(VLOOKUP($A32,OUTIL!$CY:$DD,B$1,FALSE),REF!$Z:$AA,2,FALSE),IF($A$9="Or industriel",VLOOKUP(VLOOKUP($A32,OUTIL!$DG:$DL,B$1,FALSE),REF!$AC:$AD,2,FALSE),IF($A$9="Produits bruts d'origine animale et vegetale",VLOOKUP(VLOOKUP($A32,OUTIL!$DO:$DT,B$1,FALSE),REF!$Q:$R,2,FALSE),IF($A$9="Produits bruts d'origine minerale",VLOOKUP(VLOOKUP($A32,OUTIL!$DW:$EB,B$1,FALSE),REF!$AF:$AG,2,FALSE),IF($A$9="Produits finis de consommation",VLOOKUP(VLOOKUP($A32,OUTIL!$EE:$EJ,B$1,FALSE),REF!$T:$U,2,FALSE),IF($A$9="Produits finis d'equipement agricole",VLOOKUP(VLOOKUP($A32,OUTIL!$EM:$ER,B$1,FALSE),REF!$AI:$AJ,2,FALSE),IF($A$9="Produits finis d'equipement industriel",VLOOKUP(VLOOKUP($A32,OUTIL!$EU:$EZ,B$1,FALSE),REF!$W:$X,2,FALSE),"Ahmadovitch")))))))))</f>
        <v>Conserves de légumes</v>
      </c>
      <c r="C32" s="5">
        <f>ROUND(IF($A$9="Alimentation, boissons et tabacs",VLOOKUP($A32,OUTIL!$CH:$CM,C$1,FALSE),IF($A$9="Demi produits",VLOOKUP($A32,OUTIL!$CQ:$CV,C$1,FALSE),IF($A$9="Energie  et  lubrifiants",VLOOKUP($A32,OUTIL!$CY:$DD,C$1,FALSE),IF($A$9="Or industriel",VLOOKUP($A32,OUTIL!$DG:$DL,C$1,FALSE),IF($A$9="Produits bruts d'origine animale et vegetale",VLOOKUP($A32,OUTIL!$DO:$DT,C$1,FALSE),IF($A$9="Produits bruts d'origine minerale",VLOOKUP($A32,OUTIL!$DW:$EB,C$1,FALSE),IF($A$9="Produits finis de consommation",VLOOKUP($A32,OUTIL!$EE:$EJ,C$1,FALSE),IF($A$9="Produits finis d'equipement agricole",VLOOKUP($A32,OUTIL!$EM:$ER,C$1,FALSE),IF($A$9="Produits finis d'equipement industriel",VLOOKUP($A32,OUTIL!$EU:$EZ,C$1,FALSE),"Ahmadovitch")))))))))/1000,0)</f>
        <v>47106</v>
      </c>
      <c r="D32" s="5">
        <f>ROUND(IF($A$9="Alimentation, boissons et tabacs",VLOOKUP($A32,OUTIL!$CH:$CM,D$1,FALSE),IF($A$9="Demi produits",VLOOKUP($A32,OUTIL!$CQ:$CV,D$1,FALSE),IF($A$9="Energie  et  lubrifiants",VLOOKUP($A32,OUTIL!$CY:$DD,D$1,FALSE),IF($A$9="Or industriel",VLOOKUP($A32,OUTIL!$DG:$DL,D$1,FALSE),IF($A$9="Produits bruts d'origine animale et vegetale",VLOOKUP($A32,OUTIL!$DO:$DT,D$1,FALSE),IF($A$9="Produits bruts d'origine minerale",VLOOKUP($A32,OUTIL!$DW:$EB,D$1,FALSE),IF($A$9="Produits finis de consommation",VLOOKUP($A32,OUTIL!$EE:$EJ,D$1,FALSE),IF($A$9="Produits finis d'equipement agricole",VLOOKUP($A32,OUTIL!$EM:$ER,D$1,FALSE),IF($A$9="Produits finis d'equipement industriel",VLOOKUP($A32,OUTIL!$EU:$EZ,D$1,FALSE),"Ahmadovitch")))))))))/1000,0)</f>
        <v>800318</v>
      </c>
      <c r="E32" s="5">
        <f>ROUND(IF($A$9="Alimentation, boissons et tabacs",VLOOKUP($A32,OUTIL!$CH:$CM,E$1,FALSE),IF($A$9="Demi produits",VLOOKUP($A32,OUTIL!$CQ:$CV,E$1,FALSE),IF($A$9="Energie  et  lubrifiants",VLOOKUP($A32,OUTIL!$CY:$DD,E$1,FALSE),IF($A$9="Or industriel",VLOOKUP($A32,OUTIL!$DG:$DL,E$1,FALSE),IF($A$9="Produits bruts d'origine animale et vegetale",VLOOKUP($A32,OUTIL!$DO:$DT,E$1,FALSE),IF($A$9="Produits bruts d'origine minerale",VLOOKUP($A32,OUTIL!$DW:$EB,E$1,FALSE),IF($A$9="Produits finis de consommation",VLOOKUP($A32,OUTIL!$EE:$EJ,E$1,FALSE),IF($A$9="Produits finis d'equipement agricole",VLOOKUP($A32,OUTIL!$EM:$ER,E$1,FALSE),IF($A$9="Produits finis d'equipement industriel",VLOOKUP($A32,OUTIL!$EU:$EZ,E$1,FALSE),"Ahmadovitch")))))))))/1000,0)</f>
        <v>41682</v>
      </c>
      <c r="F32" s="5">
        <f>ROUND(IF($A$9="Alimentation, boissons et tabacs",VLOOKUP($A32,OUTIL!$CH:$CM,F$1,FALSE),IF($A$9="Demi produits",VLOOKUP($A32,OUTIL!$CQ:$CV,F$1,FALSE),IF($A$9="Energie  et  lubrifiants",VLOOKUP($A32,OUTIL!$CY:$DD,F$1,FALSE),IF($A$9="Or industriel",VLOOKUP($A32,OUTIL!$DG:$DL,F$1,FALSE),IF($A$9="Produits bruts d'origine animale et vegetale",VLOOKUP($A32,OUTIL!$DO:$DT,F$1,FALSE),IF($A$9="Produits bruts d'origine minerale",VLOOKUP($A32,OUTIL!$DW:$EB,F$1,FALSE),IF($A$9="Produits finis de consommation",VLOOKUP($A32,OUTIL!$EE:$EJ,F$1,FALSE),IF($A$9="Produits finis d'equipement agricole",VLOOKUP($A32,OUTIL!$EM:$ER,F$1,FALSE),IF($A$9="Produits finis d'equipement industriel",VLOOKUP($A32,OUTIL!$EU:$EZ,F$1,FALSE),"Ahmadovitch")))))))))/1000,0)</f>
        <v>766752</v>
      </c>
    </row>
    <row r="33" spans="1:6" ht="16.5" x14ac:dyDescent="0.3">
      <c r="A33">
        <v>24</v>
      </c>
      <c r="B33" s="5" t="str">
        <f>IF($A$9="Alimentation, boissons et tabacs",VLOOKUP(VLOOKUP($A33,OUTIL!$CH:$CM,B$1,FALSE),REF!$K:$L,2,FALSE),IF($A$9="Demi produits",VLOOKUP(VLOOKUP($A33,OUTIL!$CQ:$CV,B$1,FALSE),REF!$N:$O,2,FALSE),IF($A$9="Energie  et  lubrifiants",VLOOKUP(VLOOKUP($A33,OUTIL!$CY:$DD,B$1,FALSE),REF!$Z:$AA,2,FALSE),IF($A$9="Or industriel",VLOOKUP(VLOOKUP($A33,OUTIL!$DG:$DL,B$1,FALSE),REF!$AC:$AD,2,FALSE),IF($A$9="Produits bruts d'origine animale et vegetale",VLOOKUP(VLOOKUP($A33,OUTIL!$DO:$DT,B$1,FALSE),REF!$Q:$R,2,FALSE),IF($A$9="Produits bruts d'origine minerale",VLOOKUP(VLOOKUP($A33,OUTIL!$DW:$EB,B$1,FALSE),REF!$AF:$AG,2,FALSE),IF($A$9="Produits finis de consommation",VLOOKUP(VLOOKUP($A33,OUTIL!$EE:$EJ,B$1,FALSE),REF!$T:$U,2,FALSE),IF($A$9="Produits finis d'equipement agricole",VLOOKUP(VLOOKUP($A33,OUTIL!$EM:$ER,B$1,FALSE),REF!$AI:$AJ,2,FALSE),IF($A$9="Produits finis d'equipement industriel",VLOOKUP(VLOOKUP($A33,OUTIL!$EU:$EZ,B$1,FALSE),REF!$W:$X,2,FALSE),"Ahmadovitch")))))))))</f>
        <v>Poissons frais, salés, séchés ou fumés</v>
      </c>
      <c r="C33" s="5">
        <f>ROUND(IF($A$9="Alimentation, boissons et tabacs",VLOOKUP($A33,OUTIL!$CH:$CM,C$1,FALSE),IF($A$9="Demi produits",VLOOKUP($A33,OUTIL!$CQ:$CV,C$1,FALSE),IF($A$9="Energie  et  lubrifiants",VLOOKUP($A33,OUTIL!$CY:$DD,C$1,FALSE),IF($A$9="Or industriel",VLOOKUP($A33,OUTIL!$DG:$DL,C$1,FALSE),IF($A$9="Produits bruts d'origine animale et vegetale",VLOOKUP($A33,OUTIL!$DO:$DT,C$1,FALSE),IF($A$9="Produits bruts d'origine minerale",VLOOKUP($A33,OUTIL!$DW:$EB,C$1,FALSE),IF($A$9="Produits finis de consommation",VLOOKUP($A33,OUTIL!$EE:$EJ,C$1,FALSE),IF($A$9="Produits finis d'equipement agricole",VLOOKUP($A33,OUTIL!$EM:$ER,C$1,FALSE),IF($A$9="Produits finis d'equipement industriel",VLOOKUP($A33,OUTIL!$EU:$EZ,C$1,FALSE),"Ahmadovitch")))))))))/1000,0)</f>
        <v>34749</v>
      </c>
      <c r="D33" s="5">
        <f>ROUND(IF($A$9="Alimentation, boissons et tabacs",VLOOKUP($A33,OUTIL!$CH:$CM,D$1,FALSE),IF($A$9="Demi produits",VLOOKUP($A33,OUTIL!$CQ:$CV,D$1,FALSE),IF($A$9="Energie  et  lubrifiants",VLOOKUP($A33,OUTIL!$CY:$DD,D$1,FALSE),IF($A$9="Or industriel",VLOOKUP($A33,OUTIL!$DG:$DL,D$1,FALSE),IF($A$9="Produits bruts d'origine animale et vegetale",VLOOKUP($A33,OUTIL!$DO:$DT,D$1,FALSE),IF($A$9="Produits bruts d'origine minerale",VLOOKUP($A33,OUTIL!$DW:$EB,D$1,FALSE),IF($A$9="Produits finis de consommation",VLOOKUP($A33,OUTIL!$EE:$EJ,D$1,FALSE),IF($A$9="Produits finis d'equipement agricole",VLOOKUP($A33,OUTIL!$EM:$ER,D$1,FALSE),IF($A$9="Produits finis d'equipement industriel",VLOOKUP($A33,OUTIL!$EU:$EZ,D$1,FALSE),"Ahmadovitch")))))))))/1000,0)</f>
        <v>767476</v>
      </c>
      <c r="E33" s="5">
        <f>ROUND(IF($A$9="Alimentation, boissons et tabacs",VLOOKUP($A33,OUTIL!$CH:$CM,E$1,FALSE),IF($A$9="Demi produits",VLOOKUP($A33,OUTIL!$CQ:$CV,E$1,FALSE),IF($A$9="Energie  et  lubrifiants",VLOOKUP($A33,OUTIL!$CY:$DD,E$1,FALSE),IF($A$9="Or industriel",VLOOKUP($A33,OUTIL!$DG:$DL,E$1,FALSE),IF($A$9="Produits bruts d'origine animale et vegetale",VLOOKUP($A33,OUTIL!$DO:$DT,E$1,FALSE),IF($A$9="Produits bruts d'origine minerale",VLOOKUP($A33,OUTIL!$DW:$EB,E$1,FALSE),IF($A$9="Produits finis de consommation",VLOOKUP($A33,OUTIL!$EE:$EJ,E$1,FALSE),IF($A$9="Produits finis d'equipement agricole",VLOOKUP($A33,OUTIL!$EM:$ER,E$1,FALSE),IF($A$9="Produits finis d'equipement industriel",VLOOKUP($A33,OUTIL!$EU:$EZ,E$1,FALSE),"Ahmadovitch")))))))))/1000,0)</f>
        <v>35032</v>
      </c>
      <c r="F33" s="5">
        <f>ROUND(IF($A$9="Alimentation, boissons et tabacs",VLOOKUP($A33,OUTIL!$CH:$CM,F$1,FALSE),IF($A$9="Demi produits",VLOOKUP($A33,OUTIL!$CQ:$CV,F$1,FALSE),IF($A$9="Energie  et  lubrifiants",VLOOKUP($A33,OUTIL!$CY:$DD,F$1,FALSE),IF($A$9="Or industriel",VLOOKUP($A33,OUTIL!$DG:$DL,F$1,FALSE),IF($A$9="Produits bruts d'origine animale et vegetale",VLOOKUP($A33,OUTIL!$DO:$DT,F$1,FALSE),IF($A$9="Produits bruts d'origine minerale",VLOOKUP($A33,OUTIL!$DW:$EB,F$1,FALSE),IF($A$9="Produits finis de consommation",VLOOKUP($A33,OUTIL!$EE:$EJ,F$1,FALSE),IF($A$9="Produits finis d'equipement agricole",VLOOKUP($A33,OUTIL!$EM:$ER,F$1,FALSE),IF($A$9="Produits finis d'equipement industriel",VLOOKUP($A33,OUTIL!$EU:$EZ,F$1,FALSE),"Ahmadovitch")))))))))/1000,0)</f>
        <v>785156</v>
      </c>
    </row>
    <row r="34" spans="1:6" ht="16.5" x14ac:dyDescent="0.3">
      <c r="A34">
        <v>25</v>
      </c>
      <c r="B34" s="5" t="str">
        <f>IF($A$9="Alimentation, boissons et tabacs",VLOOKUP(VLOOKUP($A34,OUTIL!$CH:$CM,B$1,FALSE),REF!$K:$L,2,FALSE),IF($A$9="Demi produits",VLOOKUP(VLOOKUP($A34,OUTIL!$CQ:$CV,B$1,FALSE),REF!$N:$O,2,FALSE),IF($A$9="Energie  et  lubrifiants",VLOOKUP(VLOOKUP($A34,OUTIL!$CY:$DD,B$1,FALSE),REF!$Z:$AA,2,FALSE),IF($A$9="Or industriel",VLOOKUP(VLOOKUP($A34,OUTIL!$DG:$DL,B$1,FALSE),REF!$AC:$AD,2,FALSE),IF($A$9="Produits bruts d'origine animale et vegetale",VLOOKUP(VLOOKUP($A34,OUTIL!$DO:$DT,B$1,FALSE),REF!$Q:$R,2,FALSE),IF($A$9="Produits bruts d'origine minerale",VLOOKUP(VLOOKUP($A34,OUTIL!$DW:$EB,B$1,FALSE),REF!$AF:$AG,2,FALSE),IF($A$9="Produits finis de consommation",VLOOKUP(VLOOKUP($A34,OUTIL!$EE:$EJ,B$1,FALSE),REF!$T:$U,2,FALSE),IF($A$9="Produits finis d'equipement agricole",VLOOKUP(VLOOKUP($A34,OUTIL!$EM:$ER,B$1,FALSE),REF!$AI:$AJ,2,FALSE),IF($A$9="Produits finis d'equipement industriel",VLOOKUP(VLOOKUP($A34,OUTIL!$EU:$EZ,B$1,FALSE),REF!$W:$X,2,FALSE),"Ahmadovitch")))))))))</f>
        <v>Eaux minérales et boissons non alcooliques</v>
      </c>
      <c r="C34" s="5">
        <f>ROUND(IF($A$9="Alimentation, boissons et tabacs",VLOOKUP($A34,OUTIL!$CH:$CM,C$1,FALSE),IF($A$9="Demi produits",VLOOKUP($A34,OUTIL!$CQ:$CV,C$1,FALSE),IF($A$9="Energie  et  lubrifiants",VLOOKUP($A34,OUTIL!$CY:$DD,C$1,FALSE),IF($A$9="Or industriel",VLOOKUP($A34,OUTIL!$DG:$DL,C$1,FALSE),IF($A$9="Produits bruts d'origine animale et vegetale",VLOOKUP($A34,OUTIL!$DO:$DT,C$1,FALSE),IF($A$9="Produits bruts d'origine minerale",VLOOKUP($A34,OUTIL!$DW:$EB,C$1,FALSE),IF($A$9="Produits finis de consommation",VLOOKUP($A34,OUTIL!$EE:$EJ,C$1,FALSE),IF($A$9="Produits finis d'equipement agricole",VLOOKUP($A34,OUTIL!$EM:$ER,C$1,FALSE),IF($A$9="Produits finis d'equipement industriel",VLOOKUP($A34,OUTIL!$EU:$EZ,C$1,FALSE),"Ahmadovitch")))))))))/1000,0)</f>
        <v>63091</v>
      </c>
      <c r="D34" s="5">
        <f>ROUND(IF($A$9="Alimentation, boissons et tabacs",VLOOKUP($A34,OUTIL!$CH:$CM,D$1,FALSE),IF($A$9="Demi produits",VLOOKUP($A34,OUTIL!$CQ:$CV,D$1,FALSE),IF($A$9="Energie  et  lubrifiants",VLOOKUP($A34,OUTIL!$CY:$DD,D$1,FALSE),IF($A$9="Or industriel",VLOOKUP($A34,OUTIL!$DG:$DL,D$1,FALSE),IF($A$9="Produits bruts d'origine animale et vegetale",VLOOKUP($A34,OUTIL!$DO:$DT,D$1,FALSE),IF($A$9="Produits bruts d'origine minerale",VLOOKUP($A34,OUTIL!$DW:$EB,D$1,FALSE),IF($A$9="Produits finis de consommation",VLOOKUP($A34,OUTIL!$EE:$EJ,D$1,FALSE),IF($A$9="Produits finis d'equipement agricole",VLOOKUP($A34,OUTIL!$EM:$ER,D$1,FALSE),IF($A$9="Produits finis d'equipement industriel",VLOOKUP($A34,OUTIL!$EU:$EZ,D$1,FALSE),"Ahmadovitch")))))))))/1000,0)</f>
        <v>658375</v>
      </c>
      <c r="E34" s="5">
        <f>ROUND(IF($A$9="Alimentation, boissons et tabacs",VLOOKUP($A34,OUTIL!$CH:$CM,E$1,FALSE),IF($A$9="Demi produits",VLOOKUP($A34,OUTIL!$CQ:$CV,E$1,FALSE),IF($A$9="Energie  et  lubrifiants",VLOOKUP($A34,OUTIL!$CY:$DD,E$1,FALSE),IF($A$9="Or industriel",VLOOKUP($A34,OUTIL!$DG:$DL,E$1,FALSE),IF($A$9="Produits bruts d'origine animale et vegetale",VLOOKUP($A34,OUTIL!$DO:$DT,E$1,FALSE),IF($A$9="Produits bruts d'origine minerale",VLOOKUP($A34,OUTIL!$DW:$EB,E$1,FALSE),IF($A$9="Produits finis de consommation",VLOOKUP($A34,OUTIL!$EE:$EJ,E$1,FALSE),IF($A$9="Produits finis d'equipement agricole",VLOOKUP($A34,OUTIL!$EM:$ER,E$1,FALSE),IF($A$9="Produits finis d'equipement industriel",VLOOKUP($A34,OUTIL!$EU:$EZ,E$1,FALSE),"Ahmadovitch")))))))))/1000,0)</f>
        <v>61392</v>
      </c>
      <c r="F34" s="5">
        <f>ROUND(IF($A$9="Alimentation, boissons et tabacs",VLOOKUP($A34,OUTIL!$CH:$CM,F$1,FALSE),IF($A$9="Demi produits",VLOOKUP($A34,OUTIL!$CQ:$CV,F$1,FALSE),IF($A$9="Energie  et  lubrifiants",VLOOKUP($A34,OUTIL!$CY:$DD,F$1,FALSE),IF($A$9="Or industriel",VLOOKUP($A34,OUTIL!$DG:$DL,F$1,FALSE),IF($A$9="Produits bruts d'origine animale et vegetale",VLOOKUP($A34,OUTIL!$DO:$DT,F$1,FALSE),IF($A$9="Produits bruts d'origine minerale",VLOOKUP($A34,OUTIL!$DW:$EB,F$1,FALSE),IF($A$9="Produits finis de consommation",VLOOKUP($A34,OUTIL!$EE:$EJ,F$1,FALSE),IF($A$9="Produits finis d'equipement agricole",VLOOKUP($A34,OUTIL!$EM:$ER,F$1,FALSE),IF($A$9="Produits finis d'equipement industriel",VLOOKUP($A34,OUTIL!$EU:$EZ,F$1,FALSE),"Ahmadovitch")))))))))/1000,0)</f>
        <v>645015</v>
      </c>
    </row>
    <row r="35" spans="1:6" ht="16.5" x14ac:dyDescent="0.3">
      <c r="A35">
        <v>26</v>
      </c>
      <c r="B35" s="5" t="str">
        <f>IF($A$9="Alimentation, boissons et tabacs",VLOOKUP(VLOOKUP($A35,OUTIL!$CH:$CM,B$1,FALSE),REF!$K:$L,2,FALSE),IF($A$9="Demi produits",VLOOKUP(VLOOKUP($A35,OUTIL!$CQ:$CV,B$1,FALSE),REF!$N:$O,2,FALSE),IF($A$9="Energie  et  lubrifiants",VLOOKUP(VLOOKUP($A35,OUTIL!$CY:$DD,B$1,FALSE),REF!$Z:$AA,2,FALSE),IF($A$9="Or industriel",VLOOKUP(VLOOKUP($A35,OUTIL!$DG:$DL,B$1,FALSE),REF!$AC:$AD,2,FALSE),IF($A$9="Produits bruts d'origine animale et vegetale",VLOOKUP(VLOOKUP($A35,OUTIL!$DO:$DT,B$1,FALSE),REF!$Q:$R,2,FALSE),IF($A$9="Produits bruts d'origine minerale",VLOOKUP(VLOOKUP($A35,OUTIL!$DW:$EB,B$1,FALSE),REF!$AF:$AG,2,FALSE),IF($A$9="Produits finis de consommation",VLOOKUP(VLOOKUP($A35,OUTIL!$EE:$EJ,B$1,FALSE),REF!$T:$U,2,FALSE),IF($A$9="Produits finis d'equipement agricole",VLOOKUP(VLOOKUP($A35,OUTIL!$EM:$ER,B$1,FALSE),REF!$AI:$AJ,2,FALSE),IF($A$9="Produits finis d'equipement industriel",VLOOKUP(VLOOKUP($A35,OUTIL!$EU:$EZ,B$1,FALSE),REF!$W:$X,2,FALSE),"Ahmadovitch")))))))))</f>
        <v>Riz</v>
      </c>
      <c r="C35" s="5">
        <f>ROUND(IF($A$9="Alimentation, boissons et tabacs",VLOOKUP($A35,OUTIL!$CH:$CM,C$1,FALSE),IF($A$9="Demi produits",VLOOKUP($A35,OUTIL!$CQ:$CV,C$1,FALSE),IF($A$9="Energie  et  lubrifiants",VLOOKUP($A35,OUTIL!$CY:$DD,C$1,FALSE),IF($A$9="Or industriel",VLOOKUP($A35,OUTIL!$DG:$DL,C$1,FALSE),IF($A$9="Produits bruts d'origine animale et vegetale",VLOOKUP($A35,OUTIL!$DO:$DT,C$1,FALSE),IF($A$9="Produits bruts d'origine minerale",VLOOKUP($A35,OUTIL!$DW:$EB,C$1,FALSE),IF($A$9="Produits finis de consommation",VLOOKUP($A35,OUTIL!$EE:$EJ,C$1,FALSE),IF($A$9="Produits finis d'equipement agricole",VLOOKUP($A35,OUTIL!$EM:$ER,C$1,FALSE),IF($A$9="Produits finis d'equipement industriel",VLOOKUP($A35,OUTIL!$EU:$EZ,C$1,FALSE),"Ahmadovitch")))))))))/1000,0)</f>
        <v>107237</v>
      </c>
      <c r="D35" s="5">
        <f>ROUND(IF($A$9="Alimentation, boissons et tabacs",VLOOKUP($A35,OUTIL!$CH:$CM,D$1,FALSE),IF($A$9="Demi produits",VLOOKUP($A35,OUTIL!$CQ:$CV,D$1,FALSE),IF($A$9="Energie  et  lubrifiants",VLOOKUP($A35,OUTIL!$CY:$DD,D$1,FALSE),IF($A$9="Or industriel",VLOOKUP($A35,OUTIL!$DG:$DL,D$1,FALSE),IF($A$9="Produits bruts d'origine animale et vegetale",VLOOKUP($A35,OUTIL!$DO:$DT,D$1,FALSE),IF($A$9="Produits bruts d'origine minerale",VLOOKUP($A35,OUTIL!$DW:$EB,D$1,FALSE),IF($A$9="Produits finis de consommation",VLOOKUP($A35,OUTIL!$EE:$EJ,D$1,FALSE),IF($A$9="Produits finis d'equipement agricole",VLOOKUP($A35,OUTIL!$EM:$ER,D$1,FALSE),IF($A$9="Produits finis d'equipement industriel",VLOOKUP($A35,OUTIL!$EU:$EZ,D$1,FALSE),"Ahmadovitch")))))))))/1000,0)</f>
        <v>657557</v>
      </c>
      <c r="E35" s="5">
        <f>ROUND(IF($A$9="Alimentation, boissons et tabacs",VLOOKUP($A35,OUTIL!$CH:$CM,E$1,FALSE),IF($A$9="Demi produits",VLOOKUP($A35,OUTIL!$CQ:$CV,E$1,FALSE),IF($A$9="Energie  et  lubrifiants",VLOOKUP($A35,OUTIL!$CY:$DD,E$1,FALSE),IF($A$9="Or industriel",VLOOKUP($A35,OUTIL!$DG:$DL,E$1,FALSE),IF($A$9="Produits bruts d'origine animale et vegetale",VLOOKUP($A35,OUTIL!$DO:$DT,E$1,FALSE),IF($A$9="Produits bruts d'origine minerale",VLOOKUP($A35,OUTIL!$DW:$EB,E$1,FALSE),IF($A$9="Produits finis de consommation",VLOOKUP($A35,OUTIL!$EE:$EJ,E$1,FALSE),IF($A$9="Produits finis d'equipement agricole",VLOOKUP($A35,OUTIL!$EM:$ER,E$1,FALSE),IF($A$9="Produits finis d'equipement industriel",VLOOKUP($A35,OUTIL!$EU:$EZ,E$1,FALSE),"Ahmadovitch")))))))))/1000,0)</f>
        <v>66866</v>
      </c>
      <c r="F35" s="5">
        <f>ROUND(IF($A$9="Alimentation, boissons et tabacs",VLOOKUP($A35,OUTIL!$CH:$CM,F$1,FALSE),IF($A$9="Demi produits",VLOOKUP($A35,OUTIL!$CQ:$CV,F$1,FALSE),IF($A$9="Energie  et  lubrifiants",VLOOKUP($A35,OUTIL!$CY:$DD,F$1,FALSE),IF($A$9="Or industriel",VLOOKUP($A35,OUTIL!$DG:$DL,F$1,FALSE),IF($A$9="Produits bruts d'origine animale et vegetale",VLOOKUP($A35,OUTIL!$DO:$DT,F$1,FALSE),IF($A$9="Produits bruts d'origine minerale",VLOOKUP($A35,OUTIL!$DW:$EB,F$1,FALSE),IF($A$9="Produits finis de consommation",VLOOKUP($A35,OUTIL!$EE:$EJ,F$1,FALSE),IF($A$9="Produits finis d'equipement agricole",VLOOKUP($A35,OUTIL!$EM:$ER,F$1,FALSE),IF($A$9="Produits finis d'equipement industriel",VLOOKUP($A35,OUTIL!$EU:$EZ,F$1,FALSE),"Ahmadovitch")))))))))/1000,0)</f>
        <v>533203</v>
      </c>
    </row>
    <row r="36" spans="1:6" ht="16.5" x14ac:dyDescent="0.3">
      <c r="A36">
        <v>27</v>
      </c>
      <c r="B36" s="5" t="str">
        <f>IF($A$9="Alimentation, boissons et tabacs",VLOOKUP(VLOOKUP($A36,OUTIL!$CH:$CM,B$1,FALSE),REF!$K:$L,2,FALSE),IF($A$9="Demi produits",VLOOKUP(VLOOKUP($A36,OUTIL!$CQ:$CV,B$1,FALSE),REF!$N:$O,2,FALSE),IF($A$9="Energie  et  lubrifiants",VLOOKUP(VLOOKUP($A36,OUTIL!$CY:$DD,B$1,FALSE),REF!$Z:$AA,2,FALSE),IF($A$9="Or industriel",VLOOKUP(VLOOKUP($A36,OUTIL!$DG:$DL,B$1,FALSE),REF!$AC:$AD,2,FALSE),IF($A$9="Produits bruts d'origine animale et vegetale",VLOOKUP(VLOOKUP($A36,OUTIL!$DO:$DT,B$1,FALSE),REF!$Q:$R,2,FALSE),IF($A$9="Produits bruts d'origine minerale",VLOOKUP(VLOOKUP($A36,OUTIL!$DW:$EB,B$1,FALSE),REF!$AF:$AG,2,FALSE),IF($A$9="Produits finis de consommation",VLOOKUP(VLOOKUP($A36,OUTIL!$EE:$EJ,B$1,FALSE),REF!$T:$U,2,FALSE),IF($A$9="Produits finis d'equipement agricole",VLOOKUP(VLOOKUP($A36,OUTIL!$EM:$ER,B$1,FALSE),REF!$AI:$AJ,2,FALSE),IF($A$9="Produits finis d'equipement industriel",VLOOKUP(VLOOKUP($A36,OUTIL!$EU:$EZ,B$1,FALSE),REF!$W:$X,2,FALSE),"Ahmadovitch")))))))))</f>
        <v>Viandes et abats comestibles</v>
      </c>
      <c r="C36" s="5">
        <f>ROUND(IF($A$9="Alimentation, boissons et tabacs",VLOOKUP($A36,OUTIL!$CH:$CM,C$1,FALSE),IF($A$9="Demi produits",VLOOKUP($A36,OUTIL!$CQ:$CV,C$1,FALSE),IF($A$9="Energie  et  lubrifiants",VLOOKUP($A36,OUTIL!$CY:$DD,C$1,FALSE),IF($A$9="Or industriel",VLOOKUP($A36,OUTIL!$DG:$DL,C$1,FALSE),IF($A$9="Produits bruts d'origine animale et vegetale",VLOOKUP($A36,OUTIL!$DO:$DT,C$1,FALSE),IF($A$9="Produits bruts d'origine minerale",VLOOKUP($A36,OUTIL!$DW:$EB,C$1,FALSE),IF($A$9="Produits finis de consommation",VLOOKUP($A36,OUTIL!$EE:$EJ,C$1,FALSE),IF($A$9="Produits finis d'equipement agricole",VLOOKUP($A36,OUTIL!$EM:$ER,C$1,FALSE),IF($A$9="Produits finis d'equipement industriel",VLOOKUP($A36,OUTIL!$EU:$EZ,C$1,FALSE),"Ahmadovitch")))))))))/1000,0)</f>
        <v>14425</v>
      </c>
      <c r="D36" s="5">
        <f>ROUND(IF($A$9="Alimentation, boissons et tabacs",VLOOKUP($A36,OUTIL!$CH:$CM,D$1,FALSE),IF($A$9="Demi produits",VLOOKUP($A36,OUTIL!$CQ:$CV,D$1,FALSE),IF($A$9="Energie  et  lubrifiants",VLOOKUP($A36,OUTIL!$CY:$DD,D$1,FALSE),IF($A$9="Or industriel",VLOOKUP($A36,OUTIL!$DG:$DL,D$1,FALSE),IF($A$9="Produits bruts d'origine animale et vegetale",VLOOKUP($A36,OUTIL!$DO:$DT,D$1,FALSE),IF($A$9="Produits bruts d'origine minerale",VLOOKUP($A36,OUTIL!$DW:$EB,D$1,FALSE),IF($A$9="Produits finis de consommation",VLOOKUP($A36,OUTIL!$EE:$EJ,D$1,FALSE),IF($A$9="Produits finis d'equipement agricole",VLOOKUP($A36,OUTIL!$EM:$ER,D$1,FALSE),IF($A$9="Produits finis d'equipement industriel",VLOOKUP($A36,OUTIL!$EU:$EZ,D$1,FALSE),"Ahmadovitch")))))))))/1000,0)</f>
        <v>570368</v>
      </c>
      <c r="E36" s="5">
        <f>ROUND(IF($A$9="Alimentation, boissons et tabacs",VLOOKUP($A36,OUTIL!$CH:$CM,E$1,FALSE),IF($A$9="Demi produits",VLOOKUP($A36,OUTIL!$CQ:$CV,E$1,FALSE),IF($A$9="Energie  et  lubrifiants",VLOOKUP($A36,OUTIL!$CY:$DD,E$1,FALSE),IF($A$9="Or industriel",VLOOKUP($A36,OUTIL!$DG:$DL,E$1,FALSE),IF($A$9="Produits bruts d'origine animale et vegetale",VLOOKUP($A36,OUTIL!$DO:$DT,E$1,FALSE),IF($A$9="Produits bruts d'origine minerale",VLOOKUP($A36,OUTIL!$DW:$EB,E$1,FALSE),IF($A$9="Produits finis de consommation",VLOOKUP($A36,OUTIL!$EE:$EJ,E$1,FALSE),IF($A$9="Produits finis d'equipement agricole",VLOOKUP($A36,OUTIL!$EM:$ER,E$1,FALSE),IF($A$9="Produits finis d'equipement industriel",VLOOKUP($A36,OUTIL!$EU:$EZ,E$1,FALSE),"Ahmadovitch")))))))))/1000,0)</f>
        <v>8635</v>
      </c>
      <c r="F36" s="5">
        <f>ROUND(IF($A$9="Alimentation, boissons et tabacs",VLOOKUP($A36,OUTIL!$CH:$CM,F$1,FALSE),IF($A$9="Demi produits",VLOOKUP($A36,OUTIL!$CQ:$CV,F$1,FALSE),IF($A$9="Energie  et  lubrifiants",VLOOKUP($A36,OUTIL!$CY:$DD,F$1,FALSE),IF($A$9="Or industriel",VLOOKUP($A36,OUTIL!$DG:$DL,F$1,FALSE),IF($A$9="Produits bruts d'origine animale et vegetale",VLOOKUP($A36,OUTIL!$DO:$DT,F$1,FALSE),IF($A$9="Produits bruts d'origine minerale",VLOOKUP($A36,OUTIL!$DW:$EB,F$1,FALSE),IF($A$9="Produits finis de consommation",VLOOKUP($A36,OUTIL!$EE:$EJ,F$1,FALSE),IF($A$9="Produits finis d'equipement agricole",VLOOKUP($A36,OUTIL!$EM:$ER,F$1,FALSE),IF($A$9="Produits finis d'equipement industriel",VLOOKUP($A36,OUTIL!$EU:$EZ,F$1,FALSE),"Ahmadovitch")))))))))/1000,0)</f>
        <v>291096</v>
      </c>
    </row>
    <row r="37" spans="1:6" ht="16.5" x14ac:dyDescent="0.3">
      <c r="A37">
        <v>28</v>
      </c>
      <c r="B37" s="5" t="str">
        <f>IF($A$9="Alimentation, boissons et tabacs",VLOOKUP(VLOOKUP($A37,OUTIL!$CH:$CM,B$1,FALSE),REF!$K:$L,2,FALSE),IF($A$9="Demi produits",VLOOKUP(VLOOKUP($A37,OUTIL!$CQ:$CV,B$1,FALSE),REF!$N:$O,2,FALSE),IF($A$9="Energie  et  lubrifiants",VLOOKUP(VLOOKUP($A37,OUTIL!$CY:$DD,B$1,FALSE),REF!$Z:$AA,2,FALSE),IF($A$9="Or industriel",VLOOKUP(VLOOKUP($A37,OUTIL!$DG:$DL,B$1,FALSE),REF!$AC:$AD,2,FALSE),IF($A$9="Produits bruts d'origine animale et vegetale",VLOOKUP(VLOOKUP($A37,OUTIL!$DO:$DT,B$1,FALSE),REF!$Q:$R,2,FALSE),IF($A$9="Produits bruts d'origine minerale",VLOOKUP(VLOOKUP($A37,OUTIL!$DW:$EB,B$1,FALSE),REF!$AF:$AG,2,FALSE),IF($A$9="Produits finis de consommation",VLOOKUP(VLOOKUP($A37,OUTIL!$EE:$EJ,B$1,FALSE),REF!$T:$U,2,FALSE),IF($A$9="Produits finis d'equipement agricole",VLOOKUP(VLOOKUP($A37,OUTIL!$EM:$ER,B$1,FALSE),REF!$AI:$AJ,2,FALSE),IF($A$9="Produits finis d'equipement industriel",VLOOKUP(VLOOKUP($A37,OUTIL!$EU:$EZ,B$1,FALSE),REF!$W:$X,2,FALSE),"Ahmadovitch")))))))))</f>
        <v>Margarines et matiéres grasses</v>
      </c>
      <c r="C37" s="5">
        <f>ROUND(IF($A$9="Alimentation, boissons et tabacs",VLOOKUP($A37,OUTIL!$CH:$CM,C$1,FALSE),IF($A$9="Demi produits",VLOOKUP($A37,OUTIL!$CQ:$CV,C$1,FALSE),IF($A$9="Energie  et  lubrifiants",VLOOKUP($A37,OUTIL!$CY:$DD,C$1,FALSE),IF($A$9="Or industriel",VLOOKUP($A37,OUTIL!$DG:$DL,C$1,FALSE),IF($A$9="Produits bruts d'origine animale et vegetale",VLOOKUP($A37,OUTIL!$DO:$DT,C$1,FALSE),IF($A$9="Produits bruts d'origine minerale",VLOOKUP($A37,OUTIL!$DW:$EB,C$1,FALSE),IF($A$9="Produits finis de consommation",VLOOKUP($A37,OUTIL!$EE:$EJ,C$1,FALSE),IF($A$9="Produits finis d'equipement agricole",VLOOKUP($A37,OUTIL!$EM:$ER,C$1,FALSE),IF($A$9="Produits finis d'equipement industriel",VLOOKUP($A37,OUTIL!$EU:$EZ,C$1,FALSE),"Ahmadovitch")))))))))/1000,0)</f>
        <v>30545</v>
      </c>
      <c r="D37" s="5">
        <f>ROUND(IF($A$9="Alimentation, boissons et tabacs",VLOOKUP($A37,OUTIL!$CH:$CM,D$1,FALSE),IF($A$9="Demi produits",VLOOKUP($A37,OUTIL!$CQ:$CV,D$1,FALSE),IF($A$9="Energie  et  lubrifiants",VLOOKUP($A37,OUTIL!$CY:$DD,D$1,FALSE),IF($A$9="Or industriel",VLOOKUP($A37,OUTIL!$DG:$DL,D$1,FALSE),IF($A$9="Produits bruts d'origine animale et vegetale",VLOOKUP($A37,OUTIL!$DO:$DT,D$1,FALSE),IF($A$9="Produits bruts d'origine minerale",VLOOKUP($A37,OUTIL!$DW:$EB,D$1,FALSE),IF($A$9="Produits finis de consommation",VLOOKUP($A37,OUTIL!$EE:$EJ,D$1,FALSE),IF($A$9="Produits finis d'equipement agricole",VLOOKUP($A37,OUTIL!$EM:$ER,D$1,FALSE),IF($A$9="Produits finis d'equipement industriel",VLOOKUP($A37,OUTIL!$EU:$EZ,D$1,FALSE),"Ahmadovitch")))))))))/1000,0)</f>
        <v>499334</v>
      </c>
      <c r="E37" s="5">
        <f>ROUND(IF($A$9="Alimentation, boissons et tabacs",VLOOKUP($A37,OUTIL!$CH:$CM,E$1,FALSE),IF($A$9="Demi produits",VLOOKUP($A37,OUTIL!$CQ:$CV,E$1,FALSE),IF($A$9="Energie  et  lubrifiants",VLOOKUP($A37,OUTIL!$CY:$DD,E$1,FALSE),IF($A$9="Or industriel",VLOOKUP($A37,OUTIL!$DG:$DL,E$1,FALSE),IF($A$9="Produits bruts d'origine animale et vegetale",VLOOKUP($A37,OUTIL!$DO:$DT,E$1,FALSE),IF($A$9="Produits bruts d'origine minerale",VLOOKUP($A37,OUTIL!$DW:$EB,E$1,FALSE),IF($A$9="Produits finis de consommation",VLOOKUP($A37,OUTIL!$EE:$EJ,E$1,FALSE),IF($A$9="Produits finis d'equipement agricole",VLOOKUP($A37,OUTIL!$EM:$ER,E$1,FALSE),IF($A$9="Produits finis d'equipement industriel",VLOOKUP($A37,OUTIL!$EU:$EZ,E$1,FALSE),"Ahmadovitch")))))))))/1000,0)</f>
        <v>19892</v>
      </c>
      <c r="F37" s="5">
        <f>ROUND(IF($A$9="Alimentation, boissons et tabacs",VLOOKUP($A37,OUTIL!$CH:$CM,F$1,FALSE),IF($A$9="Demi produits",VLOOKUP($A37,OUTIL!$CQ:$CV,F$1,FALSE),IF($A$9="Energie  et  lubrifiants",VLOOKUP($A37,OUTIL!$CY:$DD,F$1,FALSE),IF($A$9="Or industriel",VLOOKUP($A37,OUTIL!$DG:$DL,F$1,FALSE),IF($A$9="Produits bruts d'origine animale et vegetale",VLOOKUP($A37,OUTIL!$DO:$DT,F$1,FALSE),IF($A$9="Produits bruts d'origine minerale",VLOOKUP($A37,OUTIL!$DW:$EB,F$1,FALSE),IF($A$9="Produits finis de consommation",VLOOKUP($A37,OUTIL!$EE:$EJ,F$1,FALSE),IF($A$9="Produits finis d'equipement agricole",VLOOKUP($A37,OUTIL!$EM:$ER,F$1,FALSE),IF($A$9="Produits finis d'equipement industriel",VLOOKUP($A37,OUTIL!$EU:$EZ,F$1,FALSE),"Ahmadovitch")))))))))/1000,0)</f>
        <v>333514</v>
      </c>
    </row>
    <row r="38" spans="1:6" ht="16.5" x14ac:dyDescent="0.3">
      <c r="A38">
        <v>29</v>
      </c>
      <c r="B38" s="5" t="str">
        <f>IF($A$9="Alimentation, boissons et tabacs",VLOOKUP(VLOOKUP($A38,OUTIL!$CH:$CM,B$1,FALSE),REF!$K:$L,2,FALSE),IF($A$9="Demi produits",VLOOKUP(VLOOKUP($A38,OUTIL!$CQ:$CV,B$1,FALSE),REF!$N:$O,2,FALSE),IF($A$9="Energie  et  lubrifiants",VLOOKUP(VLOOKUP($A38,OUTIL!$CY:$DD,B$1,FALSE),REF!$Z:$AA,2,FALSE),IF($A$9="Or industriel",VLOOKUP(VLOOKUP($A38,OUTIL!$DG:$DL,B$1,FALSE),REF!$AC:$AD,2,FALSE),IF($A$9="Produits bruts d'origine animale et vegetale",VLOOKUP(VLOOKUP($A38,OUTIL!$DO:$DT,B$1,FALSE),REF!$Q:$R,2,FALSE),IF($A$9="Produits bruts d'origine minerale",VLOOKUP(VLOOKUP($A38,OUTIL!$DW:$EB,B$1,FALSE),REF!$AF:$AG,2,FALSE),IF($A$9="Produits finis de consommation",VLOOKUP(VLOOKUP($A38,OUTIL!$EE:$EJ,B$1,FALSE),REF!$T:$U,2,FALSE),IF($A$9="Produits finis d'equipement agricole",VLOOKUP(VLOOKUP($A38,OUTIL!$EM:$ER,B$1,FALSE),REF!$AI:$AJ,2,FALSE),IF($A$9="Produits finis d'equipement industriel",VLOOKUP(VLOOKUP($A38,OUTIL!$EU:$EZ,B$1,FALSE),REF!$W:$X,2,FALSE),"Ahmadovitch")))))))))</f>
        <v>Préparations lactées pour enfants</v>
      </c>
      <c r="C38" s="5">
        <f>ROUND(IF($A$9="Alimentation, boissons et tabacs",VLOOKUP($A38,OUTIL!$CH:$CM,C$1,FALSE),IF($A$9="Demi produits",VLOOKUP($A38,OUTIL!$CQ:$CV,C$1,FALSE),IF($A$9="Energie  et  lubrifiants",VLOOKUP($A38,OUTIL!$CY:$DD,C$1,FALSE),IF($A$9="Or industriel",VLOOKUP($A38,OUTIL!$DG:$DL,C$1,FALSE),IF($A$9="Produits bruts d'origine animale et vegetale",VLOOKUP($A38,OUTIL!$DO:$DT,C$1,FALSE),IF($A$9="Produits bruts d'origine minerale",VLOOKUP($A38,OUTIL!$DW:$EB,C$1,FALSE),IF($A$9="Produits finis de consommation",VLOOKUP($A38,OUTIL!$EE:$EJ,C$1,FALSE),IF($A$9="Produits finis d'equipement agricole",VLOOKUP($A38,OUTIL!$EM:$ER,C$1,FALSE),IF($A$9="Produits finis d'equipement industriel",VLOOKUP($A38,OUTIL!$EU:$EZ,C$1,FALSE),"Ahmadovitch")))))))))/1000,0)</f>
        <v>4991</v>
      </c>
      <c r="D38" s="5">
        <f>ROUND(IF($A$9="Alimentation, boissons et tabacs",VLOOKUP($A38,OUTIL!$CH:$CM,D$1,FALSE),IF($A$9="Demi produits",VLOOKUP($A38,OUTIL!$CQ:$CV,D$1,FALSE),IF($A$9="Energie  et  lubrifiants",VLOOKUP($A38,OUTIL!$CY:$DD,D$1,FALSE),IF($A$9="Or industriel",VLOOKUP($A38,OUTIL!$DG:$DL,D$1,FALSE),IF($A$9="Produits bruts d'origine animale et vegetale",VLOOKUP($A38,OUTIL!$DO:$DT,D$1,FALSE),IF($A$9="Produits bruts d'origine minerale",VLOOKUP($A38,OUTIL!$DW:$EB,D$1,FALSE),IF($A$9="Produits finis de consommation",VLOOKUP($A38,OUTIL!$EE:$EJ,D$1,FALSE),IF($A$9="Produits finis d'equipement agricole",VLOOKUP($A38,OUTIL!$EM:$ER,D$1,FALSE),IF($A$9="Produits finis d'equipement industriel",VLOOKUP($A38,OUTIL!$EU:$EZ,D$1,FALSE),"Ahmadovitch")))))))))/1000,0)</f>
        <v>474050</v>
      </c>
      <c r="E38" s="5">
        <f>ROUND(IF($A$9="Alimentation, boissons et tabacs",VLOOKUP($A38,OUTIL!$CH:$CM,E$1,FALSE),IF($A$9="Demi produits",VLOOKUP($A38,OUTIL!$CQ:$CV,E$1,FALSE),IF($A$9="Energie  et  lubrifiants",VLOOKUP($A38,OUTIL!$CY:$DD,E$1,FALSE),IF($A$9="Or industriel",VLOOKUP($A38,OUTIL!$DG:$DL,E$1,FALSE),IF($A$9="Produits bruts d'origine animale et vegetale",VLOOKUP($A38,OUTIL!$DO:$DT,E$1,FALSE),IF($A$9="Produits bruts d'origine minerale",VLOOKUP($A38,OUTIL!$DW:$EB,E$1,FALSE),IF($A$9="Produits finis de consommation",VLOOKUP($A38,OUTIL!$EE:$EJ,E$1,FALSE),IF($A$9="Produits finis d'equipement agricole",VLOOKUP($A38,OUTIL!$EM:$ER,E$1,FALSE),IF($A$9="Produits finis d'equipement industriel",VLOOKUP($A38,OUTIL!$EU:$EZ,E$1,FALSE),"Ahmadovitch")))))))))/1000,0)</f>
        <v>3832</v>
      </c>
      <c r="F38" s="5">
        <f>ROUND(IF($A$9="Alimentation, boissons et tabacs",VLOOKUP($A38,OUTIL!$CH:$CM,F$1,FALSE),IF($A$9="Demi produits",VLOOKUP($A38,OUTIL!$CQ:$CV,F$1,FALSE),IF($A$9="Energie  et  lubrifiants",VLOOKUP($A38,OUTIL!$CY:$DD,F$1,FALSE),IF($A$9="Or industriel",VLOOKUP($A38,OUTIL!$DG:$DL,F$1,FALSE),IF($A$9="Produits bruts d'origine animale et vegetale",VLOOKUP($A38,OUTIL!$DO:$DT,F$1,FALSE),IF($A$9="Produits bruts d'origine minerale",VLOOKUP($A38,OUTIL!$DW:$EB,F$1,FALSE),IF($A$9="Produits finis de consommation",VLOOKUP($A38,OUTIL!$EE:$EJ,F$1,FALSE),IF($A$9="Produits finis d'equipement agricole",VLOOKUP($A38,OUTIL!$EM:$ER,F$1,FALSE),IF($A$9="Produits finis d'equipement industriel",VLOOKUP($A38,OUTIL!$EU:$EZ,F$1,FALSE),"Ahmadovitch")))))))))/1000,0)</f>
        <v>372304</v>
      </c>
    </row>
    <row r="39" spans="1:6" ht="16.5" x14ac:dyDescent="0.3">
      <c r="A39">
        <v>30</v>
      </c>
      <c r="B39" s="5" t="str">
        <f>IF($A$9="Alimentation, boissons et tabacs",VLOOKUP(VLOOKUP($A39,OUTIL!$CH:$CM,B$1,FALSE),REF!$K:$L,2,FALSE),IF($A$9="Demi produits",VLOOKUP(VLOOKUP($A39,OUTIL!$CQ:$CV,B$1,FALSE),REF!$N:$O,2,FALSE),IF($A$9="Energie  et  lubrifiants",VLOOKUP(VLOOKUP($A39,OUTIL!$CY:$DD,B$1,FALSE),REF!$Z:$AA,2,FALSE),IF($A$9="Or industriel",VLOOKUP(VLOOKUP($A39,OUTIL!$DG:$DL,B$1,FALSE),REF!$AC:$AD,2,FALSE),IF($A$9="Produits bruts d'origine animale et vegetale",VLOOKUP(VLOOKUP($A39,OUTIL!$DO:$DT,B$1,FALSE),REF!$Q:$R,2,FALSE),IF($A$9="Produits bruts d'origine minerale",VLOOKUP(VLOOKUP($A39,OUTIL!$DW:$EB,B$1,FALSE),REF!$AF:$AG,2,FALSE),IF($A$9="Produits finis de consommation",VLOOKUP(VLOOKUP($A39,OUTIL!$EE:$EJ,B$1,FALSE),REF!$T:$U,2,FALSE),IF($A$9="Produits finis d'equipement agricole",VLOOKUP(VLOOKUP($A39,OUTIL!$EM:$ER,B$1,FALSE),REF!$AI:$AJ,2,FALSE),IF($A$9="Produits finis d'equipement industriel",VLOOKUP(VLOOKUP($A39,OUTIL!$EU:$EZ,B$1,FALSE),REF!$W:$X,2,FALSE),"Ahmadovitch")))))))))</f>
        <v>Préparations à base de sucre</v>
      </c>
      <c r="C39" s="5">
        <f>ROUND(IF($A$9="Alimentation, boissons et tabacs",VLOOKUP($A39,OUTIL!$CH:$CM,C$1,FALSE),IF($A$9="Demi produits",VLOOKUP($A39,OUTIL!$CQ:$CV,C$1,FALSE),IF($A$9="Energie  et  lubrifiants",VLOOKUP($A39,OUTIL!$CY:$DD,C$1,FALSE),IF($A$9="Or industriel",VLOOKUP($A39,OUTIL!$DG:$DL,C$1,FALSE),IF($A$9="Produits bruts d'origine animale et vegetale",VLOOKUP($A39,OUTIL!$DO:$DT,C$1,FALSE),IF($A$9="Produits bruts d'origine minerale",VLOOKUP($A39,OUTIL!$DW:$EB,C$1,FALSE),IF($A$9="Produits finis de consommation",VLOOKUP($A39,OUTIL!$EE:$EJ,C$1,FALSE),IF($A$9="Produits finis d'equipement agricole",VLOOKUP($A39,OUTIL!$EM:$ER,C$1,FALSE),IF($A$9="Produits finis d'equipement industriel",VLOOKUP($A39,OUTIL!$EU:$EZ,C$1,FALSE),"Ahmadovitch")))))))))/1000,0)</f>
        <v>27791</v>
      </c>
      <c r="D39" s="5">
        <f>ROUND(IF($A$9="Alimentation, boissons et tabacs",VLOOKUP($A39,OUTIL!$CH:$CM,D$1,FALSE),IF($A$9="Demi produits",VLOOKUP($A39,OUTIL!$CQ:$CV,D$1,FALSE),IF($A$9="Energie  et  lubrifiants",VLOOKUP($A39,OUTIL!$CY:$DD,D$1,FALSE),IF($A$9="Or industriel",VLOOKUP($A39,OUTIL!$DG:$DL,D$1,FALSE),IF($A$9="Produits bruts d'origine animale et vegetale",VLOOKUP($A39,OUTIL!$DO:$DT,D$1,FALSE),IF($A$9="Produits bruts d'origine minerale",VLOOKUP($A39,OUTIL!$DW:$EB,D$1,FALSE),IF($A$9="Produits finis de consommation",VLOOKUP($A39,OUTIL!$EE:$EJ,D$1,FALSE),IF($A$9="Produits finis d'equipement agricole",VLOOKUP($A39,OUTIL!$EM:$ER,D$1,FALSE),IF($A$9="Produits finis d'equipement industriel",VLOOKUP($A39,OUTIL!$EU:$EZ,D$1,FALSE),"Ahmadovitch")))))))))/1000,0)</f>
        <v>434050</v>
      </c>
      <c r="E39" s="5">
        <f>ROUND(IF($A$9="Alimentation, boissons et tabacs",VLOOKUP($A39,OUTIL!$CH:$CM,E$1,FALSE),IF($A$9="Demi produits",VLOOKUP($A39,OUTIL!$CQ:$CV,E$1,FALSE),IF($A$9="Energie  et  lubrifiants",VLOOKUP($A39,OUTIL!$CY:$DD,E$1,FALSE),IF($A$9="Or industriel",VLOOKUP($A39,OUTIL!$DG:$DL,E$1,FALSE),IF($A$9="Produits bruts d'origine animale et vegetale",VLOOKUP($A39,OUTIL!$DO:$DT,E$1,FALSE),IF($A$9="Produits bruts d'origine minerale",VLOOKUP($A39,OUTIL!$DW:$EB,E$1,FALSE),IF($A$9="Produits finis de consommation",VLOOKUP($A39,OUTIL!$EE:$EJ,E$1,FALSE),IF($A$9="Produits finis d'equipement agricole",VLOOKUP($A39,OUTIL!$EM:$ER,E$1,FALSE),IF($A$9="Produits finis d'equipement industriel",VLOOKUP($A39,OUTIL!$EU:$EZ,E$1,FALSE),"Ahmadovitch")))))))))/1000,0)</f>
        <v>54737</v>
      </c>
      <c r="F39" s="5">
        <f>ROUND(IF($A$9="Alimentation, boissons et tabacs",VLOOKUP($A39,OUTIL!$CH:$CM,F$1,FALSE),IF($A$9="Demi produits",VLOOKUP($A39,OUTIL!$CQ:$CV,F$1,FALSE),IF($A$9="Energie  et  lubrifiants",VLOOKUP($A39,OUTIL!$CY:$DD,F$1,FALSE),IF($A$9="Or industriel",VLOOKUP($A39,OUTIL!$DG:$DL,F$1,FALSE),IF($A$9="Produits bruts d'origine animale et vegetale",VLOOKUP($A39,OUTIL!$DO:$DT,F$1,FALSE),IF($A$9="Produits bruts d'origine minerale",VLOOKUP($A39,OUTIL!$DW:$EB,F$1,FALSE),IF($A$9="Produits finis de consommation",VLOOKUP($A39,OUTIL!$EE:$EJ,F$1,FALSE),IF($A$9="Produits finis d'equipement agricole",VLOOKUP($A39,OUTIL!$EM:$ER,F$1,FALSE),IF($A$9="Produits finis d'equipement industriel",VLOOKUP($A39,OUTIL!$EU:$EZ,F$1,FALSE),"Ahmadovitch")))))))))/1000,0)</f>
        <v>437632</v>
      </c>
    </row>
    <row r="40" spans="1:6" ht="16.5" x14ac:dyDescent="0.3">
      <c r="B40" s="5" t="s">
        <v>30</v>
      </c>
      <c r="C40" s="5">
        <f>C9-SUM(C10:C39)</f>
        <v>175243</v>
      </c>
      <c r="D40" s="5">
        <f>D9-SUM(D10:D39)</f>
        <v>3066446</v>
      </c>
      <c r="E40" s="5">
        <f>E9-SUM(E10:E39)</f>
        <v>163497</v>
      </c>
      <c r="F40" s="5">
        <f>F9-SUM(F10:F39)</f>
        <v>2828128</v>
      </c>
    </row>
    <row r="41" spans="1:6" x14ac:dyDescent="0.25">
      <c r="A41" t="s">
        <v>450</v>
      </c>
      <c r="B41" s="2" t="str">
        <f>IF($A$41="Alimentation, boissons et tabacs",VLOOKUP(VLOOKUP($A41,OUTIL!$CH:$CM,B$1,FALSE),REF!$K:$L,2,FALSE),IF($A$41="Demi produits",VLOOKUP(VLOOKUP($A41,OUTIL!$CQ:$CV,B$1,FALSE),REF!$N:$O,2,FALSE),IF($A$41="Energie et lubrifiants",VLOOKUP(VLOOKUP($A41,OUTIL!$CY:$DD,B$1,FALSE),REF!$Z:$AA,2,FALSE),IF($A$41="Or industriel",VLOOKUP(VLOOKUP($A41,OUTIL!$DG:$DL,B$1,FALSE),REF!$AC:$AD,2,FALSE),IF($A$41="Produits bruts d'origine animale et vegetale",VLOOKUP(VLOOKUP($A41,OUTIL!$DO:$DT,B$1,FALSE),REF!$Q:$R,2,FALSE),IF($A$41="Produits bruts d'origine minerale",VLOOKUP(VLOOKUP($A41,OUTIL!$DW:$EB,B$1,FALSE),REF!$AF:$AG,2,FALSE),IF($A$41="Produits finis de consommation",VLOOKUP(VLOOKUP($A41,OUTIL!$EE:$EJ,B$1,FALSE),REF!$T:$U,2,FALSE),IF($A$41="Produits finis d'equipement agricole",VLOOKUP(VLOOKUP($A41,OUTIL!$EM:$ER,B$1,FALSE),REF!$AI:$AJ,2,FALSE),IF($A$41="Produits finis d'equipement industriel",VLOOKUP(VLOOKUP($A41,OUTIL!$EU:$EZ,B$1,FALSE),REF!$W:$X,2,FALSE),"Ahmadovitch")))))))))</f>
        <v>ENERGIE ET LUBRIFIANTS</v>
      </c>
      <c r="C41" s="2">
        <f>ROUND(IF($A$41="Alimentation, boissons et tabacs",VLOOKUP($A41,OUTIL!$CH:$CM,C$1,FALSE),IF($A$41="Demi produits",VLOOKUP($A41,OUTIL!$CQ:$CV,C$1,FALSE),IF($A$41="Energie et lubrifiants",VLOOKUP($A41,OUTIL!$CY:$DD,C$1,FALSE),IF($A$41="Or industriel",VLOOKUP($A41,OUTIL!$DG:$DL,C$1,FALSE),IF($A$41="Produits bruts d'origine animale et vegetale",VLOOKUP($A41,OUTIL!$DO:$DT,C$1,FALSE),IF($A$41="Produits bruts d'origine minerale",VLOOKUP($A41,OUTIL!$DW:$EB,C$1,FALSE),IF($A$41="Produits finis de consommation",VLOOKUP($A41,OUTIL!$EE:$EJ,C$1,FALSE),IF($A$41="Produits finis d'equipement agricole",VLOOKUP($A41,OUTIL!$EM:$ER,C$1,FALSE),IF($A$41="Produits finis d'equipement industriel",VLOOKUP($A41,OUTIL!$EU:$EZ,C$1,FALSE),"Ahmadovitch")))))))))/1000,0)</f>
        <v>27473736</v>
      </c>
      <c r="D41" s="2">
        <f>ROUND(IF($A$41="Alimentation, boissons et tabacs",VLOOKUP($A41,OUTIL!$CH:$CM,D$1,FALSE),IF($A$41="Demi produits",VLOOKUP($A41,OUTIL!$CQ:$CV,D$1,FALSE),IF($A$41="Energie et lubrifiants",VLOOKUP($A41,OUTIL!$CY:$DD,D$1,FALSE),IF($A$41="Or industriel",VLOOKUP($A41,OUTIL!$DG:$DL,D$1,FALSE),IF($A$41="Produits bruts d'origine animale et vegetale",VLOOKUP($A41,OUTIL!$DO:$DT,D$1,FALSE),IF($A$41="Produits bruts d'origine minerale",VLOOKUP($A41,OUTIL!$DW:$EB,D$1,FALSE),IF($A$41="Produits finis de consommation",VLOOKUP($A41,OUTIL!$EE:$EJ,D$1,FALSE),IF($A$41="Produits finis d'equipement agricole",VLOOKUP($A41,OUTIL!$EM:$ER,D$1,FALSE),IF($A$41="Produits finis d'equipement industriel",VLOOKUP($A41,OUTIL!$EU:$EZ,D$1,FALSE),"Ahmadovitch")))))))))/1000,0)</f>
        <v>81468883</v>
      </c>
      <c r="E41" s="2">
        <f>ROUND(IF($A$41="Alimentation, boissons et tabacs",VLOOKUP($A41,OUTIL!$CH:$CM,E$1,FALSE),IF($A$41="Demi produits",VLOOKUP($A41,OUTIL!$CQ:$CV,E$1,FALSE),IF($A$41="Energie et lubrifiants",VLOOKUP($A41,OUTIL!$CY:$DD,E$1,FALSE),IF($A$41="Or industriel",VLOOKUP($A41,OUTIL!$DG:$DL,E$1,FALSE),IF($A$41="Produits bruts d'origine animale et vegetale",VLOOKUP($A41,OUTIL!$DO:$DT,E$1,FALSE),IF($A$41="Produits bruts d'origine minerale",VLOOKUP($A41,OUTIL!$DW:$EB,E$1,FALSE),IF($A$41="Produits finis de consommation",VLOOKUP($A41,OUTIL!$EE:$EJ,E$1,FALSE),IF($A$41="Produits finis d'equipement agricole",VLOOKUP($A41,OUTIL!$EM:$ER,E$1,FALSE),IF($A$41="Produits finis d'equipement industriel",VLOOKUP($A41,OUTIL!$EU:$EZ,E$1,FALSE),"Ahmadovitch")))))))))/1000,0)</f>
        <v>25134295</v>
      </c>
      <c r="F41" s="2">
        <f>ROUND(IF($A$41="Alimentation, boissons et tabacs",VLOOKUP($A41,OUTIL!$CH:$CM,F$1,FALSE),IF($A$41="Demi produits",VLOOKUP($A41,OUTIL!$CQ:$CV,F$1,FALSE),IF($A$41="Energie et lubrifiants",VLOOKUP($A41,OUTIL!$CY:$DD,F$1,FALSE),IF($A$41="Or industriel",VLOOKUP($A41,OUTIL!$DG:$DL,F$1,FALSE),IF($A$41="Produits bruts d'origine animale et vegetale",VLOOKUP($A41,OUTIL!$DO:$DT,F$1,FALSE),IF($A$41="Produits bruts d'origine minerale",VLOOKUP($A41,OUTIL!$DW:$EB,F$1,FALSE),IF($A$41="Produits finis de consommation",VLOOKUP($A41,OUTIL!$EE:$EJ,F$1,FALSE),IF($A$41="Produits finis d'equipement agricole",VLOOKUP($A41,OUTIL!$EM:$ER,F$1,FALSE),IF($A$41="Produits finis d'equipement industriel",VLOOKUP($A41,OUTIL!$EU:$EZ,F$1,FALSE),"Ahmadovitch")))))))))/1000,0)</f>
        <v>85865483</v>
      </c>
    </row>
    <row r="42" spans="1:6" ht="16.5" x14ac:dyDescent="0.3">
      <c r="A42">
        <v>1</v>
      </c>
      <c r="B42" s="5" t="str">
        <f>IF($A$41="Alimentation, boissons et tabacs",VLOOKUP(VLOOKUP($A42,OUTIL!$CH:$CM,B$1,FALSE),REF!$K:$L,2,FALSE),IF($A$41="Demi produits",VLOOKUP(VLOOKUP($A42,OUTIL!$CQ:$CV,B$1,FALSE),REF!$N:$O,2,FALSE),IF($A$41="Energie et lubrifiants",VLOOKUP(VLOOKUP($A42,OUTIL!$CY:$DD,B$1,FALSE),REF!$Z:$AA,2,FALSE),IF($A$41="Or industriel",VLOOKUP(VLOOKUP($A42,OUTIL!$DG:$DL,B$1,FALSE),REF!$AC:$AD,2,FALSE),IF($A$41="Produits bruts d'origine animale et vegetale",VLOOKUP(VLOOKUP($A42,OUTIL!$DO:$DT,B$1,FALSE),REF!$Q:$R,2,FALSE),IF($A$41="Produits bruts d'origine minerale",VLOOKUP(VLOOKUP($A42,OUTIL!$DW:$EB,B$1,FALSE),REF!$AF:$AG,2,FALSE),IF($A$41="Produits finis de consommation",VLOOKUP(VLOOKUP($A42,OUTIL!$EE:$EJ,B$1,FALSE),REF!$T:$U,2,FALSE),IF($A$41="Produits finis d'equipement agricole",VLOOKUP(VLOOKUP($A42,OUTIL!$EM:$ER,B$1,FALSE),REF!$AI:$AJ,2,FALSE),IF($A$41="Produits finis d'equipement industriel",VLOOKUP(VLOOKUP($A42,OUTIL!$EU:$EZ,B$1,FALSE),REF!$W:$X,2,FALSE),"Ahmadovitch")))))))))</f>
        <v>Gas-oils et fuel-oils</v>
      </c>
      <c r="C42" s="5">
        <f>ROUND(IF($A$41="Alimentation, boissons et tabacs",VLOOKUP($A42,OUTIL!$CH:$CM,C$1,FALSE),IF($A$41="Demi produits",VLOOKUP($A42,OUTIL!$CQ:$CV,C$1,FALSE),IF($A$41="Energie et lubrifiants",VLOOKUP($A42,OUTIL!$CY:$DD,C$1,FALSE),IF($A$41="Or industriel",VLOOKUP($A42,OUTIL!$DG:$DL,C$1,FALSE),IF($A$41="Produits bruts d'origine animale et vegetale",VLOOKUP($A42,OUTIL!$DO:$DT,C$1,FALSE),IF($A$41="Produits bruts d'origine minerale",VLOOKUP($A42,OUTIL!$DW:$EB,C$1,FALSE),IF($A$41="Produits finis de consommation",VLOOKUP($A42,OUTIL!$EE:$EJ,C$1,FALSE),IF($A$41="Produits finis d'equipement agricole",VLOOKUP($A42,OUTIL!$EM:$ER,C$1,FALSE),IF($A$41="Produits finis d'equipement industriel",VLOOKUP($A42,OUTIL!$EU:$EZ,C$1,FALSE),"Ahmadovitch")))))))))/1000,0)</f>
        <v>6037004</v>
      </c>
      <c r="D42" s="5">
        <f>ROUND(IF($A$41="Alimentation, boissons et tabacs",VLOOKUP($A42,OUTIL!$CH:$CM,D$1,FALSE),IF($A$41="Demi produits",VLOOKUP($A42,OUTIL!$CQ:$CV,D$1,FALSE),IF($A$41="Energie et lubrifiants",VLOOKUP($A42,OUTIL!$CY:$DD,D$1,FALSE),IF($A$41="Or industriel",VLOOKUP($A42,OUTIL!$DG:$DL,D$1,FALSE),IF($A$41="Produits bruts d'origine animale et vegetale",VLOOKUP($A42,OUTIL!$DO:$DT,D$1,FALSE),IF($A$41="Produits bruts d'origine minerale",VLOOKUP($A42,OUTIL!$DW:$EB,D$1,FALSE),IF($A$41="Produits finis de consommation",VLOOKUP($A42,OUTIL!$EE:$EJ,D$1,FALSE),IF($A$41="Produits finis d'equipement agricole",VLOOKUP($A42,OUTIL!$EM:$ER,D$1,FALSE),IF($A$41="Produits finis d'equipement industriel",VLOOKUP($A42,OUTIL!$EU:$EZ,D$1,FALSE),"Ahmadovitch")))))))))/1000,0)</f>
        <v>38683797</v>
      </c>
      <c r="E42" s="5">
        <f>ROUND(IF($A$41="Alimentation, boissons et tabacs",VLOOKUP($A42,OUTIL!$CH:$CM,E$1,FALSE),IF($A$41="Demi produits",VLOOKUP($A42,OUTIL!$CQ:$CV,E$1,FALSE),IF($A$41="Energie et lubrifiants",VLOOKUP($A42,OUTIL!$CY:$DD,E$1,FALSE),IF($A$41="Or industriel",VLOOKUP($A42,OUTIL!$DG:$DL,E$1,FALSE),IF($A$41="Produits bruts d'origine animale et vegetale",VLOOKUP($A42,OUTIL!$DO:$DT,E$1,FALSE),IF($A$41="Produits bruts d'origine minerale",VLOOKUP($A42,OUTIL!$DW:$EB,E$1,FALSE),IF($A$41="Produits finis de consommation",VLOOKUP($A42,OUTIL!$EE:$EJ,E$1,FALSE),IF($A$41="Produits finis d'equipement agricole",VLOOKUP($A42,OUTIL!$EM:$ER,E$1,FALSE),IF($A$41="Produits finis d'equipement industriel",VLOOKUP($A42,OUTIL!$EU:$EZ,E$1,FALSE),"Ahmadovitch")))))))))/1000,0)</f>
        <v>5562958</v>
      </c>
      <c r="F42" s="5">
        <f>ROUND(IF($A$41="Alimentation, boissons et tabacs",VLOOKUP($A42,OUTIL!$CH:$CM,F$1,FALSE),IF($A$41="Demi produits",VLOOKUP($A42,OUTIL!$CQ:$CV,F$1,FALSE),IF($A$41="Energie et lubrifiants",VLOOKUP($A42,OUTIL!$CY:$DD,F$1,FALSE),IF($A$41="Or industriel",VLOOKUP($A42,OUTIL!$DG:$DL,F$1,FALSE),IF($A$41="Produits bruts d'origine animale et vegetale",VLOOKUP($A42,OUTIL!$DO:$DT,F$1,FALSE),IF($A$41="Produits bruts d'origine minerale",VLOOKUP($A42,OUTIL!$DW:$EB,F$1,FALSE),IF($A$41="Produits finis de consommation",VLOOKUP($A42,OUTIL!$EE:$EJ,F$1,FALSE),IF($A$41="Produits finis d'equipement agricole",VLOOKUP($A42,OUTIL!$EM:$ER,F$1,FALSE),IF($A$41="Produits finis d'equipement industriel",VLOOKUP($A42,OUTIL!$EU:$EZ,F$1,FALSE),"Ahmadovitch")))))))))/1000,0)</f>
        <v>43237209</v>
      </c>
    </row>
    <row r="43" spans="1:6" ht="16.5" x14ac:dyDescent="0.3">
      <c r="A43">
        <v>2</v>
      </c>
      <c r="B43" s="5" t="str">
        <f>IF($A$41="Alimentation, boissons et tabacs",VLOOKUP(VLOOKUP($A43,OUTIL!$CH:$CM,B$1,FALSE),REF!$K:$L,2,FALSE),IF($A$41="Demi produits",VLOOKUP(VLOOKUP($A43,OUTIL!$CQ:$CV,B$1,FALSE),REF!$N:$O,2,FALSE),IF($A$41="Energie et lubrifiants",VLOOKUP(VLOOKUP($A43,OUTIL!$CY:$DD,B$1,FALSE),REF!$Z:$AA,2,FALSE),IF($A$41="Or industriel",VLOOKUP(VLOOKUP($A43,OUTIL!$DG:$DL,B$1,FALSE),REF!$AC:$AD,2,FALSE),IF($A$41="Produits bruts d'origine animale et vegetale",VLOOKUP(VLOOKUP($A43,OUTIL!$DO:$DT,B$1,FALSE),REF!$Q:$R,2,FALSE),IF($A$41="Produits bruts d'origine minerale",VLOOKUP(VLOOKUP($A43,OUTIL!$DW:$EB,B$1,FALSE),REF!$AF:$AG,2,FALSE),IF($A$41="Produits finis de consommation",VLOOKUP(VLOOKUP($A43,OUTIL!$EE:$EJ,B$1,FALSE),REF!$T:$U,2,FALSE),IF($A$41="Produits finis d'equipement agricole",VLOOKUP(VLOOKUP($A43,OUTIL!$EM:$ER,B$1,FALSE),REF!$AI:$AJ,2,FALSE),IF($A$41="Produits finis d'equipement industriel",VLOOKUP(VLOOKUP($A43,OUTIL!$EU:$EZ,B$1,FALSE),REF!$W:$X,2,FALSE),"Ahmadovitch")))))))))</f>
        <v>Gaz de pétrole et autres hydrocarbures</v>
      </c>
      <c r="C43" s="5">
        <f>ROUND(IF($A$41="Alimentation, boissons et tabacs",VLOOKUP($A43,OUTIL!$CH:$CM,C$1,FALSE),IF($A$41="Demi produits",VLOOKUP($A43,OUTIL!$CQ:$CV,C$1,FALSE),IF($A$41="Energie et lubrifiants",VLOOKUP($A43,OUTIL!$CY:$DD,C$1,FALSE),IF($A$41="Or industriel",VLOOKUP($A43,OUTIL!$DG:$DL,C$1,FALSE),IF($A$41="Produits bruts d'origine animale et vegetale",VLOOKUP($A43,OUTIL!$DO:$DT,C$1,FALSE),IF($A$41="Produits bruts d'origine minerale",VLOOKUP($A43,OUTIL!$DW:$EB,C$1,FALSE),IF($A$41="Produits finis de consommation",VLOOKUP($A43,OUTIL!$EE:$EJ,C$1,FALSE),IF($A$41="Produits finis d'equipement agricole",VLOOKUP($A43,OUTIL!$EM:$ER,C$1,FALSE),IF($A$41="Produits finis d'equipement industriel",VLOOKUP($A43,OUTIL!$EU:$EZ,C$1,FALSE),"Ahmadovitch")))))))))/1000,0)</f>
        <v>9886614</v>
      </c>
      <c r="D43" s="5">
        <f>ROUND(IF($A$41="Alimentation, boissons et tabacs",VLOOKUP($A43,OUTIL!$CH:$CM,D$1,FALSE),IF($A$41="Demi produits",VLOOKUP($A43,OUTIL!$CQ:$CV,D$1,FALSE),IF($A$41="Energie et lubrifiants",VLOOKUP($A43,OUTIL!$CY:$DD,D$1,FALSE),IF($A$41="Or industriel",VLOOKUP($A43,OUTIL!$DG:$DL,D$1,FALSE),IF($A$41="Produits bruts d'origine animale et vegetale",VLOOKUP($A43,OUTIL!$DO:$DT,D$1,FALSE),IF($A$41="Produits bruts d'origine minerale",VLOOKUP($A43,OUTIL!$DW:$EB,D$1,FALSE),IF($A$41="Produits finis de consommation",VLOOKUP($A43,OUTIL!$EE:$EJ,D$1,FALSE),IF($A$41="Produits finis d'equipement agricole",VLOOKUP($A43,OUTIL!$EM:$ER,D$1,FALSE),IF($A$41="Produits finis d'equipement industriel",VLOOKUP($A43,OUTIL!$EU:$EZ,D$1,FALSE),"Ahmadovitch")))))))))/1000,0)</f>
        <v>14883175</v>
      </c>
      <c r="E43" s="5">
        <f>ROUND(IF($A$41="Alimentation, boissons et tabacs",VLOOKUP($A43,OUTIL!$CH:$CM,E$1,FALSE),IF($A$41="Demi produits",VLOOKUP($A43,OUTIL!$CQ:$CV,E$1,FALSE),IF($A$41="Energie et lubrifiants",VLOOKUP($A43,OUTIL!$CY:$DD,E$1,FALSE),IF($A$41="Or industriel",VLOOKUP($A43,OUTIL!$DG:$DL,E$1,FALSE),IF($A$41="Produits bruts d'origine animale et vegetale",VLOOKUP($A43,OUTIL!$DO:$DT,E$1,FALSE),IF($A$41="Produits bruts d'origine minerale",VLOOKUP($A43,OUTIL!$DW:$EB,E$1,FALSE),IF($A$41="Produits finis de consommation",VLOOKUP($A43,OUTIL!$EE:$EJ,E$1,FALSE),IF($A$41="Produits finis d'equipement agricole",VLOOKUP($A43,OUTIL!$EM:$ER,E$1,FALSE),IF($A$41="Produits finis d'equipement industriel",VLOOKUP($A43,OUTIL!$EU:$EZ,E$1,FALSE),"Ahmadovitch")))))))))/1000,0)</f>
        <v>9631916</v>
      </c>
      <c r="F43" s="5">
        <f>ROUND(IF($A$41="Alimentation, boissons et tabacs",VLOOKUP($A43,OUTIL!$CH:$CM,F$1,FALSE),IF($A$41="Demi produits",VLOOKUP($A43,OUTIL!$CQ:$CV,F$1,FALSE),IF($A$41="Energie et lubrifiants",VLOOKUP($A43,OUTIL!$CY:$DD,F$1,FALSE),IF($A$41="Or industriel",VLOOKUP($A43,OUTIL!$DG:$DL,F$1,FALSE),IF($A$41="Produits bruts d'origine animale et vegetale",VLOOKUP($A43,OUTIL!$DO:$DT,F$1,FALSE),IF($A$41="Produits bruts d'origine minerale",VLOOKUP($A43,OUTIL!$DW:$EB,F$1,FALSE),IF($A$41="Produits finis de consommation",VLOOKUP($A43,OUTIL!$EE:$EJ,F$1,FALSE),IF($A$41="Produits finis d'equipement agricole",VLOOKUP($A43,OUTIL!$EM:$ER,F$1,FALSE),IF($A$41="Produits finis d'equipement industriel",VLOOKUP($A43,OUTIL!$EU:$EZ,F$1,FALSE),"Ahmadovitch")))))))))/1000,0)</f>
        <v>15723610</v>
      </c>
    </row>
    <row r="44" spans="1:6" ht="16.5" x14ac:dyDescent="0.3">
      <c r="A44">
        <v>3</v>
      </c>
      <c r="B44" s="5" t="str">
        <f>IF($A$41="Alimentation, boissons et tabacs",VLOOKUP(VLOOKUP($A44,OUTIL!$CH:$CM,B$1,FALSE),REF!$K:$L,2,FALSE),IF($A$41="Demi produits",VLOOKUP(VLOOKUP($A44,OUTIL!$CQ:$CV,B$1,FALSE),REF!$N:$O,2,FALSE),IF($A$41="Energie et lubrifiants",VLOOKUP(VLOOKUP($A44,OUTIL!$CY:$DD,B$1,FALSE),REF!$Z:$AA,2,FALSE),IF($A$41="Or industriel",VLOOKUP(VLOOKUP($A44,OUTIL!$DG:$DL,B$1,FALSE),REF!$AC:$AD,2,FALSE),IF($A$41="Produits bruts d'origine animale et vegetale",VLOOKUP(VLOOKUP($A44,OUTIL!$DO:$DT,B$1,FALSE),REF!$Q:$R,2,FALSE),IF($A$41="Produits bruts d'origine minerale",VLOOKUP(VLOOKUP($A44,OUTIL!$DW:$EB,B$1,FALSE),REF!$AF:$AG,2,FALSE),IF($A$41="Produits finis de consommation",VLOOKUP(VLOOKUP($A44,OUTIL!$EE:$EJ,B$1,FALSE),REF!$T:$U,2,FALSE),IF($A$41="Produits finis d'equipement agricole",VLOOKUP(VLOOKUP($A44,OUTIL!$EM:$ER,B$1,FALSE),REF!$AI:$AJ,2,FALSE),IF($A$41="Produits finis d'equipement industriel",VLOOKUP(VLOOKUP($A44,OUTIL!$EU:$EZ,B$1,FALSE),REF!$W:$X,2,FALSE),"Ahmadovitch")))))))))</f>
        <v>Houilles; cokes et combustibles solides similaires</v>
      </c>
      <c r="C44" s="5">
        <f>ROUND(IF($A$41="Alimentation, boissons et tabacs",VLOOKUP($A44,OUTIL!$CH:$CM,C$1,FALSE),IF($A$41="Demi produits",VLOOKUP($A44,OUTIL!$CQ:$CV,C$1,FALSE),IF($A$41="Energie et lubrifiants",VLOOKUP($A44,OUTIL!$CY:$DD,C$1,FALSE),IF($A$41="Or industriel",VLOOKUP($A44,OUTIL!$DG:$DL,C$1,FALSE),IF($A$41="Produits bruts d'origine animale et vegetale",VLOOKUP($A44,OUTIL!$DO:$DT,C$1,FALSE),IF($A$41="Produits bruts d'origine minerale",VLOOKUP($A44,OUTIL!$DW:$EB,C$1,FALSE),IF($A$41="Produits finis de consommation",VLOOKUP($A44,OUTIL!$EE:$EJ,C$1,FALSE),IF($A$41="Produits finis d'equipement agricole",VLOOKUP($A44,OUTIL!$EM:$ER,C$1,FALSE),IF($A$41="Produits finis d'equipement industriel",VLOOKUP($A44,OUTIL!$EU:$EZ,C$1,FALSE),"Ahmadovitch")))))))))/1000,0)</f>
        <v>9241141</v>
      </c>
      <c r="D44" s="5">
        <f>ROUND(IF($A$41="Alimentation, boissons et tabacs",VLOOKUP($A44,OUTIL!$CH:$CM,D$1,FALSE),IF($A$41="Demi produits",VLOOKUP($A44,OUTIL!$CQ:$CV,D$1,FALSE),IF($A$41="Energie et lubrifiants",VLOOKUP($A44,OUTIL!$CY:$DD,D$1,FALSE),IF($A$41="Or industriel",VLOOKUP($A44,OUTIL!$DG:$DL,D$1,FALSE),IF($A$41="Produits bruts d'origine animale et vegetale",VLOOKUP($A44,OUTIL!$DO:$DT,D$1,FALSE),IF($A$41="Produits bruts d'origine minerale",VLOOKUP($A44,OUTIL!$DW:$EB,D$1,FALSE),IF($A$41="Produits finis de consommation",VLOOKUP($A44,OUTIL!$EE:$EJ,D$1,FALSE),IF($A$41="Produits finis d'equipement agricole",VLOOKUP($A44,OUTIL!$EM:$ER,D$1,FALSE),IF($A$41="Produits finis d'equipement industriel",VLOOKUP($A44,OUTIL!$EU:$EZ,D$1,FALSE),"Ahmadovitch")))))))))/1000,0)</f>
        <v>10128139</v>
      </c>
      <c r="E44" s="5">
        <f>ROUND(IF($A$41="Alimentation, boissons et tabacs",VLOOKUP($A44,OUTIL!$CH:$CM,E$1,FALSE),IF($A$41="Demi produits",VLOOKUP($A44,OUTIL!$CQ:$CV,E$1,FALSE),IF($A$41="Energie et lubrifiants",VLOOKUP($A44,OUTIL!$CY:$DD,E$1,FALSE),IF($A$41="Or industriel",VLOOKUP($A44,OUTIL!$DG:$DL,E$1,FALSE),IF($A$41="Produits bruts d'origine animale et vegetale",VLOOKUP($A44,OUTIL!$DO:$DT,E$1,FALSE),IF($A$41="Produits bruts d'origine minerale",VLOOKUP($A44,OUTIL!$DW:$EB,E$1,FALSE),IF($A$41="Produits finis de consommation",VLOOKUP($A44,OUTIL!$EE:$EJ,E$1,FALSE),IF($A$41="Produits finis d'equipement agricole",VLOOKUP($A44,OUTIL!$EM:$ER,E$1,FALSE),IF($A$41="Produits finis d'equipement industriel",VLOOKUP($A44,OUTIL!$EU:$EZ,E$1,FALSE),"Ahmadovitch")))))))))/1000,0)</f>
        <v>8025646</v>
      </c>
      <c r="F44" s="5">
        <f>ROUND(IF($A$41="Alimentation, boissons et tabacs",VLOOKUP($A44,OUTIL!$CH:$CM,F$1,FALSE),IF($A$41="Demi produits",VLOOKUP($A44,OUTIL!$CQ:$CV,F$1,FALSE),IF($A$41="Energie et lubrifiants",VLOOKUP($A44,OUTIL!$CY:$DD,F$1,FALSE),IF($A$41="Or industriel",VLOOKUP($A44,OUTIL!$DG:$DL,F$1,FALSE),IF($A$41="Produits bruts d'origine animale et vegetale",VLOOKUP($A44,OUTIL!$DO:$DT,F$1,FALSE),IF($A$41="Produits bruts d'origine minerale",VLOOKUP($A44,OUTIL!$DW:$EB,F$1,FALSE),IF($A$41="Produits finis de consommation",VLOOKUP($A44,OUTIL!$EE:$EJ,F$1,FALSE),IF($A$41="Produits finis d'equipement agricole",VLOOKUP($A44,OUTIL!$EM:$ER,F$1,FALSE),IF($A$41="Produits finis d'equipement industriel",VLOOKUP($A44,OUTIL!$EU:$EZ,F$1,FALSE),"Ahmadovitch")))))))))/1000,0)</f>
        <v>9527162</v>
      </c>
    </row>
    <row r="45" spans="1:6" ht="16.5" x14ac:dyDescent="0.3">
      <c r="A45">
        <v>4</v>
      </c>
      <c r="B45" s="5" t="str">
        <f>IF($A$41="Alimentation, boissons et tabacs",VLOOKUP(VLOOKUP($A45,OUTIL!$CH:$CM,B$1,FALSE),REF!$K:$L,2,FALSE),IF($A$41="Demi produits",VLOOKUP(VLOOKUP($A45,OUTIL!$CQ:$CV,B$1,FALSE),REF!$N:$O,2,FALSE),IF($A$41="Energie et lubrifiants",VLOOKUP(VLOOKUP($A45,OUTIL!$CY:$DD,B$1,FALSE),REF!$Z:$AA,2,FALSE),IF($A$41="Or industriel",VLOOKUP(VLOOKUP($A45,OUTIL!$DG:$DL,B$1,FALSE),REF!$AC:$AD,2,FALSE),IF($A$41="Produits bruts d'origine animale et vegetale",VLOOKUP(VLOOKUP($A45,OUTIL!$DO:$DT,B$1,FALSE),REF!$Q:$R,2,FALSE),IF($A$41="Produits bruts d'origine minerale",VLOOKUP(VLOOKUP($A45,OUTIL!$DW:$EB,B$1,FALSE),REF!$AF:$AG,2,FALSE),IF($A$41="Produits finis de consommation",VLOOKUP(VLOOKUP($A45,OUTIL!$EE:$EJ,B$1,FALSE),REF!$T:$U,2,FALSE),IF($A$41="Produits finis d'equipement agricole",VLOOKUP(VLOOKUP($A45,OUTIL!$EM:$ER,B$1,FALSE),REF!$AI:$AJ,2,FALSE),IF($A$41="Produits finis d'equipement industriel",VLOOKUP(VLOOKUP($A45,OUTIL!$EU:$EZ,B$1,FALSE),REF!$W:$X,2,FALSE),"Ahmadovitch")))))))))</f>
        <v>Huiles de pétrole et lubrifiants</v>
      </c>
      <c r="C45" s="5">
        <f>ROUND(IF($A$41="Alimentation, boissons et tabacs",VLOOKUP($A45,OUTIL!$CH:$CM,C$1,FALSE),IF($A$41="Demi produits",VLOOKUP($A45,OUTIL!$CQ:$CV,C$1,FALSE),IF($A$41="Energie et lubrifiants",VLOOKUP($A45,OUTIL!$CY:$DD,C$1,FALSE),IF($A$41="Or industriel",VLOOKUP($A45,OUTIL!$DG:$DL,C$1,FALSE),IF($A$41="Produits bruts d'origine animale et vegetale",VLOOKUP($A45,OUTIL!$DO:$DT,C$1,FALSE),IF($A$41="Produits bruts d'origine minerale",VLOOKUP($A45,OUTIL!$DW:$EB,C$1,FALSE),IF($A$41="Produits finis de consommation",VLOOKUP($A45,OUTIL!$EE:$EJ,C$1,FALSE),IF($A$41="Produits finis d'equipement agricole",VLOOKUP($A45,OUTIL!$EM:$ER,C$1,FALSE),IF($A$41="Produits finis d'equipement industriel",VLOOKUP($A45,OUTIL!$EU:$EZ,C$1,FALSE),"Ahmadovitch")))))))))/1000,0)</f>
        <v>1216408</v>
      </c>
      <c r="D45" s="5">
        <f>ROUND(IF($A$41="Alimentation, boissons et tabacs",VLOOKUP($A45,OUTIL!$CH:$CM,D$1,FALSE),IF($A$41="Demi produits",VLOOKUP($A45,OUTIL!$CQ:$CV,D$1,FALSE),IF($A$41="Energie et lubrifiants",VLOOKUP($A45,OUTIL!$CY:$DD,D$1,FALSE),IF($A$41="Or industriel",VLOOKUP($A45,OUTIL!$DG:$DL,D$1,FALSE),IF($A$41="Produits bruts d'origine animale et vegetale",VLOOKUP($A45,OUTIL!$DO:$DT,D$1,FALSE),IF($A$41="Produits bruts d'origine minerale",VLOOKUP($A45,OUTIL!$DW:$EB,D$1,FALSE),IF($A$41="Produits finis de consommation",VLOOKUP($A45,OUTIL!$EE:$EJ,D$1,FALSE),IF($A$41="Produits finis d'equipement agricole",VLOOKUP($A45,OUTIL!$EM:$ER,D$1,FALSE),IF($A$41="Produits finis d'equipement industriel",VLOOKUP($A45,OUTIL!$EU:$EZ,D$1,FALSE),"Ahmadovitch")))))))))/1000,0)</f>
        <v>9255980</v>
      </c>
      <c r="E45" s="5">
        <f>ROUND(IF($A$41="Alimentation, boissons et tabacs",VLOOKUP($A45,OUTIL!$CH:$CM,E$1,FALSE),IF($A$41="Demi produits",VLOOKUP($A45,OUTIL!$CQ:$CV,E$1,FALSE),IF($A$41="Energie et lubrifiants",VLOOKUP($A45,OUTIL!$CY:$DD,E$1,FALSE),IF($A$41="Or industriel",VLOOKUP($A45,OUTIL!$DG:$DL,E$1,FALSE),IF($A$41="Produits bruts d'origine animale et vegetale",VLOOKUP($A45,OUTIL!$DO:$DT,E$1,FALSE),IF($A$41="Produits bruts d'origine minerale",VLOOKUP($A45,OUTIL!$DW:$EB,E$1,FALSE),IF($A$41="Produits finis de consommation",VLOOKUP($A45,OUTIL!$EE:$EJ,E$1,FALSE),IF($A$41="Produits finis d'equipement agricole",VLOOKUP($A45,OUTIL!$EM:$ER,E$1,FALSE),IF($A$41="Produits finis d'equipement industriel",VLOOKUP($A45,OUTIL!$EU:$EZ,E$1,FALSE),"Ahmadovitch")))))))))/1000,0)</f>
        <v>1002074</v>
      </c>
      <c r="F45" s="5">
        <f>ROUND(IF($A$41="Alimentation, boissons et tabacs",VLOOKUP($A45,OUTIL!$CH:$CM,F$1,FALSE),IF($A$41="Demi produits",VLOOKUP($A45,OUTIL!$CQ:$CV,F$1,FALSE),IF($A$41="Energie et lubrifiants",VLOOKUP($A45,OUTIL!$CY:$DD,F$1,FALSE),IF($A$41="Or industriel",VLOOKUP($A45,OUTIL!$DG:$DL,F$1,FALSE),IF($A$41="Produits bruts d'origine animale et vegetale",VLOOKUP($A45,OUTIL!$DO:$DT,F$1,FALSE),IF($A$41="Produits bruts d'origine minerale",VLOOKUP($A45,OUTIL!$DW:$EB,F$1,FALSE),IF($A$41="Produits finis de consommation",VLOOKUP($A45,OUTIL!$EE:$EJ,F$1,FALSE),IF($A$41="Produits finis d'equipement agricole",VLOOKUP($A45,OUTIL!$EM:$ER,F$1,FALSE),IF($A$41="Produits finis d'equipement industriel",VLOOKUP($A45,OUTIL!$EU:$EZ,F$1,FALSE),"Ahmadovitch")))))))))/1000,0)</f>
        <v>9313468</v>
      </c>
    </row>
    <row r="46" spans="1:6" ht="16.5" x14ac:dyDescent="0.3">
      <c r="A46">
        <v>5</v>
      </c>
      <c r="B46" s="5" t="str">
        <f>IF($A$41="Alimentation, boissons et tabacs",VLOOKUP(VLOOKUP($A46,OUTIL!$CH:$CM,B$1,FALSE),REF!$K:$L,2,FALSE),IF($A$41="Demi produits",VLOOKUP(VLOOKUP($A46,OUTIL!$CQ:$CV,B$1,FALSE),REF!$N:$O,2,FALSE),IF($A$41="Energie et lubrifiants",VLOOKUP(VLOOKUP($A46,OUTIL!$CY:$DD,B$1,FALSE),REF!$Z:$AA,2,FALSE),IF($A$41="Or industriel",VLOOKUP(VLOOKUP($A46,OUTIL!$DG:$DL,B$1,FALSE),REF!$AC:$AD,2,FALSE),IF($A$41="Produits bruts d'origine animale et vegetale",VLOOKUP(VLOOKUP($A46,OUTIL!$DO:$DT,B$1,FALSE),REF!$Q:$R,2,FALSE),IF($A$41="Produits bruts d'origine minerale",VLOOKUP(VLOOKUP($A46,OUTIL!$DW:$EB,B$1,FALSE),REF!$AF:$AG,2,FALSE),IF($A$41="Produits finis de consommation",VLOOKUP(VLOOKUP($A46,OUTIL!$EE:$EJ,B$1,FALSE),REF!$T:$U,2,FALSE),IF($A$41="Produits finis d'equipement agricole",VLOOKUP(VLOOKUP($A46,OUTIL!$EM:$ER,B$1,FALSE),REF!$AI:$AJ,2,FALSE),IF($A$41="Produits finis d'equipement industriel",VLOOKUP(VLOOKUP($A46,OUTIL!$EU:$EZ,B$1,FALSE),REF!$W:$X,2,FALSE),"Ahmadovitch")))))))))</f>
        <v>Essence de pétrole</v>
      </c>
      <c r="C46" s="5">
        <f>ROUND(IF($A$41="Alimentation, boissons et tabacs",VLOOKUP($A46,OUTIL!$CH:$CM,C$1,FALSE),IF($A$41="Demi produits",VLOOKUP($A46,OUTIL!$CQ:$CV,C$1,FALSE),IF($A$41="Energie et lubrifiants",VLOOKUP($A46,OUTIL!$CY:$DD,C$1,FALSE),IF($A$41="Or industriel",VLOOKUP($A46,OUTIL!$DG:$DL,C$1,FALSE),IF($A$41="Produits bruts d'origine animale et vegetale",VLOOKUP($A46,OUTIL!$DO:$DT,C$1,FALSE),IF($A$41="Produits bruts d'origine minerale",VLOOKUP($A46,OUTIL!$DW:$EB,C$1,FALSE),IF($A$41="Produits finis de consommation",VLOOKUP($A46,OUTIL!$EE:$EJ,C$1,FALSE),IF($A$41="Produits finis d'equipement agricole",VLOOKUP($A46,OUTIL!$EM:$ER,C$1,FALSE),IF($A$41="Produits finis d'equipement industriel",VLOOKUP($A46,OUTIL!$EU:$EZ,C$1,FALSE),"Ahmadovitch")))))))))/1000,0)</f>
        <v>669509</v>
      </c>
      <c r="D46" s="5">
        <f>ROUND(IF($A$41="Alimentation, boissons et tabacs",VLOOKUP($A46,OUTIL!$CH:$CM,D$1,FALSE),IF($A$41="Demi produits",VLOOKUP($A46,OUTIL!$CQ:$CV,D$1,FALSE),IF($A$41="Energie et lubrifiants",VLOOKUP($A46,OUTIL!$CY:$DD,D$1,FALSE),IF($A$41="Or industriel",VLOOKUP($A46,OUTIL!$DG:$DL,D$1,FALSE),IF($A$41="Produits bruts d'origine animale et vegetale",VLOOKUP($A46,OUTIL!$DO:$DT,D$1,FALSE),IF($A$41="Produits bruts d'origine minerale",VLOOKUP($A46,OUTIL!$DW:$EB,D$1,FALSE),IF($A$41="Produits finis de consommation",VLOOKUP($A46,OUTIL!$EE:$EJ,D$1,FALSE),IF($A$41="Produits finis d'equipement agricole",VLOOKUP($A46,OUTIL!$EM:$ER,D$1,FALSE),IF($A$41="Produits finis d'equipement industriel",VLOOKUP($A46,OUTIL!$EU:$EZ,D$1,FALSE),"Ahmadovitch")))))))))/1000,0)</f>
        <v>4873925</v>
      </c>
      <c r="E46" s="5">
        <f>ROUND(IF($A$41="Alimentation, boissons et tabacs",VLOOKUP($A46,OUTIL!$CH:$CM,E$1,FALSE),IF($A$41="Demi produits",VLOOKUP($A46,OUTIL!$CQ:$CV,E$1,FALSE),IF($A$41="Energie et lubrifiants",VLOOKUP($A46,OUTIL!$CY:$DD,E$1,FALSE),IF($A$41="Or industriel",VLOOKUP($A46,OUTIL!$DG:$DL,E$1,FALSE),IF($A$41="Produits bruts d'origine animale et vegetale",VLOOKUP($A46,OUTIL!$DO:$DT,E$1,FALSE),IF($A$41="Produits bruts d'origine minerale",VLOOKUP($A46,OUTIL!$DW:$EB,E$1,FALSE),IF($A$41="Produits finis de consommation",VLOOKUP($A46,OUTIL!$EE:$EJ,E$1,FALSE),IF($A$41="Produits finis d'equipement agricole",VLOOKUP($A46,OUTIL!$EM:$ER,E$1,FALSE),IF($A$41="Produits finis d'equipement industriel",VLOOKUP($A46,OUTIL!$EU:$EZ,E$1,FALSE),"Ahmadovitch")))))))))/1000,0)</f>
        <v>560433</v>
      </c>
      <c r="F46" s="5">
        <f>ROUND(IF($A$41="Alimentation, boissons et tabacs",VLOOKUP($A46,OUTIL!$CH:$CM,F$1,FALSE),IF($A$41="Demi produits",VLOOKUP($A46,OUTIL!$CQ:$CV,F$1,FALSE),IF($A$41="Energie et lubrifiants",VLOOKUP($A46,OUTIL!$CY:$DD,F$1,FALSE),IF($A$41="Or industriel",VLOOKUP($A46,OUTIL!$DG:$DL,F$1,FALSE),IF($A$41="Produits bruts d'origine animale et vegetale",VLOOKUP($A46,OUTIL!$DO:$DT,F$1,FALSE),IF($A$41="Produits bruts d'origine minerale",VLOOKUP($A46,OUTIL!$DW:$EB,F$1,FALSE),IF($A$41="Produits finis de consommation",VLOOKUP($A46,OUTIL!$EE:$EJ,F$1,FALSE),IF($A$41="Produits finis d'equipement agricole",VLOOKUP($A46,OUTIL!$EM:$ER,F$1,FALSE),IF($A$41="Produits finis d'equipement industriel",VLOOKUP($A46,OUTIL!$EU:$EZ,F$1,FALSE),"Ahmadovitch")))))))))/1000,0)</f>
        <v>5034790</v>
      </c>
    </row>
    <row r="47" spans="1:6" ht="16.5" x14ac:dyDescent="0.3">
      <c r="A47">
        <v>6</v>
      </c>
      <c r="B47" s="5" t="str">
        <f>IF($A$41="Alimentation, boissons et tabacs",VLOOKUP(VLOOKUP($A47,OUTIL!$CH:$CM,B$1,FALSE),REF!$K:$L,2,FALSE),IF($A$41="Demi produits",VLOOKUP(VLOOKUP($A47,OUTIL!$CQ:$CV,B$1,FALSE),REF!$N:$O,2,FALSE),IF($A$41="Energie et lubrifiants",VLOOKUP(VLOOKUP($A47,OUTIL!$CY:$DD,B$1,FALSE),REF!$Z:$AA,2,FALSE),IF($A$41="Or industriel",VLOOKUP(VLOOKUP($A47,OUTIL!$DG:$DL,B$1,FALSE),REF!$AC:$AD,2,FALSE),IF($A$41="Produits bruts d'origine animale et vegetale",VLOOKUP(VLOOKUP($A47,OUTIL!$DO:$DT,B$1,FALSE),REF!$Q:$R,2,FALSE),IF($A$41="Produits bruts d'origine minerale",VLOOKUP(VLOOKUP($A47,OUTIL!$DW:$EB,B$1,FALSE),REF!$AF:$AG,2,FALSE),IF($A$41="Produits finis de consommation",VLOOKUP(VLOOKUP($A47,OUTIL!$EE:$EJ,B$1,FALSE),REF!$T:$U,2,FALSE),IF($A$41="Produits finis d'equipement agricole",VLOOKUP(VLOOKUP($A47,OUTIL!$EM:$ER,B$1,FALSE),REF!$AI:$AJ,2,FALSE),IF($A$41="Produits finis d'equipement industriel",VLOOKUP(VLOOKUP($A47,OUTIL!$EU:$EZ,B$1,FALSE),REF!$W:$X,2,FALSE),"Ahmadovitch")))))))))</f>
        <v>Paraffines et autres produits dérivés du pétrole</v>
      </c>
      <c r="C47" s="5">
        <f>ROUND(IF($A$41="Alimentation, boissons et tabacs",VLOOKUP($A47,OUTIL!$CH:$CM,C$1,FALSE),IF($A$41="Demi produits",VLOOKUP($A47,OUTIL!$CQ:$CV,C$1,FALSE),IF($A$41="Energie et lubrifiants",VLOOKUP($A47,OUTIL!$CY:$DD,C$1,FALSE),IF($A$41="Or industriel",VLOOKUP($A47,OUTIL!$DG:$DL,C$1,FALSE),IF($A$41="Produits bruts d'origine animale et vegetale",VLOOKUP($A47,OUTIL!$DO:$DT,C$1,FALSE),IF($A$41="Produits bruts d'origine minerale",VLOOKUP($A47,OUTIL!$DW:$EB,C$1,FALSE),IF($A$41="Produits finis de consommation",VLOOKUP($A47,OUTIL!$EE:$EJ,C$1,FALSE),IF($A$41="Produits finis d'equipement agricole",VLOOKUP($A47,OUTIL!$EM:$ER,C$1,FALSE),IF($A$41="Produits finis d'equipement industriel",VLOOKUP($A47,OUTIL!$EU:$EZ,C$1,FALSE),"Ahmadovitch")))))))))/1000,0)</f>
        <v>423059</v>
      </c>
      <c r="D47" s="5">
        <f>ROUND(IF($A$41="Alimentation, boissons et tabacs",VLOOKUP($A47,OUTIL!$CH:$CM,D$1,FALSE),IF($A$41="Demi produits",VLOOKUP($A47,OUTIL!$CQ:$CV,D$1,FALSE),IF($A$41="Energie et lubrifiants",VLOOKUP($A47,OUTIL!$CY:$DD,D$1,FALSE),IF($A$41="Or industriel",VLOOKUP($A47,OUTIL!$DG:$DL,D$1,FALSE),IF($A$41="Produits bruts d'origine animale et vegetale",VLOOKUP($A47,OUTIL!$DO:$DT,D$1,FALSE),IF($A$41="Produits bruts d'origine minerale",VLOOKUP($A47,OUTIL!$DW:$EB,D$1,FALSE),IF($A$41="Produits finis de consommation",VLOOKUP($A47,OUTIL!$EE:$EJ,D$1,FALSE),IF($A$41="Produits finis d'equipement agricole",VLOOKUP($A47,OUTIL!$EM:$ER,D$1,FALSE),IF($A$41="Produits finis d'equipement industriel",VLOOKUP($A47,OUTIL!$EU:$EZ,D$1,FALSE),"Ahmadovitch")))))))))/1000,0)</f>
        <v>2002798</v>
      </c>
      <c r="E47" s="5">
        <f>ROUND(IF($A$41="Alimentation, boissons et tabacs",VLOOKUP($A47,OUTIL!$CH:$CM,E$1,FALSE),IF($A$41="Demi produits",VLOOKUP($A47,OUTIL!$CQ:$CV,E$1,FALSE),IF($A$41="Energie et lubrifiants",VLOOKUP($A47,OUTIL!$CY:$DD,E$1,FALSE),IF($A$41="Or industriel",VLOOKUP($A47,OUTIL!$DG:$DL,E$1,FALSE),IF($A$41="Produits bruts d'origine animale et vegetale",VLOOKUP($A47,OUTIL!$DO:$DT,E$1,FALSE),IF($A$41="Produits bruts d'origine minerale",VLOOKUP($A47,OUTIL!$DW:$EB,E$1,FALSE),IF($A$41="Produits finis de consommation",VLOOKUP($A47,OUTIL!$EE:$EJ,E$1,FALSE),IF($A$41="Produits finis d'equipement agricole",VLOOKUP($A47,OUTIL!$EM:$ER,E$1,FALSE),IF($A$41="Produits finis d'equipement industriel",VLOOKUP($A47,OUTIL!$EU:$EZ,E$1,FALSE),"Ahmadovitch")))))))))/1000,0)</f>
        <v>351269</v>
      </c>
      <c r="F47" s="5">
        <f>ROUND(IF($A$41="Alimentation, boissons et tabacs",VLOOKUP($A47,OUTIL!$CH:$CM,F$1,FALSE),IF($A$41="Demi produits",VLOOKUP($A47,OUTIL!$CQ:$CV,F$1,FALSE),IF($A$41="Energie et lubrifiants",VLOOKUP($A47,OUTIL!$CY:$DD,F$1,FALSE),IF($A$41="Or industriel",VLOOKUP($A47,OUTIL!$DG:$DL,F$1,FALSE),IF($A$41="Produits bruts d'origine animale et vegetale",VLOOKUP($A47,OUTIL!$DO:$DT,F$1,FALSE),IF($A$41="Produits bruts d'origine minerale",VLOOKUP($A47,OUTIL!$DW:$EB,F$1,FALSE),IF($A$41="Produits finis de consommation",VLOOKUP($A47,OUTIL!$EE:$EJ,F$1,FALSE),IF($A$41="Produits finis d'equipement agricole",VLOOKUP($A47,OUTIL!$EM:$ER,F$1,FALSE),IF($A$41="Produits finis d'equipement industriel",VLOOKUP($A47,OUTIL!$EU:$EZ,F$1,FALSE),"Ahmadovitch")))))))))/1000,0)</f>
        <v>1824630</v>
      </c>
    </row>
    <row r="48" spans="1:6" ht="16.5" x14ac:dyDescent="0.3">
      <c r="B48" s="5" t="s">
        <v>34</v>
      </c>
      <c r="C48" s="5">
        <v>0</v>
      </c>
      <c r="D48" s="5">
        <f>D41-SUM(D42:D47)</f>
        <v>1641069</v>
      </c>
      <c r="E48" s="5">
        <v>0</v>
      </c>
      <c r="F48" s="5">
        <f>F41-SUM(F42:F47)</f>
        <v>1204614</v>
      </c>
    </row>
    <row r="49" spans="1:6" x14ac:dyDescent="0.25">
      <c r="A49" t="s">
        <v>220</v>
      </c>
      <c r="B49" s="2" t="str">
        <f>IF($A$49="Alimentation, boissons et tabacs",VLOOKUP(VLOOKUP($A49,OUTIL!$CH:$CM,B$1,FALSE),REF!$K:$L,2,FALSE),IF($A$49="Demi produits",VLOOKUP(VLOOKUP($A49,OUTIL!$CQ:$CV,B$1,FALSE),REF!$N:$O,2,FALSE),IF($A$49="Energie  et  lubrifiants",VLOOKUP(VLOOKUP($A49,OUTIL!$CY:$DD,B$1,FALSE),REF!$Z:$AA,2,FALSE),IF($A$49="Or industriel",VLOOKUP(VLOOKUP($A49,OUTIL!$DG:$DL,B$1,FALSE),REF!$AC:$AD,2,FALSE),IF($A$49="Produits bruts d'origine animale et vegetale",VLOOKUP(VLOOKUP($A49,OUTIL!$DO:$DT,B$1,FALSE),REF!$Q:$R,2,FALSE),IF($A$49="Produits bruts d'origine minerale",VLOOKUP(VLOOKUP($A49,OUTIL!$DW:$EB,B$1,FALSE),REF!$AF:$AG,2,FALSE),IF($A$49="Produits finis de consommation",VLOOKUP(VLOOKUP($A49,OUTIL!$EE:$EJ,B$1,FALSE),REF!$T:$U,2,FALSE),IF($A$49="Produits finis d'equipement agricole",VLOOKUP(VLOOKUP($A49,OUTIL!$EM:$ER,B$1,FALSE),REF!$AI:$AJ,2,FALSE),IF($A$49="Produits finis d'equipement industriel",VLOOKUP(VLOOKUP($A49,OUTIL!$EU:$EZ,B$1,FALSE),REF!$W:$X,2,FALSE),"Ahmadovitch")))))))))</f>
        <v>PRODUITS BRUTS D'ORIGINE ANIMALE ET VEGETALE</v>
      </c>
      <c r="C49" s="2">
        <f>ROUND(IF($A$49="Alimentation, boissons et tabacs",VLOOKUP($A49,OUTIL!$CH:$CM,C$1,FALSE),IF($A$49="Demi produits",VLOOKUP($A49,OUTIL!$CQ:$CV,C$1,FALSE),IF($A$49="Energie  et  lubrifiants",VLOOKUP($A49,OUTIL!$CY:$DD,C$1,FALSE),IF($A$49="Or industriel",VLOOKUP($A49,OUTIL!$DG:$DL,C$1,FALSE),IF($A$49="Produits bruts d'origine animale et vegetale",VLOOKUP($A49,OUTIL!$DO:$DT,C$1,FALSE),IF($A$49="Produits bruts d'origine minerale",VLOOKUP($A49,OUTIL!$DW:$EB,C$1,FALSE),IF($A$49="Produits finis de consommation",VLOOKUP($A49,OUTIL!$EE:$EJ,C$1,FALSE),IF($A$49="Produits finis d'equipement agricole",VLOOKUP($A49,OUTIL!$EM:$ER,C$1,FALSE),IF($A$49="Produits finis d'equipement industriel",VLOOKUP($A49,OUTIL!$EU:$EZ,C$1,FALSE),"Ahmadovitch")))))))))/1000,0)</f>
        <v>1684066</v>
      </c>
      <c r="D49" s="2">
        <f>ROUND(IF($A$49="Alimentation, boissons et tabacs",VLOOKUP($A49,OUTIL!$CH:$CM,D$1,FALSE),IF($A$49="Demi produits",VLOOKUP($A49,OUTIL!$CQ:$CV,D$1,FALSE),IF($A$49="Energie  et  lubrifiants",VLOOKUP($A49,OUTIL!$CY:$DD,D$1,FALSE),IF($A$49="Or industriel",VLOOKUP($A49,OUTIL!$DG:$DL,D$1,FALSE),IF($A$49="Produits bruts d'origine animale et vegetale",VLOOKUP($A49,OUTIL!$DO:$DT,D$1,FALSE),IF($A$49="Produits bruts d'origine minerale",VLOOKUP($A49,OUTIL!$DW:$EB,D$1,FALSE),IF($A$49="Produits finis de consommation",VLOOKUP($A49,OUTIL!$EE:$EJ,D$1,FALSE),IF($A$49="Produits finis d'equipement agricole",VLOOKUP($A49,OUTIL!$EM:$ER,D$1,FALSE),IF($A$49="Produits finis d'equipement industriel",VLOOKUP($A49,OUTIL!$EU:$EZ,D$1,FALSE),"Ahmadovitch")))))))))/1000,0)</f>
        <v>15926387</v>
      </c>
      <c r="E49" s="2">
        <f>ROUND(IF($A$49="Alimentation, boissons et tabacs",VLOOKUP($A49,OUTIL!$CH:$CM,E$1,FALSE),IF($A$49="Demi produits",VLOOKUP($A49,OUTIL!$CQ:$CV,E$1,FALSE),IF($A$49="Energie  et  lubrifiants",VLOOKUP($A49,OUTIL!$CY:$DD,E$1,FALSE),IF($A$49="Or industriel",VLOOKUP($A49,OUTIL!$DG:$DL,E$1,FALSE),IF($A$49="Produits bruts d'origine animale et vegetale",VLOOKUP($A49,OUTIL!$DO:$DT,E$1,FALSE),IF($A$49="Produits bruts d'origine minerale",VLOOKUP($A49,OUTIL!$DW:$EB,E$1,FALSE),IF($A$49="Produits finis de consommation",VLOOKUP($A49,OUTIL!$EE:$EJ,E$1,FALSE),IF($A$49="Produits finis d'equipement agricole",VLOOKUP($A49,OUTIL!$EM:$ER,E$1,FALSE),IF($A$49="Produits finis d'equipement industriel",VLOOKUP($A49,OUTIL!$EU:$EZ,E$1,FALSE),"Ahmadovitch")))))))))/1000,0)</f>
        <v>1396500</v>
      </c>
      <c r="F49" s="2">
        <f>ROUND(IF($A$49="Alimentation, boissons et tabacs",VLOOKUP($A49,OUTIL!$CH:$CM,F$1,FALSE),IF($A$49="Demi produits",VLOOKUP($A49,OUTIL!$CQ:$CV,F$1,FALSE),IF($A$49="Energie  et  lubrifiants",VLOOKUP($A49,OUTIL!$CY:$DD,F$1,FALSE),IF($A$49="Or industriel",VLOOKUP($A49,OUTIL!$DG:$DL,F$1,FALSE),IF($A$49="Produits bruts d'origine animale et vegetale",VLOOKUP($A49,OUTIL!$DO:$DT,F$1,FALSE),IF($A$49="Produits bruts d'origine minerale",VLOOKUP($A49,OUTIL!$DW:$EB,F$1,FALSE),IF($A$49="Produits finis de consommation",VLOOKUP($A49,OUTIL!$EE:$EJ,F$1,FALSE),IF($A$49="Produits finis d'equipement agricole",VLOOKUP($A49,OUTIL!$EM:$ER,F$1,FALSE),IF($A$49="Produits finis d'equipement industriel",VLOOKUP($A49,OUTIL!$EU:$EZ,F$1,FALSE),"Ahmadovitch")))))))))/1000,0)</f>
        <v>13106988</v>
      </c>
    </row>
    <row r="50" spans="1:6" ht="16.5" x14ac:dyDescent="0.3">
      <c r="A50">
        <v>1</v>
      </c>
      <c r="B50" s="5" t="str">
        <f>IF($A$49="Alimentation, boissons et tabacs",VLOOKUP(VLOOKUP($A50,OUTIL!$CH:$CM,B$1,FALSE),REF!$K:$L,2,FALSE),IF($A$49="Demi produits",VLOOKUP(VLOOKUP($A50,OUTIL!$CQ:$CV,B$1,FALSE),REF!$N:$O,2,FALSE),IF($A$49="Energie  et  lubrifiants",VLOOKUP(VLOOKUP($A50,OUTIL!$CY:$DD,B$1,FALSE),REF!$Z:$AA,2,FALSE),IF($A$49="Or industriel",VLOOKUP(VLOOKUP($A50,OUTIL!$DG:$DL,B$1,FALSE),REF!$AC:$AD,2,FALSE),IF($A$49="Produits bruts d'origine animale et vegetale",VLOOKUP(VLOOKUP($A50,OUTIL!$DO:$DT,B$1,FALSE),REF!$Q:$R,2,FALSE),IF($A$49="Produits bruts d'origine minerale",VLOOKUP(VLOOKUP($A50,OUTIL!$DW:$EB,B$1,FALSE),REF!$AF:$AG,2,FALSE),IF($A$49="Produits finis de consommation",VLOOKUP(VLOOKUP($A50,OUTIL!$EE:$EJ,B$1,FALSE),REF!$T:$U,2,FALSE),IF($A$49="Produits finis d'equipement agricole",VLOOKUP(VLOOKUP($A50,OUTIL!$EM:$ER,B$1,FALSE),REF!$AI:$AJ,2,FALSE),IF($A$49="Produits finis d'equipement industriel",VLOOKUP(VLOOKUP($A50,OUTIL!$EU:$EZ,B$1,FALSE),REF!$W:$X,2,FALSE),"Ahmadovitch")))))))))</f>
        <v>Huile de soja brute ou raffinée</v>
      </c>
      <c r="C50" s="5">
        <f>ROUND(IF($A$49="Alimentation, boissons et tabacs",VLOOKUP($A50,OUTIL!$CH:$CM,C$1,FALSE),IF($A$49="Demi produits",VLOOKUP($A50,OUTIL!$CQ:$CV,C$1,FALSE),IF($A$49="Energie  et  lubrifiants",VLOOKUP($A50,OUTIL!$CY:$DD,C$1,FALSE),IF($A$49="Or industriel",VLOOKUP($A50,OUTIL!$DG:$DL,C$1,FALSE),IF($A$49="Produits bruts d'origine animale et vegetale",VLOOKUP($A50,OUTIL!$DO:$DT,C$1,FALSE),IF($A$49="Produits bruts d'origine minerale",VLOOKUP($A50,OUTIL!$DW:$EB,C$1,FALSE),IF($A$49="Produits finis de consommation",VLOOKUP($A50,OUTIL!$EE:$EJ,C$1,FALSE),IF($A$49="Produits finis d'equipement agricole",VLOOKUP($A50,OUTIL!$EM:$ER,C$1,FALSE),IF($A$49="Produits finis d'equipement industriel",VLOOKUP($A50,OUTIL!$EU:$EZ,C$1,FALSE),"Ahmadovitch")))))))))/1000,0)</f>
        <v>492780</v>
      </c>
      <c r="D50" s="5">
        <f>ROUND(IF($A$49="Alimentation, boissons et tabacs",VLOOKUP($A50,OUTIL!$CH:$CM,D$1,FALSE),IF($A$49="Demi produits",VLOOKUP($A50,OUTIL!$CQ:$CV,D$1,FALSE),IF($A$49="Energie  et  lubrifiants",VLOOKUP($A50,OUTIL!$CY:$DD,D$1,FALSE),IF($A$49="Or industriel",VLOOKUP($A50,OUTIL!$DG:$DL,D$1,FALSE),IF($A$49="Produits bruts d'origine animale et vegetale",VLOOKUP($A50,OUTIL!$DO:$DT,D$1,FALSE),IF($A$49="Produits bruts d'origine minerale",VLOOKUP($A50,OUTIL!$DW:$EB,D$1,FALSE),IF($A$49="Produits finis de consommation",VLOOKUP($A50,OUTIL!$EE:$EJ,D$1,FALSE),IF($A$49="Produits finis d'equipement agricole",VLOOKUP($A50,OUTIL!$EM:$ER,D$1,FALSE),IF($A$49="Produits finis d'equipement industriel",VLOOKUP($A50,OUTIL!$EU:$EZ,D$1,FALSE),"Ahmadovitch")))))))))/1000,0)</f>
        <v>5162528</v>
      </c>
      <c r="E50" s="5">
        <f>ROUND(IF($A$49="Alimentation, boissons et tabacs",VLOOKUP($A50,OUTIL!$CH:$CM,E$1,FALSE),IF($A$49="Demi produits",VLOOKUP($A50,OUTIL!$CQ:$CV,E$1,FALSE),IF($A$49="Energie  et  lubrifiants",VLOOKUP($A50,OUTIL!$CY:$DD,E$1,FALSE),IF($A$49="Or industriel",VLOOKUP($A50,OUTIL!$DG:$DL,E$1,FALSE),IF($A$49="Produits bruts d'origine animale et vegetale",VLOOKUP($A50,OUTIL!$DO:$DT,E$1,FALSE),IF($A$49="Produits bruts d'origine minerale",VLOOKUP($A50,OUTIL!$DW:$EB,E$1,FALSE),IF($A$49="Produits finis de consommation",VLOOKUP($A50,OUTIL!$EE:$EJ,E$1,FALSE),IF($A$49="Produits finis d'equipement agricole",VLOOKUP($A50,OUTIL!$EM:$ER,E$1,FALSE),IF($A$49="Produits finis d'equipement industriel",VLOOKUP($A50,OUTIL!$EU:$EZ,E$1,FALSE),"Ahmadovitch")))))))))/1000,0)</f>
        <v>420291</v>
      </c>
      <c r="F50" s="5">
        <f>ROUND(IF($A$49="Alimentation, boissons et tabacs",VLOOKUP($A50,OUTIL!$CH:$CM,F$1,FALSE),IF($A$49="Demi produits",VLOOKUP($A50,OUTIL!$CQ:$CV,F$1,FALSE),IF($A$49="Energie  et  lubrifiants",VLOOKUP($A50,OUTIL!$CY:$DD,F$1,FALSE),IF($A$49="Or industriel",VLOOKUP($A50,OUTIL!$DG:$DL,F$1,FALSE),IF($A$49="Produits bruts d'origine animale et vegetale",VLOOKUP($A50,OUTIL!$DO:$DT,F$1,FALSE),IF($A$49="Produits bruts d'origine minerale",VLOOKUP($A50,OUTIL!$DW:$EB,F$1,FALSE),IF($A$49="Produits finis de consommation",VLOOKUP($A50,OUTIL!$EE:$EJ,F$1,FALSE),IF($A$49="Produits finis d'equipement agricole",VLOOKUP($A50,OUTIL!$EM:$ER,F$1,FALSE),IF($A$49="Produits finis d'equipement industriel",VLOOKUP($A50,OUTIL!$EU:$EZ,F$1,FALSE),"Ahmadovitch")))))))))/1000,0)</f>
        <v>4135817</v>
      </c>
    </row>
    <row r="51" spans="1:6" ht="16.5" x14ac:dyDescent="0.3">
      <c r="A51">
        <v>2</v>
      </c>
      <c r="B51" s="5" t="str">
        <f>IF($A$49="Alimentation, boissons et tabacs",VLOOKUP(VLOOKUP($A51,OUTIL!$CH:$CM,B$1,FALSE),REF!$K:$L,2,FALSE),IF($A$49="Demi produits",VLOOKUP(VLOOKUP($A51,OUTIL!$CQ:$CV,B$1,FALSE),REF!$N:$O,2,FALSE),IF($A$49="Energie  et  lubrifiants",VLOOKUP(VLOOKUP($A51,OUTIL!$CY:$DD,B$1,FALSE),REF!$Z:$AA,2,FALSE),IF($A$49="Or industriel",VLOOKUP(VLOOKUP($A51,OUTIL!$DG:$DL,B$1,FALSE),REF!$AC:$AD,2,FALSE),IF($A$49="Produits bruts d'origine animale et vegetale",VLOOKUP(VLOOKUP($A51,OUTIL!$DO:$DT,B$1,FALSE),REF!$Q:$R,2,FALSE),IF($A$49="Produits bruts d'origine minerale",VLOOKUP(VLOOKUP($A51,OUTIL!$DW:$EB,B$1,FALSE),REF!$AF:$AG,2,FALSE),IF($A$49="Produits finis de consommation",VLOOKUP(VLOOKUP($A51,OUTIL!$EE:$EJ,B$1,FALSE),REF!$T:$U,2,FALSE),IF($A$49="Produits finis d'equipement agricole",VLOOKUP(VLOOKUP($A51,OUTIL!$EM:$ER,B$1,FALSE),REF!$AI:$AJ,2,FALSE),IF($A$49="Produits finis d'equipement industriel",VLOOKUP(VLOOKUP($A51,OUTIL!$EU:$EZ,B$1,FALSE),REF!$W:$X,2,FALSE),"Ahmadovitch")))))))))</f>
        <v>Bois bruts, équarris ou sciés</v>
      </c>
      <c r="C51" s="5">
        <f>ROUND(IF($A$49="Alimentation, boissons et tabacs",VLOOKUP($A51,OUTIL!$CH:$CM,C$1,FALSE),IF($A$49="Demi produits",VLOOKUP($A51,OUTIL!$CQ:$CV,C$1,FALSE),IF($A$49="Energie  et  lubrifiants",VLOOKUP($A51,OUTIL!$CY:$DD,C$1,FALSE),IF($A$49="Or industriel",VLOOKUP($A51,OUTIL!$DG:$DL,C$1,FALSE),IF($A$49="Produits bruts d'origine animale et vegetale",VLOOKUP($A51,OUTIL!$DO:$DT,C$1,FALSE),IF($A$49="Produits bruts d'origine minerale",VLOOKUP($A51,OUTIL!$DW:$EB,C$1,FALSE),IF($A$49="Produits finis de consommation",VLOOKUP($A51,OUTIL!$EE:$EJ,C$1,FALSE),IF($A$49="Produits finis d'equipement agricole",VLOOKUP($A51,OUTIL!$EM:$ER,C$1,FALSE),IF($A$49="Produits finis d'equipement industriel",VLOOKUP($A51,OUTIL!$EU:$EZ,C$1,FALSE),"Ahmadovitch")))))))))/1000,0)</f>
        <v>534950</v>
      </c>
      <c r="D51" s="5">
        <f>ROUND(IF($A$49="Alimentation, boissons et tabacs",VLOOKUP($A51,OUTIL!$CH:$CM,D$1,FALSE),IF($A$49="Demi produits",VLOOKUP($A51,OUTIL!$CQ:$CV,D$1,FALSE),IF($A$49="Energie  et  lubrifiants",VLOOKUP($A51,OUTIL!$CY:$DD,D$1,FALSE),IF($A$49="Or industriel",VLOOKUP($A51,OUTIL!$DG:$DL,D$1,FALSE),IF($A$49="Produits bruts d'origine animale et vegetale",VLOOKUP($A51,OUTIL!$DO:$DT,D$1,FALSE),IF($A$49="Produits bruts d'origine minerale",VLOOKUP($A51,OUTIL!$DW:$EB,D$1,FALSE),IF($A$49="Produits finis de consommation",VLOOKUP($A51,OUTIL!$EE:$EJ,D$1,FALSE),IF($A$49="Produits finis d'equipement agricole",VLOOKUP($A51,OUTIL!$EM:$ER,D$1,FALSE),IF($A$49="Produits finis d'equipement industriel",VLOOKUP($A51,OUTIL!$EU:$EZ,D$1,FALSE),"Ahmadovitch")))))))))/1000,0)</f>
        <v>2721258</v>
      </c>
      <c r="E51" s="5">
        <f>ROUND(IF($A$49="Alimentation, boissons et tabacs",VLOOKUP($A51,OUTIL!$CH:$CM,E$1,FALSE),IF($A$49="Demi produits",VLOOKUP($A51,OUTIL!$CQ:$CV,E$1,FALSE),IF($A$49="Energie  et  lubrifiants",VLOOKUP($A51,OUTIL!$CY:$DD,E$1,FALSE),IF($A$49="Or industriel",VLOOKUP($A51,OUTIL!$DG:$DL,E$1,FALSE),IF($A$49="Produits bruts d'origine animale et vegetale",VLOOKUP($A51,OUTIL!$DO:$DT,E$1,FALSE),IF($A$49="Produits bruts d'origine minerale",VLOOKUP($A51,OUTIL!$DW:$EB,E$1,FALSE),IF($A$49="Produits finis de consommation",VLOOKUP($A51,OUTIL!$EE:$EJ,E$1,FALSE),IF($A$49="Produits finis d'equipement agricole",VLOOKUP($A51,OUTIL!$EM:$ER,E$1,FALSE),IF($A$49="Produits finis d'equipement industriel",VLOOKUP($A51,OUTIL!$EU:$EZ,E$1,FALSE),"Ahmadovitch")))))))))/1000,0)</f>
        <v>436111</v>
      </c>
      <c r="F51" s="5">
        <f>ROUND(IF($A$49="Alimentation, boissons et tabacs",VLOOKUP($A51,OUTIL!$CH:$CM,F$1,FALSE),IF($A$49="Demi produits",VLOOKUP($A51,OUTIL!$CQ:$CV,F$1,FALSE),IF($A$49="Energie  et  lubrifiants",VLOOKUP($A51,OUTIL!$CY:$DD,F$1,FALSE),IF($A$49="Or industriel",VLOOKUP($A51,OUTIL!$DG:$DL,F$1,FALSE),IF($A$49="Produits bruts d'origine animale et vegetale",VLOOKUP($A51,OUTIL!$DO:$DT,F$1,FALSE),IF($A$49="Produits bruts d'origine minerale",VLOOKUP($A51,OUTIL!$DW:$EB,F$1,FALSE),IF($A$49="Produits finis de consommation",VLOOKUP($A51,OUTIL!$EE:$EJ,F$1,FALSE),IF($A$49="Produits finis d'equipement agricole",VLOOKUP($A51,OUTIL!$EM:$ER,F$1,FALSE),IF($A$49="Produits finis d'equipement industriel",VLOOKUP($A51,OUTIL!$EU:$EZ,F$1,FALSE),"Ahmadovitch")))))))))/1000,0)</f>
        <v>2182003</v>
      </c>
    </row>
    <row r="52" spans="1:6" ht="16.5" x14ac:dyDescent="0.3">
      <c r="A52">
        <v>3</v>
      </c>
      <c r="B52" s="5" t="str">
        <f>IF($A$49="Alimentation, boissons et tabacs",VLOOKUP(VLOOKUP($A52,OUTIL!$CH:$CM,B$1,FALSE),REF!$K:$L,2,FALSE),IF($A$49="Demi produits",VLOOKUP(VLOOKUP($A52,OUTIL!$CQ:$CV,B$1,FALSE),REF!$N:$O,2,FALSE),IF($A$49="Energie  et  lubrifiants",VLOOKUP(VLOOKUP($A52,OUTIL!$CY:$DD,B$1,FALSE),REF!$Z:$AA,2,FALSE),IF($A$49="Or industriel",VLOOKUP(VLOOKUP($A52,OUTIL!$DG:$DL,B$1,FALSE),REF!$AC:$AD,2,FALSE),IF($A$49="Produits bruts d'origine animale et vegetale",VLOOKUP(VLOOKUP($A52,OUTIL!$DO:$DT,B$1,FALSE),REF!$Q:$R,2,FALSE),IF($A$49="Produits bruts d'origine minerale",VLOOKUP(VLOOKUP($A52,OUTIL!$DW:$EB,B$1,FALSE),REF!$AF:$AG,2,FALSE),IF($A$49="Produits finis de consommation",VLOOKUP(VLOOKUP($A52,OUTIL!$EE:$EJ,B$1,FALSE),REF!$T:$U,2,FALSE),IF($A$49="Produits finis d'equipement agricole",VLOOKUP(VLOOKUP($A52,OUTIL!$EM:$ER,B$1,FALSE),REF!$AI:$AJ,2,FALSE),IF($A$49="Produits finis d'equipement industriel",VLOOKUP(VLOOKUP($A52,OUTIL!$EU:$EZ,B$1,FALSE),REF!$W:$X,2,FALSE),"Ahmadovitch")))))))))</f>
        <v>Graines, spores et fruits à ensemencer</v>
      </c>
      <c r="C52" s="5">
        <f>ROUND(IF($A$49="Alimentation, boissons et tabacs",VLOOKUP($A52,OUTIL!$CH:$CM,C$1,FALSE),IF($A$49="Demi produits",VLOOKUP($A52,OUTIL!$CQ:$CV,C$1,FALSE),IF($A$49="Energie  et  lubrifiants",VLOOKUP($A52,OUTIL!$CY:$DD,C$1,FALSE),IF($A$49="Or industriel",VLOOKUP($A52,OUTIL!$DG:$DL,C$1,FALSE),IF($A$49="Produits bruts d'origine animale et vegetale",VLOOKUP($A52,OUTIL!$DO:$DT,C$1,FALSE),IF($A$49="Produits bruts d'origine minerale",VLOOKUP($A52,OUTIL!$DW:$EB,C$1,FALSE),IF($A$49="Produits finis de consommation",VLOOKUP($A52,OUTIL!$EE:$EJ,C$1,FALSE),IF($A$49="Produits finis d'equipement agricole",VLOOKUP($A52,OUTIL!$EM:$ER,C$1,FALSE),IF($A$49="Produits finis d'equipement industriel",VLOOKUP($A52,OUTIL!$EU:$EZ,C$1,FALSE),"Ahmadovitch")))))))))/1000,0)</f>
        <v>28504</v>
      </c>
      <c r="D52" s="5">
        <f>ROUND(IF($A$49="Alimentation, boissons et tabacs",VLOOKUP($A52,OUTIL!$CH:$CM,D$1,FALSE),IF($A$49="Demi produits",VLOOKUP($A52,OUTIL!$CQ:$CV,D$1,FALSE),IF($A$49="Energie  et  lubrifiants",VLOOKUP($A52,OUTIL!$CY:$DD,D$1,FALSE),IF($A$49="Or industriel",VLOOKUP($A52,OUTIL!$DG:$DL,D$1,FALSE),IF($A$49="Produits bruts d'origine animale et vegetale",VLOOKUP($A52,OUTIL!$DO:$DT,D$1,FALSE),IF($A$49="Produits bruts d'origine minerale",VLOOKUP($A52,OUTIL!$DW:$EB,D$1,FALSE),IF($A$49="Produits finis de consommation",VLOOKUP($A52,OUTIL!$EE:$EJ,D$1,FALSE),IF($A$49="Produits finis d'equipement agricole",VLOOKUP($A52,OUTIL!$EM:$ER,D$1,FALSE),IF($A$49="Produits finis d'equipement industriel",VLOOKUP($A52,OUTIL!$EU:$EZ,D$1,FALSE),"Ahmadovitch")))))))))/1000,0)</f>
        <v>1408164</v>
      </c>
      <c r="E52" s="5">
        <f>ROUND(IF($A$49="Alimentation, boissons et tabacs",VLOOKUP($A52,OUTIL!$CH:$CM,E$1,FALSE),IF($A$49="Demi produits",VLOOKUP($A52,OUTIL!$CQ:$CV,E$1,FALSE),IF($A$49="Energie  et  lubrifiants",VLOOKUP($A52,OUTIL!$CY:$DD,E$1,FALSE),IF($A$49="Or industriel",VLOOKUP($A52,OUTIL!$DG:$DL,E$1,FALSE),IF($A$49="Produits bruts d'origine animale et vegetale",VLOOKUP($A52,OUTIL!$DO:$DT,E$1,FALSE),IF($A$49="Produits bruts d'origine minerale",VLOOKUP($A52,OUTIL!$DW:$EB,E$1,FALSE),IF($A$49="Produits finis de consommation",VLOOKUP($A52,OUTIL!$EE:$EJ,E$1,FALSE),IF($A$49="Produits finis d'equipement agricole",VLOOKUP($A52,OUTIL!$EM:$ER,E$1,FALSE),IF($A$49="Produits finis d'equipement industriel",VLOOKUP($A52,OUTIL!$EU:$EZ,E$1,FALSE),"Ahmadovitch")))))))))/1000,0)</f>
        <v>23133</v>
      </c>
      <c r="F52" s="5">
        <f>ROUND(IF($A$49="Alimentation, boissons et tabacs",VLOOKUP($A52,OUTIL!$CH:$CM,F$1,FALSE),IF($A$49="Demi produits",VLOOKUP($A52,OUTIL!$CQ:$CV,F$1,FALSE),IF($A$49="Energie  et  lubrifiants",VLOOKUP($A52,OUTIL!$CY:$DD,F$1,FALSE),IF($A$49="Or industriel",VLOOKUP($A52,OUTIL!$DG:$DL,F$1,FALSE),IF($A$49="Produits bruts d'origine animale et vegetale",VLOOKUP($A52,OUTIL!$DO:$DT,F$1,FALSE),IF($A$49="Produits bruts d'origine minerale",VLOOKUP($A52,OUTIL!$DW:$EB,F$1,FALSE),IF($A$49="Produits finis de consommation",VLOOKUP($A52,OUTIL!$EE:$EJ,F$1,FALSE),IF($A$49="Produits finis d'equipement agricole",VLOOKUP($A52,OUTIL!$EM:$ER,F$1,FALSE),IF($A$49="Produits finis d'equipement industriel",VLOOKUP($A52,OUTIL!$EU:$EZ,F$1,FALSE),"Ahmadovitch")))))))))/1000,0)</f>
        <v>1170134</v>
      </c>
    </row>
    <row r="53" spans="1:6" ht="16.5" x14ac:dyDescent="0.3">
      <c r="A53">
        <v>4</v>
      </c>
      <c r="B53" s="5" t="str">
        <f>IF($A$49="Alimentation, boissons et tabacs",VLOOKUP(VLOOKUP($A53,OUTIL!$CH:$CM,B$1,FALSE),REF!$K:$L,2,FALSE),IF($A$49="Demi produits",VLOOKUP(VLOOKUP($A53,OUTIL!$CQ:$CV,B$1,FALSE),REF!$N:$O,2,FALSE),IF($A$49="Energie  et  lubrifiants",VLOOKUP(VLOOKUP($A53,OUTIL!$CY:$DD,B$1,FALSE),REF!$Z:$AA,2,FALSE),IF($A$49="Or industriel",VLOOKUP(VLOOKUP($A53,OUTIL!$DG:$DL,B$1,FALSE),REF!$AC:$AD,2,FALSE),IF($A$49="Produits bruts d'origine animale et vegetale",VLOOKUP(VLOOKUP($A53,OUTIL!$DO:$DT,B$1,FALSE),REF!$Q:$R,2,FALSE),IF($A$49="Produits bruts d'origine minerale",VLOOKUP(VLOOKUP($A53,OUTIL!$DW:$EB,B$1,FALSE),REF!$AF:$AG,2,FALSE),IF($A$49="Produits finis de consommation",VLOOKUP(VLOOKUP($A53,OUTIL!$EE:$EJ,B$1,FALSE),REF!$T:$U,2,FALSE),IF($A$49="Produits finis d'equipement agricole",VLOOKUP(VLOOKUP($A53,OUTIL!$EM:$ER,B$1,FALSE),REF!$AI:$AJ,2,FALSE),IF($A$49="Produits finis d'equipement industriel",VLOOKUP(VLOOKUP($A53,OUTIL!$EU:$EZ,B$1,FALSE),REF!$W:$X,2,FALSE),"Ahmadovitch")))))))))</f>
        <v>Huile d'olive brute ou raffinée</v>
      </c>
      <c r="C53" s="5">
        <f>ROUND(IF($A$49="Alimentation, boissons et tabacs",VLOOKUP($A53,OUTIL!$CH:$CM,C$1,FALSE),IF($A$49="Demi produits",VLOOKUP($A53,OUTIL!$CQ:$CV,C$1,FALSE),IF($A$49="Energie  et  lubrifiants",VLOOKUP($A53,OUTIL!$CY:$DD,C$1,FALSE),IF($A$49="Or industriel",VLOOKUP($A53,OUTIL!$DG:$DL,C$1,FALSE),IF($A$49="Produits bruts d'origine animale et vegetale",VLOOKUP($A53,OUTIL!$DO:$DT,C$1,FALSE),IF($A$49="Produits bruts d'origine minerale",VLOOKUP($A53,OUTIL!$DW:$EB,C$1,FALSE),IF($A$49="Produits finis de consommation",VLOOKUP($A53,OUTIL!$EE:$EJ,C$1,FALSE),IF($A$49="Produits finis d'equipement agricole",VLOOKUP($A53,OUTIL!$EM:$ER,C$1,FALSE),IF($A$49="Produits finis d'equipement industriel",VLOOKUP($A53,OUTIL!$EU:$EZ,C$1,FALSE),"Ahmadovitch")))))))))/1000,0)</f>
        <v>22831</v>
      </c>
      <c r="D53" s="5">
        <f>ROUND(IF($A$49="Alimentation, boissons et tabacs",VLOOKUP($A53,OUTIL!$CH:$CM,D$1,FALSE),IF($A$49="Demi produits",VLOOKUP($A53,OUTIL!$CQ:$CV,D$1,FALSE),IF($A$49="Energie  et  lubrifiants",VLOOKUP($A53,OUTIL!$CY:$DD,D$1,FALSE),IF($A$49="Or industriel",VLOOKUP($A53,OUTIL!$DG:$DL,D$1,FALSE),IF($A$49="Produits bruts d'origine animale et vegetale",VLOOKUP($A53,OUTIL!$DO:$DT,D$1,FALSE),IF($A$49="Produits bruts d'origine minerale",VLOOKUP($A53,OUTIL!$DW:$EB,D$1,FALSE),IF($A$49="Produits finis de consommation",VLOOKUP($A53,OUTIL!$EE:$EJ,D$1,FALSE),IF($A$49="Produits finis d'equipement agricole",VLOOKUP($A53,OUTIL!$EM:$ER,D$1,FALSE),IF($A$49="Produits finis d'equipement industriel",VLOOKUP($A53,OUTIL!$EU:$EZ,D$1,FALSE),"Ahmadovitch")))))))))/1000,0)</f>
        <v>1008697</v>
      </c>
      <c r="E53" s="5">
        <f>ROUND(IF($A$49="Alimentation, boissons et tabacs",VLOOKUP($A53,OUTIL!$CH:$CM,E$1,FALSE),IF($A$49="Demi produits",VLOOKUP($A53,OUTIL!$CQ:$CV,E$1,FALSE),IF($A$49="Energie  et  lubrifiants",VLOOKUP($A53,OUTIL!$CY:$DD,E$1,FALSE),IF($A$49="Or industriel",VLOOKUP($A53,OUTIL!$DG:$DL,E$1,FALSE),IF($A$49="Produits bruts d'origine animale et vegetale",VLOOKUP($A53,OUTIL!$DO:$DT,E$1,FALSE),IF($A$49="Produits bruts d'origine minerale",VLOOKUP($A53,OUTIL!$DW:$EB,E$1,FALSE),IF($A$49="Produits finis de consommation",VLOOKUP($A53,OUTIL!$EE:$EJ,E$1,FALSE),IF($A$49="Produits finis d'equipement agricole",VLOOKUP($A53,OUTIL!$EM:$ER,E$1,FALSE),IF($A$49="Produits finis d'equipement industriel",VLOOKUP($A53,OUTIL!$EU:$EZ,E$1,FALSE),"Ahmadovitch")))))))))/1000,0)</f>
        <v>3019</v>
      </c>
      <c r="F53" s="5">
        <f>ROUND(IF($A$49="Alimentation, boissons et tabacs",VLOOKUP($A53,OUTIL!$CH:$CM,F$1,FALSE),IF($A$49="Demi produits",VLOOKUP($A53,OUTIL!$CQ:$CV,F$1,FALSE),IF($A$49="Energie  et  lubrifiants",VLOOKUP($A53,OUTIL!$CY:$DD,F$1,FALSE),IF($A$49="Or industriel",VLOOKUP($A53,OUTIL!$DG:$DL,F$1,FALSE),IF($A$49="Produits bruts d'origine animale et vegetale",VLOOKUP($A53,OUTIL!$DO:$DT,F$1,FALSE),IF($A$49="Produits bruts d'origine minerale",VLOOKUP($A53,OUTIL!$DW:$EB,F$1,FALSE),IF($A$49="Produits finis de consommation",VLOOKUP($A53,OUTIL!$EE:$EJ,F$1,FALSE),IF($A$49="Produits finis d'equipement agricole",VLOOKUP($A53,OUTIL!$EM:$ER,F$1,FALSE),IF($A$49="Produits finis d'equipement industriel",VLOOKUP($A53,OUTIL!$EU:$EZ,F$1,FALSE),"Ahmadovitch")))))))))/1000,0)</f>
        <v>230138</v>
      </c>
    </row>
    <row r="54" spans="1:6" ht="16.5" x14ac:dyDescent="0.3">
      <c r="A54">
        <v>5</v>
      </c>
      <c r="B54" s="5" t="str">
        <f>IF($A$49="Alimentation, boissons et tabacs",VLOOKUP(VLOOKUP($A54,OUTIL!$CH:$CM,B$1,FALSE),REF!$K:$L,2,FALSE),IF($A$49="Demi produits",VLOOKUP(VLOOKUP($A54,OUTIL!$CQ:$CV,B$1,FALSE),REF!$N:$O,2,FALSE),IF($A$49="Energie  et  lubrifiants",VLOOKUP(VLOOKUP($A54,OUTIL!$CY:$DD,B$1,FALSE),REF!$Z:$AA,2,FALSE),IF($A$49="Or industriel",VLOOKUP(VLOOKUP($A54,OUTIL!$DG:$DL,B$1,FALSE),REF!$AC:$AD,2,FALSE),IF($A$49="Produits bruts d'origine animale et vegetale",VLOOKUP(VLOOKUP($A54,OUTIL!$DO:$DT,B$1,FALSE),REF!$Q:$R,2,FALSE),IF($A$49="Produits bruts d'origine minerale",VLOOKUP(VLOOKUP($A54,OUTIL!$DW:$EB,B$1,FALSE),REF!$AF:$AG,2,FALSE),IF($A$49="Produits finis de consommation",VLOOKUP(VLOOKUP($A54,OUTIL!$EE:$EJ,B$1,FALSE),REF!$T:$U,2,FALSE),IF($A$49="Produits finis d'equipement agricole",VLOOKUP(VLOOKUP($A54,OUTIL!$EM:$ER,B$1,FALSE),REF!$AI:$AJ,2,FALSE),IF($A$49="Produits finis d'equipement industriel",VLOOKUP(VLOOKUP($A54,OUTIL!$EU:$EZ,B$1,FALSE),REF!$W:$X,2,FALSE),"Ahmadovitch")))))))))</f>
        <v>Huile de palme ou palmiste brute ou raffinée</v>
      </c>
      <c r="C54" s="5">
        <f>ROUND(IF($A$49="Alimentation, boissons et tabacs",VLOOKUP($A54,OUTIL!$CH:$CM,C$1,FALSE),IF($A$49="Demi produits",VLOOKUP($A54,OUTIL!$CQ:$CV,C$1,FALSE),IF($A$49="Energie  et  lubrifiants",VLOOKUP($A54,OUTIL!$CY:$DD,C$1,FALSE),IF($A$49="Or industriel",VLOOKUP($A54,OUTIL!$DG:$DL,C$1,FALSE),IF($A$49="Produits bruts d'origine animale et vegetale",VLOOKUP($A54,OUTIL!$DO:$DT,C$1,FALSE),IF($A$49="Produits bruts d'origine minerale",VLOOKUP($A54,OUTIL!$DW:$EB,C$1,FALSE),IF($A$49="Produits finis de consommation",VLOOKUP($A54,OUTIL!$EE:$EJ,C$1,FALSE),IF($A$49="Produits finis d'equipement agricole",VLOOKUP($A54,OUTIL!$EM:$ER,C$1,FALSE),IF($A$49="Produits finis d'equipement industriel",VLOOKUP($A54,OUTIL!$EU:$EZ,C$1,FALSE),"Ahmadovitch")))))))))/1000,0)</f>
        <v>71956</v>
      </c>
      <c r="D54" s="5">
        <f>ROUND(IF($A$49="Alimentation, boissons et tabacs",VLOOKUP($A54,OUTIL!$CH:$CM,D$1,FALSE),IF($A$49="Demi produits",VLOOKUP($A54,OUTIL!$CQ:$CV,D$1,FALSE),IF($A$49="Energie  et  lubrifiants",VLOOKUP($A54,OUTIL!$CY:$DD,D$1,FALSE),IF($A$49="Or industriel",VLOOKUP($A54,OUTIL!$DG:$DL,D$1,FALSE),IF($A$49="Produits bruts d'origine animale et vegetale",VLOOKUP($A54,OUTIL!$DO:$DT,D$1,FALSE),IF($A$49="Produits bruts d'origine minerale",VLOOKUP($A54,OUTIL!$DW:$EB,D$1,FALSE),IF($A$49="Produits finis de consommation",VLOOKUP($A54,OUTIL!$EE:$EJ,D$1,FALSE),IF($A$49="Produits finis d'equipement agricole",VLOOKUP($A54,OUTIL!$EM:$ER,D$1,FALSE),IF($A$49="Produits finis d'equipement industriel",VLOOKUP($A54,OUTIL!$EU:$EZ,D$1,FALSE),"Ahmadovitch")))))))))/1000,0)</f>
        <v>954940</v>
      </c>
      <c r="E54" s="5">
        <f>ROUND(IF($A$49="Alimentation, boissons et tabacs",VLOOKUP($A54,OUTIL!$CH:$CM,E$1,FALSE),IF($A$49="Demi produits",VLOOKUP($A54,OUTIL!$CQ:$CV,E$1,FALSE),IF($A$49="Energie  et  lubrifiants",VLOOKUP($A54,OUTIL!$CY:$DD,E$1,FALSE),IF($A$49="Or industriel",VLOOKUP($A54,OUTIL!$DG:$DL,E$1,FALSE),IF($A$49="Produits bruts d'origine animale et vegetale",VLOOKUP($A54,OUTIL!$DO:$DT,E$1,FALSE),IF($A$49="Produits bruts d'origine minerale",VLOOKUP($A54,OUTIL!$DW:$EB,E$1,FALSE),IF($A$49="Produits finis de consommation",VLOOKUP($A54,OUTIL!$EE:$EJ,E$1,FALSE),IF($A$49="Produits finis d'equipement agricole",VLOOKUP($A54,OUTIL!$EM:$ER,E$1,FALSE),IF($A$49="Produits finis d'equipement industriel",VLOOKUP($A54,OUTIL!$EU:$EZ,E$1,FALSE),"Ahmadovitch")))))))))/1000,0)</f>
        <v>53461</v>
      </c>
      <c r="F54" s="5">
        <f>ROUND(IF($A$49="Alimentation, boissons et tabacs",VLOOKUP($A54,OUTIL!$CH:$CM,F$1,FALSE),IF($A$49="Demi produits",VLOOKUP($A54,OUTIL!$CQ:$CV,F$1,FALSE),IF($A$49="Energie  et  lubrifiants",VLOOKUP($A54,OUTIL!$CY:$DD,F$1,FALSE),IF($A$49="Or industriel",VLOOKUP($A54,OUTIL!$DG:$DL,F$1,FALSE),IF($A$49="Produits bruts d'origine animale et vegetale",VLOOKUP($A54,OUTIL!$DO:$DT,F$1,FALSE),IF($A$49="Produits bruts d'origine minerale",VLOOKUP($A54,OUTIL!$DW:$EB,F$1,FALSE),IF($A$49="Produits finis de consommation",VLOOKUP($A54,OUTIL!$EE:$EJ,F$1,FALSE),IF($A$49="Produits finis d'equipement agricole",VLOOKUP($A54,OUTIL!$EM:$ER,F$1,FALSE),IF($A$49="Produits finis d'equipement industriel",VLOOKUP($A54,OUTIL!$EU:$EZ,F$1,FALSE),"Ahmadovitch")))))))))/1000,0)</f>
        <v>617530</v>
      </c>
    </row>
    <row r="55" spans="1:6" ht="16.5" x14ac:dyDescent="0.3">
      <c r="A55">
        <v>6</v>
      </c>
      <c r="B55" s="5" t="str">
        <f>IF($A$49="Alimentation, boissons et tabacs",VLOOKUP(VLOOKUP($A55,OUTIL!$CH:$CM,B$1,FALSE),REF!$K:$L,2,FALSE),IF($A$49="Demi produits",VLOOKUP(VLOOKUP($A55,OUTIL!$CQ:$CV,B$1,FALSE),REF!$N:$O,2,FALSE),IF($A$49="Energie  et  lubrifiants",VLOOKUP(VLOOKUP($A55,OUTIL!$CY:$DD,B$1,FALSE),REF!$Z:$AA,2,FALSE),IF($A$49="Or industriel",VLOOKUP(VLOOKUP($A55,OUTIL!$DG:$DL,B$1,FALSE),REF!$AC:$AD,2,FALSE),IF($A$49="Produits bruts d'origine animale et vegetale",VLOOKUP(VLOOKUP($A55,OUTIL!$DO:$DT,B$1,FALSE),REF!$Q:$R,2,FALSE),IF($A$49="Produits bruts d'origine minerale",VLOOKUP(VLOOKUP($A55,OUTIL!$DW:$EB,B$1,FALSE),REF!$AF:$AG,2,FALSE),IF($A$49="Produits finis de consommation",VLOOKUP(VLOOKUP($A55,OUTIL!$EE:$EJ,B$1,FALSE),REF!$T:$U,2,FALSE),IF($A$49="Produits finis d'equipement agricole",VLOOKUP(VLOOKUP($A55,OUTIL!$EM:$ER,B$1,FALSE),REF!$AI:$AJ,2,FALSE),IF($A$49="Produits finis d'equipement industriel",VLOOKUP(VLOOKUP($A55,OUTIL!$EU:$EZ,B$1,FALSE),REF!$W:$X,2,FALSE),"Ahmadovitch")))))))))</f>
        <v>Graines et fruits oléagineux</v>
      </c>
      <c r="C55" s="5">
        <f>ROUND(IF($A$49="Alimentation, boissons et tabacs",VLOOKUP($A55,OUTIL!$CH:$CM,C$1,FALSE),IF($A$49="Demi produits",VLOOKUP($A55,OUTIL!$CQ:$CV,C$1,FALSE),IF($A$49="Energie  et  lubrifiants",VLOOKUP($A55,OUTIL!$CY:$DD,C$1,FALSE),IF($A$49="Or industriel",VLOOKUP($A55,OUTIL!$DG:$DL,C$1,FALSE),IF($A$49="Produits bruts d'origine animale et vegetale",VLOOKUP($A55,OUTIL!$DO:$DT,C$1,FALSE),IF($A$49="Produits bruts d'origine minerale",VLOOKUP($A55,OUTIL!$DW:$EB,C$1,FALSE),IF($A$49="Produits finis de consommation",VLOOKUP($A55,OUTIL!$EE:$EJ,C$1,FALSE),IF($A$49="Produits finis d'equipement agricole",VLOOKUP($A55,OUTIL!$EM:$ER,C$1,FALSE),IF($A$49="Produits finis d'equipement industriel",VLOOKUP($A55,OUTIL!$EU:$EZ,C$1,FALSE),"Ahmadovitch")))))))))/1000,0)</f>
        <v>50130</v>
      </c>
      <c r="D55" s="5">
        <f>ROUND(IF($A$49="Alimentation, boissons et tabacs",VLOOKUP($A55,OUTIL!$CH:$CM,D$1,FALSE),IF($A$49="Demi produits",VLOOKUP($A55,OUTIL!$CQ:$CV,D$1,FALSE),IF($A$49="Energie  et  lubrifiants",VLOOKUP($A55,OUTIL!$CY:$DD,D$1,FALSE),IF($A$49="Or industriel",VLOOKUP($A55,OUTIL!$DG:$DL,D$1,FALSE),IF($A$49="Produits bruts d'origine animale et vegetale",VLOOKUP($A55,OUTIL!$DO:$DT,D$1,FALSE),IF($A$49="Produits bruts d'origine minerale",VLOOKUP($A55,OUTIL!$DW:$EB,D$1,FALSE),IF($A$49="Produits finis de consommation",VLOOKUP($A55,OUTIL!$EE:$EJ,D$1,FALSE),IF($A$49="Produits finis d'equipement agricole",VLOOKUP($A55,OUTIL!$EM:$ER,D$1,FALSE),IF($A$49="Produits finis d'equipement industriel",VLOOKUP($A55,OUTIL!$EU:$EZ,D$1,FALSE),"Ahmadovitch")))))))))/1000,0)</f>
        <v>928512</v>
      </c>
      <c r="E55" s="5">
        <f>ROUND(IF($A$49="Alimentation, boissons et tabacs",VLOOKUP($A55,OUTIL!$CH:$CM,E$1,FALSE),IF($A$49="Demi produits",VLOOKUP($A55,OUTIL!$CQ:$CV,E$1,FALSE),IF($A$49="Energie  et  lubrifiants",VLOOKUP($A55,OUTIL!$CY:$DD,E$1,FALSE),IF($A$49="Or industriel",VLOOKUP($A55,OUTIL!$DG:$DL,E$1,FALSE),IF($A$49="Produits bruts d'origine animale et vegetale",VLOOKUP($A55,OUTIL!$DO:$DT,E$1,FALSE),IF($A$49="Produits bruts d'origine minerale",VLOOKUP($A55,OUTIL!$DW:$EB,E$1,FALSE),IF($A$49="Produits finis de consommation",VLOOKUP($A55,OUTIL!$EE:$EJ,E$1,FALSE),IF($A$49="Produits finis d'equipement agricole",VLOOKUP($A55,OUTIL!$EM:$ER,E$1,FALSE),IF($A$49="Produits finis d'equipement industriel",VLOOKUP($A55,OUTIL!$EU:$EZ,E$1,FALSE),"Ahmadovitch")))))))))/1000,0)</f>
        <v>46015</v>
      </c>
      <c r="F55" s="5">
        <f>ROUND(IF($A$49="Alimentation, boissons et tabacs",VLOOKUP($A55,OUTIL!$CH:$CM,F$1,FALSE),IF($A$49="Demi produits",VLOOKUP($A55,OUTIL!$CQ:$CV,F$1,FALSE),IF($A$49="Energie  et  lubrifiants",VLOOKUP($A55,OUTIL!$CY:$DD,F$1,FALSE),IF($A$49="Or industriel",VLOOKUP($A55,OUTIL!$DG:$DL,F$1,FALSE),IF($A$49="Produits bruts d'origine animale et vegetale",VLOOKUP($A55,OUTIL!$DO:$DT,F$1,FALSE),IF($A$49="Produits bruts d'origine minerale",VLOOKUP($A55,OUTIL!$DW:$EB,F$1,FALSE),IF($A$49="Produits finis de consommation",VLOOKUP($A55,OUTIL!$EE:$EJ,F$1,FALSE),IF($A$49="Produits finis d'equipement agricole",VLOOKUP($A55,OUTIL!$EM:$ER,F$1,FALSE),IF($A$49="Produits finis d'equipement industriel",VLOOKUP($A55,OUTIL!$EU:$EZ,F$1,FALSE),"Ahmadovitch")))))))))/1000,0)</f>
        <v>1009272</v>
      </c>
    </row>
    <row r="56" spans="1:6" ht="16.5" x14ac:dyDescent="0.3">
      <c r="A56">
        <v>7</v>
      </c>
      <c r="B56" s="5" t="str">
        <f>IF($A$49="Alimentation, boissons et tabacs",VLOOKUP(VLOOKUP($A56,OUTIL!$CH:$CM,B$1,FALSE),REF!$K:$L,2,FALSE),IF($A$49="Demi produits",VLOOKUP(VLOOKUP($A56,OUTIL!$CQ:$CV,B$1,FALSE),REF!$N:$O,2,FALSE),IF($A$49="Energie  et  lubrifiants",VLOOKUP(VLOOKUP($A56,OUTIL!$CY:$DD,B$1,FALSE),REF!$Z:$AA,2,FALSE),IF($A$49="Or industriel",VLOOKUP(VLOOKUP($A56,OUTIL!$DG:$DL,B$1,FALSE),REF!$AC:$AD,2,FALSE),IF($A$49="Produits bruts d'origine animale et vegetale",VLOOKUP(VLOOKUP($A56,OUTIL!$DO:$DT,B$1,FALSE),REF!$Q:$R,2,FALSE),IF($A$49="Produits bruts d'origine minerale",VLOOKUP(VLOOKUP($A56,OUTIL!$DW:$EB,B$1,FALSE),REF!$AF:$AG,2,FALSE),IF($A$49="Produits finis de consommation",VLOOKUP(VLOOKUP($A56,OUTIL!$EE:$EJ,B$1,FALSE),REF!$T:$U,2,FALSE),IF($A$49="Produits finis d'equipement agricole",VLOOKUP(VLOOKUP($A56,OUTIL!$EM:$ER,B$1,FALSE),REF!$AI:$AJ,2,FALSE),IF($A$49="Produits finis d'equipement industriel",VLOOKUP(VLOOKUP($A56,OUTIL!$EU:$EZ,B$1,FALSE),REF!$W:$X,2,FALSE),"Ahmadovitch")))))))))</f>
        <v>Plantes vivantes et produits de la floriculture</v>
      </c>
      <c r="C56" s="5">
        <f>ROUND(IF($A$49="Alimentation, boissons et tabacs",VLOOKUP($A56,OUTIL!$CH:$CM,C$1,FALSE),IF($A$49="Demi produits",VLOOKUP($A56,OUTIL!$CQ:$CV,C$1,FALSE),IF($A$49="Energie  et  lubrifiants",VLOOKUP($A56,OUTIL!$CY:$DD,C$1,FALSE),IF($A$49="Or industriel",VLOOKUP($A56,OUTIL!$DG:$DL,C$1,FALSE),IF($A$49="Produits bruts d'origine animale et vegetale",VLOOKUP($A56,OUTIL!$DO:$DT,C$1,FALSE),IF($A$49="Produits bruts d'origine minerale",VLOOKUP($A56,OUTIL!$DW:$EB,C$1,FALSE),IF($A$49="Produits finis de consommation",VLOOKUP($A56,OUTIL!$EE:$EJ,C$1,FALSE),IF($A$49="Produits finis d'equipement agricole",VLOOKUP($A56,OUTIL!$EM:$ER,C$1,FALSE),IF($A$49="Produits finis d'equipement industriel",VLOOKUP($A56,OUTIL!$EU:$EZ,C$1,FALSE),"Ahmadovitch")))))))))/1000,0)</f>
        <v>9147</v>
      </c>
      <c r="D56" s="5">
        <f>ROUND(IF($A$49="Alimentation, boissons et tabacs",VLOOKUP($A56,OUTIL!$CH:$CM,D$1,FALSE),IF($A$49="Demi produits",VLOOKUP($A56,OUTIL!$CQ:$CV,D$1,FALSE),IF($A$49="Energie  et  lubrifiants",VLOOKUP($A56,OUTIL!$CY:$DD,D$1,FALSE),IF($A$49="Or industriel",VLOOKUP($A56,OUTIL!$DG:$DL,D$1,FALSE),IF($A$49="Produits bruts d'origine animale et vegetale",VLOOKUP($A56,OUTIL!$DO:$DT,D$1,FALSE),IF($A$49="Produits bruts d'origine minerale",VLOOKUP($A56,OUTIL!$DW:$EB,D$1,FALSE),IF($A$49="Produits finis de consommation",VLOOKUP($A56,OUTIL!$EE:$EJ,D$1,FALSE),IF($A$49="Produits finis d'equipement agricole",VLOOKUP($A56,OUTIL!$EM:$ER,D$1,FALSE),IF($A$49="Produits finis d'equipement industriel",VLOOKUP($A56,OUTIL!$EU:$EZ,D$1,FALSE),"Ahmadovitch")))))))))/1000,0)</f>
        <v>596431</v>
      </c>
      <c r="E56" s="5">
        <f>ROUND(IF($A$49="Alimentation, boissons et tabacs",VLOOKUP($A56,OUTIL!$CH:$CM,E$1,FALSE),IF($A$49="Demi produits",VLOOKUP($A56,OUTIL!$CQ:$CV,E$1,FALSE),IF($A$49="Energie  et  lubrifiants",VLOOKUP($A56,OUTIL!$CY:$DD,E$1,FALSE),IF($A$49="Or industriel",VLOOKUP($A56,OUTIL!$DG:$DL,E$1,FALSE),IF($A$49="Produits bruts d'origine animale et vegetale",VLOOKUP($A56,OUTIL!$DO:$DT,E$1,FALSE),IF($A$49="Produits bruts d'origine minerale",VLOOKUP($A56,OUTIL!$DW:$EB,E$1,FALSE),IF($A$49="Produits finis de consommation",VLOOKUP($A56,OUTIL!$EE:$EJ,E$1,FALSE),IF($A$49="Produits finis d'equipement agricole",VLOOKUP($A56,OUTIL!$EM:$ER,E$1,FALSE),IF($A$49="Produits finis d'equipement industriel",VLOOKUP($A56,OUTIL!$EU:$EZ,E$1,FALSE),"Ahmadovitch")))))))))/1000,0)</f>
        <v>8074</v>
      </c>
      <c r="F56" s="5">
        <f>ROUND(IF($A$49="Alimentation, boissons et tabacs",VLOOKUP($A56,OUTIL!$CH:$CM,F$1,FALSE),IF($A$49="Demi produits",VLOOKUP($A56,OUTIL!$CQ:$CV,F$1,FALSE),IF($A$49="Energie  et  lubrifiants",VLOOKUP($A56,OUTIL!$CY:$DD,F$1,FALSE),IF($A$49="Or industriel",VLOOKUP($A56,OUTIL!$DG:$DL,F$1,FALSE),IF($A$49="Produits bruts d'origine animale et vegetale",VLOOKUP($A56,OUTIL!$DO:$DT,F$1,FALSE),IF($A$49="Produits bruts d'origine minerale",VLOOKUP($A56,OUTIL!$DW:$EB,F$1,FALSE),IF($A$49="Produits finis de consommation",VLOOKUP($A56,OUTIL!$EE:$EJ,F$1,FALSE),IF($A$49="Produits finis d'equipement agricole",VLOOKUP($A56,OUTIL!$EM:$ER,F$1,FALSE),IF($A$49="Produits finis d'equipement industriel",VLOOKUP($A56,OUTIL!$EU:$EZ,F$1,FALSE),"Ahmadovitch")))))))))/1000,0)</f>
        <v>661922</v>
      </c>
    </row>
    <row r="57" spans="1:6" ht="16.5" x14ac:dyDescent="0.3">
      <c r="A57">
        <v>8</v>
      </c>
      <c r="B57" s="5" t="str">
        <f>IF($A$49="Alimentation, boissons et tabacs",VLOOKUP(VLOOKUP($A57,OUTIL!$CH:$CM,B$1,FALSE),REF!$K:$L,2,FALSE),IF($A$49="Demi produits",VLOOKUP(VLOOKUP($A57,OUTIL!$CQ:$CV,B$1,FALSE),REF!$N:$O,2,FALSE),IF($A$49="Energie  et  lubrifiants",VLOOKUP(VLOOKUP($A57,OUTIL!$CY:$DD,B$1,FALSE),REF!$Z:$AA,2,FALSE),IF($A$49="Or industriel",VLOOKUP(VLOOKUP($A57,OUTIL!$DG:$DL,B$1,FALSE),REF!$AC:$AD,2,FALSE),IF($A$49="Produits bruts d'origine animale et vegetale",VLOOKUP(VLOOKUP($A57,OUTIL!$DO:$DT,B$1,FALSE),REF!$Q:$R,2,FALSE),IF($A$49="Produits bruts d'origine minerale",VLOOKUP(VLOOKUP($A57,OUTIL!$DW:$EB,B$1,FALSE),REF!$AF:$AG,2,FALSE),IF($A$49="Produits finis de consommation",VLOOKUP(VLOOKUP($A57,OUTIL!$EE:$EJ,B$1,FALSE),REF!$T:$U,2,FALSE),IF($A$49="Produits finis d'equipement agricole",VLOOKUP(VLOOKUP($A57,OUTIL!$EM:$ER,B$1,FALSE),REF!$AI:$AJ,2,FALSE),IF($A$49="Produits finis d'equipement industriel",VLOOKUP(VLOOKUP($A57,OUTIL!$EU:$EZ,B$1,FALSE),REF!$W:$X,2,FALSE),"Ahmadovitch")))))))))</f>
        <v>Sous-produits animaux non comestibles</v>
      </c>
      <c r="C57" s="5">
        <f>ROUND(IF($A$49="Alimentation, boissons et tabacs",VLOOKUP($A57,OUTIL!$CH:$CM,C$1,FALSE),IF($A$49="Demi produits",VLOOKUP($A57,OUTIL!$CQ:$CV,C$1,FALSE),IF($A$49="Energie  et  lubrifiants",VLOOKUP($A57,OUTIL!$CY:$DD,C$1,FALSE),IF($A$49="Or industriel",VLOOKUP($A57,OUTIL!$DG:$DL,C$1,FALSE),IF($A$49="Produits bruts d'origine animale et vegetale",VLOOKUP($A57,OUTIL!$DO:$DT,C$1,FALSE),IF($A$49="Produits bruts d'origine minerale",VLOOKUP($A57,OUTIL!$DW:$EB,C$1,FALSE),IF($A$49="Produits finis de consommation",VLOOKUP($A57,OUTIL!$EE:$EJ,C$1,FALSE),IF($A$49="Produits finis d'equipement agricole",VLOOKUP($A57,OUTIL!$EM:$ER,C$1,FALSE),IF($A$49="Produits finis d'equipement industriel",VLOOKUP($A57,OUTIL!$EU:$EZ,C$1,FALSE),"Ahmadovitch")))))))))/1000,0)</f>
        <v>13433</v>
      </c>
      <c r="D57" s="5">
        <f>ROUND(IF($A$49="Alimentation, boissons et tabacs",VLOOKUP($A57,OUTIL!$CH:$CM,D$1,FALSE),IF($A$49="Demi produits",VLOOKUP($A57,OUTIL!$CQ:$CV,D$1,FALSE),IF($A$49="Energie  et  lubrifiants",VLOOKUP($A57,OUTIL!$CY:$DD,D$1,FALSE),IF($A$49="Or industriel",VLOOKUP($A57,OUTIL!$DG:$DL,D$1,FALSE),IF($A$49="Produits bruts d'origine animale et vegetale",VLOOKUP($A57,OUTIL!$DO:$DT,D$1,FALSE),IF($A$49="Produits bruts d'origine minerale",VLOOKUP($A57,OUTIL!$DW:$EB,D$1,FALSE),IF($A$49="Produits finis de consommation",VLOOKUP($A57,OUTIL!$EE:$EJ,D$1,FALSE),IF($A$49="Produits finis d'equipement agricole",VLOOKUP($A57,OUTIL!$EM:$ER,D$1,FALSE),IF($A$49="Produits finis d'equipement industriel",VLOOKUP($A57,OUTIL!$EU:$EZ,D$1,FALSE),"Ahmadovitch")))))))))/1000,0)</f>
        <v>555875</v>
      </c>
      <c r="E57" s="5">
        <f>ROUND(IF($A$49="Alimentation, boissons et tabacs",VLOOKUP($A57,OUTIL!$CH:$CM,E$1,FALSE),IF($A$49="Demi produits",VLOOKUP($A57,OUTIL!$CQ:$CV,E$1,FALSE),IF($A$49="Energie  et  lubrifiants",VLOOKUP($A57,OUTIL!$CY:$DD,E$1,FALSE),IF($A$49="Or industriel",VLOOKUP($A57,OUTIL!$DG:$DL,E$1,FALSE),IF($A$49="Produits bruts d'origine animale et vegetale",VLOOKUP($A57,OUTIL!$DO:$DT,E$1,FALSE),IF($A$49="Produits bruts d'origine minerale",VLOOKUP($A57,OUTIL!$DW:$EB,E$1,FALSE),IF($A$49="Produits finis de consommation",VLOOKUP($A57,OUTIL!$EE:$EJ,E$1,FALSE),IF($A$49="Produits finis d'equipement agricole",VLOOKUP($A57,OUTIL!$EM:$ER,E$1,FALSE),IF($A$49="Produits finis d'equipement industriel",VLOOKUP($A57,OUTIL!$EU:$EZ,E$1,FALSE),"Ahmadovitch")))))))))/1000,0)</f>
        <v>13577</v>
      </c>
      <c r="F57" s="5">
        <f>ROUND(IF($A$49="Alimentation, boissons et tabacs",VLOOKUP($A57,OUTIL!$CH:$CM,F$1,FALSE),IF($A$49="Demi produits",VLOOKUP($A57,OUTIL!$CQ:$CV,F$1,FALSE),IF($A$49="Energie  et  lubrifiants",VLOOKUP($A57,OUTIL!$CY:$DD,F$1,FALSE),IF($A$49="Or industriel",VLOOKUP($A57,OUTIL!$DG:$DL,F$1,FALSE),IF($A$49="Produits bruts d'origine animale et vegetale",VLOOKUP($A57,OUTIL!$DO:$DT,F$1,FALSE),IF($A$49="Produits bruts d'origine minerale",VLOOKUP($A57,OUTIL!$DW:$EB,F$1,FALSE),IF($A$49="Produits finis de consommation",VLOOKUP($A57,OUTIL!$EE:$EJ,F$1,FALSE),IF($A$49="Produits finis d'equipement agricole",VLOOKUP($A57,OUTIL!$EM:$ER,F$1,FALSE),IF($A$49="Produits finis d'equipement industriel",VLOOKUP($A57,OUTIL!$EU:$EZ,F$1,FALSE),"Ahmadovitch")))))))))/1000,0)</f>
        <v>556148</v>
      </c>
    </row>
    <row r="58" spans="1:6" ht="16.5" x14ac:dyDescent="0.3">
      <c r="A58">
        <v>9</v>
      </c>
      <c r="B58" s="5" t="str">
        <f>IF($A$49="Alimentation, boissons et tabacs",VLOOKUP(VLOOKUP($A58,OUTIL!$CH:$CM,B$1,FALSE),REF!$K:$L,2,FALSE),IF($A$49="Demi produits",VLOOKUP(VLOOKUP($A58,OUTIL!$CQ:$CV,B$1,FALSE),REF!$N:$O,2,FALSE),IF($A$49="Energie  et  lubrifiants",VLOOKUP(VLOOKUP($A58,OUTIL!$CY:$DD,B$1,FALSE),REF!$Z:$AA,2,FALSE),IF($A$49="Or industriel",VLOOKUP(VLOOKUP($A58,OUTIL!$DG:$DL,B$1,FALSE),REF!$AC:$AD,2,FALSE),IF($A$49="Produits bruts d'origine animale et vegetale",VLOOKUP(VLOOKUP($A58,OUTIL!$DO:$DT,B$1,FALSE),REF!$Q:$R,2,FALSE),IF($A$49="Produits bruts d'origine minerale",VLOOKUP(VLOOKUP($A58,OUTIL!$DW:$EB,B$1,FALSE),REF!$AF:$AG,2,FALSE),IF($A$49="Produits finis de consommation",VLOOKUP(VLOOKUP($A58,OUTIL!$EE:$EJ,B$1,FALSE),REF!$T:$U,2,FALSE),IF($A$49="Produits finis d'equipement agricole",VLOOKUP(VLOOKUP($A58,OUTIL!$EM:$ER,B$1,FALSE),REF!$AI:$AJ,2,FALSE),IF($A$49="Produits finis d'equipement industriel",VLOOKUP(VLOOKUP($A58,OUTIL!$EU:$EZ,B$1,FALSE),REF!$W:$X,2,FALSE),"Ahmadovitch")))))))))</f>
        <v>Huile de tournesol brute ou raffinée</v>
      </c>
      <c r="C58" s="5">
        <f>ROUND(IF($A$49="Alimentation, boissons et tabacs",VLOOKUP($A58,OUTIL!$CH:$CM,C$1,FALSE),IF($A$49="Demi produits",VLOOKUP($A58,OUTIL!$CQ:$CV,C$1,FALSE),IF($A$49="Energie  et  lubrifiants",VLOOKUP($A58,OUTIL!$CY:$DD,C$1,FALSE),IF($A$49="Or industriel",VLOOKUP($A58,OUTIL!$DG:$DL,C$1,FALSE),IF($A$49="Produits bruts d'origine animale et vegetale",VLOOKUP($A58,OUTIL!$DO:$DT,C$1,FALSE),IF($A$49="Produits bruts d'origine minerale",VLOOKUP($A58,OUTIL!$DW:$EB,C$1,FALSE),IF($A$49="Produits finis de consommation",VLOOKUP($A58,OUTIL!$EE:$EJ,C$1,FALSE),IF($A$49="Produits finis d'equipement agricole",VLOOKUP($A58,OUTIL!$EM:$ER,C$1,FALSE),IF($A$49="Produits finis d'equipement industriel",VLOOKUP($A58,OUTIL!$EU:$EZ,C$1,FALSE),"Ahmadovitch")))))))))/1000,0)</f>
        <v>39201</v>
      </c>
      <c r="D58" s="5">
        <f>ROUND(IF($A$49="Alimentation, boissons et tabacs",VLOOKUP($A58,OUTIL!$CH:$CM,D$1,FALSE),IF($A$49="Demi produits",VLOOKUP($A58,OUTIL!$CQ:$CV,D$1,FALSE),IF($A$49="Energie  et  lubrifiants",VLOOKUP($A58,OUTIL!$CY:$DD,D$1,FALSE),IF($A$49="Or industriel",VLOOKUP($A58,OUTIL!$DG:$DL,D$1,FALSE),IF($A$49="Produits bruts d'origine animale et vegetale",VLOOKUP($A58,OUTIL!$DO:$DT,D$1,FALSE),IF($A$49="Produits bruts d'origine minerale",VLOOKUP($A58,OUTIL!$DW:$EB,D$1,FALSE),IF($A$49="Produits finis de consommation",VLOOKUP($A58,OUTIL!$EE:$EJ,D$1,FALSE),IF($A$49="Produits finis d'equipement agricole",VLOOKUP($A58,OUTIL!$EM:$ER,D$1,FALSE),IF($A$49="Produits finis d'equipement industriel",VLOOKUP($A58,OUTIL!$EU:$EZ,D$1,FALSE),"Ahmadovitch")))))))))/1000,0)</f>
        <v>477745</v>
      </c>
      <c r="E58" s="5">
        <f>ROUND(IF($A$49="Alimentation, boissons et tabacs",VLOOKUP($A58,OUTIL!$CH:$CM,E$1,FALSE),IF($A$49="Demi produits",VLOOKUP($A58,OUTIL!$CQ:$CV,E$1,FALSE),IF($A$49="Energie  et  lubrifiants",VLOOKUP($A58,OUTIL!$CY:$DD,E$1,FALSE),IF($A$49="Or industriel",VLOOKUP($A58,OUTIL!$DG:$DL,E$1,FALSE),IF($A$49="Produits bruts d'origine animale et vegetale",VLOOKUP($A58,OUTIL!$DO:$DT,E$1,FALSE),IF($A$49="Produits bruts d'origine minerale",VLOOKUP($A58,OUTIL!$DW:$EB,E$1,FALSE),IF($A$49="Produits finis de consommation",VLOOKUP($A58,OUTIL!$EE:$EJ,E$1,FALSE),IF($A$49="Produits finis d'equipement agricole",VLOOKUP($A58,OUTIL!$EM:$ER,E$1,FALSE),IF($A$49="Produits finis d'equipement industriel",VLOOKUP($A58,OUTIL!$EU:$EZ,E$1,FALSE),"Ahmadovitch")))))))))/1000,0)</f>
        <v>66165</v>
      </c>
      <c r="F58" s="5">
        <f>ROUND(IF($A$49="Alimentation, boissons et tabacs",VLOOKUP($A58,OUTIL!$CH:$CM,F$1,FALSE),IF($A$49="Demi produits",VLOOKUP($A58,OUTIL!$CQ:$CV,F$1,FALSE),IF($A$49="Energie  et  lubrifiants",VLOOKUP($A58,OUTIL!$CY:$DD,F$1,FALSE),IF($A$49="Or industriel",VLOOKUP($A58,OUTIL!$DG:$DL,F$1,FALSE),IF($A$49="Produits bruts d'origine animale et vegetale",VLOOKUP($A58,OUTIL!$DO:$DT,F$1,FALSE),IF($A$49="Produits bruts d'origine minerale",VLOOKUP($A58,OUTIL!$DW:$EB,F$1,FALSE),IF($A$49="Produits finis de consommation",VLOOKUP($A58,OUTIL!$EE:$EJ,F$1,FALSE),IF($A$49="Produits finis d'equipement agricole",VLOOKUP($A58,OUTIL!$EM:$ER,F$1,FALSE),IF($A$49="Produits finis d'equipement industriel",VLOOKUP($A58,OUTIL!$EU:$EZ,F$1,FALSE),"Ahmadovitch")))))))))/1000,0)</f>
        <v>669194</v>
      </c>
    </row>
    <row r="59" spans="1:6" ht="16.5" x14ac:dyDescent="0.3">
      <c r="A59">
        <v>10</v>
      </c>
      <c r="B59" s="5" t="str">
        <f>IF($A$49="Alimentation, boissons et tabacs",VLOOKUP(VLOOKUP($A59,OUTIL!$CH:$CM,B$1,FALSE),REF!$K:$L,2,FALSE),IF($A$49="Demi produits",VLOOKUP(VLOOKUP($A59,OUTIL!$CQ:$CV,B$1,FALSE),REF!$N:$O,2,FALSE),IF($A$49="Energie  et  lubrifiants",VLOOKUP(VLOOKUP($A59,OUTIL!$CY:$DD,B$1,FALSE),REF!$Z:$AA,2,FALSE),IF($A$49="Or industriel",VLOOKUP(VLOOKUP($A59,OUTIL!$DG:$DL,B$1,FALSE),REF!$AC:$AD,2,FALSE),IF($A$49="Produits bruts d'origine animale et vegetale",VLOOKUP(VLOOKUP($A59,OUTIL!$DO:$DT,B$1,FALSE),REF!$Q:$R,2,FALSE),IF($A$49="Produits bruts d'origine minerale",VLOOKUP(VLOOKUP($A59,OUTIL!$DW:$EB,B$1,FALSE),REF!$AF:$AG,2,FALSE),IF($A$49="Produits finis de consommation",VLOOKUP(VLOOKUP($A59,OUTIL!$EE:$EJ,B$1,FALSE),REF!$T:$U,2,FALSE),IF($A$49="Produits finis d'equipement agricole",VLOOKUP(VLOOKUP($A59,OUTIL!$EM:$ER,B$1,FALSE),REF!$AI:$AJ,2,FALSE),IF($A$49="Produits finis d'equipement industriel",VLOOKUP(VLOOKUP($A59,OUTIL!$EU:$EZ,B$1,FALSE),REF!$W:$X,2,FALSE),"Ahmadovitch")))))))))</f>
        <v>Plantes et parties de plantes</v>
      </c>
      <c r="C59" s="5">
        <f>ROUND(IF($A$49="Alimentation, boissons et tabacs",VLOOKUP($A59,OUTIL!$CH:$CM,C$1,FALSE),IF($A$49="Demi produits",VLOOKUP($A59,OUTIL!$CQ:$CV,C$1,FALSE),IF($A$49="Energie  et  lubrifiants",VLOOKUP($A59,OUTIL!$CY:$DD,C$1,FALSE),IF($A$49="Or industriel",VLOOKUP($A59,OUTIL!$DG:$DL,C$1,FALSE),IF($A$49="Produits bruts d'origine animale et vegetale",VLOOKUP($A59,OUTIL!$DO:$DT,C$1,FALSE),IF($A$49="Produits bruts d'origine minerale",VLOOKUP($A59,OUTIL!$DW:$EB,C$1,FALSE),IF($A$49="Produits finis de consommation",VLOOKUP($A59,OUTIL!$EE:$EJ,C$1,FALSE),IF($A$49="Produits finis d'equipement agricole",VLOOKUP($A59,OUTIL!$EM:$ER,C$1,FALSE),IF($A$49="Produits finis d'equipement industriel",VLOOKUP($A59,OUTIL!$EU:$EZ,C$1,FALSE),"Ahmadovitch")))))))))/1000,0)</f>
        <v>160601</v>
      </c>
      <c r="D59" s="5">
        <f>ROUND(IF($A$49="Alimentation, boissons et tabacs",VLOOKUP($A59,OUTIL!$CH:$CM,D$1,FALSE),IF($A$49="Demi produits",VLOOKUP($A59,OUTIL!$CQ:$CV,D$1,FALSE),IF($A$49="Energie  et  lubrifiants",VLOOKUP($A59,OUTIL!$CY:$DD,D$1,FALSE),IF($A$49="Or industriel",VLOOKUP($A59,OUTIL!$DG:$DL,D$1,FALSE),IF($A$49="Produits bruts d'origine animale et vegetale",VLOOKUP($A59,OUTIL!$DO:$DT,D$1,FALSE),IF($A$49="Produits bruts d'origine minerale",VLOOKUP($A59,OUTIL!$DW:$EB,D$1,FALSE),IF($A$49="Produits finis de consommation",VLOOKUP($A59,OUTIL!$EE:$EJ,D$1,FALSE),IF($A$49="Produits finis d'equipement agricole",VLOOKUP($A59,OUTIL!$EM:$ER,D$1,FALSE),IF($A$49="Produits finis d'equipement industriel",VLOOKUP($A59,OUTIL!$EU:$EZ,D$1,FALSE),"Ahmadovitch")))))))))/1000,0)</f>
        <v>463895</v>
      </c>
      <c r="E59" s="5">
        <f>ROUND(IF($A$49="Alimentation, boissons et tabacs",VLOOKUP($A59,OUTIL!$CH:$CM,E$1,FALSE),IF($A$49="Demi produits",VLOOKUP($A59,OUTIL!$CQ:$CV,E$1,FALSE),IF($A$49="Energie  et  lubrifiants",VLOOKUP($A59,OUTIL!$CY:$DD,E$1,FALSE),IF($A$49="Or industriel",VLOOKUP($A59,OUTIL!$DG:$DL,E$1,FALSE),IF($A$49="Produits bruts d'origine animale et vegetale",VLOOKUP($A59,OUTIL!$DO:$DT,E$1,FALSE),IF($A$49="Produits bruts d'origine minerale",VLOOKUP($A59,OUTIL!$DW:$EB,E$1,FALSE),IF($A$49="Produits finis de consommation",VLOOKUP($A59,OUTIL!$EE:$EJ,E$1,FALSE),IF($A$49="Produits finis d'equipement agricole",VLOOKUP($A59,OUTIL!$EM:$ER,E$1,FALSE),IF($A$49="Produits finis d'equipement industriel",VLOOKUP($A59,OUTIL!$EU:$EZ,E$1,FALSE),"Ahmadovitch")))))))))/1000,0)</f>
        <v>86001</v>
      </c>
      <c r="F59" s="5">
        <f>ROUND(IF($A$49="Alimentation, boissons et tabacs",VLOOKUP($A59,OUTIL!$CH:$CM,F$1,FALSE),IF($A$49="Demi produits",VLOOKUP($A59,OUTIL!$CQ:$CV,F$1,FALSE),IF($A$49="Energie  et  lubrifiants",VLOOKUP($A59,OUTIL!$CY:$DD,F$1,FALSE),IF($A$49="Or industriel",VLOOKUP($A59,OUTIL!$DG:$DL,F$1,FALSE),IF($A$49="Produits bruts d'origine animale et vegetale",VLOOKUP($A59,OUTIL!$DO:$DT,F$1,FALSE),IF($A$49="Produits bruts d'origine minerale",VLOOKUP($A59,OUTIL!$DW:$EB,F$1,FALSE),IF($A$49="Produits finis de consommation",VLOOKUP($A59,OUTIL!$EE:$EJ,F$1,FALSE),IF($A$49="Produits finis d'equipement agricole",VLOOKUP($A59,OUTIL!$EM:$ER,F$1,FALSE),IF($A$49="Produits finis d'equipement industriel",VLOOKUP($A59,OUTIL!$EU:$EZ,F$1,FALSE),"Ahmadovitch")))))))))/1000,0)</f>
        <v>310834</v>
      </c>
    </row>
    <row r="60" spans="1:6" ht="16.5" x14ac:dyDescent="0.3">
      <c r="A60">
        <v>11</v>
      </c>
      <c r="B60" s="5" t="str">
        <f>IF($A$49="Alimentation, boissons et tabacs",VLOOKUP(VLOOKUP($A60,OUTIL!$CH:$CM,B$1,FALSE),REF!$K:$L,2,FALSE),IF($A$49="Demi produits",VLOOKUP(VLOOKUP($A60,OUTIL!$CQ:$CV,B$1,FALSE),REF!$N:$O,2,FALSE),IF($A$49="Energie  et  lubrifiants",VLOOKUP(VLOOKUP($A60,OUTIL!$CY:$DD,B$1,FALSE),REF!$Z:$AA,2,FALSE),IF($A$49="Or industriel",VLOOKUP(VLOOKUP($A60,OUTIL!$DG:$DL,B$1,FALSE),REF!$AC:$AD,2,FALSE),IF($A$49="Produits bruts d'origine animale et vegetale",VLOOKUP(VLOOKUP($A60,OUTIL!$DO:$DT,B$1,FALSE),REF!$Q:$R,2,FALSE),IF($A$49="Produits bruts d'origine minerale",VLOOKUP(VLOOKUP($A60,OUTIL!$DW:$EB,B$1,FALSE),REF!$AF:$AG,2,FALSE),IF($A$49="Produits finis de consommation",VLOOKUP(VLOOKUP($A60,OUTIL!$EE:$EJ,B$1,FALSE),REF!$T:$U,2,FALSE),IF($A$49="Produits finis d'equipement agricole",VLOOKUP(VLOOKUP($A60,OUTIL!$EM:$ER,B$1,FALSE),REF!$AI:$AJ,2,FALSE),IF($A$49="Produits finis d'equipement industriel",VLOOKUP(VLOOKUP($A60,OUTIL!$EU:$EZ,B$1,FALSE),REF!$W:$X,2,FALSE),"Ahmadovitch")))))))))</f>
        <v>Pâte à papier</v>
      </c>
      <c r="C60" s="5">
        <f>ROUND(IF($A$49="Alimentation, boissons et tabacs",VLOOKUP($A60,OUTIL!$CH:$CM,C$1,FALSE),IF($A$49="Demi produits",VLOOKUP($A60,OUTIL!$CQ:$CV,C$1,FALSE),IF($A$49="Energie  et  lubrifiants",VLOOKUP($A60,OUTIL!$CY:$DD,C$1,FALSE),IF($A$49="Or industriel",VLOOKUP($A60,OUTIL!$DG:$DL,C$1,FALSE),IF($A$49="Produits bruts d'origine animale et vegetale",VLOOKUP($A60,OUTIL!$DO:$DT,C$1,FALSE),IF($A$49="Produits bruts d'origine minerale",VLOOKUP($A60,OUTIL!$DW:$EB,C$1,FALSE),IF($A$49="Produits finis de consommation",VLOOKUP($A60,OUTIL!$EE:$EJ,C$1,FALSE),IF($A$49="Produits finis d'equipement agricole",VLOOKUP($A60,OUTIL!$EM:$ER,C$1,FALSE),IF($A$49="Produits finis d'equipement industriel",VLOOKUP($A60,OUTIL!$EU:$EZ,C$1,FALSE),"Ahmadovitch")))))))))/1000,0)</f>
        <v>45578</v>
      </c>
      <c r="D60" s="5">
        <f>ROUND(IF($A$49="Alimentation, boissons et tabacs",VLOOKUP($A60,OUTIL!$CH:$CM,D$1,FALSE),IF($A$49="Demi produits",VLOOKUP($A60,OUTIL!$CQ:$CV,D$1,FALSE),IF($A$49="Energie  et  lubrifiants",VLOOKUP($A60,OUTIL!$CY:$DD,D$1,FALSE),IF($A$49="Or industriel",VLOOKUP($A60,OUTIL!$DG:$DL,D$1,FALSE),IF($A$49="Produits bruts d'origine animale et vegetale",VLOOKUP($A60,OUTIL!$DO:$DT,D$1,FALSE),IF($A$49="Produits bruts d'origine minerale",VLOOKUP($A60,OUTIL!$DW:$EB,D$1,FALSE),IF($A$49="Produits finis de consommation",VLOOKUP($A60,OUTIL!$EE:$EJ,D$1,FALSE),IF($A$49="Produits finis d'equipement agricole",VLOOKUP($A60,OUTIL!$EM:$ER,D$1,FALSE),IF($A$49="Produits finis d'equipement industriel",VLOOKUP($A60,OUTIL!$EU:$EZ,D$1,FALSE),"Ahmadovitch")))))))))/1000,0)</f>
        <v>360074</v>
      </c>
      <c r="E60" s="5">
        <f>ROUND(IF($A$49="Alimentation, boissons et tabacs",VLOOKUP($A60,OUTIL!$CH:$CM,E$1,FALSE),IF($A$49="Demi produits",VLOOKUP($A60,OUTIL!$CQ:$CV,E$1,FALSE),IF($A$49="Energie  et  lubrifiants",VLOOKUP($A60,OUTIL!$CY:$DD,E$1,FALSE),IF($A$49="Or industriel",VLOOKUP($A60,OUTIL!$DG:$DL,E$1,FALSE),IF($A$49="Produits bruts d'origine animale et vegetale",VLOOKUP($A60,OUTIL!$DO:$DT,E$1,FALSE),IF($A$49="Produits bruts d'origine minerale",VLOOKUP($A60,OUTIL!$DW:$EB,E$1,FALSE),IF($A$49="Produits finis de consommation",VLOOKUP($A60,OUTIL!$EE:$EJ,E$1,FALSE),IF($A$49="Produits finis d'equipement agricole",VLOOKUP($A60,OUTIL!$EM:$ER,E$1,FALSE),IF($A$49="Produits finis d'equipement industriel",VLOOKUP($A60,OUTIL!$EU:$EZ,E$1,FALSE),"Ahmadovitch")))))))))/1000,0)</f>
        <v>35816</v>
      </c>
      <c r="F60" s="5">
        <f>ROUND(IF($A$49="Alimentation, boissons et tabacs",VLOOKUP($A60,OUTIL!$CH:$CM,F$1,FALSE),IF($A$49="Demi produits",VLOOKUP($A60,OUTIL!$CQ:$CV,F$1,FALSE),IF($A$49="Energie  et  lubrifiants",VLOOKUP($A60,OUTIL!$CY:$DD,F$1,FALSE),IF($A$49="Or industriel",VLOOKUP($A60,OUTIL!$DG:$DL,F$1,FALSE),IF($A$49="Produits bruts d'origine animale et vegetale",VLOOKUP($A60,OUTIL!$DO:$DT,F$1,FALSE),IF($A$49="Produits bruts d'origine minerale",VLOOKUP($A60,OUTIL!$DW:$EB,F$1,FALSE),IF($A$49="Produits finis de consommation",VLOOKUP($A60,OUTIL!$EE:$EJ,F$1,FALSE),IF($A$49="Produits finis d'equipement agricole",VLOOKUP($A60,OUTIL!$EM:$ER,F$1,FALSE),IF($A$49="Produits finis d'equipement industriel",VLOOKUP($A60,OUTIL!$EU:$EZ,F$1,FALSE),"Ahmadovitch")))))))))/1000,0)</f>
        <v>344523</v>
      </c>
    </row>
    <row r="61" spans="1:6" ht="16.5" x14ac:dyDescent="0.3">
      <c r="A61">
        <v>12</v>
      </c>
      <c r="B61" s="5" t="str">
        <f>IF($A$49="Alimentation, boissons et tabacs",VLOOKUP(VLOOKUP($A61,OUTIL!$CH:$CM,B$1,FALSE),REF!$K:$L,2,FALSE),IF($A$49="Demi produits",VLOOKUP(VLOOKUP($A61,OUTIL!$CQ:$CV,B$1,FALSE),REF!$N:$O,2,FALSE),IF($A$49="Energie  et  lubrifiants",VLOOKUP(VLOOKUP($A61,OUTIL!$CY:$DD,B$1,FALSE),REF!$Z:$AA,2,FALSE),IF($A$49="Or industriel",VLOOKUP(VLOOKUP($A61,OUTIL!$DG:$DL,B$1,FALSE),REF!$AC:$AD,2,FALSE),IF($A$49="Produits bruts d'origine animale et vegetale",VLOOKUP(VLOOKUP($A61,OUTIL!$DO:$DT,B$1,FALSE),REF!$Q:$R,2,FALSE),IF($A$49="Produits bruts d'origine minerale",VLOOKUP(VLOOKUP($A61,OUTIL!$DW:$EB,B$1,FALSE),REF!$AF:$AG,2,FALSE),IF($A$49="Produits finis de consommation",VLOOKUP(VLOOKUP($A61,OUTIL!$EE:$EJ,B$1,FALSE),REF!$T:$U,2,FALSE),IF($A$49="Produits finis d'equipement agricole",VLOOKUP(VLOOKUP($A61,OUTIL!$EM:$ER,B$1,FALSE),REF!$AI:$AJ,2,FALSE),IF($A$49="Produits finis d'equipement industriel",VLOOKUP(VLOOKUP($A61,OUTIL!$EU:$EZ,B$1,FALSE),REF!$W:$X,2,FALSE),"Ahmadovitch")))))))))</f>
        <v>Autres huiles végétales brutes ou raffinées</v>
      </c>
      <c r="C61" s="5">
        <f>ROUND(IF($A$49="Alimentation, boissons et tabacs",VLOOKUP($A61,OUTIL!$CH:$CM,C$1,FALSE),IF($A$49="Demi produits",VLOOKUP($A61,OUTIL!$CQ:$CV,C$1,FALSE),IF($A$49="Energie  et  lubrifiants",VLOOKUP($A61,OUTIL!$CY:$DD,C$1,FALSE),IF($A$49="Or industriel",VLOOKUP($A61,OUTIL!$DG:$DL,C$1,FALSE),IF($A$49="Produits bruts d'origine animale et vegetale",VLOOKUP($A61,OUTIL!$DO:$DT,C$1,FALSE),IF($A$49="Produits bruts d'origine minerale",VLOOKUP($A61,OUTIL!$DW:$EB,C$1,FALSE),IF($A$49="Produits finis de consommation",VLOOKUP($A61,OUTIL!$EE:$EJ,C$1,FALSE),IF($A$49="Produits finis d'equipement agricole",VLOOKUP($A61,OUTIL!$EM:$ER,C$1,FALSE),IF($A$49="Produits finis d'equipement industriel",VLOOKUP($A61,OUTIL!$EU:$EZ,C$1,FALSE),"Ahmadovitch")))))))))/1000,0)</f>
        <v>22438</v>
      </c>
      <c r="D61" s="5">
        <f>ROUND(IF($A$49="Alimentation, boissons et tabacs",VLOOKUP($A61,OUTIL!$CH:$CM,D$1,FALSE),IF($A$49="Demi produits",VLOOKUP($A61,OUTIL!$CQ:$CV,D$1,FALSE),IF($A$49="Energie  et  lubrifiants",VLOOKUP($A61,OUTIL!$CY:$DD,D$1,FALSE),IF($A$49="Or industriel",VLOOKUP($A61,OUTIL!$DG:$DL,D$1,FALSE),IF($A$49="Produits bruts d'origine animale et vegetale",VLOOKUP($A61,OUTIL!$DO:$DT,D$1,FALSE),IF($A$49="Produits bruts d'origine minerale",VLOOKUP($A61,OUTIL!$DW:$EB,D$1,FALSE),IF($A$49="Produits finis de consommation",VLOOKUP($A61,OUTIL!$EE:$EJ,D$1,FALSE),IF($A$49="Produits finis d'equipement agricole",VLOOKUP($A61,OUTIL!$EM:$ER,D$1,FALSE),IF($A$49="Produits finis d'equipement industriel",VLOOKUP($A61,OUTIL!$EU:$EZ,D$1,FALSE),"Ahmadovitch")))))))))/1000,0)</f>
        <v>359750</v>
      </c>
      <c r="E61" s="5">
        <f>ROUND(IF($A$49="Alimentation, boissons et tabacs",VLOOKUP($A61,OUTIL!$CH:$CM,E$1,FALSE),IF($A$49="Demi produits",VLOOKUP($A61,OUTIL!$CQ:$CV,E$1,FALSE),IF($A$49="Energie  et  lubrifiants",VLOOKUP($A61,OUTIL!$CY:$DD,E$1,FALSE),IF($A$49="Or industriel",VLOOKUP($A61,OUTIL!$DG:$DL,E$1,FALSE),IF($A$49="Produits bruts d'origine animale et vegetale",VLOOKUP($A61,OUTIL!$DO:$DT,E$1,FALSE),IF($A$49="Produits bruts d'origine minerale",VLOOKUP($A61,OUTIL!$DW:$EB,E$1,FALSE),IF($A$49="Produits finis de consommation",VLOOKUP($A61,OUTIL!$EE:$EJ,E$1,FALSE),IF($A$49="Produits finis d'equipement agricole",VLOOKUP($A61,OUTIL!$EM:$ER,E$1,FALSE),IF($A$49="Produits finis d'equipement industriel",VLOOKUP($A61,OUTIL!$EU:$EZ,E$1,FALSE),"Ahmadovitch")))))))))/1000,0)</f>
        <v>30949</v>
      </c>
      <c r="F61" s="5">
        <f>ROUND(IF($A$49="Alimentation, boissons et tabacs",VLOOKUP($A61,OUTIL!$CH:$CM,F$1,FALSE),IF($A$49="Demi produits",VLOOKUP($A61,OUTIL!$CQ:$CV,F$1,FALSE),IF($A$49="Energie  et  lubrifiants",VLOOKUP($A61,OUTIL!$CY:$DD,F$1,FALSE),IF($A$49="Or industriel",VLOOKUP($A61,OUTIL!$DG:$DL,F$1,FALSE),IF($A$49="Produits bruts d'origine animale et vegetale",VLOOKUP($A61,OUTIL!$DO:$DT,F$1,FALSE),IF($A$49="Produits bruts d'origine minerale",VLOOKUP($A61,OUTIL!$DW:$EB,F$1,FALSE),IF($A$49="Produits finis de consommation",VLOOKUP($A61,OUTIL!$EE:$EJ,F$1,FALSE),IF($A$49="Produits finis d'equipement agricole",VLOOKUP($A61,OUTIL!$EM:$ER,F$1,FALSE),IF($A$49="Produits finis d'equipement industriel",VLOOKUP($A61,OUTIL!$EU:$EZ,F$1,FALSE),"Ahmadovitch")))))))))/1000,0)</f>
        <v>408447</v>
      </c>
    </row>
    <row r="62" spans="1:6" ht="16.5" x14ac:dyDescent="0.3">
      <c r="A62">
        <v>13</v>
      </c>
      <c r="B62" s="5" t="str">
        <f>IF($A$49="Alimentation, boissons et tabacs",VLOOKUP(VLOOKUP($A62,OUTIL!$CH:$CM,B$1,FALSE),REF!$K:$L,2,FALSE),IF($A$49="Demi produits",VLOOKUP(VLOOKUP($A62,OUTIL!$CQ:$CV,B$1,FALSE),REF!$N:$O,2,FALSE),IF($A$49="Energie  et  lubrifiants",VLOOKUP(VLOOKUP($A62,OUTIL!$CY:$DD,B$1,FALSE),REF!$Z:$AA,2,FALSE),IF($A$49="Or industriel",VLOOKUP(VLOOKUP($A62,OUTIL!$DG:$DL,B$1,FALSE),REF!$AC:$AD,2,FALSE),IF($A$49="Produits bruts d'origine animale et vegetale",VLOOKUP(VLOOKUP($A62,OUTIL!$DO:$DT,B$1,FALSE),REF!$Q:$R,2,FALSE),IF($A$49="Produits bruts d'origine minerale",VLOOKUP(VLOOKUP($A62,OUTIL!$DW:$EB,B$1,FALSE),REF!$AF:$AG,2,FALSE),IF($A$49="Produits finis de consommation",VLOOKUP(VLOOKUP($A62,OUTIL!$EE:$EJ,B$1,FALSE),REF!$T:$U,2,FALSE),IF($A$49="Produits finis d'equipement agricole",VLOOKUP(VLOOKUP($A62,OUTIL!$EM:$ER,B$1,FALSE),REF!$AI:$AJ,2,FALSE),IF($A$49="Produits finis d'equipement industriel",VLOOKUP(VLOOKUP($A62,OUTIL!$EU:$EZ,B$1,FALSE),REF!$W:$X,2,FALSE),"Ahmadovitch")))))))))</f>
        <v>Caoutchouc naturel ou régénéré</v>
      </c>
      <c r="C62" s="5">
        <f>ROUND(IF($A$49="Alimentation, boissons et tabacs",VLOOKUP($A62,OUTIL!$CH:$CM,C$1,FALSE),IF($A$49="Demi produits",VLOOKUP($A62,OUTIL!$CQ:$CV,C$1,FALSE),IF($A$49="Energie  et  lubrifiants",VLOOKUP($A62,OUTIL!$CY:$DD,C$1,FALSE),IF($A$49="Or industriel",VLOOKUP($A62,OUTIL!$DG:$DL,C$1,FALSE),IF($A$49="Produits bruts d'origine animale et vegetale",VLOOKUP($A62,OUTIL!$DO:$DT,C$1,FALSE),IF($A$49="Produits bruts d'origine minerale",VLOOKUP($A62,OUTIL!$DW:$EB,C$1,FALSE),IF($A$49="Produits finis de consommation",VLOOKUP($A62,OUTIL!$EE:$EJ,C$1,FALSE),IF($A$49="Produits finis d'equipement agricole",VLOOKUP($A62,OUTIL!$EM:$ER,C$1,FALSE),IF($A$49="Produits finis d'equipement industriel",VLOOKUP($A62,OUTIL!$EU:$EZ,C$1,FALSE),"Ahmadovitch")))))))))/1000,0)</f>
        <v>157189</v>
      </c>
      <c r="D62" s="5">
        <f>ROUND(IF($A$49="Alimentation, boissons et tabacs",VLOOKUP($A62,OUTIL!$CH:$CM,D$1,FALSE),IF($A$49="Demi produits",VLOOKUP($A62,OUTIL!$CQ:$CV,D$1,FALSE),IF($A$49="Energie  et  lubrifiants",VLOOKUP($A62,OUTIL!$CY:$DD,D$1,FALSE),IF($A$49="Or industriel",VLOOKUP($A62,OUTIL!$DG:$DL,D$1,FALSE),IF($A$49="Produits bruts d'origine animale et vegetale",VLOOKUP($A62,OUTIL!$DO:$DT,D$1,FALSE),IF($A$49="Produits bruts d'origine minerale",VLOOKUP($A62,OUTIL!$DW:$EB,D$1,FALSE),IF($A$49="Produits finis de consommation",VLOOKUP($A62,OUTIL!$EE:$EJ,D$1,FALSE),IF($A$49="Produits finis d'equipement agricole",VLOOKUP($A62,OUTIL!$EM:$ER,D$1,FALSE),IF($A$49="Produits finis d'equipement industriel",VLOOKUP($A62,OUTIL!$EU:$EZ,D$1,FALSE),"Ahmadovitch")))))))))/1000,0)</f>
        <v>297599</v>
      </c>
      <c r="E62" s="5">
        <f>ROUND(IF($A$49="Alimentation, boissons et tabacs",VLOOKUP($A62,OUTIL!$CH:$CM,E$1,FALSE),IF($A$49="Demi produits",VLOOKUP($A62,OUTIL!$CQ:$CV,E$1,FALSE),IF($A$49="Energie  et  lubrifiants",VLOOKUP($A62,OUTIL!$CY:$DD,E$1,FALSE),IF($A$49="Or industriel",VLOOKUP($A62,OUTIL!$DG:$DL,E$1,FALSE),IF($A$49="Produits bruts d'origine animale et vegetale",VLOOKUP($A62,OUTIL!$DO:$DT,E$1,FALSE),IF($A$49="Produits bruts d'origine minerale",VLOOKUP($A62,OUTIL!$DW:$EB,E$1,FALSE),IF($A$49="Produits finis de consommation",VLOOKUP($A62,OUTIL!$EE:$EJ,E$1,FALSE),IF($A$49="Produits finis d'equipement agricole",VLOOKUP($A62,OUTIL!$EM:$ER,E$1,FALSE),IF($A$49="Produits finis d'equipement industriel",VLOOKUP($A62,OUTIL!$EU:$EZ,E$1,FALSE),"Ahmadovitch")))))))))/1000,0)</f>
        <v>144087</v>
      </c>
      <c r="F62" s="5">
        <f>ROUND(IF($A$49="Alimentation, boissons et tabacs",VLOOKUP($A62,OUTIL!$CH:$CM,F$1,FALSE),IF($A$49="Demi produits",VLOOKUP($A62,OUTIL!$CQ:$CV,F$1,FALSE),IF($A$49="Energie  et  lubrifiants",VLOOKUP($A62,OUTIL!$CY:$DD,F$1,FALSE),IF($A$49="Or industriel",VLOOKUP($A62,OUTIL!$DG:$DL,F$1,FALSE),IF($A$49="Produits bruts d'origine animale et vegetale",VLOOKUP($A62,OUTIL!$DO:$DT,F$1,FALSE),IF($A$49="Produits bruts d'origine minerale",VLOOKUP($A62,OUTIL!$DW:$EB,F$1,FALSE),IF($A$49="Produits finis de consommation",VLOOKUP($A62,OUTIL!$EE:$EJ,F$1,FALSE),IF($A$49="Produits finis d'equipement agricole",VLOOKUP($A62,OUTIL!$EM:$ER,F$1,FALSE),IF($A$49="Produits finis d'equipement industriel",VLOOKUP($A62,OUTIL!$EU:$EZ,F$1,FALSE),"Ahmadovitch")))))))))/1000,0)</f>
        <v>134542</v>
      </c>
    </row>
    <row r="63" spans="1:6" ht="16.5" x14ac:dyDescent="0.3">
      <c r="A63">
        <v>14</v>
      </c>
      <c r="B63" s="5" t="str">
        <f>IF($A$49="Alimentation, boissons et tabacs",VLOOKUP(VLOOKUP($A63,OUTIL!$CH:$CM,B$1,FALSE),REF!$K:$L,2,FALSE),IF($A$49="Demi produits",VLOOKUP(VLOOKUP($A63,OUTIL!$CQ:$CV,B$1,FALSE),REF!$N:$O,2,FALSE),IF($A$49="Energie  et  lubrifiants",VLOOKUP(VLOOKUP($A63,OUTIL!$CY:$DD,B$1,FALSE),REF!$Z:$AA,2,FALSE),IF($A$49="Or industriel",VLOOKUP(VLOOKUP($A63,OUTIL!$DG:$DL,B$1,FALSE),REF!$AC:$AD,2,FALSE),IF($A$49="Produits bruts d'origine animale et vegetale",VLOOKUP(VLOOKUP($A63,OUTIL!$DO:$DT,B$1,FALSE),REF!$Q:$R,2,FALSE),IF($A$49="Produits bruts d'origine minerale",VLOOKUP(VLOOKUP($A63,OUTIL!$DW:$EB,B$1,FALSE),REF!$AF:$AG,2,FALSE),IF($A$49="Produits finis de consommation",VLOOKUP(VLOOKUP($A63,OUTIL!$EE:$EJ,B$1,FALSE),REF!$T:$U,2,FALSE),IF($A$49="Produits finis d'equipement agricole",VLOOKUP(VLOOKUP($A63,OUTIL!$EM:$ER,B$1,FALSE),REF!$AI:$AJ,2,FALSE),IF($A$49="Produits finis d'equipement industriel",VLOOKUP(VLOOKUP($A63,OUTIL!$EU:$EZ,B$1,FALSE),REF!$W:$X,2,FALSE),"Ahmadovitch")))))))))</f>
        <v>Gommes; résines et autres sucs et extraits végétaux</v>
      </c>
      <c r="C63" s="5">
        <f>ROUND(IF($A$49="Alimentation, boissons et tabacs",VLOOKUP($A63,OUTIL!$CH:$CM,C$1,FALSE),IF($A$49="Demi produits",VLOOKUP($A63,OUTIL!$CQ:$CV,C$1,FALSE),IF($A$49="Energie  et  lubrifiants",VLOOKUP($A63,OUTIL!$CY:$DD,C$1,FALSE),IF($A$49="Or industriel",VLOOKUP($A63,OUTIL!$DG:$DL,C$1,FALSE),IF($A$49="Produits bruts d'origine animale et vegetale",VLOOKUP($A63,OUTIL!$DO:$DT,C$1,FALSE),IF($A$49="Produits bruts d'origine minerale",VLOOKUP($A63,OUTIL!$DW:$EB,C$1,FALSE),IF($A$49="Produits finis de consommation",VLOOKUP($A63,OUTIL!$EE:$EJ,C$1,FALSE),IF($A$49="Produits finis d'equipement agricole",VLOOKUP($A63,OUTIL!$EM:$ER,C$1,FALSE),IF($A$49="Produits finis d'equipement industriel",VLOOKUP($A63,OUTIL!$EU:$EZ,C$1,FALSE),"Ahmadovitch")))))))))/1000,0)</f>
        <v>1382</v>
      </c>
      <c r="D63" s="5">
        <f>ROUND(IF($A$49="Alimentation, boissons et tabacs",VLOOKUP($A63,OUTIL!$CH:$CM,D$1,FALSE),IF($A$49="Demi produits",VLOOKUP($A63,OUTIL!$CQ:$CV,D$1,FALSE),IF($A$49="Energie  et  lubrifiants",VLOOKUP($A63,OUTIL!$CY:$DD,D$1,FALSE),IF($A$49="Or industriel",VLOOKUP($A63,OUTIL!$DG:$DL,D$1,FALSE),IF($A$49="Produits bruts d'origine animale et vegetale",VLOOKUP($A63,OUTIL!$DO:$DT,D$1,FALSE),IF($A$49="Produits bruts d'origine minerale",VLOOKUP($A63,OUTIL!$DW:$EB,D$1,FALSE),IF($A$49="Produits finis de consommation",VLOOKUP($A63,OUTIL!$EE:$EJ,D$1,FALSE),IF($A$49="Produits finis d'equipement agricole",VLOOKUP($A63,OUTIL!$EM:$ER,D$1,FALSE),IF($A$49="Produits finis d'equipement industriel",VLOOKUP($A63,OUTIL!$EU:$EZ,D$1,FALSE),"Ahmadovitch")))))))))/1000,0)</f>
        <v>130311</v>
      </c>
      <c r="E63" s="5">
        <f>ROUND(IF($A$49="Alimentation, boissons et tabacs",VLOOKUP($A63,OUTIL!$CH:$CM,E$1,FALSE),IF($A$49="Demi produits",VLOOKUP($A63,OUTIL!$CQ:$CV,E$1,FALSE),IF($A$49="Energie  et  lubrifiants",VLOOKUP($A63,OUTIL!$CY:$DD,E$1,FALSE),IF($A$49="Or industriel",VLOOKUP($A63,OUTIL!$DG:$DL,E$1,FALSE),IF($A$49="Produits bruts d'origine animale et vegetale",VLOOKUP($A63,OUTIL!$DO:$DT,E$1,FALSE),IF($A$49="Produits bruts d'origine minerale",VLOOKUP($A63,OUTIL!$DW:$EB,E$1,FALSE),IF($A$49="Produits finis de consommation",VLOOKUP($A63,OUTIL!$EE:$EJ,E$1,FALSE),IF($A$49="Produits finis d'equipement agricole",VLOOKUP($A63,OUTIL!$EM:$ER,E$1,FALSE),IF($A$49="Produits finis d'equipement industriel",VLOOKUP($A63,OUTIL!$EU:$EZ,E$1,FALSE),"Ahmadovitch")))))))))/1000,0)</f>
        <v>1321</v>
      </c>
      <c r="F63" s="5">
        <f>ROUND(IF($A$49="Alimentation, boissons et tabacs",VLOOKUP($A63,OUTIL!$CH:$CM,F$1,FALSE),IF($A$49="Demi produits",VLOOKUP($A63,OUTIL!$CQ:$CV,F$1,FALSE),IF($A$49="Energie  et  lubrifiants",VLOOKUP($A63,OUTIL!$CY:$DD,F$1,FALSE),IF($A$49="Or industriel",VLOOKUP($A63,OUTIL!$DG:$DL,F$1,FALSE),IF($A$49="Produits bruts d'origine animale et vegetale",VLOOKUP($A63,OUTIL!$DO:$DT,F$1,FALSE),IF($A$49="Produits bruts d'origine minerale",VLOOKUP($A63,OUTIL!$DW:$EB,F$1,FALSE),IF($A$49="Produits finis de consommation",VLOOKUP($A63,OUTIL!$EE:$EJ,F$1,FALSE),IF($A$49="Produits finis d'equipement agricole",VLOOKUP($A63,OUTIL!$EM:$ER,F$1,FALSE),IF($A$49="Produits finis d'equipement industriel",VLOOKUP($A63,OUTIL!$EU:$EZ,F$1,FALSE),"Ahmadovitch")))))))))/1000,0)</f>
        <v>126632</v>
      </c>
    </row>
    <row r="64" spans="1:6" ht="16.5" x14ac:dyDescent="0.3">
      <c r="A64">
        <v>15</v>
      </c>
      <c r="B64" s="5" t="str">
        <f>IF($A$49="Alimentation, boissons et tabacs",VLOOKUP(VLOOKUP($A64,OUTIL!$CH:$CM,B$1,FALSE),REF!$K:$L,2,FALSE),IF($A$49="Demi produits",VLOOKUP(VLOOKUP($A64,OUTIL!$CQ:$CV,B$1,FALSE),REF!$N:$O,2,FALSE),IF($A$49="Energie  et  lubrifiants",VLOOKUP(VLOOKUP($A64,OUTIL!$CY:$DD,B$1,FALSE),REF!$Z:$AA,2,FALSE),IF($A$49="Or industriel",VLOOKUP(VLOOKUP($A64,OUTIL!$DG:$DL,B$1,FALSE),REF!$AC:$AD,2,FALSE),IF($A$49="Produits bruts d'origine animale et vegetale",VLOOKUP(VLOOKUP($A64,OUTIL!$DO:$DT,B$1,FALSE),REF!$Q:$R,2,FALSE),IF($A$49="Produits bruts d'origine minerale",VLOOKUP(VLOOKUP($A64,OUTIL!$DW:$EB,B$1,FALSE),REF!$AF:$AG,2,FALSE),IF($A$49="Produits finis de consommation",VLOOKUP(VLOOKUP($A64,OUTIL!$EE:$EJ,B$1,FALSE),REF!$T:$U,2,FALSE),IF($A$49="Produits finis d'equipement agricole",VLOOKUP(VLOOKUP($A64,OUTIL!$EM:$ER,B$1,FALSE),REF!$AI:$AJ,2,FALSE),IF($A$49="Produits finis d'equipement industriel",VLOOKUP(VLOOKUP($A64,OUTIL!$EU:$EZ,B$1,FALSE),REF!$W:$X,2,FALSE),"Ahmadovitch")))))))))</f>
        <v>Autres fibres textiles vegetales</v>
      </c>
      <c r="C64" s="5">
        <f>ROUND(IF($A$49="Alimentation, boissons et tabacs",VLOOKUP($A64,OUTIL!$CH:$CM,C$1,FALSE),IF($A$49="Demi produits",VLOOKUP($A64,OUTIL!$CQ:$CV,C$1,FALSE),IF($A$49="Energie  et  lubrifiants",VLOOKUP($A64,OUTIL!$CY:$DD,C$1,FALSE),IF($A$49="Or industriel",VLOOKUP($A64,OUTIL!$DG:$DL,C$1,FALSE),IF($A$49="Produits bruts d'origine animale et vegetale",VLOOKUP($A64,OUTIL!$DO:$DT,C$1,FALSE),IF($A$49="Produits bruts d'origine minerale",VLOOKUP($A64,OUTIL!$DW:$EB,C$1,FALSE),IF($A$49="Produits finis de consommation",VLOOKUP($A64,OUTIL!$EE:$EJ,C$1,FALSE),IF($A$49="Produits finis d'equipement agricole",VLOOKUP($A64,OUTIL!$EM:$ER,C$1,FALSE),IF($A$49="Produits finis d'equipement industriel",VLOOKUP($A64,OUTIL!$EU:$EZ,C$1,FALSE),"Ahmadovitch")))))))))/1000,0)</f>
        <v>6772</v>
      </c>
      <c r="D64" s="5">
        <f>ROUND(IF($A$49="Alimentation, boissons et tabacs",VLOOKUP($A64,OUTIL!$CH:$CM,D$1,FALSE),IF($A$49="Demi produits",VLOOKUP($A64,OUTIL!$CQ:$CV,D$1,FALSE),IF($A$49="Energie  et  lubrifiants",VLOOKUP($A64,OUTIL!$CY:$DD,D$1,FALSE),IF($A$49="Or industriel",VLOOKUP($A64,OUTIL!$DG:$DL,D$1,FALSE),IF($A$49="Produits bruts d'origine animale et vegetale",VLOOKUP($A64,OUTIL!$DO:$DT,D$1,FALSE),IF($A$49="Produits bruts d'origine minerale",VLOOKUP($A64,OUTIL!$DW:$EB,D$1,FALSE),IF($A$49="Produits finis de consommation",VLOOKUP($A64,OUTIL!$EE:$EJ,D$1,FALSE),IF($A$49="Produits finis d'equipement agricole",VLOOKUP($A64,OUTIL!$EM:$ER,D$1,FALSE),IF($A$49="Produits finis d'equipement industriel",VLOOKUP($A64,OUTIL!$EU:$EZ,D$1,FALSE),"Ahmadovitch")))))))))/1000,0)</f>
        <v>123102</v>
      </c>
      <c r="E64" s="5">
        <f>ROUND(IF($A$49="Alimentation, boissons et tabacs",VLOOKUP($A64,OUTIL!$CH:$CM,E$1,FALSE),IF($A$49="Demi produits",VLOOKUP($A64,OUTIL!$CQ:$CV,E$1,FALSE),IF($A$49="Energie  et  lubrifiants",VLOOKUP($A64,OUTIL!$CY:$DD,E$1,FALSE),IF($A$49="Or industriel",VLOOKUP($A64,OUTIL!$DG:$DL,E$1,FALSE),IF($A$49="Produits bruts d'origine animale et vegetale",VLOOKUP($A64,OUTIL!$DO:$DT,E$1,FALSE),IF($A$49="Produits bruts d'origine minerale",VLOOKUP($A64,OUTIL!$DW:$EB,E$1,FALSE),IF($A$49="Produits finis de consommation",VLOOKUP($A64,OUTIL!$EE:$EJ,E$1,FALSE),IF($A$49="Produits finis d'equipement agricole",VLOOKUP($A64,OUTIL!$EM:$ER,E$1,FALSE),IF($A$49="Produits finis d'equipement industriel",VLOOKUP($A64,OUTIL!$EU:$EZ,E$1,FALSE),"Ahmadovitch")))))))))/1000,0)</f>
        <v>5301</v>
      </c>
      <c r="F64" s="5">
        <f>ROUND(IF($A$49="Alimentation, boissons et tabacs",VLOOKUP($A64,OUTIL!$CH:$CM,F$1,FALSE),IF($A$49="Demi produits",VLOOKUP($A64,OUTIL!$CQ:$CV,F$1,FALSE),IF($A$49="Energie  et  lubrifiants",VLOOKUP($A64,OUTIL!$CY:$DD,F$1,FALSE),IF($A$49="Or industriel",VLOOKUP($A64,OUTIL!$DG:$DL,F$1,FALSE),IF($A$49="Produits bruts d'origine animale et vegetale",VLOOKUP($A64,OUTIL!$DO:$DT,F$1,FALSE),IF($A$49="Produits bruts d'origine minerale",VLOOKUP($A64,OUTIL!$DW:$EB,F$1,FALSE),IF($A$49="Produits finis de consommation",VLOOKUP($A64,OUTIL!$EE:$EJ,F$1,FALSE),IF($A$49="Produits finis d'equipement agricole",VLOOKUP($A64,OUTIL!$EM:$ER,F$1,FALSE),IF($A$49="Produits finis d'equipement industriel",VLOOKUP($A64,OUTIL!$EU:$EZ,F$1,FALSE),"Ahmadovitch")))))))))/1000,0)</f>
        <v>96472</v>
      </c>
    </row>
    <row r="65" spans="1:6" ht="16.5" x14ac:dyDescent="0.3">
      <c r="A65">
        <v>16</v>
      </c>
      <c r="B65" s="5" t="str">
        <f>IF($A$49="Alimentation, boissons et tabacs",VLOOKUP(VLOOKUP($A65,OUTIL!$CH:$CM,B$1,FALSE),REF!$K:$L,2,FALSE),IF($A$49="Demi produits",VLOOKUP(VLOOKUP($A65,OUTIL!$CQ:$CV,B$1,FALSE),REF!$N:$O,2,FALSE),IF($A$49="Energie  et  lubrifiants",VLOOKUP(VLOOKUP($A65,OUTIL!$CY:$DD,B$1,FALSE),REF!$Z:$AA,2,FALSE),IF($A$49="Or industriel",VLOOKUP(VLOOKUP($A65,OUTIL!$DG:$DL,B$1,FALSE),REF!$AC:$AD,2,FALSE),IF($A$49="Produits bruts d'origine animale et vegetale",VLOOKUP(VLOOKUP($A65,OUTIL!$DO:$DT,B$1,FALSE),REF!$Q:$R,2,FALSE),IF($A$49="Produits bruts d'origine minerale",VLOOKUP(VLOOKUP($A65,OUTIL!$DW:$EB,B$1,FALSE),REF!$AF:$AG,2,FALSE),IF($A$49="Produits finis de consommation",VLOOKUP(VLOOKUP($A65,OUTIL!$EE:$EJ,B$1,FALSE),REF!$T:$U,2,FALSE),IF($A$49="Produits finis d'equipement agricole",VLOOKUP(VLOOKUP($A65,OUTIL!$EM:$ER,B$1,FALSE),REF!$AI:$AJ,2,FALSE),IF($A$49="Produits finis d'equipement industriel",VLOOKUP(VLOOKUP($A65,OUTIL!$EU:$EZ,B$1,FALSE),REF!$W:$X,2,FALSE),"Ahmadovitch")))))))))</f>
        <v>Animaux vivants</v>
      </c>
      <c r="C65" s="5">
        <f>ROUND(IF($A$49="Alimentation, boissons et tabacs",VLOOKUP($A65,OUTIL!$CH:$CM,C$1,FALSE),IF($A$49="Demi produits",VLOOKUP($A65,OUTIL!$CQ:$CV,C$1,FALSE),IF($A$49="Energie  et  lubrifiants",VLOOKUP($A65,OUTIL!$CY:$DD,C$1,FALSE),IF($A$49="Or industriel",VLOOKUP($A65,OUTIL!$DG:$DL,C$1,FALSE),IF($A$49="Produits bruts d'origine animale et vegetale",VLOOKUP($A65,OUTIL!$DO:$DT,C$1,FALSE),IF($A$49="Produits bruts d'origine minerale",VLOOKUP($A65,OUTIL!$DW:$EB,C$1,FALSE),IF($A$49="Produits finis de consommation",VLOOKUP($A65,OUTIL!$EE:$EJ,C$1,FALSE),IF($A$49="Produits finis d'equipement agricole",VLOOKUP($A65,OUTIL!$EM:$ER,C$1,FALSE),IF($A$49="Produits finis d'equipement industriel",VLOOKUP($A65,OUTIL!$EU:$EZ,C$1,FALSE),"Ahmadovitch")))))))))/1000,0)</f>
        <v>1048</v>
      </c>
      <c r="D65" s="5">
        <f>ROUND(IF($A$49="Alimentation, boissons et tabacs",VLOOKUP($A65,OUTIL!$CH:$CM,D$1,FALSE),IF($A$49="Demi produits",VLOOKUP($A65,OUTIL!$CQ:$CV,D$1,FALSE),IF($A$49="Energie  et  lubrifiants",VLOOKUP($A65,OUTIL!$CY:$DD,D$1,FALSE),IF($A$49="Or industriel",VLOOKUP($A65,OUTIL!$DG:$DL,D$1,FALSE),IF($A$49="Produits bruts d'origine animale et vegetale",VLOOKUP($A65,OUTIL!$DO:$DT,D$1,FALSE),IF($A$49="Produits bruts d'origine minerale",VLOOKUP($A65,OUTIL!$DW:$EB,D$1,FALSE),IF($A$49="Produits finis de consommation",VLOOKUP($A65,OUTIL!$EE:$EJ,D$1,FALSE),IF($A$49="Produits finis d'equipement agricole",VLOOKUP($A65,OUTIL!$EM:$ER,D$1,FALSE),IF($A$49="Produits finis d'equipement industriel",VLOOKUP($A65,OUTIL!$EU:$EZ,D$1,FALSE),"Ahmadovitch")))))))))/1000,0)</f>
        <v>92755</v>
      </c>
      <c r="E65" s="5">
        <f>ROUND(IF($A$49="Alimentation, boissons et tabacs",VLOOKUP($A65,OUTIL!$CH:$CM,E$1,FALSE),IF($A$49="Demi produits",VLOOKUP($A65,OUTIL!$CQ:$CV,E$1,FALSE),IF($A$49="Energie  et  lubrifiants",VLOOKUP($A65,OUTIL!$CY:$DD,E$1,FALSE),IF($A$49="Or industriel",VLOOKUP($A65,OUTIL!$DG:$DL,E$1,FALSE),IF($A$49="Produits bruts d'origine animale et vegetale",VLOOKUP($A65,OUTIL!$DO:$DT,E$1,FALSE),IF($A$49="Produits bruts d'origine minerale",VLOOKUP($A65,OUTIL!$DW:$EB,E$1,FALSE),IF($A$49="Produits finis de consommation",VLOOKUP($A65,OUTIL!$EE:$EJ,E$1,FALSE),IF($A$49="Produits finis d'equipement agricole",VLOOKUP($A65,OUTIL!$EM:$ER,E$1,FALSE),IF($A$49="Produits finis d'equipement industriel",VLOOKUP($A65,OUTIL!$EU:$EZ,E$1,FALSE),"Ahmadovitch")))))))))/1000,0)</f>
        <v>939</v>
      </c>
      <c r="F65" s="5">
        <f>ROUND(IF($A$49="Alimentation, boissons et tabacs",VLOOKUP($A65,OUTIL!$CH:$CM,F$1,FALSE),IF($A$49="Demi produits",VLOOKUP($A65,OUTIL!$CQ:$CV,F$1,FALSE),IF($A$49="Energie  et  lubrifiants",VLOOKUP($A65,OUTIL!$CY:$DD,F$1,FALSE),IF($A$49="Or industriel",VLOOKUP($A65,OUTIL!$DG:$DL,F$1,FALSE),IF($A$49="Produits bruts d'origine animale et vegetale",VLOOKUP($A65,OUTIL!$DO:$DT,F$1,FALSE),IF($A$49="Produits bruts d'origine minerale",VLOOKUP($A65,OUTIL!$DW:$EB,F$1,FALSE),IF($A$49="Produits finis de consommation",VLOOKUP($A65,OUTIL!$EE:$EJ,F$1,FALSE),IF($A$49="Produits finis d'equipement agricole",VLOOKUP($A65,OUTIL!$EM:$ER,F$1,FALSE),IF($A$49="Produits finis d'equipement industriel",VLOOKUP($A65,OUTIL!$EU:$EZ,F$1,FALSE),"Ahmadovitch")))))))))/1000,0)</f>
        <v>84390</v>
      </c>
    </row>
    <row r="66" spans="1:6" ht="16.5" x14ac:dyDescent="0.3">
      <c r="A66">
        <v>17</v>
      </c>
      <c r="B66" s="5" t="str">
        <f>IF($A$49="Alimentation, boissons et tabacs",VLOOKUP(VLOOKUP($A66,OUTIL!$CH:$CM,B$1,FALSE),REF!$K:$L,2,FALSE),IF($A$49="Demi produits",VLOOKUP(VLOOKUP($A66,OUTIL!$CQ:$CV,B$1,FALSE),REF!$N:$O,2,FALSE),IF($A$49="Energie  et  lubrifiants",VLOOKUP(VLOOKUP($A66,OUTIL!$CY:$DD,B$1,FALSE),REF!$Z:$AA,2,FALSE),IF($A$49="Or industriel",VLOOKUP(VLOOKUP($A66,OUTIL!$DG:$DL,B$1,FALSE),REF!$AC:$AD,2,FALSE),IF($A$49="Produits bruts d'origine animale et vegetale",VLOOKUP(VLOOKUP($A66,OUTIL!$DO:$DT,B$1,FALSE),REF!$Q:$R,2,FALSE),IF($A$49="Produits bruts d'origine minerale",VLOOKUP(VLOOKUP($A66,OUTIL!$DW:$EB,B$1,FALSE),REF!$AF:$AG,2,FALSE),IF($A$49="Produits finis de consommation",VLOOKUP(VLOOKUP($A66,OUTIL!$EE:$EJ,B$1,FALSE),REF!$T:$U,2,FALSE),IF($A$49="Produits finis d'equipement agricole",VLOOKUP(VLOOKUP($A66,OUTIL!$EM:$ER,B$1,FALSE),REF!$AI:$AJ,2,FALSE),IF($A$49="Produits finis d'equipement industriel",VLOOKUP(VLOOKUP($A66,OUTIL!$EU:$EZ,B$1,FALSE),REF!$W:$X,2,FALSE),"Ahmadovitch")))))))))</f>
        <v>Fibres textiles artificielles</v>
      </c>
      <c r="C66" s="5">
        <f>ROUND(IF($A$49="Alimentation, boissons et tabacs",VLOOKUP($A66,OUTIL!$CH:$CM,C$1,FALSE),IF($A$49="Demi produits",VLOOKUP($A66,OUTIL!$CQ:$CV,C$1,FALSE),IF($A$49="Energie  et  lubrifiants",VLOOKUP($A66,OUTIL!$CY:$DD,C$1,FALSE),IF($A$49="Or industriel",VLOOKUP($A66,OUTIL!$DG:$DL,C$1,FALSE),IF($A$49="Produits bruts d'origine animale et vegetale",VLOOKUP($A66,OUTIL!$DO:$DT,C$1,FALSE),IF($A$49="Produits bruts d'origine minerale",VLOOKUP($A66,OUTIL!$DW:$EB,C$1,FALSE),IF($A$49="Produits finis de consommation",VLOOKUP($A66,OUTIL!$EE:$EJ,C$1,FALSE),IF($A$49="Produits finis d'equipement agricole",VLOOKUP($A66,OUTIL!$EM:$ER,C$1,FALSE),IF($A$49="Produits finis d'equipement industriel",VLOOKUP($A66,OUTIL!$EU:$EZ,C$1,FALSE),"Ahmadovitch")))))))))/1000,0)</f>
        <v>1826</v>
      </c>
      <c r="D66" s="5">
        <f>ROUND(IF($A$49="Alimentation, boissons et tabacs",VLOOKUP($A66,OUTIL!$CH:$CM,D$1,FALSE),IF($A$49="Demi produits",VLOOKUP($A66,OUTIL!$CQ:$CV,D$1,FALSE),IF($A$49="Energie  et  lubrifiants",VLOOKUP($A66,OUTIL!$CY:$DD,D$1,FALSE),IF($A$49="Or industriel",VLOOKUP($A66,OUTIL!$DG:$DL,D$1,FALSE),IF($A$49="Produits bruts d'origine animale et vegetale",VLOOKUP($A66,OUTIL!$DO:$DT,D$1,FALSE),IF($A$49="Produits bruts d'origine minerale",VLOOKUP($A66,OUTIL!$DW:$EB,D$1,FALSE),IF($A$49="Produits finis de consommation",VLOOKUP($A66,OUTIL!$EE:$EJ,D$1,FALSE),IF($A$49="Produits finis d'equipement agricole",VLOOKUP($A66,OUTIL!$EM:$ER,D$1,FALSE),IF($A$49="Produits finis d'equipement industriel",VLOOKUP($A66,OUTIL!$EU:$EZ,D$1,FALSE),"Ahmadovitch")))))))))/1000,0)</f>
        <v>68870</v>
      </c>
      <c r="E66" s="5">
        <f>ROUND(IF($A$49="Alimentation, boissons et tabacs",VLOOKUP($A66,OUTIL!$CH:$CM,E$1,FALSE),IF($A$49="Demi produits",VLOOKUP($A66,OUTIL!$CQ:$CV,E$1,FALSE),IF($A$49="Energie  et  lubrifiants",VLOOKUP($A66,OUTIL!$CY:$DD,E$1,FALSE),IF($A$49="Or industriel",VLOOKUP($A66,OUTIL!$DG:$DL,E$1,FALSE),IF($A$49="Produits bruts d'origine animale et vegetale",VLOOKUP($A66,OUTIL!$DO:$DT,E$1,FALSE),IF($A$49="Produits bruts d'origine minerale",VLOOKUP($A66,OUTIL!$DW:$EB,E$1,FALSE),IF($A$49="Produits finis de consommation",VLOOKUP($A66,OUTIL!$EE:$EJ,E$1,FALSE),IF($A$49="Produits finis d'equipement agricole",VLOOKUP($A66,OUTIL!$EM:$ER,E$1,FALSE),IF($A$49="Produits finis d'equipement industriel",VLOOKUP($A66,OUTIL!$EU:$EZ,E$1,FALSE),"Ahmadovitch")))))))))/1000,0)</f>
        <v>1552</v>
      </c>
      <c r="F66" s="5">
        <f>ROUND(IF($A$49="Alimentation, boissons et tabacs",VLOOKUP($A66,OUTIL!$CH:$CM,F$1,FALSE),IF($A$49="Demi produits",VLOOKUP($A66,OUTIL!$CQ:$CV,F$1,FALSE),IF($A$49="Energie  et  lubrifiants",VLOOKUP($A66,OUTIL!$CY:$DD,F$1,FALSE),IF($A$49="Or industriel",VLOOKUP($A66,OUTIL!$DG:$DL,F$1,FALSE),IF($A$49="Produits bruts d'origine animale et vegetale",VLOOKUP($A66,OUTIL!$DO:$DT,F$1,FALSE),IF($A$49="Produits bruts d'origine minerale",VLOOKUP($A66,OUTIL!$DW:$EB,F$1,FALSE),IF($A$49="Produits finis de consommation",VLOOKUP($A66,OUTIL!$EE:$EJ,F$1,FALSE),IF($A$49="Produits finis d'equipement agricole",VLOOKUP($A66,OUTIL!$EM:$ER,F$1,FALSE),IF($A$49="Produits finis d'equipement industriel",VLOOKUP($A66,OUTIL!$EU:$EZ,F$1,FALSE),"Ahmadovitch")))))))))/1000,0)</f>
        <v>62922</v>
      </c>
    </row>
    <row r="67" spans="1:6" ht="16.5" x14ac:dyDescent="0.3">
      <c r="B67" s="5" t="s">
        <v>49</v>
      </c>
      <c r="C67" s="5">
        <f>C49-SUM(C50:C66)</f>
        <v>24300</v>
      </c>
      <c r="D67" s="5">
        <f>D49-SUM(D50:D66)</f>
        <v>215881</v>
      </c>
      <c r="E67" s="5">
        <f>E49-SUM(E50:E66)</f>
        <v>20688</v>
      </c>
      <c r="F67" s="5">
        <f>F49-SUM(F50:F66)</f>
        <v>306068</v>
      </c>
    </row>
    <row r="68" spans="1:6" x14ac:dyDescent="0.25">
      <c r="A68" t="s">
        <v>221</v>
      </c>
      <c r="B68" s="2" t="str">
        <f>IF($A$68="Alimentation, boissons et tabacs",VLOOKUP(VLOOKUP($A68,OUTIL!$CH:$CM,B$1,FALSE),REF!$K:$L,2,FALSE),IF($A$68="Demi produits",VLOOKUP(VLOOKUP($A68,OUTIL!$CQ:$CV,B$1,FALSE),REF!$N:$O,2,FALSE),IF($A$68="Energie  et  lubrifiants",VLOOKUP(VLOOKUP($A68,OUTIL!$CY:$DD,B$1,FALSE),REF!$Z:$AA,2,FALSE),IF($A$68="Or industriel",VLOOKUP(VLOOKUP($A68,OUTIL!$DG:$DL,B$1,FALSE),REF!$AC:$AD,2,FALSE),IF($A$68="Produits bruts d'origine animale et vegetale",VLOOKUP(VLOOKUP($A68,OUTIL!$DO:$DT,B$1,FALSE),REF!$Q:$R,2,FALSE),IF($A$68="Produits bruts d'origine minerale",VLOOKUP(VLOOKUP($A68,OUTIL!$DW:$EB,B$1,FALSE),REF!$AF:$AG,2,FALSE),IF($A$68="Produits finis de consommation",VLOOKUP(VLOOKUP($A68,OUTIL!$EE:$EJ,B$1,FALSE),REF!$T:$U,2,FALSE),IF($A$68="Produits finis d'equipement agricole",VLOOKUP(VLOOKUP($A68,OUTIL!$EM:$ER,B$1,FALSE),REF!$AI:$AJ,2,FALSE),IF($A$68="Produits finis d'equipement industriel",VLOOKUP(VLOOKUP($A68,OUTIL!$EU:$EZ,B$1,FALSE),REF!$W:$X,2,FALSE),"Ahmadovitch")))))))))</f>
        <v>PRODUITS BRUTS D'ORIGINE MINERALE</v>
      </c>
      <c r="C68" s="2">
        <f>ROUND(IF($A$68="Alimentation, boissons et tabacs",VLOOKUP($A68,OUTIL!$CH:$CM,C$1,FALSE),IF($A$68="Demi produits",VLOOKUP($A68,OUTIL!$CQ:$CV,C$1,FALSE),IF($A$68="Energie  et  lubrifiants",VLOOKUP($A68,OUTIL!$CY:$DD,C$1,FALSE),IF($A$68="Or industriel",VLOOKUP($A68,OUTIL!$DG:$DL,C$1,FALSE),IF($A$68="Produits bruts d'origine animale et vegetale",VLOOKUP($A68,OUTIL!$DO:$DT,C$1,FALSE),IF($A$68="Produits bruts d'origine minerale",VLOOKUP($A68,OUTIL!$DW:$EB,C$1,FALSE),IF($A$68="Produits finis de consommation",VLOOKUP($A68,OUTIL!$EE:$EJ,C$1,FALSE),IF($A$68="Produits finis d'equipement agricole",VLOOKUP($A68,OUTIL!$EM:$ER,C$1,FALSE),IF($A$68="Produits finis d'equipement industriel",VLOOKUP($A68,OUTIL!$EU:$EZ,C$1,FALSE),"Ahmadovitch")))))))))/1000,0)</f>
        <v>6751706</v>
      </c>
      <c r="D68" s="2">
        <f>ROUND(IF($A$68="Alimentation, boissons et tabacs",VLOOKUP($A68,OUTIL!$CH:$CM,D$1,FALSE),IF($A$68="Demi produits",VLOOKUP($A68,OUTIL!$CQ:$CV,D$1,FALSE),IF($A$68="Energie  et  lubrifiants",VLOOKUP($A68,OUTIL!$CY:$DD,D$1,FALSE),IF($A$68="Or industriel",VLOOKUP($A68,OUTIL!$DG:$DL,D$1,FALSE),IF($A$68="Produits bruts d'origine animale et vegetale",VLOOKUP($A68,OUTIL!$DO:$DT,D$1,FALSE),IF($A$68="Produits bruts d'origine minerale",VLOOKUP($A68,OUTIL!$DW:$EB,D$1,FALSE),IF($A$68="Produits finis de consommation",VLOOKUP($A68,OUTIL!$EE:$EJ,D$1,FALSE),IF($A$68="Produits finis d'equipement agricole",VLOOKUP($A68,OUTIL!$EM:$ER,D$1,FALSE),IF($A$68="Produits finis d'equipement industriel",VLOOKUP($A68,OUTIL!$EU:$EZ,D$1,FALSE),"Ahmadovitch")))))))))/1000,0)</f>
        <v>16433956</v>
      </c>
      <c r="E68" s="2">
        <f>ROUND(IF($A$68="Alimentation, boissons et tabacs",VLOOKUP($A68,OUTIL!$CH:$CM,E$1,FALSE),IF($A$68="Demi produits",VLOOKUP($A68,OUTIL!$CQ:$CV,E$1,FALSE),IF($A$68="Energie  et  lubrifiants",VLOOKUP($A68,OUTIL!$CY:$DD,E$1,FALSE),IF($A$68="Or industriel",VLOOKUP($A68,OUTIL!$DG:$DL,E$1,FALSE),IF($A$68="Produits bruts d'origine animale et vegetale",VLOOKUP($A68,OUTIL!$DO:$DT,E$1,FALSE),IF($A$68="Produits bruts d'origine minerale",VLOOKUP($A68,OUTIL!$DW:$EB,E$1,FALSE),IF($A$68="Produits finis de consommation",VLOOKUP($A68,OUTIL!$EE:$EJ,E$1,FALSE),IF($A$68="Produits finis d'equipement agricole",VLOOKUP($A68,OUTIL!$EM:$ER,E$1,FALSE),IF($A$68="Produits finis d'equipement industriel",VLOOKUP($A68,OUTIL!$EU:$EZ,E$1,FALSE),"Ahmadovitch")))))))))/1000,0)</f>
        <v>7311307</v>
      </c>
      <c r="F68" s="2">
        <f>ROUND(IF($A$68="Alimentation, boissons et tabacs",VLOOKUP($A68,OUTIL!$CH:$CM,F$1,FALSE),IF($A$68="Demi produits",VLOOKUP($A68,OUTIL!$CQ:$CV,F$1,FALSE),IF($A$68="Energie  et  lubrifiants",VLOOKUP($A68,OUTIL!$CY:$DD,F$1,FALSE),IF($A$68="Or industriel",VLOOKUP($A68,OUTIL!$DG:$DL,F$1,FALSE),IF($A$68="Produits bruts d'origine animale et vegetale",VLOOKUP($A68,OUTIL!$DO:$DT,F$1,FALSE),IF($A$68="Produits bruts d'origine minerale",VLOOKUP($A68,OUTIL!$DW:$EB,F$1,FALSE),IF($A$68="Produits finis de consommation",VLOOKUP($A68,OUTIL!$EE:$EJ,F$1,FALSE),IF($A$68="Produits finis d'equipement agricole",VLOOKUP($A68,OUTIL!$EM:$ER,F$1,FALSE),IF($A$68="Produits finis d'equipement industriel",VLOOKUP($A68,OUTIL!$EU:$EZ,F$1,FALSE),"Ahmadovitch")))))))))/1000,0)</f>
        <v>10822675</v>
      </c>
    </row>
    <row r="69" spans="1:6" ht="16.5" x14ac:dyDescent="0.3">
      <c r="A69">
        <v>1</v>
      </c>
      <c r="B69" s="5" t="str">
        <f>IF($A$68="Alimentation, boissons et tabacs",VLOOKUP(VLOOKUP($A69,OUTIL!$CH:$CM,B$1,FALSE),REF!$K:$L,2,FALSE),IF($A$68="Demi produits",VLOOKUP(VLOOKUP($A69,OUTIL!$CQ:$CV,B$1,FALSE),REF!$N:$O,2,FALSE),IF($A$68="Energie  et  lubrifiants",VLOOKUP(VLOOKUP($A69,OUTIL!$CY:$DD,B$1,FALSE),REF!$Z:$AA,2,FALSE),IF($A$68="Or industriel",VLOOKUP(VLOOKUP($A69,OUTIL!$DG:$DL,B$1,FALSE),REF!$AC:$AD,2,FALSE),IF($A$68="Produits bruts d'origine animale et vegetale",VLOOKUP(VLOOKUP($A69,OUTIL!$DO:$DT,B$1,FALSE),REF!$Q:$R,2,FALSE),IF($A$68="Produits bruts d'origine minerale",VLOOKUP(VLOOKUP($A69,OUTIL!$DW:$EB,B$1,FALSE),REF!$AF:$AG,2,FALSE),IF($A$68="Produits finis de consommation",VLOOKUP(VLOOKUP($A69,OUTIL!$EE:$EJ,B$1,FALSE),REF!$T:$U,2,FALSE),IF($A$68="Produits finis d'equipement agricole",VLOOKUP(VLOOKUP($A69,OUTIL!$EM:$ER,B$1,FALSE),REF!$AI:$AJ,2,FALSE),IF($A$68="Produits finis d'equipement industriel",VLOOKUP(VLOOKUP($A69,OUTIL!$EU:$EZ,B$1,FALSE),REF!$W:$X,2,FALSE),"Ahmadovitch")))))))))</f>
        <v>Soufres bruts et non raffinés</v>
      </c>
      <c r="C69" s="5">
        <f>ROUND(IF($A$68="Alimentation, boissons et tabacs",VLOOKUP($A69,OUTIL!$CH:$CM,C$1,FALSE),IF($A$68="Demi produits",VLOOKUP($A69,OUTIL!$CQ:$CV,C$1,FALSE),IF($A$68="Energie  et  lubrifiants",VLOOKUP($A69,OUTIL!$CY:$DD,C$1,FALSE),IF($A$68="Or industriel",VLOOKUP($A69,OUTIL!$DG:$DL,C$1,FALSE),IF($A$68="Produits bruts d'origine animale et vegetale",VLOOKUP($A69,OUTIL!$DO:$DT,C$1,FALSE),IF($A$68="Produits bruts d'origine minerale",VLOOKUP($A69,OUTIL!$DW:$EB,C$1,FALSE),IF($A$68="Produits finis de consommation",VLOOKUP($A69,OUTIL!$EE:$EJ,C$1,FALSE),IF($A$68="Produits finis d'equipement agricole",VLOOKUP($A69,OUTIL!$EM:$ER,C$1,FALSE),IF($A$68="Produits finis d'equipement industriel",VLOOKUP($A69,OUTIL!$EU:$EZ,C$1,FALSE),"Ahmadovitch")))))))))/1000,0)</f>
        <v>5294440</v>
      </c>
      <c r="D69" s="5">
        <f>ROUND(IF($A$68="Alimentation, boissons et tabacs",VLOOKUP($A69,OUTIL!$CH:$CM,D$1,FALSE),IF($A$68="Demi produits",VLOOKUP($A69,OUTIL!$CQ:$CV,D$1,FALSE),IF($A$68="Energie  et  lubrifiants",VLOOKUP($A69,OUTIL!$CY:$DD,D$1,FALSE),IF($A$68="Or industriel",VLOOKUP($A69,OUTIL!$DG:$DL,D$1,FALSE),IF($A$68="Produits bruts d'origine animale et vegetale",VLOOKUP($A69,OUTIL!$DO:$DT,D$1,FALSE),IF($A$68="Produits bruts d'origine minerale",VLOOKUP($A69,OUTIL!$DW:$EB,D$1,FALSE),IF($A$68="Produits finis de consommation",VLOOKUP($A69,OUTIL!$EE:$EJ,D$1,FALSE),IF($A$68="Produits finis d'equipement agricole",VLOOKUP($A69,OUTIL!$EM:$ER,D$1,FALSE),IF($A$68="Produits finis d'equipement industriel",VLOOKUP($A69,OUTIL!$EU:$EZ,D$1,FALSE),"Ahmadovitch")))))))))/1000,0)</f>
        <v>10993311</v>
      </c>
      <c r="E69" s="5">
        <f>ROUND(IF($A$68="Alimentation, boissons et tabacs",VLOOKUP($A69,OUTIL!$CH:$CM,E$1,FALSE),IF($A$68="Demi produits",VLOOKUP($A69,OUTIL!$CQ:$CV,E$1,FALSE),IF($A$68="Energie  et  lubrifiants",VLOOKUP($A69,OUTIL!$CY:$DD,E$1,FALSE),IF($A$68="Or industriel",VLOOKUP($A69,OUTIL!$DG:$DL,E$1,FALSE),IF($A$68="Produits bruts d'origine animale et vegetale",VLOOKUP($A69,OUTIL!$DO:$DT,E$1,FALSE),IF($A$68="Produits bruts d'origine minerale",VLOOKUP($A69,OUTIL!$DW:$EB,E$1,FALSE),IF($A$68="Produits finis de consommation",VLOOKUP($A69,OUTIL!$EE:$EJ,E$1,FALSE),IF($A$68="Produits finis d'equipement agricole",VLOOKUP($A69,OUTIL!$EM:$ER,E$1,FALSE),IF($A$68="Produits finis d'equipement industriel",VLOOKUP($A69,OUTIL!$EU:$EZ,E$1,FALSE),"Ahmadovitch")))))))))/1000,0)</f>
        <v>6216965</v>
      </c>
      <c r="F69" s="5">
        <f>ROUND(IF($A$68="Alimentation, boissons et tabacs",VLOOKUP($A69,OUTIL!$CH:$CM,F$1,FALSE),IF($A$68="Demi produits",VLOOKUP($A69,OUTIL!$CQ:$CV,F$1,FALSE),IF($A$68="Energie  et  lubrifiants",VLOOKUP($A69,OUTIL!$CY:$DD,F$1,FALSE),IF($A$68="Or industriel",VLOOKUP($A69,OUTIL!$DG:$DL,F$1,FALSE),IF($A$68="Produits bruts d'origine animale et vegetale",VLOOKUP($A69,OUTIL!$DO:$DT,F$1,FALSE),IF($A$68="Produits bruts d'origine minerale",VLOOKUP($A69,OUTIL!$DW:$EB,F$1,FALSE),IF($A$68="Produits finis de consommation",VLOOKUP($A69,OUTIL!$EE:$EJ,F$1,FALSE),IF($A$68="Produits finis d'equipement agricole",VLOOKUP($A69,OUTIL!$EM:$ER,F$1,FALSE),IF($A$68="Produits finis d'equipement industriel",VLOOKUP($A69,OUTIL!$EU:$EZ,F$1,FALSE),"Ahmadovitch")))))))))/1000,0)</f>
        <v>6391428</v>
      </c>
    </row>
    <row r="70" spans="1:6" ht="16.5" x14ac:dyDescent="0.3">
      <c r="A70">
        <v>2</v>
      </c>
      <c r="B70" s="5" t="str">
        <f>IF($A$68="Alimentation, boissons et tabacs",VLOOKUP(VLOOKUP($A70,OUTIL!$CH:$CM,B$1,FALSE),REF!$K:$L,2,FALSE),IF($A$68="Demi produits",VLOOKUP(VLOOKUP($A70,OUTIL!$CQ:$CV,B$1,FALSE),REF!$N:$O,2,FALSE),IF($A$68="Energie  et  lubrifiants",VLOOKUP(VLOOKUP($A70,OUTIL!$CY:$DD,B$1,FALSE),REF!$Z:$AA,2,FALSE),IF($A$68="Or industriel",VLOOKUP(VLOOKUP($A70,OUTIL!$DG:$DL,B$1,FALSE),REF!$AC:$AD,2,FALSE),IF($A$68="Produits bruts d'origine animale et vegetale",VLOOKUP(VLOOKUP($A70,OUTIL!$DO:$DT,B$1,FALSE),REF!$Q:$R,2,FALSE),IF($A$68="Produits bruts d'origine minerale",VLOOKUP(VLOOKUP($A70,OUTIL!$DW:$EB,B$1,FALSE),REF!$AF:$AG,2,FALSE),IF($A$68="Produits finis de consommation",VLOOKUP(VLOOKUP($A70,OUTIL!$EE:$EJ,B$1,FALSE),REF!$T:$U,2,FALSE),IF($A$68="Produits finis d'equipement agricole",VLOOKUP(VLOOKUP($A70,OUTIL!$EM:$ER,B$1,FALSE),REF!$AI:$AJ,2,FALSE),IF($A$68="Produits finis d'equipement industriel",VLOOKUP(VLOOKUP($A70,OUTIL!$EU:$EZ,B$1,FALSE),REF!$W:$X,2,FALSE),"Ahmadovitch")))))))))</f>
        <v>Ferraille, déchets, débris de cuivre,fonte, fer, acier et autres mierais</v>
      </c>
      <c r="C70" s="5">
        <f>ROUND(IF($A$68="Alimentation, boissons et tabacs",VLOOKUP($A70,OUTIL!$CH:$CM,C$1,FALSE),IF($A$68="Demi produits",VLOOKUP($A70,OUTIL!$CQ:$CV,C$1,FALSE),IF($A$68="Energie  et  lubrifiants",VLOOKUP($A70,OUTIL!$CY:$DD,C$1,FALSE),IF($A$68="Or industriel",VLOOKUP($A70,OUTIL!$DG:$DL,C$1,FALSE),IF($A$68="Produits bruts d'origine animale et vegetale",VLOOKUP($A70,OUTIL!$DO:$DT,C$1,FALSE),IF($A$68="Produits bruts d'origine minerale",VLOOKUP($A70,OUTIL!$DW:$EB,C$1,FALSE),IF($A$68="Produits finis de consommation",VLOOKUP($A70,OUTIL!$EE:$EJ,C$1,FALSE),IF($A$68="Produits finis d'equipement agricole",VLOOKUP($A70,OUTIL!$EM:$ER,C$1,FALSE),IF($A$68="Produits finis d'equipement industriel",VLOOKUP($A70,OUTIL!$EU:$EZ,C$1,FALSE),"Ahmadovitch")))))))))/1000,0)</f>
        <v>1000850</v>
      </c>
      <c r="D70" s="5">
        <f>ROUND(IF($A$68="Alimentation, boissons et tabacs",VLOOKUP($A70,OUTIL!$CH:$CM,D$1,FALSE),IF($A$68="Demi produits",VLOOKUP($A70,OUTIL!$CQ:$CV,D$1,FALSE),IF($A$68="Energie  et  lubrifiants",VLOOKUP($A70,OUTIL!$CY:$DD,D$1,FALSE),IF($A$68="Or industriel",VLOOKUP($A70,OUTIL!$DG:$DL,D$1,FALSE),IF($A$68="Produits bruts d'origine animale et vegetale",VLOOKUP($A70,OUTIL!$DO:$DT,D$1,FALSE),IF($A$68="Produits bruts d'origine minerale",VLOOKUP($A70,OUTIL!$DW:$EB,D$1,FALSE),IF($A$68="Produits finis de consommation",VLOOKUP($A70,OUTIL!$EE:$EJ,D$1,FALSE),IF($A$68="Produits finis d'equipement agricole",VLOOKUP($A70,OUTIL!$EM:$ER,D$1,FALSE),IF($A$68="Produits finis d'equipement industriel",VLOOKUP($A70,OUTIL!$EU:$EZ,D$1,FALSE),"Ahmadovitch")))))))))/1000,0)</f>
        <v>3838651</v>
      </c>
      <c r="E70" s="5">
        <f>ROUND(IF($A$68="Alimentation, boissons et tabacs",VLOOKUP($A70,OUTIL!$CH:$CM,E$1,FALSE),IF($A$68="Demi produits",VLOOKUP($A70,OUTIL!$CQ:$CV,E$1,FALSE),IF($A$68="Energie  et  lubrifiants",VLOOKUP($A70,OUTIL!$CY:$DD,E$1,FALSE),IF($A$68="Or industriel",VLOOKUP($A70,OUTIL!$DG:$DL,E$1,FALSE),IF($A$68="Produits bruts d'origine animale et vegetale",VLOOKUP($A70,OUTIL!$DO:$DT,E$1,FALSE),IF($A$68="Produits bruts d'origine minerale",VLOOKUP($A70,OUTIL!$DW:$EB,E$1,FALSE),IF($A$68="Produits finis de consommation",VLOOKUP($A70,OUTIL!$EE:$EJ,E$1,FALSE),IF($A$68="Produits finis d'equipement agricole",VLOOKUP($A70,OUTIL!$EM:$ER,E$1,FALSE),IF($A$68="Produits finis d'equipement industriel",VLOOKUP($A70,OUTIL!$EU:$EZ,E$1,FALSE),"Ahmadovitch")))))))))/1000,0)</f>
        <v>746848</v>
      </c>
      <c r="F70" s="5">
        <f>ROUND(IF($A$68="Alimentation, boissons et tabacs",VLOOKUP($A70,OUTIL!$CH:$CM,F$1,FALSE),IF($A$68="Demi produits",VLOOKUP($A70,OUTIL!$CQ:$CV,F$1,FALSE),IF($A$68="Energie  et  lubrifiants",VLOOKUP($A70,OUTIL!$CY:$DD,F$1,FALSE),IF($A$68="Or industriel",VLOOKUP($A70,OUTIL!$DG:$DL,F$1,FALSE),IF($A$68="Produits bruts d'origine animale et vegetale",VLOOKUP($A70,OUTIL!$DO:$DT,F$1,FALSE),IF($A$68="Produits bruts d'origine minerale",VLOOKUP($A70,OUTIL!$DW:$EB,F$1,FALSE),IF($A$68="Produits finis de consommation",VLOOKUP($A70,OUTIL!$EE:$EJ,F$1,FALSE),IF($A$68="Produits finis d'equipement agricole",VLOOKUP($A70,OUTIL!$EM:$ER,F$1,FALSE),IF($A$68="Produits finis d'equipement industriel",VLOOKUP($A70,OUTIL!$EU:$EZ,F$1,FALSE),"Ahmadovitch")))))))))/1000,0)</f>
        <v>3097434</v>
      </c>
    </row>
    <row r="71" spans="1:6" ht="16.5" x14ac:dyDescent="0.3">
      <c r="A71">
        <v>3</v>
      </c>
      <c r="B71" s="5" t="str">
        <f>IF($A$68="Alimentation, boissons et tabacs",VLOOKUP(VLOOKUP($A71,OUTIL!$CH:$CM,B$1,FALSE),REF!$K:$L,2,FALSE),IF($A$68="Demi produits",VLOOKUP(VLOOKUP($A71,OUTIL!$CQ:$CV,B$1,FALSE),REF!$N:$O,2,FALSE),IF($A$68="Energie  et  lubrifiants",VLOOKUP(VLOOKUP($A71,OUTIL!$CY:$DD,B$1,FALSE),REF!$Z:$AA,2,FALSE),IF($A$68="Or industriel",VLOOKUP(VLOOKUP($A71,OUTIL!$DG:$DL,B$1,FALSE),REF!$AC:$AD,2,FALSE),IF($A$68="Produits bruts d'origine animale et vegetale",VLOOKUP(VLOOKUP($A71,OUTIL!$DO:$DT,B$1,FALSE),REF!$Q:$R,2,FALSE),IF($A$68="Produits bruts d'origine minerale",VLOOKUP(VLOOKUP($A71,OUTIL!$DW:$EB,B$1,FALSE),REF!$AF:$AG,2,FALSE),IF($A$68="Produits finis de consommation",VLOOKUP(VLOOKUP($A71,OUTIL!$EE:$EJ,B$1,FALSE),REF!$T:$U,2,FALSE),IF($A$68="Produits finis d'equipement agricole",VLOOKUP(VLOOKUP($A71,OUTIL!$EM:$ER,B$1,FALSE),REF!$AI:$AJ,2,FALSE),IF($A$68="Produits finis d'equipement industriel",VLOOKUP(VLOOKUP($A71,OUTIL!$EU:$EZ,B$1,FALSE),REF!$W:$X,2,FALSE),"Ahmadovitch")))))))))</f>
        <v>Caoutchouc synthétique</v>
      </c>
      <c r="C71" s="5">
        <f>ROUND(IF($A$68="Alimentation, boissons et tabacs",VLOOKUP($A71,OUTIL!$CH:$CM,C$1,FALSE),IF($A$68="Demi produits",VLOOKUP($A71,OUTIL!$CQ:$CV,C$1,FALSE),IF($A$68="Energie  et  lubrifiants",VLOOKUP($A71,OUTIL!$CY:$DD,C$1,FALSE),IF($A$68="Or industriel",VLOOKUP($A71,OUTIL!$DG:$DL,C$1,FALSE),IF($A$68="Produits bruts d'origine animale et vegetale",VLOOKUP($A71,OUTIL!$DO:$DT,C$1,FALSE),IF($A$68="Produits bruts d'origine minerale",VLOOKUP($A71,OUTIL!$DW:$EB,C$1,FALSE),IF($A$68="Produits finis de consommation",VLOOKUP($A71,OUTIL!$EE:$EJ,C$1,FALSE),IF($A$68="Produits finis d'equipement agricole",VLOOKUP($A71,OUTIL!$EM:$ER,C$1,FALSE),IF($A$68="Produits finis d'equipement industriel",VLOOKUP($A71,OUTIL!$EU:$EZ,C$1,FALSE),"Ahmadovitch")))))))))/1000,0)</f>
        <v>25385</v>
      </c>
      <c r="D71" s="5">
        <f>ROUND(IF($A$68="Alimentation, boissons et tabacs",VLOOKUP($A71,OUTIL!$CH:$CM,D$1,FALSE),IF($A$68="Demi produits",VLOOKUP($A71,OUTIL!$CQ:$CV,D$1,FALSE),IF($A$68="Energie  et  lubrifiants",VLOOKUP($A71,OUTIL!$CY:$DD,D$1,FALSE),IF($A$68="Or industriel",VLOOKUP($A71,OUTIL!$DG:$DL,D$1,FALSE),IF($A$68="Produits bruts d'origine animale et vegetale",VLOOKUP($A71,OUTIL!$DO:$DT,D$1,FALSE),IF($A$68="Produits bruts d'origine minerale",VLOOKUP($A71,OUTIL!$DW:$EB,D$1,FALSE),IF($A$68="Produits finis de consommation",VLOOKUP($A71,OUTIL!$EE:$EJ,D$1,FALSE),IF($A$68="Produits finis d'equipement agricole",VLOOKUP($A71,OUTIL!$EM:$ER,D$1,FALSE),IF($A$68="Produits finis d'equipement industriel",VLOOKUP($A71,OUTIL!$EU:$EZ,D$1,FALSE),"Ahmadovitch")))))))))/1000,0)</f>
        <v>520750</v>
      </c>
      <c r="E71" s="5">
        <f>ROUND(IF($A$68="Alimentation, boissons et tabacs",VLOOKUP($A71,OUTIL!$CH:$CM,E$1,FALSE),IF($A$68="Demi produits",VLOOKUP($A71,OUTIL!$CQ:$CV,E$1,FALSE),IF($A$68="Energie  et  lubrifiants",VLOOKUP($A71,OUTIL!$CY:$DD,E$1,FALSE),IF($A$68="Or industriel",VLOOKUP($A71,OUTIL!$DG:$DL,E$1,FALSE),IF($A$68="Produits bruts d'origine animale et vegetale",VLOOKUP($A71,OUTIL!$DO:$DT,E$1,FALSE),IF($A$68="Produits bruts d'origine minerale",VLOOKUP($A71,OUTIL!$DW:$EB,E$1,FALSE),IF($A$68="Produits finis de consommation",VLOOKUP($A71,OUTIL!$EE:$EJ,E$1,FALSE),IF($A$68="Produits finis d'equipement agricole",VLOOKUP($A71,OUTIL!$EM:$ER,E$1,FALSE),IF($A$68="Produits finis d'equipement industriel",VLOOKUP($A71,OUTIL!$EU:$EZ,E$1,FALSE),"Ahmadovitch")))))))))/1000,0)</f>
        <v>7636</v>
      </c>
      <c r="F71" s="5">
        <f>ROUND(IF($A$68="Alimentation, boissons et tabacs",VLOOKUP($A71,OUTIL!$CH:$CM,F$1,FALSE),IF($A$68="Demi produits",VLOOKUP($A71,OUTIL!$CQ:$CV,F$1,FALSE),IF($A$68="Energie  et  lubrifiants",VLOOKUP($A71,OUTIL!$CY:$DD,F$1,FALSE),IF($A$68="Or industriel",VLOOKUP($A71,OUTIL!$DG:$DL,F$1,FALSE),IF($A$68="Produits bruts d'origine animale et vegetale",VLOOKUP($A71,OUTIL!$DO:$DT,F$1,FALSE),IF($A$68="Produits bruts d'origine minerale",VLOOKUP($A71,OUTIL!$DW:$EB,F$1,FALSE),IF($A$68="Produits finis de consommation",VLOOKUP($A71,OUTIL!$EE:$EJ,F$1,FALSE),IF($A$68="Produits finis d'equipement agricole",VLOOKUP($A71,OUTIL!$EM:$ER,F$1,FALSE),IF($A$68="Produits finis d'equipement industriel",VLOOKUP($A71,OUTIL!$EU:$EZ,F$1,FALSE),"Ahmadovitch")))))))))/1000,0)</f>
        <v>200863</v>
      </c>
    </row>
    <row r="72" spans="1:6" ht="16.5" x14ac:dyDescent="0.3">
      <c r="A72">
        <v>4</v>
      </c>
      <c r="B72" s="5" t="str">
        <f>IF($A$68="Alimentation, boissons et tabacs",VLOOKUP(VLOOKUP($A72,OUTIL!$CH:$CM,B$1,FALSE),REF!$K:$L,2,FALSE),IF($A$68="Demi produits",VLOOKUP(VLOOKUP($A72,OUTIL!$CQ:$CV,B$1,FALSE),REF!$N:$O,2,FALSE),IF($A$68="Energie  et  lubrifiants",VLOOKUP(VLOOKUP($A72,OUTIL!$CY:$DD,B$1,FALSE),REF!$Z:$AA,2,FALSE),IF($A$68="Or industriel",VLOOKUP(VLOOKUP($A72,OUTIL!$DG:$DL,B$1,FALSE),REF!$AC:$AD,2,FALSE),IF($A$68="Produits bruts d'origine animale et vegetale",VLOOKUP(VLOOKUP($A72,OUTIL!$DO:$DT,B$1,FALSE),REF!$Q:$R,2,FALSE),IF($A$68="Produits bruts d'origine minerale",VLOOKUP(VLOOKUP($A72,OUTIL!$DW:$EB,B$1,FALSE),REF!$AF:$AG,2,FALSE),IF($A$68="Produits finis de consommation",VLOOKUP(VLOOKUP($A72,OUTIL!$EE:$EJ,B$1,FALSE),REF!$T:$U,2,FALSE),IF($A$68="Produits finis d'equipement agricole",VLOOKUP(VLOOKUP($A72,OUTIL!$EM:$ER,B$1,FALSE),REF!$AI:$AJ,2,FALSE),IF($A$68="Produits finis d'equipement industriel",VLOOKUP(VLOOKUP($A72,OUTIL!$EU:$EZ,B$1,FALSE),REF!$W:$X,2,FALSE),"Ahmadovitch")))))))))</f>
        <v>Fibres textiles synthétiques</v>
      </c>
      <c r="C72" s="5">
        <f>ROUND(IF($A$68="Alimentation, boissons et tabacs",VLOOKUP($A72,OUTIL!$CH:$CM,C$1,FALSE),IF($A$68="Demi produits",VLOOKUP($A72,OUTIL!$CQ:$CV,C$1,FALSE),IF($A$68="Energie  et  lubrifiants",VLOOKUP($A72,OUTIL!$CY:$DD,C$1,FALSE),IF($A$68="Or industriel",VLOOKUP($A72,OUTIL!$DG:$DL,C$1,FALSE),IF($A$68="Produits bruts d'origine animale et vegetale",VLOOKUP($A72,OUTIL!$DO:$DT,C$1,FALSE),IF($A$68="Produits bruts d'origine minerale",VLOOKUP($A72,OUTIL!$DW:$EB,C$1,FALSE),IF($A$68="Produits finis de consommation",VLOOKUP($A72,OUTIL!$EE:$EJ,C$1,FALSE),IF($A$68="Produits finis d'equipement agricole",VLOOKUP($A72,OUTIL!$EM:$ER,C$1,FALSE),IF($A$68="Produits finis d'equipement industriel",VLOOKUP($A72,OUTIL!$EU:$EZ,C$1,FALSE),"Ahmadovitch")))))))))/1000,0)</f>
        <v>26869</v>
      </c>
      <c r="D72" s="5">
        <f>ROUND(IF($A$68="Alimentation, boissons et tabacs",VLOOKUP($A72,OUTIL!$CH:$CM,D$1,FALSE),IF($A$68="Demi produits",VLOOKUP($A72,OUTIL!$CQ:$CV,D$1,FALSE),IF($A$68="Energie  et  lubrifiants",VLOOKUP($A72,OUTIL!$CY:$DD,D$1,FALSE),IF($A$68="Or industriel",VLOOKUP($A72,OUTIL!$DG:$DL,D$1,FALSE),IF($A$68="Produits bruts d'origine animale et vegetale",VLOOKUP($A72,OUTIL!$DO:$DT,D$1,FALSE),IF($A$68="Produits bruts d'origine minerale",VLOOKUP($A72,OUTIL!$DW:$EB,D$1,FALSE),IF($A$68="Produits finis de consommation",VLOOKUP($A72,OUTIL!$EE:$EJ,D$1,FALSE),IF($A$68="Produits finis d'equipement agricole",VLOOKUP($A72,OUTIL!$EM:$ER,D$1,FALSE),IF($A$68="Produits finis d'equipement industriel",VLOOKUP($A72,OUTIL!$EU:$EZ,D$1,FALSE),"Ahmadovitch")))))))))/1000,0)</f>
        <v>423476</v>
      </c>
      <c r="E72" s="5">
        <f>ROUND(IF($A$68="Alimentation, boissons et tabacs",VLOOKUP($A72,OUTIL!$CH:$CM,E$1,FALSE),IF($A$68="Demi produits",VLOOKUP($A72,OUTIL!$CQ:$CV,E$1,FALSE),IF($A$68="Energie  et  lubrifiants",VLOOKUP($A72,OUTIL!$CY:$DD,E$1,FALSE),IF($A$68="Or industriel",VLOOKUP($A72,OUTIL!$DG:$DL,E$1,FALSE),IF($A$68="Produits bruts d'origine animale et vegetale",VLOOKUP($A72,OUTIL!$DO:$DT,E$1,FALSE),IF($A$68="Produits bruts d'origine minerale",VLOOKUP($A72,OUTIL!$DW:$EB,E$1,FALSE),IF($A$68="Produits finis de consommation",VLOOKUP($A72,OUTIL!$EE:$EJ,E$1,FALSE),IF($A$68="Produits finis d'equipement agricole",VLOOKUP($A72,OUTIL!$EM:$ER,E$1,FALSE),IF($A$68="Produits finis d'equipement industriel",VLOOKUP($A72,OUTIL!$EU:$EZ,E$1,FALSE),"Ahmadovitch")))))))))/1000,0)</f>
        <v>23523</v>
      </c>
      <c r="F72" s="5">
        <f>ROUND(IF($A$68="Alimentation, boissons et tabacs",VLOOKUP($A72,OUTIL!$CH:$CM,F$1,FALSE),IF($A$68="Demi produits",VLOOKUP($A72,OUTIL!$CQ:$CV,F$1,FALSE),IF($A$68="Energie  et  lubrifiants",VLOOKUP($A72,OUTIL!$CY:$DD,F$1,FALSE),IF($A$68="Or industriel",VLOOKUP($A72,OUTIL!$DG:$DL,F$1,FALSE),IF($A$68="Produits bruts d'origine animale et vegetale",VLOOKUP($A72,OUTIL!$DO:$DT,F$1,FALSE),IF($A$68="Produits bruts d'origine minerale",VLOOKUP($A72,OUTIL!$DW:$EB,F$1,FALSE),IF($A$68="Produits finis de consommation",VLOOKUP($A72,OUTIL!$EE:$EJ,F$1,FALSE),IF($A$68="Produits finis d'equipement agricole",VLOOKUP($A72,OUTIL!$EM:$ER,F$1,FALSE),IF($A$68="Produits finis d'equipement industriel",VLOOKUP($A72,OUTIL!$EU:$EZ,F$1,FALSE),"Ahmadovitch")))))))))/1000,0)</f>
        <v>399557</v>
      </c>
    </row>
    <row r="73" spans="1:6" ht="16.5" x14ac:dyDescent="0.3">
      <c r="A73">
        <v>5</v>
      </c>
      <c r="B73" s="5" t="str">
        <f>IF($A$68="Alimentation, boissons et tabacs",VLOOKUP(VLOOKUP($A73,OUTIL!$CH:$CM,B$1,FALSE),REF!$K:$L,2,FALSE),IF($A$68="Demi produits",VLOOKUP(VLOOKUP($A73,OUTIL!$CQ:$CV,B$1,FALSE),REF!$N:$O,2,FALSE),IF($A$68="Energie  et  lubrifiants",VLOOKUP(VLOOKUP($A73,OUTIL!$CY:$DD,B$1,FALSE),REF!$Z:$AA,2,FALSE),IF($A$68="Or industriel",VLOOKUP(VLOOKUP($A73,OUTIL!$DG:$DL,B$1,FALSE),REF!$AC:$AD,2,FALSE),IF($A$68="Produits bruts d'origine animale et vegetale",VLOOKUP(VLOOKUP($A73,OUTIL!$DO:$DT,B$1,FALSE),REF!$Q:$R,2,FALSE),IF($A$68="Produits bruts d'origine minerale",VLOOKUP(VLOOKUP($A73,OUTIL!$DW:$EB,B$1,FALSE),REF!$AF:$AG,2,FALSE),IF($A$68="Produits finis de consommation",VLOOKUP(VLOOKUP($A73,OUTIL!$EE:$EJ,B$1,FALSE),REF!$T:$U,2,FALSE),IF($A$68="Produits finis d'equipement agricole",VLOOKUP(VLOOKUP($A73,OUTIL!$EM:$ER,B$1,FALSE),REF!$AI:$AJ,2,FALSE),IF($A$68="Produits finis d'equipement industriel",VLOOKUP(VLOOKUP($A73,OUTIL!$EU:$EZ,B$1,FALSE),REF!$W:$X,2,FALSE),"Ahmadovitch")))))))))</f>
        <v>Sable; quartz; kaolin et autres argiles</v>
      </c>
      <c r="C73" s="5">
        <f>ROUND(IF($A$68="Alimentation, boissons et tabacs",VLOOKUP($A73,OUTIL!$CH:$CM,C$1,FALSE),IF($A$68="Demi produits",VLOOKUP($A73,OUTIL!$CQ:$CV,C$1,FALSE),IF($A$68="Energie  et  lubrifiants",VLOOKUP($A73,OUTIL!$CY:$DD,C$1,FALSE),IF($A$68="Or industriel",VLOOKUP($A73,OUTIL!$DG:$DL,C$1,FALSE),IF($A$68="Produits bruts d'origine animale et vegetale",VLOOKUP($A73,OUTIL!$DO:$DT,C$1,FALSE),IF($A$68="Produits bruts d'origine minerale",VLOOKUP($A73,OUTIL!$DW:$EB,C$1,FALSE),IF($A$68="Produits finis de consommation",VLOOKUP($A73,OUTIL!$EE:$EJ,C$1,FALSE),IF($A$68="Produits finis d'equipement agricole",VLOOKUP($A73,OUTIL!$EM:$ER,C$1,FALSE),IF($A$68="Produits finis d'equipement industriel",VLOOKUP($A73,OUTIL!$EU:$EZ,C$1,FALSE),"Ahmadovitch")))))))))/1000,0)</f>
        <v>159497</v>
      </c>
      <c r="D73" s="5">
        <f>ROUND(IF($A$68="Alimentation, boissons et tabacs",VLOOKUP($A73,OUTIL!$CH:$CM,D$1,FALSE),IF($A$68="Demi produits",VLOOKUP($A73,OUTIL!$CQ:$CV,D$1,FALSE),IF($A$68="Energie  et  lubrifiants",VLOOKUP($A73,OUTIL!$CY:$DD,D$1,FALSE),IF($A$68="Or industriel",VLOOKUP($A73,OUTIL!$DG:$DL,D$1,FALSE),IF($A$68="Produits bruts d'origine animale et vegetale",VLOOKUP($A73,OUTIL!$DO:$DT,D$1,FALSE),IF($A$68="Produits bruts d'origine minerale",VLOOKUP($A73,OUTIL!$DW:$EB,D$1,FALSE),IF($A$68="Produits finis de consommation",VLOOKUP($A73,OUTIL!$EE:$EJ,D$1,FALSE),IF($A$68="Produits finis d'equipement agricole",VLOOKUP($A73,OUTIL!$EM:$ER,D$1,FALSE),IF($A$68="Produits finis d'equipement industriel",VLOOKUP($A73,OUTIL!$EU:$EZ,D$1,FALSE),"Ahmadovitch")))))))))/1000,0)</f>
        <v>259426</v>
      </c>
      <c r="E73" s="5">
        <f>ROUND(IF($A$68="Alimentation, boissons et tabacs",VLOOKUP($A73,OUTIL!$CH:$CM,E$1,FALSE),IF($A$68="Demi produits",VLOOKUP($A73,OUTIL!$CQ:$CV,E$1,FALSE),IF($A$68="Energie  et  lubrifiants",VLOOKUP($A73,OUTIL!$CY:$DD,E$1,FALSE),IF($A$68="Or industriel",VLOOKUP($A73,OUTIL!$DG:$DL,E$1,FALSE),IF($A$68="Produits bruts d'origine animale et vegetale",VLOOKUP($A73,OUTIL!$DO:$DT,E$1,FALSE),IF($A$68="Produits bruts d'origine minerale",VLOOKUP($A73,OUTIL!$DW:$EB,E$1,FALSE),IF($A$68="Produits finis de consommation",VLOOKUP($A73,OUTIL!$EE:$EJ,E$1,FALSE),IF($A$68="Produits finis d'equipement agricole",VLOOKUP($A73,OUTIL!$EM:$ER,E$1,FALSE),IF($A$68="Produits finis d'equipement industriel",VLOOKUP($A73,OUTIL!$EU:$EZ,E$1,FALSE),"Ahmadovitch")))))))))/1000,0)</f>
        <v>125409</v>
      </c>
      <c r="F73" s="5">
        <f>ROUND(IF($A$68="Alimentation, boissons et tabacs",VLOOKUP($A73,OUTIL!$CH:$CM,F$1,FALSE),IF($A$68="Demi produits",VLOOKUP($A73,OUTIL!$CQ:$CV,F$1,FALSE),IF($A$68="Energie  et  lubrifiants",VLOOKUP($A73,OUTIL!$CY:$DD,F$1,FALSE),IF($A$68="Or industriel",VLOOKUP($A73,OUTIL!$DG:$DL,F$1,FALSE),IF($A$68="Produits bruts d'origine animale et vegetale",VLOOKUP($A73,OUTIL!$DO:$DT,F$1,FALSE),IF($A$68="Produits bruts d'origine minerale",VLOOKUP($A73,OUTIL!$DW:$EB,F$1,FALSE),IF($A$68="Produits finis de consommation",VLOOKUP($A73,OUTIL!$EE:$EJ,F$1,FALSE),IF($A$68="Produits finis d'equipement agricole",VLOOKUP($A73,OUTIL!$EM:$ER,F$1,FALSE),IF($A$68="Produits finis d'equipement industriel",VLOOKUP($A73,OUTIL!$EU:$EZ,F$1,FALSE),"Ahmadovitch")))))))))/1000,0)</f>
        <v>232703</v>
      </c>
    </row>
    <row r="74" spans="1:6" ht="16.5" x14ac:dyDescent="0.3">
      <c r="B74" s="5" t="s">
        <v>60</v>
      </c>
      <c r="C74" s="5">
        <f>C68-SUM(C69:C73)</f>
        <v>244665</v>
      </c>
      <c r="D74" s="5">
        <f>D68-SUM(D69:D73)</f>
        <v>398342</v>
      </c>
      <c r="E74" s="5">
        <f>E68-SUM(E69:E73)</f>
        <v>190926</v>
      </c>
      <c r="F74" s="5">
        <f>F68-SUM(F69:F73)</f>
        <v>500690</v>
      </c>
    </row>
    <row r="75" spans="1:6" x14ac:dyDescent="0.25">
      <c r="A75" t="s">
        <v>217</v>
      </c>
      <c r="B75" s="2" t="str">
        <f>IF($A$75="Alimentation, boissons et tabacs",VLOOKUP(VLOOKUP($A75,OUTIL!$CH:$CM,B$1,FALSE),REF!$K:$L,2,FALSE),IF($A$75="Demi produits",VLOOKUP(VLOOKUP($A75,OUTIL!$CQ:$CV,B$1,FALSE),REF!$N:$O,2,FALSE),IF($A$75="Energie  et  lubrifiants",VLOOKUP(VLOOKUP($A75,OUTIL!$CY:$DD,B$1,FALSE),REF!$Z:$AA,2,FALSE),IF($A$75="Or industriel",VLOOKUP(VLOOKUP($A75,OUTIL!$DG:$DL,B$1,FALSE),REF!$AC:$AD,2,FALSE),IF($A$75="Produits bruts d'origine animale et vegetale",VLOOKUP(VLOOKUP($A75,OUTIL!$DO:$DT,B$1,FALSE),REF!$Q:$R,2,FALSE),IF($A$75="Produits bruts d'origine minerale",VLOOKUP(VLOOKUP($A75,OUTIL!$DW:$EB,B$1,FALSE),REF!$AF:$AG,2,FALSE),IF($A$75="Produits finis de consommation",VLOOKUP(VLOOKUP($A75,OUTIL!$EE:$EJ,B$1,FALSE),REF!$T:$U,2,FALSE),IF($A$75="Produits finis d'equipement agricole",VLOOKUP(VLOOKUP($A75,OUTIL!$EM:$ER,B$1,FALSE),REF!$AI:$AJ,2,FALSE),IF($A$75="Produits finis d'equipement industriel",VLOOKUP(VLOOKUP($A75,OUTIL!$EU:$EZ,B$1,FALSE),REF!$W:$X,2,FALSE),"Ahmadovitch")))))))))</f>
        <v>DEMI PRODUITS</v>
      </c>
      <c r="C75" s="2">
        <f>ROUND(IF($A$75="Alimentation, boissons et tabacs",VLOOKUP($A75,OUTIL!$CH:$CM,C$1,FALSE),IF($A$75="Demi produits",VLOOKUP($A75,OUTIL!$CQ:$CV,C$1,FALSE),IF($A$75="Energie  et  lubrifiants",VLOOKUP($A75,OUTIL!$CY:$DD,C$1,FALSE),IF($A$75="Or industriel",VLOOKUP($A75,OUTIL!$DG:$DL,C$1,FALSE),IF($A$75="Produits bruts d'origine animale et vegetale",VLOOKUP($A75,OUTIL!$DO:$DT,C$1,FALSE),IF($A$75="Produits bruts d'origine minerale",VLOOKUP($A75,OUTIL!$DW:$EB,C$1,FALSE),IF($A$75="Produits finis de consommation",VLOOKUP($A75,OUTIL!$EE:$EJ,C$1,FALSE),IF($A$75="Produits finis d'equipement agricole",VLOOKUP($A75,OUTIL!$EM:$ER,C$1,FALSE),IF($A$75="Produits finis d'equipement industriel",VLOOKUP($A75,OUTIL!$EU:$EZ,C$1,FALSE),"Ahmadovitch")))))))))/1000,0)</f>
        <v>10434477</v>
      </c>
      <c r="D75" s="2">
        <f>ROUND(IF($A$75="Alimentation, boissons et tabacs",VLOOKUP($A75,OUTIL!$CH:$CM,D$1,FALSE),IF($A$75="Demi produits",VLOOKUP($A75,OUTIL!$CQ:$CV,D$1,FALSE),IF($A$75="Energie  et  lubrifiants",VLOOKUP($A75,OUTIL!$CY:$DD,D$1,FALSE),IF($A$75="Or industriel",VLOOKUP($A75,OUTIL!$DG:$DL,D$1,FALSE),IF($A$75="Produits bruts d'origine animale et vegetale",VLOOKUP($A75,OUTIL!$DO:$DT,D$1,FALSE),IF($A$75="Produits bruts d'origine minerale",VLOOKUP($A75,OUTIL!$DW:$EB,D$1,FALSE),IF($A$75="Produits finis de consommation",VLOOKUP($A75,OUTIL!$EE:$EJ,D$1,FALSE),IF($A$75="Produits finis d'equipement agricole",VLOOKUP($A75,OUTIL!$EM:$ER,D$1,FALSE),IF($A$75="Produits finis d'equipement industriel",VLOOKUP($A75,OUTIL!$EU:$EZ,D$1,FALSE),"Ahmadovitch")))))))))/1000,0)</f>
        <v>128186245</v>
      </c>
      <c r="E75" s="2">
        <f>ROUND(IF($A$75="Alimentation, boissons et tabacs",VLOOKUP($A75,OUTIL!$CH:$CM,E$1,FALSE),IF($A$75="Demi produits",VLOOKUP($A75,OUTIL!$CQ:$CV,E$1,FALSE),IF($A$75="Energie  et  lubrifiants",VLOOKUP($A75,OUTIL!$CY:$DD,E$1,FALSE),IF($A$75="Or industriel",VLOOKUP($A75,OUTIL!$DG:$DL,E$1,FALSE),IF($A$75="Produits bruts d'origine animale et vegetale",VLOOKUP($A75,OUTIL!$DO:$DT,E$1,FALSE),IF($A$75="Produits bruts d'origine minerale",VLOOKUP($A75,OUTIL!$DW:$EB,E$1,FALSE),IF($A$75="Produits finis de consommation",VLOOKUP($A75,OUTIL!$EE:$EJ,E$1,FALSE),IF($A$75="Produits finis d'equipement agricole",VLOOKUP($A75,OUTIL!$EM:$ER,E$1,FALSE),IF($A$75="Produits finis d'equipement industriel",VLOOKUP($A75,OUTIL!$EU:$EZ,E$1,FALSE),"Ahmadovitch")))))))))/1000,0)</f>
        <v>9997059</v>
      </c>
      <c r="F75" s="2">
        <f>ROUND(IF($A$75="Alimentation, boissons et tabacs",VLOOKUP($A75,OUTIL!$CH:$CM,F$1,FALSE),IF($A$75="Demi produits",VLOOKUP($A75,OUTIL!$CQ:$CV,F$1,FALSE),IF($A$75="Energie  et  lubrifiants",VLOOKUP($A75,OUTIL!$CY:$DD,F$1,FALSE),IF($A$75="Or industriel",VLOOKUP($A75,OUTIL!$DG:$DL,F$1,FALSE),IF($A$75="Produits bruts d'origine animale et vegetale",VLOOKUP($A75,OUTIL!$DO:$DT,F$1,FALSE),IF($A$75="Produits bruts d'origine minerale",VLOOKUP($A75,OUTIL!$DW:$EB,F$1,FALSE),IF($A$75="Produits finis de consommation",VLOOKUP($A75,OUTIL!$EE:$EJ,F$1,FALSE),IF($A$75="Produits finis d'equipement agricole",VLOOKUP($A75,OUTIL!$EM:$ER,F$1,FALSE),IF($A$75="Produits finis d'equipement industriel",VLOOKUP($A75,OUTIL!$EU:$EZ,F$1,FALSE),"Ahmadovitch")))))))))/1000,0)</f>
        <v>119651238</v>
      </c>
    </row>
    <row r="76" spans="1:6" ht="16.5" x14ac:dyDescent="0.3">
      <c r="A76">
        <v>1</v>
      </c>
      <c r="B76" s="5" t="str">
        <f>IF($A$75="Alimentation, boissons et tabacs",VLOOKUP(VLOOKUP($A76,OUTIL!$CH:$CM,B$1,FALSE),REF!$K:$L,2,FALSE),IF($A$75="Demi produits",VLOOKUP(VLOOKUP($A76,OUTIL!$CQ:$CV,B$1,FALSE),REF!$N:$O,2,FALSE),IF($A$75="Energie  et  lubrifiants",VLOOKUP(VLOOKUP($A76,OUTIL!$CY:$DD,B$1,FALSE),REF!$Z:$AA,2,FALSE),IF($A$75="Or industriel",VLOOKUP(VLOOKUP($A76,OUTIL!$DG:$DL,B$1,FALSE),REF!$AC:$AD,2,FALSE),IF($A$75="Produits bruts d'origine animale et vegetale",VLOOKUP(VLOOKUP($A76,OUTIL!$DO:$DT,B$1,FALSE),REF!$Q:$R,2,FALSE),IF($A$75="Produits bruts d'origine minerale",VLOOKUP(VLOOKUP($A76,OUTIL!$DW:$EB,B$1,FALSE),REF!$AF:$AG,2,FALSE),IF($A$75="Produits finis de consommation",VLOOKUP(VLOOKUP($A76,OUTIL!$EE:$EJ,B$1,FALSE),REF!$T:$U,2,FALSE),IF($A$75="Produits finis d'equipement agricole",VLOOKUP(VLOOKUP($A76,OUTIL!$EM:$ER,B$1,FALSE),REF!$AI:$AJ,2,FALSE),IF($A$75="Produits finis d'equipement industriel",VLOOKUP(VLOOKUP($A76,OUTIL!$EU:$EZ,B$1,FALSE),REF!$W:$X,2,FALSE),"Ahmadovitch")))))))))</f>
        <v>Matières plastiques et ouvrages divers en plastique</v>
      </c>
      <c r="C76" s="5">
        <f>ROUND(IF($A$75="Alimentation, boissons et tabacs",VLOOKUP($A76,OUTIL!$CH:$CM,C$1,FALSE),IF($A$75="Demi produits",VLOOKUP($A76,OUTIL!$CQ:$CV,C$1,FALSE),IF($A$75="Energie  et  lubrifiants",VLOOKUP($A76,OUTIL!$CY:$DD,C$1,FALSE),IF($A$75="Or industriel",VLOOKUP($A76,OUTIL!$DG:$DL,C$1,FALSE),IF($A$75="Produits bruts d'origine animale et vegetale",VLOOKUP($A76,OUTIL!$DO:$DT,C$1,FALSE),IF($A$75="Produits bruts d'origine minerale",VLOOKUP($A76,OUTIL!$DW:$EB,C$1,FALSE),IF($A$75="Produits finis de consommation",VLOOKUP($A76,OUTIL!$EE:$EJ,C$1,FALSE),IF($A$75="Produits finis d'equipement agricole",VLOOKUP($A76,OUTIL!$EM:$ER,C$1,FALSE),IF($A$75="Produits finis d'equipement industriel",VLOOKUP($A76,OUTIL!$EU:$EZ,C$1,FALSE),"Ahmadovitch")))))))))/1000,0)</f>
        <v>1047485</v>
      </c>
      <c r="D76" s="5">
        <f>ROUND(IF($A$75="Alimentation, boissons et tabacs",VLOOKUP($A76,OUTIL!$CH:$CM,D$1,FALSE),IF($A$75="Demi produits",VLOOKUP($A76,OUTIL!$CQ:$CV,D$1,FALSE),IF($A$75="Energie  et  lubrifiants",VLOOKUP($A76,OUTIL!$CY:$DD,D$1,FALSE),IF($A$75="Or industriel",VLOOKUP($A76,OUTIL!$DG:$DL,D$1,FALSE),IF($A$75="Produits bruts d'origine animale et vegetale",VLOOKUP($A76,OUTIL!$DO:$DT,D$1,FALSE),IF($A$75="Produits bruts d'origine minerale",VLOOKUP($A76,OUTIL!$DW:$EB,D$1,FALSE),IF($A$75="Produits finis de consommation",VLOOKUP($A76,OUTIL!$EE:$EJ,D$1,FALSE),IF($A$75="Produits finis d'equipement agricole",VLOOKUP($A76,OUTIL!$EM:$ER,D$1,FALSE),IF($A$75="Produits finis d'equipement industriel",VLOOKUP($A76,OUTIL!$EU:$EZ,D$1,FALSE),"Ahmadovitch")))))))))/1000,0)</f>
        <v>17200218</v>
      </c>
      <c r="E76" s="5">
        <f>ROUND(IF($A$75="Alimentation, boissons et tabacs",VLOOKUP($A76,OUTIL!$CH:$CM,E$1,FALSE),IF($A$75="Demi produits",VLOOKUP($A76,OUTIL!$CQ:$CV,E$1,FALSE),IF($A$75="Energie  et  lubrifiants",VLOOKUP($A76,OUTIL!$CY:$DD,E$1,FALSE),IF($A$75="Or industriel",VLOOKUP($A76,OUTIL!$DG:$DL,E$1,FALSE),IF($A$75="Produits bruts d'origine animale et vegetale",VLOOKUP($A76,OUTIL!$DO:$DT,E$1,FALSE),IF($A$75="Produits bruts d'origine minerale",VLOOKUP($A76,OUTIL!$DW:$EB,E$1,FALSE),IF($A$75="Produits finis de consommation",VLOOKUP($A76,OUTIL!$EE:$EJ,E$1,FALSE),IF($A$75="Produits finis d'equipement agricole",VLOOKUP($A76,OUTIL!$EM:$ER,E$1,FALSE),IF($A$75="Produits finis d'equipement industriel",VLOOKUP($A76,OUTIL!$EU:$EZ,E$1,FALSE),"Ahmadovitch")))))))))/1000,0)</f>
        <v>914375</v>
      </c>
      <c r="F76" s="5">
        <f>ROUND(IF($A$75="Alimentation, boissons et tabacs",VLOOKUP($A76,OUTIL!$CH:$CM,F$1,FALSE),IF($A$75="Demi produits",VLOOKUP($A76,OUTIL!$CQ:$CV,F$1,FALSE),IF($A$75="Energie  et  lubrifiants",VLOOKUP($A76,OUTIL!$CY:$DD,F$1,FALSE),IF($A$75="Or industriel",VLOOKUP($A76,OUTIL!$DG:$DL,F$1,FALSE),IF($A$75="Produits bruts d'origine animale et vegetale",VLOOKUP($A76,OUTIL!$DO:$DT,F$1,FALSE),IF($A$75="Produits bruts d'origine minerale",VLOOKUP($A76,OUTIL!$DW:$EB,F$1,FALSE),IF($A$75="Produits finis de consommation",VLOOKUP($A76,OUTIL!$EE:$EJ,F$1,FALSE),IF($A$75="Produits finis d'equipement agricole",VLOOKUP($A76,OUTIL!$EM:$ER,F$1,FALSE),IF($A$75="Produits finis d'equipement industriel",VLOOKUP($A76,OUTIL!$EU:$EZ,F$1,FALSE),"Ahmadovitch")))))))))/1000,0)</f>
        <v>15939034</v>
      </c>
    </row>
    <row r="77" spans="1:6" ht="16.5" x14ac:dyDescent="0.3">
      <c r="A77">
        <v>2</v>
      </c>
      <c r="B77" s="5" t="str">
        <f>IF($A$75="Alimentation, boissons et tabacs",VLOOKUP(VLOOKUP($A77,OUTIL!$CH:$CM,B$1,FALSE),REF!$K:$L,2,FALSE),IF($A$75="Demi produits",VLOOKUP(VLOOKUP($A77,OUTIL!$CQ:$CV,B$1,FALSE),REF!$N:$O,2,FALSE),IF($A$75="Energie  et  lubrifiants",VLOOKUP(VLOOKUP($A77,OUTIL!$CY:$DD,B$1,FALSE),REF!$Z:$AA,2,FALSE),IF($A$75="Or industriel",VLOOKUP(VLOOKUP($A77,OUTIL!$DG:$DL,B$1,FALSE),REF!$AC:$AD,2,FALSE),IF($A$75="Produits bruts d'origine animale et vegetale",VLOOKUP(VLOOKUP($A77,OUTIL!$DO:$DT,B$1,FALSE),REF!$Q:$R,2,FALSE),IF($A$75="Produits bruts d'origine minerale",VLOOKUP(VLOOKUP($A77,OUTIL!$DW:$EB,B$1,FALSE),REF!$AF:$AG,2,FALSE),IF($A$75="Produits finis de consommation",VLOOKUP(VLOOKUP($A77,OUTIL!$EE:$EJ,B$1,FALSE),REF!$T:$U,2,FALSE),IF($A$75="Produits finis d'equipement agricole",VLOOKUP(VLOOKUP($A77,OUTIL!$EM:$ER,B$1,FALSE),REF!$AI:$AJ,2,FALSE),IF($A$75="Produits finis d'equipement industriel",VLOOKUP(VLOOKUP($A77,OUTIL!$EU:$EZ,B$1,FALSE),REF!$W:$X,2,FALSE),"Ahmadovitch")))))))))</f>
        <v>Produits chimiques</v>
      </c>
      <c r="C77" s="5">
        <f>ROUND(IF($A$75="Alimentation, boissons et tabacs",VLOOKUP($A77,OUTIL!$CH:$CM,C$1,FALSE),IF($A$75="Demi produits",VLOOKUP($A77,OUTIL!$CQ:$CV,C$1,FALSE),IF($A$75="Energie  et  lubrifiants",VLOOKUP($A77,OUTIL!$CY:$DD,C$1,FALSE),IF($A$75="Or industriel",VLOOKUP($A77,OUTIL!$DG:$DL,C$1,FALSE),IF($A$75="Produits bruts d'origine animale et vegetale",VLOOKUP($A77,OUTIL!$DO:$DT,C$1,FALSE),IF($A$75="Produits bruts d'origine minerale",VLOOKUP($A77,OUTIL!$DW:$EB,C$1,FALSE),IF($A$75="Produits finis de consommation",VLOOKUP($A77,OUTIL!$EE:$EJ,C$1,FALSE),IF($A$75="Produits finis d'equipement agricole",VLOOKUP($A77,OUTIL!$EM:$ER,C$1,FALSE),IF($A$75="Produits finis d'equipement industriel",VLOOKUP($A77,OUTIL!$EU:$EZ,C$1,FALSE),"Ahmadovitch")))))))))/1000,0)</f>
        <v>2118532</v>
      </c>
      <c r="D77" s="5">
        <f>ROUND(IF($A$75="Alimentation, boissons et tabacs",VLOOKUP($A77,OUTIL!$CH:$CM,D$1,FALSE),IF($A$75="Demi produits",VLOOKUP($A77,OUTIL!$CQ:$CV,D$1,FALSE),IF($A$75="Energie  et  lubrifiants",VLOOKUP($A77,OUTIL!$CY:$DD,D$1,FALSE),IF($A$75="Or industriel",VLOOKUP($A77,OUTIL!$DG:$DL,D$1,FALSE),IF($A$75="Produits bruts d'origine animale et vegetale",VLOOKUP($A77,OUTIL!$DO:$DT,D$1,FALSE),IF($A$75="Produits bruts d'origine minerale",VLOOKUP($A77,OUTIL!$DW:$EB,D$1,FALSE),IF($A$75="Produits finis de consommation",VLOOKUP($A77,OUTIL!$EE:$EJ,D$1,FALSE),IF($A$75="Produits finis d'equipement agricole",VLOOKUP($A77,OUTIL!$EM:$ER,D$1,FALSE),IF($A$75="Produits finis d'equipement industriel",VLOOKUP($A77,OUTIL!$EU:$EZ,D$1,FALSE),"Ahmadovitch")))))))))/1000,0)</f>
        <v>13804667</v>
      </c>
      <c r="E77" s="5">
        <f>ROUND(IF($A$75="Alimentation, boissons et tabacs",VLOOKUP($A77,OUTIL!$CH:$CM,E$1,FALSE),IF($A$75="Demi produits",VLOOKUP($A77,OUTIL!$CQ:$CV,E$1,FALSE),IF($A$75="Energie  et  lubrifiants",VLOOKUP($A77,OUTIL!$CY:$DD,E$1,FALSE),IF($A$75="Or industriel",VLOOKUP($A77,OUTIL!$DG:$DL,E$1,FALSE),IF($A$75="Produits bruts d'origine animale et vegetale",VLOOKUP($A77,OUTIL!$DO:$DT,E$1,FALSE),IF($A$75="Produits bruts d'origine minerale",VLOOKUP($A77,OUTIL!$DW:$EB,E$1,FALSE),IF($A$75="Produits finis de consommation",VLOOKUP($A77,OUTIL!$EE:$EJ,E$1,FALSE),IF($A$75="Produits finis d'equipement agricole",VLOOKUP($A77,OUTIL!$EM:$ER,E$1,FALSE),IF($A$75="Produits finis d'equipement industriel",VLOOKUP($A77,OUTIL!$EU:$EZ,E$1,FALSE),"Ahmadovitch")))))))))/1000,0)</f>
        <v>2366182</v>
      </c>
      <c r="F77" s="5">
        <f>ROUND(IF($A$75="Alimentation, boissons et tabacs",VLOOKUP($A77,OUTIL!$CH:$CM,F$1,FALSE),IF($A$75="Demi produits",VLOOKUP($A77,OUTIL!$CQ:$CV,F$1,FALSE),IF($A$75="Energie  et  lubrifiants",VLOOKUP($A77,OUTIL!$CY:$DD,F$1,FALSE),IF($A$75="Or industriel",VLOOKUP($A77,OUTIL!$DG:$DL,F$1,FALSE),IF($A$75="Produits bruts d'origine animale et vegetale",VLOOKUP($A77,OUTIL!$DO:$DT,F$1,FALSE),IF($A$75="Produits bruts d'origine minerale",VLOOKUP($A77,OUTIL!$DW:$EB,F$1,FALSE),IF($A$75="Produits finis de consommation",VLOOKUP($A77,OUTIL!$EE:$EJ,F$1,FALSE),IF($A$75="Produits finis d'equipement agricole",VLOOKUP($A77,OUTIL!$EM:$ER,F$1,FALSE),IF($A$75="Produits finis d'equipement industriel",VLOOKUP($A77,OUTIL!$EU:$EZ,F$1,FALSE),"Ahmadovitch")))))))))/1000,0)</f>
        <v>12001814</v>
      </c>
    </row>
    <row r="78" spans="1:6" ht="16.5" x14ac:dyDescent="0.3">
      <c r="A78">
        <v>3</v>
      </c>
      <c r="B78" s="5" t="str">
        <f>IF($A$75="Alimentation, boissons et tabacs",VLOOKUP(VLOOKUP($A78,OUTIL!$CH:$CM,B$1,FALSE),REF!$K:$L,2,FALSE),IF($A$75="Demi produits",VLOOKUP(VLOOKUP($A78,OUTIL!$CQ:$CV,B$1,FALSE),REF!$N:$O,2,FALSE),IF($A$75="Energie  et  lubrifiants",VLOOKUP(VLOOKUP($A78,OUTIL!$CY:$DD,B$1,FALSE),REF!$Z:$AA,2,FALSE),IF($A$75="Or industriel",VLOOKUP(VLOOKUP($A78,OUTIL!$DG:$DL,B$1,FALSE),REF!$AC:$AD,2,FALSE),IF($A$75="Produits bruts d'origine animale et vegetale",VLOOKUP(VLOOKUP($A78,OUTIL!$DO:$DT,B$1,FALSE),REF!$Q:$R,2,FALSE),IF($A$75="Produits bruts d'origine minerale",VLOOKUP(VLOOKUP($A78,OUTIL!$DW:$EB,B$1,FALSE),REF!$AF:$AG,2,FALSE),IF($A$75="Produits finis de consommation",VLOOKUP(VLOOKUP($A78,OUTIL!$EE:$EJ,B$1,FALSE),REF!$T:$U,2,FALSE),IF($A$75="Produits finis d'equipement agricole",VLOOKUP(VLOOKUP($A78,OUTIL!$EM:$ER,B$1,FALSE),REF!$AI:$AJ,2,FALSE),IF($A$75="Produits finis d'equipement industriel",VLOOKUP(VLOOKUP($A78,OUTIL!$EU:$EZ,B$1,FALSE),REF!$W:$X,2,FALSE),"Ahmadovitch")))))))))</f>
        <v>Fils, barres et profilés en cuivre</v>
      </c>
      <c r="C78" s="5">
        <f>ROUND(IF($A$75="Alimentation, boissons et tabacs",VLOOKUP($A78,OUTIL!$CH:$CM,C$1,FALSE),IF($A$75="Demi produits",VLOOKUP($A78,OUTIL!$CQ:$CV,C$1,FALSE),IF($A$75="Energie  et  lubrifiants",VLOOKUP($A78,OUTIL!$CY:$DD,C$1,FALSE),IF($A$75="Or industriel",VLOOKUP($A78,OUTIL!$DG:$DL,C$1,FALSE),IF($A$75="Produits bruts d'origine animale et vegetale",VLOOKUP($A78,OUTIL!$DO:$DT,C$1,FALSE),IF($A$75="Produits bruts d'origine minerale",VLOOKUP($A78,OUTIL!$DW:$EB,C$1,FALSE),IF($A$75="Produits finis de consommation",VLOOKUP($A78,OUTIL!$EE:$EJ,C$1,FALSE),IF($A$75="Produits finis d'equipement agricole",VLOOKUP($A78,OUTIL!$EM:$ER,C$1,FALSE),IF($A$75="Produits finis d'equipement industriel",VLOOKUP($A78,OUTIL!$EU:$EZ,C$1,FALSE),"Ahmadovitch")))))))))/1000,0)</f>
        <v>89495</v>
      </c>
      <c r="D78" s="5">
        <f>ROUND(IF($A$75="Alimentation, boissons et tabacs",VLOOKUP($A78,OUTIL!$CH:$CM,D$1,FALSE),IF($A$75="Demi produits",VLOOKUP($A78,OUTIL!$CQ:$CV,D$1,FALSE),IF($A$75="Energie  et  lubrifiants",VLOOKUP($A78,OUTIL!$CY:$DD,D$1,FALSE),IF($A$75="Or industriel",VLOOKUP($A78,OUTIL!$DG:$DL,D$1,FALSE),IF($A$75="Produits bruts d'origine animale et vegetale",VLOOKUP($A78,OUTIL!$DO:$DT,D$1,FALSE),IF($A$75="Produits bruts d'origine minerale",VLOOKUP($A78,OUTIL!$DW:$EB,D$1,FALSE),IF($A$75="Produits finis de consommation",VLOOKUP($A78,OUTIL!$EE:$EJ,D$1,FALSE),IF($A$75="Produits finis d'equipement agricole",VLOOKUP($A78,OUTIL!$EM:$ER,D$1,FALSE),IF($A$75="Produits finis d'equipement industriel",VLOOKUP($A78,OUTIL!$EU:$EZ,D$1,FALSE),"Ahmadovitch")))))))))/1000,0)</f>
        <v>8564988</v>
      </c>
      <c r="E78" s="5">
        <f>ROUND(IF($A$75="Alimentation, boissons et tabacs",VLOOKUP($A78,OUTIL!$CH:$CM,E$1,FALSE),IF($A$75="Demi produits",VLOOKUP($A78,OUTIL!$CQ:$CV,E$1,FALSE),IF($A$75="Energie  et  lubrifiants",VLOOKUP($A78,OUTIL!$CY:$DD,E$1,FALSE),IF($A$75="Or industriel",VLOOKUP($A78,OUTIL!$DG:$DL,E$1,FALSE),IF($A$75="Produits bruts d'origine animale et vegetale",VLOOKUP($A78,OUTIL!$DO:$DT,E$1,FALSE),IF($A$75="Produits bruts d'origine minerale",VLOOKUP($A78,OUTIL!$DW:$EB,E$1,FALSE),IF($A$75="Produits finis de consommation",VLOOKUP($A78,OUTIL!$EE:$EJ,E$1,FALSE),IF($A$75="Produits finis d'equipement agricole",VLOOKUP($A78,OUTIL!$EM:$ER,E$1,FALSE),IF($A$75="Produits finis d'equipement industriel",VLOOKUP($A78,OUTIL!$EU:$EZ,E$1,FALSE),"Ahmadovitch")))))))))/1000,0)</f>
        <v>80101</v>
      </c>
      <c r="F78" s="5">
        <f>ROUND(IF($A$75="Alimentation, boissons et tabacs",VLOOKUP($A78,OUTIL!$CH:$CM,F$1,FALSE),IF($A$75="Demi produits",VLOOKUP($A78,OUTIL!$CQ:$CV,F$1,FALSE),IF($A$75="Energie  et  lubrifiants",VLOOKUP($A78,OUTIL!$CY:$DD,F$1,FALSE),IF($A$75="Or industriel",VLOOKUP($A78,OUTIL!$DG:$DL,F$1,FALSE),IF($A$75="Produits bruts d'origine animale et vegetale",VLOOKUP($A78,OUTIL!$DO:$DT,F$1,FALSE),IF($A$75="Produits bruts d'origine minerale",VLOOKUP($A78,OUTIL!$DW:$EB,F$1,FALSE),IF($A$75="Produits finis de consommation",VLOOKUP($A78,OUTIL!$EE:$EJ,F$1,FALSE),IF($A$75="Produits finis d'equipement agricole",VLOOKUP($A78,OUTIL!$EM:$ER,F$1,FALSE),IF($A$75="Produits finis d'equipement industriel",VLOOKUP($A78,OUTIL!$EU:$EZ,F$1,FALSE),"Ahmadovitch")))))))))/1000,0)</f>
        <v>7589477</v>
      </c>
    </row>
    <row r="79" spans="1:6" ht="16.5" x14ac:dyDescent="0.3">
      <c r="A79">
        <v>4</v>
      </c>
      <c r="B79" s="5" t="str">
        <f>IF($A$75="Alimentation, boissons et tabacs",VLOOKUP(VLOOKUP($A79,OUTIL!$CH:$CM,B$1,FALSE),REF!$K:$L,2,FALSE),IF($A$75="Demi produits",VLOOKUP(VLOOKUP($A79,OUTIL!$CQ:$CV,B$1,FALSE),REF!$N:$O,2,FALSE),IF($A$75="Energie  et  lubrifiants",VLOOKUP(VLOOKUP($A79,OUTIL!$CY:$DD,B$1,FALSE),REF!$Z:$AA,2,FALSE),IF($A$75="Or industriel",VLOOKUP(VLOOKUP($A79,OUTIL!$DG:$DL,B$1,FALSE),REF!$AC:$AD,2,FALSE),IF($A$75="Produits bruts d'origine animale et vegetale",VLOOKUP(VLOOKUP($A79,OUTIL!$DO:$DT,B$1,FALSE),REF!$Q:$R,2,FALSE),IF($A$75="Produits bruts d'origine minerale",VLOOKUP(VLOOKUP($A79,OUTIL!$DW:$EB,B$1,FALSE),REF!$AF:$AG,2,FALSE),IF($A$75="Produits finis de consommation",VLOOKUP(VLOOKUP($A79,OUTIL!$EE:$EJ,B$1,FALSE),REF!$T:$U,2,FALSE),IF($A$75="Produits finis d'equipement agricole",VLOOKUP(VLOOKUP($A79,OUTIL!$EM:$ER,B$1,FALSE),REF!$AI:$AJ,2,FALSE),IF($A$75="Produits finis d'equipement industriel",VLOOKUP(VLOOKUP($A79,OUTIL!$EU:$EZ,B$1,FALSE),REF!$W:$X,2,FALSE),"Ahmadovitch")))))))))</f>
        <v>Papiers et cartons; ouvrages divers en papiers et cartons</v>
      </c>
      <c r="C79" s="5">
        <f>ROUND(IF($A$75="Alimentation, boissons et tabacs",VLOOKUP($A79,OUTIL!$CH:$CM,C$1,FALSE),IF($A$75="Demi produits",VLOOKUP($A79,OUTIL!$CQ:$CV,C$1,FALSE),IF($A$75="Energie  et  lubrifiants",VLOOKUP($A79,OUTIL!$CY:$DD,C$1,FALSE),IF($A$75="Or industriel",VLOOKUP($A79,OUTIL!$DG:$DL,C$1,FALSE),IF($A$75="Produits bruts d'origine animale et vegetale",VLOOKUP($A79,OUTIL!$DO:$DT,C$1,FALSE),IF($A$75="Produits bruts d'origine minerale",VLOOKUP($A79,OUTIL!$DW:$EB,C$1,FALSE),IF($A$75="Produits finis de consommation",VLOOKUP($A79,OUTIL!$EE:$EJ,C$1,FALSE),IF($A$75="Produits finis d'equipement agricole",VLOOKUP($A79,OUTIL!$EM:$ER,C$1,FALSE),IF($A$75="Produits finis d'equipement industriel",VLOOKUP($A79,OUTIL!$EU:$EZ,C$1,FALSE),"Ahmadovitch")))))))))/1000,0)</f>
        <v>706555</v>
      </c>
      <c r="D79" s="5">
        <f>ROUND(IF($A$75="Alimentation, boissons et tabacs",VLOOKUP($A79,OUTIL!$CH:$CM,D$1,FALSE),IF($A$75="Demi produits",VLOOKUP($A79,OUTIL!$CQ:$CV,D$1,FALSE),IF($A$75="Energie  et  lubrifiants",VLOOKUP($A79,OUTIL!$CY:$DD,D$1,FALSE),IF($A$75="Or industriel",VLOOKUP($A79,OUTIL!$DG:$DL,D$1,FALSE),IF($A$75="Produits bruts d'origine animale et vegetale",VLOOKUP($A79,OUTIL!$DO:$DT,D$1,FALSE),IF($A$75="Produits bruts d'origine minerale",VLOOKUP($A79,OUTIL!$DW:$EB,D$1,FALSE),IF($A$75="Produits finis de consommation",VLOOKUP($A79,OUTIL!$EE:$EJ,D$1,FALSE),IF($A$75="Produits finis d'equipement agricole",VLOOKUP($A79,OUTIL!$EM:$ER,D$1,FALSE),IF($A$75="Produits finis d'equipement industriel",VLOOKUP($A79,OUTIL!$EU:$EZ,D$1,FALSE),"Ahmadovitch")))))))))/1000,0)</f>
        <v>6770937</v>
      </c>
      <c r="E79" s="5">
        <f>ROUND(IF($A$75="Alimentation, boissons et tabacs",VLOOKUP($A79,OUTIL!$CH:$CM,E$1,FALSE),IF($A$75="Demi produits",VLOOKUP($A79,OUTIL!$CQ:$CV,E$1,FALSE),IF($A$75="Energie  et  lubrifiants",VLOOKUP($A79,OUTIL!$CY:$DD,E$1,FALSE),IF($A$75="Or industriel",VLOOKUP($A79,OUTIL!$DG:$DL,E$1,FALSE),IF($A$75="Produits bruts d'origine animale et vegetale",VLOOKUP($A79,OUTIL!$DO:$DT,E$1,FALSE),IF($A$75="Produits bruts d'origine minerale",VLOOKUP($A79,OUTIL!$DW:$EB,E$1,FALSE),IF($A$75="Produits finis de consommation",VLOOKUP($A79,OUTIL!$EE:$EJ,E$1,FALSE),IF($A$75="Produits finis d'equipement agricole",VLOOKUP($A79,OUTIL!$EM:$ER,E$1,FALSE),IF($A$75="Produits finis d'equipement industriel",VLOOKUP($A79,OUTIL!$EU:$EZ,E$1,FALSE),"Ahmadovitch")))))))))/1000,0)</f>
        <v>599273</v>
      </c>
      <c r="F79" s="5">
        <f>ROUND(IF($A$75="Alimentation, boissons et tabacs",VLOOKUP($A79,OUTIL!$CH:$CM,F$1,FALSE),IF($A$75="Demi produits",VLOOKUP($A79,OUTIL!$CQ:$CV,F$1,FALSE),IF($A$75="Energie  et  lubrifiants",VLOOKUP($A79,OUTIL!$CY:$DD,F$1,FALSE),IF($A$75="Or industriel",VLOOKUP($A79,OUTIL!$DG:$DL,F$1,FALSE),IF($A$75="Produits bruts d'origine animale et vegetale",VLOOKUP($A79,OUTIL!$DO:$DT,F$1,FALSE),IF($A$75="Produits bruts d'origine minerale",VLOOKUP($A79,OUTIL!$DW:$EB,F$1,FALSE),IF($A$75="Produits finis de consommation",VLOOKUP($A79,OUTIL!$EE:$EJ,F$1,FALSE),IF($A$75="Produits finis d'equipement agricole",VLOOKUP($A79,OUTIL!$EM:$ER,F$1,FALSE),IF($A$75="Produits finis d'equipement industriel",VLOOKUP($A79,OUTIL!$EU:$EZ,F$1,FALSE),"Ahmadovitch")))))))))/1000,0)</f>
        <v>6151418</v>
      </c>
    </row>
    <row r="80" spans="1:6" ht="16.5" x14ac:dyDescent="0.3">
      <c r="A80">
        <v>5</v>
      </c>
      <c r="B80" s="5" t="str">
        <f>IF($A$75="Alimentation, boissons et tabacs",VLOOKUP(VLOOKUP($A80,OUTIL!$CH:$CM,B$1,FALSE),REF!$K:$L,2,FALSE),IF($A$75="Demi produits",VLOOKUP(VLOOKUP($A80,OUTIL!$CQ:$CV,B$1,FALSE),REF!$N:$O,2,FALSE),IF($A$75="Energie  et  lubrifiants",VLOOKUP(VLOOKUP($A80,OUTIL!$CY:$DD,B$1,FALSE),REF!$Z:$AA,2,FALSE),IF($A$75="Or industriel",VLOOKUP(VLOOKUP($A80,OUTIL!$DG:$DL,B$1,FALSE),REF!$AC:$AD,2,FALSE),IF($A$75="Produits bruts d'origine animale et vegetale",VLOOKUP(VLOOKUP($A80,OUTIL!$DO:$DT,B$1,FALSE),REF!$Q:$R,2,FALSE),IF($A$75="Produits bruts d'origine minerale",VLOOKUP(VLOOKUP($A80,OUTIL!$DW:$EB,B$1,FALSE),REF!$AF:$AG,2,FALSE),IF($A$75="Produits finis de consommation",VLOOKUP(VLOOKUP($A80,OUTIL!$EE:$EJ,B$1,FALSE),REF!$T:$U,2,FALSE),IF($A$75="Produits finis d'equipement agricole",VLOOKUP(VLOOKUP($A80,OUTIL!$EM:$ER,B$1,FALSE),REF!$AI:$AJ,2,FALSE),IF($A$75="Produits finis d'equipement industriel",VLOOKUP(VLOOKUP($A80,OUTIL!$EU:$EZ,B$1,FALSE),REF!$W:$X,2,FALSE),"Ahmadovitch")))))))))</f>
        <v>Ammoniac</v>
      </c>
      <c r="C80" s="5">
        <f>ROUND(IF($A$75="Alimentation, boissons et tabacs",VLOOKUP($A80,OUTIL!$CH:$CM,C$1,FALSE),IF($A$75="Demi produits",VLOOKUP($A80,OUTIL!$CQ:$CV,C$1,FALSE),IF($A$75="Energie  et  lubrifiants",VLOOKUP($A80,OUTIL!$CY:$DD,C$1,FALSE),IF($A$75="Or industriel",VLOOKUP($A80,OUTIL!$DG:$DL,C$1,FALSE),IF($A$75="Produits bruts d'origine animale et vegetale",VLOOKUP($A80,OUTIL!$DO:$DT,C$1,FALSE),IF($A$75="Produits bruts d'origine minerale",VLOOKUP($A80,OUTIL!$DW:$EB,C$1,FALSE),IF($A$75="Produits finis de consommation",VLOOKUP($A80,OUTIL!$EE:$EJ,C$1,FALSE),IF($A$75="Produits finis d'equipement agricole",VLOOKUP($A80,OUTIL!$EM:$ER,C$1,FALSE),IF($A$75="Produits finis d'equipement industriel",VLOOKUP($A80,OUTIL!$EU:$EZ,C$1,FALSE),"Ahmadovitch")))))))))/1000,0)</f>
        <v>1245290</v>
      </c>
      <c r="D80" s="5">
        <f>ROUND(IF($A$75="Alimentation, boissons et tabacs",VLOOKUP($A80,OUTIL!$CH:$CM,D$1,FALSE),IF($A$75="Demi produits",VLOOKUP($A80,OUTIL!$CQ:$CV,D$1,FALSE),IF($A$75="Energie  et  lubrifiants",VLOOKUP($A80,OUTIL!$CY:$DD,D$1,FALSE),IF($A$75="Or industriel",VLOOKUP($A80,OUTIL!$DG:$DL,D$1,FALSE),IF($A$75="Produits bruts d'origine animale et vegetale",VLOOKUP($A80,OUTIL!$DO:$DT,D$1,FALSE),IF($A$75="Produits bruts d'origine minerale",VLOOKUP($A80,OUTIL!$DW:$EB,D$1,FALSE),IF($A$75="Produits finis de consommation",VLOOKUP($A80,OUTIL!$EE:$EJ,D$1,FALSE),IF($A$75="Produits finis d'equipement agricole",VLOOKUP($A80,OUTIL!$EM:$ER,D$1,FALSE),IF($A$75="Produits finis d'equipement industriel",VLOOKUP($A80,OUTIL!$EU:$EZ,D$1,FALSE),"Ahmadovitch")))))))))/1000,0)</f>
        <v>5342482</v>
      </c>
      <c r="E80" s="5">
        <f>ROUND(IF($A$75="Alimentation, boissons et tabacs",VLOOKUP($A80,OUTIL!$CH:$CM,E$1,FALSE),IF($A$75="Demi produits",VLOOKUP($A80,OUTIL!$CQ:$CV,E$1,FALSE),IF($A$75="Energie  et  lubrifiants",VLOOKUP($A80,OUTIL!$CY:$DD,E$1,FALSE),IF($A$75="Or industriel",VLOOKUP($A80,OUTIL!$DG:$DL,E$1,FALSE),IF($A$75="Produits bruts d'origine animale et vegetale",VLOOKUP($A80,OUTIL!$DO:$DT,E$1,FALSE),IF($A$75="Produits bruts d'origine minerale",VLOOKUP($A80,OUTIL!$DW:$EB,E$1,FALSE),IF($A$75="Produits finis de consommation",VLOOKUP($A80,OUTIL!$EE:$EJ,E$1,FALSE),IF($A$75="Produits finis d'equipement agricole",VLOOKUP($A80,OUTIL!$EM:$ER,E$1,FALSE),IF($A$75="Produits finis d'equipement industriel",VLOOKUP($A80,OUTIL!$EU:$EZ,E$1,FALSE),"Ahmadovitch")))))))))/1000,0)</f>
        <v>1337697</v>
      </c>
      <c r="F80" s="5">
        <f>ROUND(IF($A$75="Alimentation, boissons et tabacs",VLOOKUP($A80,OUTIL!$CH:$CM,F$1,FALSE),IF($A$75="Demi produits",VLOOKUP($A80,OUTIL!$CQ:$CV,F$1,FALSE),IF($A$75="Energie  et  lubrifiants",VLOOKUP($A80,OUTIL!$CY:$DD,F$1,FALSE),IF($A$75="Or industriel",VLOOKUP($A80,OUTIL!$DG:$DL,F$1,FALSE),IF($A$75="Produits bruts d'origine animale et vegetale",VLOOKUP($A80,OUTIL!$DO:$DT,F$1,FALSE),IF($A$75="Produits bruts d'origine minerale",VLOOKUP($A80,OUTIL!$DW:$EB,F$1,FALSE),IF($A$75="Produits finis de consommation",VLOOKUP($A80,OUTIL!$EE:$EJ,F$1,FALSE),IF($A$75="Produits finis d'equipement agricole",VLOOKUP($A80,OUTIL!$EM:$ER,F$1,FALSE),IF($A$75="Produits finis d'equipement industriel",VLOOKUP($A80,OUTIL!$EU:$EZ,F$1,FALSE),"Ahmadovitch")))))))))/1000,0)</f>
        <v>6106469</v>
      </c>
    </row>
    <row r="81" spans="1:6" ht="16.5" x14ac:dyDescent="0.3">
      <c r="A81">
        <v>6</v>
      </c>
      <c r="B81" s="5" t="str">
        <f>IF($A$75="Alimentation, boissons et tabacs",VLOOKUP(VLOOKUP($A81,OUTIL!$CH:$CM,B$1,FALSE),REF!$K:$L,2,FALSE),IF($A$75="Demi produits",VLOOKUP(VLOOKUP($A81,OUTIL!$CQ:$CV,B$1,FALSE),REF!$N:$O,2,FALSE),IF($A$75="Energie  et  lubrifiants",VLOOKUP(VLOOKUP($A81,OUTIL!$CY:$DD,B$1,FALSE),REF!$Z:$AA,2,FALSE),IF($A$75="Or industriel",VLOOKUP(VLOOKUP($A81,OUTIL!$DG:$DL,B$1,FALSE),REF!$AC:$AD,2,FALSE),IF($A$75="Produits bruts d'origine animale et vegetale",VLOOKUP(VLOOKUP($A81,OUTIL!$DO:$DT,B$1,FALSE),REF!$Q:$R,2,FALSE),IF($A$75="Produits bruts d'origine minerale",VLOOKUP(VLOOKUP($A81,OUTIL!$DW:$EB,B$1,FALSE),REF!$AF:$AG,2,FALSE),IF($A$75="Produits finis de consommation",VLOOKUP(VLOOKUP($A81,OUTIL!$EE:$EJ,B$1,FALSE),REF!$T:$U,2,FALSE),IF($A$75="Produits finis d'equipement agricole",VLOOKUP(VLOOKUP($A81,OUTIL!$EM:$ER,B$1,FALSE),REF!$AI:$AJ,2,FALSE),IF($A$75="Produits finis d'equipement industriel",VLOOKUP(VLOOKUP($A81,OUTIL!$EU:$EZ,B$1,FALSE),REF!$W:$X,2,FALSE),"Ahmadovitch")))))))))</f>
        <v>Fils et câbles électriques</v>
      </c>
      <c r="C81" s="5">
        <f>ROUND(IF($A$75="Alimentation, boissons et tabacs",VLOOKUP($A81,OUTIL!$CH:$CM,C$1,FALSE),IF($A$75="Demi produits",VLOOKUP($A81,OUTIL!$CQ:$CV,C$1,FALSE),IF($A$75="Energie  et  lubrifiants",VLOOKUP($A81,OUTIL!$CY:$DD,C$1,FALSE),IF($A$75="Or industriel",VLOOKUP($A81,OUTIL!$DG:$DL,C$1,FALSE),IF($A$75="Produits bruts d'origine animale et vegetale",VLOOKUP($A81,OUTIL!$DO:$DT,C$1,FALSE),IF($A$75="Produits bruts d'origine minerale",VLOOKUP($A81,OUTIL!$DW:$EB,C$1,FALSE),IF($A$75="Produits finis de consommation",VLOOKUP($A81,OUTIL!$EE:$EJ,C$1,FALSE),IF($A$75="Produits finis d'equipement agricole",VLOOKUP($A81,OUTIL!$EM:$ER,C$1,FALSE),IF($A$75="Produits finis d'equipement industriel",VLOOKUP($A81,OUTIL!$EU:$EZ,C$1,FALSE),"Ahmadovitch")))))))))/1000,0)</f>
        <v>52025</v>
      </c>
      <c r="D81" s="5">
        <f>ROUND(IF($A$75="Alimentation, boissons et tabacs",VLOOKUP($A81,OUTIL!$CH:$CM,D$1,FALSE),IF($A$75="Demi produits",VLOOKUP($A81,OUTIL!$CQ:$CV,D$1,FALSE),IF($A$75="Energie  et  lubrifiants",VLOOKUP($A81,OUTIL!$CY:$DD,D$1,FALSE),IF($A$75="Or industriel",VLOOKUP($A81,OUTIL!$DG:$DL,D$1,FALSE),IF($A$75="Produits bruts d'origine animale et vegetale",VLOOKUP($A81,OUTIL!$DO:$DT,D$1,FALSE),IF($A$75="Produits bruts d'origine minerale",VLOOKUP($A81,OUTIL!$DW:$EB,D$1,FALSE),IF($A$75="Produits finis de consommation",VLOOKUP($A81,OUTIL!$EE:$EJ,D$1,FALSE),IF($A$75="Produits finis d'equipement agricole",VLOOKUP($A81,OUTIL!$EM:$ER,D$1,FALSE),IF($A$75="Produits finis d'equipement industriel",VLOOKUP($A81,OUTIL!$EU:$EZ,D$1,FALSE),"Ahmadovitch")))))))))/1000,0)</f>
        <v>4438932</v>
      </c>
      <c r="E81" s="5">
        <f>ROUND(IF($A$75="Alimentation, boissons et tabacs",VLOOKUP($A81,OUTIL!$CH:$CM,E$1,FALSE),IF($A$75="Demi produits",VLOOKUP($A81,OUTIL!$CQ:$CV,E$1,FALSE),IF($A$75="Energie  et  lubrifiants",VLOOKUP($A81,OUTIL!$CY:$DD,E$1,FALSE),IF($A$75="Or industriel",VLOOKUP($A81,OUTIL!$DG:$DL,E$1,FALSE),IF($A$75="Produits bruts d'origine animale et vegetale",VLOOKUP($A81,OUTIL!$DO:$DT,E$1,FALSE),IF($A$75="Produits bruts d'origine minerale",VLOOKUP($A81,OUTIL!$DW:$EB,E$1,FALSE),IF($A$75="Produits finis de consommation",VLOOKUP($A81,OUTIL!$EE:$EJ,E$1,FALSE),IF($A$75="Produits finis d'equipement agricole",VLOOKUP($A81,OUTIL!$EM:$ER,E$1,FALSE),IF($A$75="Produits finis d'equipement industriel",VLOOKUP($A81,OUTIL!$EU:$EZ,E$1,FALSE),"Ahmadovitch")))))))))/1000,0)</f>
        <v>39020</v>
      </c>
      <c r="F81" s="5">
        <f>ROUND(IF($A$75="Alimentation, boissons et tabacs",VLOOKUP($A81,OUTIL!$CH:$CM,F$1,FALSE),IF($A$75="Demi produits",VLOOKUP($A81,OUTIL!$CQ:$CV,F$1,FALSE),IF($A$75="Energie  et  lubrifiants",VLOOKUP($A81,OUTIL!$CY:$DD,F$1,FALSE),IF($A$75="Or industriel",VLOOKUP($A81,OUTIL!$DG:$DL,F$1,FALSE),IF($A$75="Produits bruts d'origine animale et vegetale",VLOOKUP($A81,OUTIL!$DO:$DT,F$1,FALSE),IF($A$75="Produits bruts d'origine minerale",VLOOKUP($A81,OUTIL!$DW:$EB,F$1,FALSE),IF($A$75="Produits finis de consommation",VLOOKUP($A81,OUTIL!$EE:$EJ,F$1,FALSE),IF($A$75="Produits finis d'equipement agricole",VLOOKUP($A81,OUTIL!$EM:$ER,F$1,FALSE),IF($A$75="Produits finis d'equipement industriel",VLOOKUP($A81,OUTIL!$EU:$EZ,F$1,FALSE),"Ahmadovitch")))))))))/1000,0)</f>
        <v>3731658</v>
      </c>
    </row>
    <row r="82" spans="1:6" ht="16.5" x14ac:dyDescent="0.3">
      <c r="A82">
        <v>7</v>
      </c>
      <c r="B82" s="5" t="str">
        <f>IF($A$75="Alimentation, boissons et tabacs",VLOOKUP(VLOOKUP($A82,OUTIL!$CH:$CM,B$1,FALSE),REF!$K:$L,2,FALSE),IF($A$75="Demi produits",VLOOKUP(VLOOKUP($A82,OUTIL!$CQ:$CV,B$1,FALSE),REF!$N:$O,2,FALSE),IF($A$75="Energie  et  lubrifiants",VLOOKUP(VLOOKUP($A82,OUTIL!$CY:$DD,B$1,FALSE),REF!$Z:$AA,2,FALSE),IF($A$75="Or industriel",VLOOKUP(VLOOKUP($A82,OUTIL!$DG:$DL,B$1,FALSE),REF!$AC:$AD,2,FALSE),IF($A$75="Produits bruts d'origine animale et vegetale",VLOOKUP(VLOOKUP($A82,OUTIL!$DO:$DT,B$1,FALSE),REF!$Q:$R,2,FALSE),IF($A$75="Produits bruts d'origine minerale",VLOOKUP(VLOOKUP($A82,OUTIL!$DW:$EB,B$1,FALSE),REF!$AF:$AG,2,FALSE),IF($A$75="Produits finis de consommation",VLOOKUP(VLOOKUP($A82,OUTIL!$EE:$EJ,B$1,FALSE),REF!$T:$U,2,FALSE),IF($A$75="Produits finis d'equipement agricole",VLOOKUP(VLOOKUP($A82,OUTIL!$EM:$ER,B$1,FALSE),REF!$AI:$AJ,2,FALSE),IF($A$75="Produits finis d'equipement industriel",VLOOKUP(VLOOKUP($A82,OUTIL!$EU:$EZ,B$1,FALSE),REF!$W:$X,2,FALSE),"Ahmadovitch")))))))))</f>
        <v>Bois préparés et ouvrages en bois</v>
      </c>
      <c r="C82" s="5">
        <f>ROUND(IF($A$75="Alimentation, boissons et tabacs",VLOOKUP($A82,OUTIL!$CH:$CM,C$1,FALSE),IF($A$75="Demi produits",VLOOKUP($A82,OUTIL!$CQ:$CV,C$1,FALSE),IF($A$75="Energie  et  lubrifiants",VLOOKUP($A82,OUTIL!$CY:$DD,C$1,FALSE),IF($A$75="Or industriel",VLOOKUP($A82,OUTIL!$DG:$DL,C$1,FALSE),IF($A$75="Produits bruts d'origine animale et vegetale",VLOOKUP($A82,OUTIL!$DO:$DT,C$1,FALSE),IF($A$75="Produits bruts d'origine minerale",VLOOKUP($A82,OUTIL!$DW:$EB,C$1,FALSE),IF($A$75="Produits finis de consommation",VLOOKUP($A82,OUTIL!$EE:$EJ,C$1,FALSE),IF($A$75="Produits finis d'equipement agricole",VLOOKUP($A82,OUTIL!$EM:$ER,C$1,FALSE),IF($A$75="Produits finis d'equipement industriel",VLOOKUP($A82,OUTIL!$EU:$EZ,C$1,FALSE),"Ahmadovitch")))))))))/1000,0)</f>
        <v>519731</v>
      </c>
      <c r="D82" s="5">
        <f>ROUND(IF($A$75="Alimentation, boissons et tabacs",VLOOKUP($A82,OUTIL!$CH:$CM,D$1,FALSE),IF($A$75="Demi produits",VLOOKUP($A82,OUTIL!$CQ:$CV,D$1,FALSE),IF($A$75="Energie  et  lubrifiants",VLOOKUP($A82,OUTIL!$CY:$DD,D$1,FALSE),IF($A$75="Or industriel",VLOOKUP($A82,OUTIL!$DG:$DL,D$1,FALSE),IF($A$75="Produits bruts d'origine animale et vegetale",VLOOKUP($A82,OUTIL!$DO:$DT,D$1,FALSE),IF($A$75="Produits bruts d'origine minerale",VLOOKUP($A82,OUTIL!$DW:$EB,D$1,FALSE),IF($A$75="Produits finis de consommation",VLOOKUP($A82,OUTIL!$EE:$EJ,D$1,FALSE),IF($A$75="Produits finis d'equipement agricole",VLOOKUP($A82,OUTIL!$EM:$ER,D$1,FALSE),IF($A$75="Produits finis d'equipement industriel",VLOOKUP($A82,OUTIL!$EU:$EZ,D$1,FALSE),"Ahmadovitch")))))))))/1000,0)</f>
        <v>3764490</v>
      </c>
      <c r="E82" s="5">
        <f>ROUND(IF($A$75="Alimentation, boissons et tabacs",VLOOKUP($A82,OUTIL!$CH:$CM,E$1,FALSE),IF($A$75="Demi produits",VLOOKUP($A82,OUTIL!$CQ:$CV,E$1,FALSE),IF($A$75="Energie  et  lubrifiants",VLOOKUP($A82,OUTIL!$CY:$DD,E$1,FALSE),IF($A$75="Or industriel",VLOOKUP($A82,OUTIL!$DG:$DL,E$1,FALSE),IF($A$75="Produits bruts d'origine animale et vegetale",VLOOKUP($A82,OUTIL!$DO:$DT,E$1,FALSE),IF($A$75="Produits bruts d'origine minerale",VLOOKUP($A82,OUTIL!$DW:$EB,E$1,FALSE),IF($A$75="Produits finis de consommation",VLOOKUP($A82,OUTIL!$EE:$EJ,E$1,FALSE),IF($A$75="Produits finis d'equipement agricole",VLOOKUP($A82,OUTIL!$EM:$ER,E$1,FALSE),IF($A$75="Produits finis d'equipement industriel",VLOOKUP($A82,OUTIL!$EU:$EZ,E$1,FALSE),"Ahmadovitch")))))))))/1000,0)</f>
        <v>419974</v>
      </c>
      <c r="F82" s="5">
        <f>ROUND(IF($A$75="Alimentation, boissons et tabacs",VLOOKUP($A82,OUTIL!$CH:$CM,F$1,FALSE),IF($A$75="Demi produits",VLOOKUP($A82,OUTIL!$CQ:$CV,F$1,FALSE),IF($A$75="Energie  et  lubrifiants",VLOOKUP($A82,OUTIL!$CY:$DD,F$1,FALSE),IF($A$75="Or industriel",VLOOKUP($A82,OUTIL!$DG:$DL,F$1,FALSE),IF($A$75="Produits bruts d'origine animale et vegetale",VLOOKUP($A82,OUTIL!$DO:$DT,F$1,FALSE),IF($A$75="Produits bruts d'origine minerale",VLOOKUP($A82,OUTIL!$DW:$EB,F$1,FALSE),IF($A$75="Produits finis de consommation",VLOOKUP($A82,OUTIL!$EE:$EJ,F$1,FALSE),IF($A$75="Produits finis d'equipement agricole",VLOOKUP($A82,OUTIL!$EM:$ER,F$1,FALSE),IF($A$75="Produits finis d'equipement industriel",VLOOKUP($A82,OUTIL!$EU:$EZ,F$1,FALSE),"Ahmadovitch")))))))))/1000,0)</f>
        <v>3098902</v>
      </c>
    </row>
    <row r="83" spans="1:6" ht="16.5" x14ac:dyDescent="0.3">
      <c r="A83">
        <v>8</v>
      </c>
      <c r="B83" s="5" t="str">
        <f>IF($A$75="Alimentation, boissons et tabacs",VLOOKUP(VLOOKUP($A83,OUTIL!$CH:$CM,B$1,FALSE),REF!$K:$L,2,FALSE),IF($A$75="Demi produits",VLOOKUP(VLOOKUP($A83,OUTIL!$CQ:$CV,B$1,FALSE),REF!$N:$O,2,FALSE),IF($A$75="Energie  et  lubrifiants",VLOOKUP(VLOOKUP($A83,OUTIL!$CY:$DD,B$1,FALSE),REF!$Z:$AA,2,FALSE),IF($A$75="Or industriel",VLOOKUP(VLOOKUP($A83,OUTIL!$DG:$DL,B$1,FALSE),REF!$AC:$AD,2,FALSE),IF($A$75="Produits bruts d'origine animale et vegetale",VLOOKUP(VLOOKUP($A83,OUTIL!$DO:$DT,B$1,FALSE),REF!$Q:$R,2,FALSE),IF($A$75="Produits bruts d'origine minerale",VLOOKUP(VLOOKUP($A83,OUTIL!$DW:$EB,B$1,FALSE),REF!$AF:$AG,2,FALSE),IF($A$75="Produits finis de consommation",VLOOKUP(VLOOKUP($A83,OUTIL!$EE:$EJ,B$1,FALSE),REF!$T:$U,2,FALSE),IF($A$75="Produits finis d'equipement agricole",VLOOKUP(VLOOKUP($A83,OUTIL!$EM:$ER,B$1,FALSE),REF!$AI:$AJ,2,FALSE),IF($A$75="Produits finis d'equipement industriel",VLOOKUP(VLOOKUP($A83,OUTIL!$EU:$EZ,B$1,FALSE),REF!$W:$X,2,FALSE),"Ahmadovitch")))))))))</f>
        <v>Demi-produits en fer ou en aciers non alliés.</v>
      </c>
      <c r="C83" s="5">
        <f>ROUND(IF($A$75="Alimentation, boissons et tabacs",VLOOKUP($A83,OUTIL!$CH:$CM,C$1,FALSE),IF($A$75="Demi produits",VLOOKUP($A83,OUTIL!$CQ:$CV,C$1,FALSE),IF($A$75="Energie  et  lubrifiants",VLOOKUP($A83,OUTIL!$CY:$DD,C$1,FALSE),IF($A$75="Or industriel",VLOOKUP($A83,OUTIL!$DG:$DL,C$1,FALSE),IF($A$75="Produits bruts d'origine animale et vegetale",VLOOKUP($A83,OUTIL!$DO:$DT,C$1,FALSE),IF($A$75="Produits bruts d'origine minerale",VLOOKUP($A83,OUTIL!$DW:$EB,C$1,FALSE),IF($A$75="Produits finis de consommation",VLOOKUP($A83,OUTIL!$EE:$EJ,C$1,FALSE),IF($A$75="Produits finis d'equipement agricole",VLOOKUP($A83,OUTIL!$EM:$ER,C$1,FALSE),IF($A$75="Produits finis d'equipement industriel",VLOOKUP($A83,OUTIL!$EU:$EZ,C$1,FALSE),"Ahmadovitch")))))))))/1000,0)</f>
        <v>770855</v>
      </c>
      <c r="D83" s="5">
        <f>ROUND(IF($A$75="Alimentation, boissons et tabacs",VLOOKUP($A83,OUTIL!$CH:$CM,D$1,FALSE),IF($A$75="Demi produits",VLOOKUP($A83,OUTIL!$CQ:$CV,D$1,FALSE),IF($A$75="Energie  et  lubrifiants",VLOOKUP($A83,OUTIL!$CY:$DD,D$1,FALSE),IF($A$75="Or industriel",VLOOKUP($A83,OUTIL!$DG:$DL,D$1,FALSE),IF($A$75="Produits bruts d'origine animale et vegetale",VLOOKUP($A83,OUTIL!$DO:$DT,D$1,FALSE),IF($A$75="Produits bruts d'origine minerale",VLOOKUP($A83,OUTIL!$DW:$EB,D$1,FALSE),IF($A$75="Produits finis de consommation",VLOOKUP($A83,OUTIL!$EE:$EJ,D$1,FALSE),IF($A$75="Produits finis d'equipement agricole",VLOOKUP($A83,OUTIL!$EM:$ER,D$1,FALSE),IF($A$75="Produits finis d'equipement industriel",VLOOKUP($A83,OUTIL!$EU:$EZ,D$1,FALSE),"Ahmadovitch")))))))))/1000,0)</f>
        <v>3761734</v>
      </c>
      <c r="E83" s="5">
        <f>ROUND(IF($A$75="Alimentation, boissons et tabacs",VLOOKUP($A83,OUTIL!$CH:$CM,E$1,FALSE),IF($A$75="Demi produits",VLOOKUP($A83,OUTIL!$CQ:$CV,E$1,FALSE),IF($A$75="Energie  et  lubrifiants",VLOOKUP($A83,OUTIL!$CY:$DD,E$1,FALSE),IF($A$75="Or industriel",VLOOKUP($A83,OUTIL!$DG:$DL,E$1,FALSE),IF($A$75="Produits bruts d'origine animale et vegetale",VLOOKUP($A83,OUTIL!$DO:$DT,E$1,FALSE),IF($A$75="Produits bruts d'origine minerale",VLOOKUP($A83,OUTIL!$DW:$EB,E$1,FALSE),IF($A$75="Produits finis de consommation",VLOOKUP($A83,OUTIL!$EE:$EJ,E$1,FALSE),IF($A$75="Produits finis d'equipement agricole",VLOOKUP($A83,OUTIL!$EM:$ER,E$1,FALSE),IF($A$75="Produits finis d'equipement industriel",VLOOKUP($A83,OUTIL!$EU:$EZ,E$1,FALSE),"Ahmadovitch")))))))))/1000,0)</f>
        <v>679804</v>
      </c>
      <c r="F83" s="5">
        <f>ROUND(IF($A$75="Alimentation, boissons et tabacs",VLOOKUP($A83,OUTIL!$CH:$CM,F$1,FALSE),IF($A$75="Demi produits",VLOOKUP($A83,OUTIL!$CQ:$CV,F$1,FALSE),IF($A$75="Energie  et  lubrifiants",VLOOKUP($A83,OUTIL!$CY:$DD,F$1,FALSE),IF($A$75="Or industriel",VLOOKUP($A83,OUTIL!$DG:$DL,F$1,FALSE),IF($A$75="Produits bruts d'origine animale et vegetale",VLOOKUP($A83,OUTIL!$DO:$DT,F$1,FALSE),IF($A$75="Produits bruts d'origine minerale",VLOOKUP($A83,OUTIL!$DW:$EB,F$1,FALSE),IF($A$75="Produits finis de consommation",VLOOKUP($A83,OUTIL!$EE:$EJ,F$1,FALSE),IF($A$75="Produits finis d'equipement agricole",VLOOKUP($A83,OUTIL!$EM:$ER,F$1,FALSE),IF($A$75="Produits finis d'equipement industriel",VLOOKUP($A83,OUTIL!$EU:$EZ,F$1,FALSE),"Ahmadovitch")))))))))/1000,0)</f>
        <v>3703630</v>
      </c>
    </row>
    <row r="84" spans="1:6" ht="16.5" x14ac:dyDescent="0.3">
      <c r="A84">
        <v>9</v>
      </c>
      <c r="B84" s="5" t="str">
        <f>IF($A$75="Alimentation, boissons et tabacs",VLOOKUP(VLOOKUP($A84,OUTIL!$CH:$CM,B$1,FALSE),REF!$K:$L,2,FALSE),IF($A$75="Demi produits",VLOOKUP(VLOOKUP($A84,OUTIL!$CQ:$CV,B$1,FALSE),REF!$N:$O,2,FALSE),IF($A$75="Energie  et  lubrifiants",VLOOKUP(VLOOKUP($A84,OUTIL!$CY:$DD,B$1,FALSE),REF!$Z:$AA,2,FALSE),IF($A$75="Or industriel",VLOOKUP(VLOOKUP($A84,OUTIL!$DG:$DL,B$1,FALSE),REF!$AC:$AD,2,FALSE),IF($A$75="Produits bruts d'origine animale et vegetale",VLOOKUP(VLOOKUP($A84,OUTIL!$DO:$DT,B$1,FALSE),REF!$Q:$R,2,FALSE),IF($A$75="Produits bruts d'origine minerale",VLOOKUP(VLOOKUP($A84,OUTIL!$DW:$EB,B$1,FALSE),REF!$AF:$AG,2,FALSE),IF($A$75="Produits finis de consommation",VLOOKUP(VLOOKUP($A84,OUTIL!$EE:$EJ,B$1,FALSE),REF!$T:$U,2,FALSE),IF($A$75="Produits finis d'equipement agricole",VLOOKUP(VLOOKUP($A84,OUTIL!$EM:$ER,B$1,FALSE),REF!$AI:$AJ,2,FALSE),IF($A$75="Produits finis d'equipement industriel",VLOOKUP(VLOOKUP($A84,OUTIL!$EU:$EZ,B$1,FALSE),REF!$W:$X,2,FALSE),"Ahmadovitch")))))))))</f>
        <v>Accessoires de tuyauterie et construction métallique</v>
      </c>
      <c r="C84" s="5">
        <f>ROUND(IF($A$75="Alimentation, boissons et tabacs",VLOOKUP($A84,OUTIL!$CH:$CM,C$1,FALSE),IF($A$75="Demi produits",VLOOKUP($A84,OUTIL!$CQ:$CV,C$1,FALSE),IF($A$75="Energie  et  lubrifiants",VLOOKUP($A84,OUTIL!$CY:$DD,C$1,FALSE),IF($A$75="Or industriel",VLOOKUP($A84,OUTIL!$DG:$DL,C$1,FALSE),IF($A$75="Produits bruts d'origine animale et vegetale",VLOOKUP($A84,OUTIL!$DO:$DT,C$1,FALSE),IF($A$75="Produits bruts d'origine minerale",VLOOKUP($A84,OUTIL!$DW:$EB,C$1,FALSE),IF($A$75="Produits finis de consommation",VLOOKUP($A84,OUTIL!$EE:$EJ,C$1,FALSE),IF($A$75="Produits finis d'equipement agricole",VLOOKUP($A84,OUTIL!$EM:$ER,C$1,FALSE),IF($A$75="Produits finis d'equipement industriel",VLOOKUP($A84,OUTIL!$EU:$EZ,C$1,FALSE),"Ahmadovitch")))))))))/1000,0)</f>
        <v>130319</v>
      </c>
      <c r="D84" s="5">
        <f>ROUND(IF($A$75="Alimentation, boissons et tabacs",VLOOKUP($A84,OUTIL!$CH:$CM,D$1,FALSE),IF($A$75="Demi produits",VLOOKUP($A84,OUTIL!$CQ:$CV,D$1,FALSE),IF($A$75="Energie  et  lubrifiants",VLOOKUP($A84,OUTIL!$CY:$DD,D$1,FALSE),IF($A$75="Or industriel",VLOOKUP($A84,OUTIL!$DG:$DL,D$1,FALSE),IF($A$75="Produits bruts d'origine animale et vegetale",VLOOKUP($A84,OUTIL!$DO:$DT,D$1,FALSE),IF($A$75="Produits bruts d'origine minerale",VLOOKUP($A84,OUTIL!$DW:$EB,D$1,FALSE),IF($A$75="Produits finis de consommation",VLOOKUP($A84,OUTIL!$EE:$EJ,D$1,FALSE),IF($A$75="Produits finis d'equipement agricole",VLOOKUP($A84,OUTIL!$EM:$ER,D$1,FALSE),IF($A$75="Produits finis d'equipement industriel",VLOOKUP($A84,OUTIL!$EU:$EZ,D$1,FALSE),"Ahmadovitch")))))))))/1000,0)</f>
        <v>3643038</v>
      </c>
      <c r="E84" s="5">
        <f>ROUND(IF($A$75="Alimentation, boissons et tabacs",VLOOKUP($A84,OUTIL!$CH:$CM,E$1,FALSE),IF($A$75="Demi produits",VLOOKUP($A84,OUTIL!$CQ:$CV,E$1,FALSE),IF($A$75="Energie  et  lubrifiants",VLOOKUP($A84,OUTIL!$CY:$DD,E$1,FALSE),IF($A$75="Or industriel",VLOOKUP($A84,OUTIL!$DG:$DL,E$1,FALSE),IF($A$75="Produits bruts d'origine animale et vegetale",VLOOKUP($A84,OUTIL!$DO:$DT,E$1,FALSE),IF($A$75="Produits bruts d'origine minerale",VLOOKUP($A84,OUTIL!$DW:$EB,E$1,FALSE),IF($A$75="Produits finis de consommation",VLOOKUP($A84,OUTIL!$EE:$EJ,E$1,FALSE),IF($A$75="Produits finis d'equipement agricole",VLOOKUP($A84,OUTIL!$EM:$ER,E$1,FALSE),IF($A$75="Produits finis d'equipement industriel",VLOOKUP($A84,OUTIL!$EU:$EZ,E$1,FALSE),"Ahmadovitch")))))))))/1000,0)</f>
        <v>127796</v>
      </c>
      <c r="F84" s="5">
        <f>ROUND(IF($A$75="Alimentation, boissons et tabacs",VLOOKUP($A84,OUTIL!$CH:$CM,F$1,FALSE),IF($A$75="Demi produits",VLOOKUP($A84,OUTIL!$CQ:$CV,F$1,FALSE),IF($A$75="Energie  et  lubrifiants",VLOOKUP($A84,OUTIL!$CY:$DD,F$1,FALSE),IF($A$75="Or industriel",VLOOKUP($A84,OUTIL!$DG:$DL,F$1,FALSE),IF($A$75="Produits bruts d'origine animale et vegetale",VLOOKUP($A84,OUTIL!$DO:$DT,F$1,FALSE),IF($A$75="Produits bruts d'origine minerale",VLOOKUP($A84,OUTIL!$DW:$EB,F$1,FALSE),IF($A$75="Produits finis de consommation",VLOOKUP($A84,OUTIL!$EE:$EJ,F$1,FALSE),IF($A$75="Produits finis d'equipement agricole",VLOOKUP($A84,OUTIL!$EM:$ER,F$1,FALSE),IF($A$75="Produits finis d'equipement industriel",VLOOKUP($A84,OUTIL!$EU:$EZ,F$1,FALSE),"Ahmadovitch")))))))))/1000,0)</f>
        <v>3146826</v>
      </c>
    </row>
    <row r="85" spans="1:6" ht="16.5" x14ac:dyDescent="0.3">
      <c r="A85">
        <v>10</v>
      </c>
      <c r="B85" s="5" t="str">
        <f>IF($A$75="Alimentation, boissons et tabacs",VLOOKUP(VLOOKUP($A85,OUTIL!$CH:$CM,B$1,FALSE),REF!$K:$L,2,FALSE),IF($A$75="Demi produits",VLOOKUP(VLOOKUP($A85,OUTIL!$CQ:$CV,B$1,FALSE),REF!$N:$O,2,FALSE),IF($A$75="Energie  et  lubrifiants",VLOOKUP(VLOOKUP($A85,OUTIL!$CY:$DD,B$1,FALSE),REF!$Z:$AA,2,FALSE),IF($A$75="Or industriel",VLOOKUP(VLOOKUP($A85,OUTIL!$DG:$DL,B$1,FALSE),REF!$AC:$AD,2,FALSE),IF($A$75="Produits bruts d'origine animale et vegetale",VLOOKUP(VLOOKUP($A85,OUTIL!$DO:$DT,B$1,FALSE),REF!$Q:$R,2,FALSE),IF($A$75="Produits bruts d'origine minerale",VLOOKUP(VLOOKUP($A85,OUTIL!$DW:$EB,B$1,FALSE),REF!$AF:$AG,2,FALSE),IF($A$75="Produits finis de consommation",VLOOKUP(VLOOKUP($A85,OUTIL!$EE:$EJ,B$1,FALSE),REF!$T:$U,2,FALSE),IF($A$75="Produits finis d'equipement agricole",VLOOKUP(VLOOKUP($A85,OUTIL!$EM:$ER,B$1,FALSE),REF!$AI:$AJ,2,FALSE),IF($A$75="Produits finis d'equipement industriel",VLOOKUP(VLOOKUP($A85,OUTIL!$EU:$EZ,B$1,FALSE),REF!$W:$X,2,FALSE),"Ahmadovitch")))))))))</f>
        <v>Aluminium brut, déchets et poudres d'aluminium</v>
      </c>
      <c r="C85" s="5">
        <f>ROUND(IF($A$75="Alimentation, boissons et tabacs",VLOOKUP($A85,OUTIL!$CH:$CM,C$1,FALSE),IF($A$75="Demi produits",VLOOKUP($A85,OUTIL!$CQ:$CV,C$1,FALSE),IF($A$75="Energie  et  lubrifiants",VLOOKUP($A85,OUTIL!$CY:$DD,C$1,FALSE),IF($A$75="Or industriel",VLOOKUP($A85,OUTIL!$DG:$DL,C$1,FALSE),IF($A$75="Produits bruts d'origine animale et vegetale",VLOOKUP($A85,OUTIL!$DO:$DT,C$1,FALSE),IF($A$75="Produits bruts d'origine minerale",VLOOKUP($A85,OUTIL!$DW:$EB,C$1,FALSE),IF($A$75="Produits finis de consommation",VLOOKUP($A85,OUTIL!$EE:$EJ,C$1,FALSE),IF($A$75="Produits finis d'equipement agricole",VLOOKUP($A85,OUTIL!$EM:$ER,C$1,FALSE),IF($A$75="Produits finis d'equipement industriel",VLOOKUP($A85,OUTIL!$EU:$EZ,C$1,FALSE),"Ahmadovitch")))))))))/1000,0)</f>
        <v>129532</v>
      </c>
      <c r="D85" s="5">
        <f>ROUND(IF($A$75="Alimentation, boissons et tabacs",VLOOKUP($A85,OUTIL!$CH:$CM,D$1,FALSE),IF($A$75="Demi produits",VLOOKUP($A85,OUTIL!$CQ:$CV,D$1,FALSE),IF($A$75="Energie  et  lubrifiants",VLOOKUP($A85,OUTIL!$CY:$DD,D$1,FALSE),IF($A$75="Or industriel",VLOOKUP($A85,OUTIL!$DG:$DL,D$1,FALSE),IF($A$75="Produits bruts d'origine animale et vegetale",VLOOKUP($A85,OUTIL!$DO:$DT,D$1,FALSE),IF($A$75="Produits bruts d'origine minerale",VLOOKUP($A85,OUTIL!$DW:$EB,D$1,FALSE),IF($A$75="Produits finis de consommation",VLOOKUP($A85,OUTIL!$EE:$EJ,D$1,FALSE),IF($A$75="Produits finis d'equipement agricole",VLOOKUP($A85,OUTIL!$EM:$ER,D$1,FALSE),IF($A$75="Produits finis d'equipement industriel",VLOOKUP($A85,OUTIL!$EU:$EZ,D$1,FALSE),"Ahmadovitch")))))))))/1000,0)</f>
        <v>3562730</v>
      </c>
      <c r="E85" s="5">
        <f>ROUND(IF($A$75="Alimentation, boissons et tabacs",VLOOKUP($A85,OUTIL!$CH:$CM,E$1,FALSE),IF($A$75="Demi produits",VLOOKUP($A85,OUTIL!$CQ:$CV,E$1,FALSE),IF($A$75="Energie  et  lubrifiants",VLOOKUP($A85,OUTIL!$CY:$DD,E$1,FALSE),IF($A$75="Or industriel",VLOOKUP($A85,OUTIL!$DG:$DL,E$1,FALSE),IF($A$75="Produits bruts d'origine animale et vegetale",VLOOKUP($A85,OUTIL!$DO:$DT,E$1,FALSE),IF($A$75="Produits bruts d'origine minerale",VLOOKUP($A85,OUTIL!$DW:$EB,E$1,FALSE),IF($A$75="Produits finis de consommation",VLOOKUP($A85,OUTIL!$EE:$EJ,E$1,FALSE),IF($A$75="Produits finis d'equipement agricole",VLOOKUP($A85,OUTIL!$EM:$ER,E$1,FALSE),IF($A$75="Produits finis d'equipement industriel",VLOOKUP($A85,OUTIL!$EU:$EZ,E$1,FALSE),"Ahmadovitch")))))))))/1000,0)</f>
        <v>129534</v>
      </c>
      <c r="F85" s="5">
        <f>ROUND(IF($A$75="Alimentation, boissons et tabacs",VLOOKUP($A85,OUTIL!$CH:$CM,F$1,FALSE),IF($A$75="Demi produits",VLOOKUP($A85,OUTIL!$CQ:$CV,F$1,FALSE),IF($A$75="Energie  et  lubrifiants",VLOOKUP($A85,OUTIL!$CY:$DD,F$1,FALSE),IF($A$75="Or industriel",VLOOKUP($A85,OUTIL!$DG:$DL,F$1,FALSE),IF($A$75="Produits bruts d'origine animale et vegetale",VLOOKUP($A85,OUTIL!$DO:$DT,F$1,FALSE),IF($A$75="Produits bruts d'origine minerale",VLOOKUP($A85,OUTIL!$DW:$EB,F$1,FALSE),IF($A$75="Produits finis de consommation",VLOOKUP($A85,OUTIL!$EE:$EJ,F$1,FALSE),IF($A$75="Produits finis d'equipement agricole",VLOOKUP($A85,OUTIL!$EM:$ER,F$1,FALSE),IF($A$75="Produits finis d'equipement industriel",VLOOKUP($A85,OUTIL!$EU:$EZ,F$1,FALSE),"Ahmadovitch")))))))))/1000,0)</f>
        <v>3455154</v>
      </c>
    </row>
    <row r="86" spans="1:6" ht="16.5" x14ac:dyDescent="0.3">
      <c r="A86">
        <v>11</v>
      </c>
      <c r="B86" s="5" t="str">
        <f>IF($A$75="Alimentation, boissons et tabacs",VLOOKUP(VLOOKUP($A86,OUTIL!$CH:$CM,B$1,FALSE),REF!$K:$L,2,FALSE),IF($A$75="Demi produits",VLOOKUP(VLOOKUP($A86,OUTIL!$CQ:$CV,B$1,FALSE),REF!$N:$O,2,FALSE),IF($A$75="Energie  et  lubrifiants",VLOOKUP(VLOOKUP($A86,OUTIL!$CY:$DD,B$1,FALSE),REF!$Z:$AA,2,FALSE),IF($A$75="Or industriel",VLOOKUP(VLOOKUP($A86,OUTIL!$DG:$DL,B$1,FALSE),REF!$AC:$AD,2,FALSE),IF($A$75="Produits bruts d'origine animale et vegetale",VLOOKUP(VLOOKUP($A86,OUTIL!$DO:$DT,B$1,FALSE),REF!$Q:$R,2,FALSE),IF($A$75="Produits bruts d'origine minerale",VLOOKUP(VLOOKUP($A86,OUTIL!$DW:$EB,B$1,FALSE),REF!$AF:$AG,2,FALSE),IF($A$75="Produits finis de consommation",VLOOKUP(VLOOKUP($A86,OUTIL!$EE:$EJ,B$1,FALSE),REF!$T:$U,2,FALSE),IF($A$75="Produits finis d'equipement agricole",VLOOKUP(VLOOKUP($A86,OUTIL!$EM:$ER,B$1,FALSE),REF!$AI:$AJ,2,FALSE),IF($A$75="Produits finis d'equipement industriel",VLOOKUP(VLOOKUP($A86,OUTIL!$EU:$EZ,B$1,FALSE),REF!$W:$X,2,FALSE),"Ahmadovitch")))))))))</f>
        <v>Fils, barres, et profilés  en fer ou en aciers non alliés</v>
      </c>
      <c r="C86" s="5">
        <f>ROUND(IF($A$75="Alimentation, boissons et tabacs",VLOOKUP($A86,OUTIL!$CH:$CM,C$1,FALSE),IF($A$75="Demi produits",VLOOKUP($A86,OUTIL!$CQ:$CV,C$1,FALSE),IF($A$75="Energie  et  lubrifiants",VLOOKUP($A86,OUTIL!$CY:$DD,C$1,FALSE),IF($A$75="Or industriel",VLOOKUP($A86,OUTIL!$DG:$DL,C$1,FALSE),IF($A$75="Produits bruts d'origine animale et vegetale",VLOOKUP($A86,OUTIL!$DO:$DT,C$1,FALSE),IF($A$75="Produits bruts d'origine minerale",VLOOKUP($A86,OUTIL!$DW:$EB,C$1,FALSE),IF($A$75="Produits finis de consommation",VLOOKUP($A86,OUTIL!$EE:$EJ,C$1,FALSE),IF($A$75="Produits finis d'equipement agricole",VLOOKUP($A86,OUTIL!$EM:$ER,C$1,FALSE),IF($A$75="Produits finis d'equipement industriel",VLOOKUP($A86,OUTIL!$EU:$EZ,C$1,FALSE),"Ahmadovitch")))))))))/1000,0)</f>
        <v>490474</v>
      </c>
      <c r="D86" s="5">
        <f>ROUND(IF($A$75="Alimentation, boissons et tabacs",VLOOKUP($A86,OUTIL!$CH:$CM,D$1,FALSE),IF($A$75="Demi produits",VLOOKUP($A86,OUTIL!$CQ:$CV,D$1,FALSE),IF($A$75="Energie  et  lubrifiants",VLOOKUP($A86,OUTIL!$CY:$DD,D$1,FALSE),IF($A$75="Or industriel",VLOOKUP($A86,OUTIL!$DG:$DL,D$1,FALSE),IF($A$75="Produits bruts d'origine animale et vegetale",VLOOKUP($A86,OUTIL!$DO:$DT,D$1,FALSE),IF($A$75="Produits bruts d'origine minerale",VLOOKUP($A86,OUTIL!$DW:$EB,D$1,FALSE),IF($A$75="Produits finis de consommation",VLOOKUP($A86,OUTIL!$EE:$EJ,D$1,FALSE),IF($A$75="Produits finis d'equipement agricole",VLOOKUP($A86,OUTIL!$EM:$ER,D$1,FALSE),IF($A$75="Produits finis d'equipement industriel",VLOOKUP($A86,OUTIL!$EU:$EZ,D$1,FALSE),"Ahmadovitch")))))))))/1000,0)</f>
        <v>3498080</v>
      </c>
      <c r="E86" s="5">
        <f>ROUND(IF($A$75="Alimentation, boissons et tabacs",VLOOKUP($A86,OUTIL!$CH:$CM,E$1,FALSE),IF($A$75="Demi produits",VLOOKUP($A86,OUTIL!$CQ:$CV,E$1,FALSE),IF($A$75="Energie  et  lubrifiants",VLOOKUP($A86,OUTIL!$CY:$DD,E$1,FALSE),IF($A$75="Or industriel",VLOOKUP($A86,OUTIL!$DG:$DL,E$1,FALSE),IF($A$75="Produits bruts d'origine animale et vegetale",VLOOKUP($A86,OUTIL!$DO:$DT,E$1,FALSE),IF($A$75="Produits bruts d'origine minerale",VLOOKUP($A86,OUTIL!$DW:$EB,E$1,FALSE),IF($A$75="Produits finis de consommation",VLOOKUP($A86,OUTIL!$EE:$EJ,E$1,FALSE),IF($A$75="Produits finis d'equipement agricole",VLOOKUP($A86,OUTIL!$EM:$ER,E$1,FALSE),IF($A$75="Produits finis d'equipement industriel",VLOOKUP($A86,OUTIL!$EU:$EZ,E$1,FALSE),"Ahmadovitch")))))))))/1000,0)</f>
        <v>428567</v>
      </c>
      <c r="F86" s="5">
        <f>ROUND(IF($A$75="Alimentation, boissons et tabacs",VLOOKUP($A86,OUTIL!$CH:$CM,F$1,FALSE),IF($A$75="Demi produits",VLOOKUP($A86,OUTIL!$CQ:$CV,F$1,FALSE),IF($A$75="Energie  et  lubrifiants",VLOOKUP($A86,OUTIL!$CY:$DD,F$1,FALSE),IF($A$75="Or industriel",VLOOKUP($A86,OUTIL!$DG:$DL,F$1,FALSE),IF($A$75="Produits bruts d'origine animale et vegetale",VLOOKUP($A86,OUTIL!$DO:$DT,F$1,FALSE),IF($A$75="Produits bruts d'origine minerale",VLOOKUP($A86,OUTIL!$DW:$EB,F$1,FALSE),IF($A$75="Produits finis de consommation",VLOOKUP($A86,OUTIL!$EE:$EJ,F$1,FALSE),IF($A$75="Produits finis d'equipement agricole",VLOOKUP($A86,OUTIL!$EM:$ER,F$1,FALSE),IF($A$75="Produits finis d'equipement industriel",VLOOKUP($A86,OUTIL!$EU:$EZ,F$1,FALSE),"Ahmadovitch")))))))))/1000,0)</f>
        <v>3372621</v>
      </c>
    </row>
    <row r="87" spans="1:6" ht="16.5" x14ac:dyDescent="0.3">
      <c r="A87">
        <v>12</v>
      </c>
      <c r="B87" s="5" t="str">
        <f>IF($A$75="Alimentation, boissons et tabacs",VLOOKUP(VLOOKUP($A87,OUTIL!$CH:$CM,B$1,FALSE),REF!$K:$L,2,FALSE),IF($A$75="Demi produits",VLOOKUP(VLOOKUP($A87,OUTIL!$CQ:$CV,B$1,FALSE),REF!$N:$O,2,FALSE),IF($A$75="Energie  et  lubrifiants",VLOOKUP(VLOOKUP($A87,OUTIL!$CY:$DD,B$1,FALSE),REF!$Z:$AA,2,FALSE),IF($A$75="Or industriel",VLOOKUP(VLOOKUP($A87,OUTIL!$DG:$DL,B$1,FALSE),REF!$AC:$AD,2,FALSE),IF($A$75="Produits bruts d'origine animale et vegetale",VLOOKUP(VLOOKUP($A87,OUTIL!$DO:$DT,B$1,FALSE),REF!$Q:$R,2,FALSE),IF($A$75="Produits bruts d'origine minerale",VLOOKUP(VLOOKUP($A87,OUTIL!$DW:$EB,B$1,FALSE),REF!$AF:$AG,2,FALSE),IF($A$75="Produits finis de consommation",VLOOKUP(VLOOKUP($A87,OUTIL!$EE:$EJ,B$1,FALSE),REF!$T:$U,2,FALSE),IF($A$75="Produits finis d'equipement agricole",VLOOKUP(VLOOKUP($A87,OUTIL!$EM:$ER,B$1,FALSE),REF!$AI:$AJ,2,FALSE),IF($A$75="Produits finis d'equipement industriel",VLOOKUP(VLOOKUP($A87,OUTIL!$EU:$EZ,B$1,FALSE),REF!$W:$X,2,FALSE),"Ahmadovitch")))))))))</f>
        <v>Composants électroniques</v>
      </c>
      <c r="C87" s="5">
        <f>ROUND(IF($A$75="Alimentation, boissons et tabacs",VLOOKUP($A87,OUTIL!$CH:$CM,C$1,FALSE),IF($A$75="Demi produits",VLOOKUP($A87,OUTIL!$CQ:$CV,C$1,FALSE),IF($A$75="Energie  et  lubrifiants",VLOOKUP($A87,OUTIL!$CY:$DD,C$1,FALSE),IF($A$75="Or industriel",VLOOKUP($A87,OUTIL!$DG:$DL,C$1,FALSE),IF($A$75="Produits bruts d'origine animale et vegetale",VLOOKUP($A87,OUTIL!$DO:$DT,C$1,FALSE),IF($A$75="Produits bruts d'origine minerale",VLOOKUP($A87,OUTIL!$DW:$EB,C$1,FALSE),IF($A$75="Produits finis de consommation",VLOOKUP($A87,OUTIL!$EE:$EJ,C$1,FALSE),IF($A$75="Produits finis d'equipement agricole",VLOOKUP($A87,OUTIL!$EM:$ER,C$1,FALSE),IF($A$75="Produits finis d'equipement industriel",VLOOKUP($A87,OUTIL!$EU:$EZ,C$1,FALSE),"Ahmadovitch")))))))))/1000,0)</f>
        <v>581</v>
      </c>
      <c r="D87" s="5">
        <f>ROUND(IF($A$75="Alimentation, boissons et tabacs",VLOOKUP($A87,OUTIL!$CH:$CM,D$1,FALSE),IF($A$75="Demi produits",VLOOKUP($A87,OUTIL!$CQ:$CV,D$1,FALSE),IF($A$75="Energie  et  lubrifiants",VLOOKUP($A87,OUTIL!$CY:$DD,D$1,FALSE),IF($A$75="Or industriel",VLOOKUP($A87,OUTIL!$DG:$DL,D$1,FALSE),IF($A$75="Produits bruts d'origine animale et vegetale",VLOOKUP($A87,OUTIL!$DO:$DT,D$1,FALSE),IF($A$75="Produits bruts d'origine minerale",VLOOKUP($A87,OUTIL!$DW:$EB,D$1,FALSE),IF($A$75="Produits finis de consommation",VLOOKUP($A87,OUTIL!$EE:$EJ,D$1,FALSE),IF($A$75="Produits finis d'equipement agricole",VLOOKUP($A87,OUTIL!$EM:$ER,D$1,FALSE),IF($A$75="Produits finis d'equipement industriel",VLOOKUP($A87,OUTIL!$EU:$EZ,D$1,FALSE),"Ahmadovitch")))))))))/1000,0)</f>
        <v>2889796</v>
      </c>
      <c r="E87" s="5">
        <f>ROUND(IF($A$75="Alimentation, boissons et tabacs",VLOOKUP($A87,OUTIL!$CH:$CM,E$1,FALSE),IF($A$75="Demi produits",VLOOKUP($A87,OUTIL!$CQ:$CV,E$1,FALSE),IF($A$75="Energie  et  lubrifiants",VLOOKUP($A87,OUTIL!$CY:$DD,E$1,FALSE),IF($A$75="Or industriel",VLOOKUP($A87,OUTIL!$DG:$DL,E$1,FALSE),IF($A$75="Produits bruts d'origine animale et vegetale",VLOOKUP($A87,OUTIL!$DO:$DT,E$1,FALSE),IF($A$75="Produits bruts d'origine minerale",VLOOKUP($A87,OUTIL!$DW:$EB,E$1,FALSE),IF($A$75="Produits finis de consommation",VLOOKUP($A87,OUTIL!$EE:$EJ,E$1,FALSE),IF($A$75="Produits finis d'equipement agricole",VLOOKUP($A87,OUTIL!$EM:$ER,E$1,FALSE),IF($A$75="Produits finis d'equipement industriel",VLOOKUP($A87,OUTIL!$EU:$EZ,E$1,FALSE),"Ahmadovitch")))))))))/1000,0)</f>
        <v>825</v>
      </c>
      <c r="F87" s="5">
        <f>ROUND(IF($A$75="Alimentation, boissons et tabacs",VLOOKUP($A87,OUTIL!$CH:$CM,F$1,FALSE),IF($A$75="Demi produits",VLOOKUP($A87,OUTIL!$CQ:$CV,F$1,FALSE),IF($A$75="Energie  et  lubrifiants",VLOOKUP($A87,OUTIL!$CY:$DD,F$1,FALSE),IF($A$75="Or industriel",VLOOKUP($A87,OUTIL!$DG:$DL,F$1,FALSE),IF($A$75="Produits bruts d'origine animale et vegetale",VLOOKUP($A87,OUTIL!$DO:$DT,F$1,FALSE),IF($A$75="Produits bruts d'origine minerale",VLOOKUP($A87,OUTIL!$DW:$EB,F$1,FALSE),IF($A$75="Produits finis de consommation",VLOOKUP($A87,OUTIL!$EE:$EJ,F$1,FALSE),IF($A$75="Produits finis d'equipement agricole",VLOOKUP($A87,OUTIL!$EM:$ER,F$1,FALSE),IF($A$75="Produits finis d'equipement industriel",VLOOKUP($A87,OUTIL!$EU:$EZ,F$1,FALSE),"Ahmadovitch")))))))))/1000,0)</f>
        <v>5049190</v>
      </c>
    </row>
    <row r="88" spans="1:6" ht="16.5" x14ac:dyDescent="0.3">
      <c r="A88">
        <v>13</v>
      </c>
      <c r="B88" s="5" t="str">
        <f>IF($A$75="Alimentation, boissons et tabacs",VLOOKUP(VLOOKUP($A88,OUTIL!$CH:$CM,B$1,FALSE),REF!$K:$L,2,FALSE),IF($A$75="Demi produits",VLOOKUP(VLOOKUP($A88,OUTIL!$CQ:$CV,B$1,FALSE),REF!$N:$O,2,FALSE),IF($A$75="Energie  et  lubrifiants",VLOOKUP(VLOOKUP($A88,OUTIL!$CY:$DD,B$1,FALSE),REF!$Z:$AA,2,FALSE),IF($A$75="Or industriel",VLOOKUP(VLOOKUP($A88,OUTIL!$DG:$DL,B$1,FALSE),REF!$AC:$AD,2,FALSE),IF($A$75="Produits bruts d'origine animale et vegetale",VLOOKUP(VLOOKUP($A88,OUTIL!$DO:$DT,B$1,FALSE),REF!$Q:$R,2,FALSE),IF($A$75="Produits bruts d'origine minerale",VLOOKUP(VLOOKUP($A88,OUTIL!$DW:$EB,B$1,FALSE),REF!$AF:$AG,2,FALSE),IF($A$75="Produits finis de consommation",VLOOKUP(VLOOKUP($A88,OUTIL!$EE:$EJ,B$1,FALSE),REF!$T:$U,2,FALSE),IF($A$75="Produits finis d'equipement agricole",VLOOKUP(VLOOKUP($A88,OUTIL!$EM:$ER,B$1,FALSE),REF!$AI:$AJ,2,FALSE),IF($A$75="Produits finis d'equipement industriel",VLOOKUP(VLOOKUP($A88,OUTIL!$EU:$EZ,B$1,FALSE),REF!$W:$X,2,FALSE),"Ahmadovitch")))))))))</f>
        <v>Tubes, tuyaux et profilés creux en fonte, fer et acier</v>
      </c>
      <c r="C88" s="5">
        <f>ROUND(IF($A$75="Alimentation, boissons et tabacs",VLOOKUP($A88,OUTIL!$CH:$CM,C$1,FALSE),IF($A$75="Demi produits",VLOOKUP($A88,OUTIL!$CQ:$CV,C$1,FALSE),IF($A$75="Energie  et  lubrifiants",VLOOKUP($A88,OUTIL!$CY:$DD,C$1,FALSE),IF($A$75="Or industriel",VLOOKUP($A88,OUTIL!$DG:$DL,C$1,FALSE),IF($A$75="Produits bruts d'origine animale et vegetale",VLOOKUP($A88,OUTIL!$DO:$DT,C$1,FALSE),IF($A$75="Produits bruts d'origine minerale",VLOOKUP($A88,OUTIL!$DW:$EB,C$1,FALSE),IF($A$75="Produits finis de consommation",VLOOKUP($A88,OUTIL!$EE:$EJ,C$1,FALSE),IF($A$75="Produits finis d'equipement agricole",VLOOKUP($A88,OUTIL!$EM:$ER,C$1,FALSE),IF($A$75="Produits finis d'equipement industriel",VLOOKUP($A88,OUTIL!$EU:$EZ,C$1,FALSE),"Ahmadovitch")))))))))/1000,0)</f>
        <v>177500</v>
      </c>
      <c r="D88" s="5">
        <f>ROUND(IF($A$75="Alimentation, boissons et tabacs",VLOOKUP($A88,OUTIL!$CH:$CM,D$1,FALSE),IF($A$75="Demi produits",VLOOKUP($A88,OUTIL!$CQ:$CV,D$1,FALSE),IF($A$75="Energie  et  lubrifiants",VLOOKUP($A88,OUTIL!$CY:$DD,D$1,FALSE),IF($A$75="Or industriel",VLOOKUP($A88,OUTIL!$DG:$DL,D$1,FALSE),IF($A$75="Produits bruts d'origine animale et vegetale",VLOOKUP($A88,OUTIL!$DO:$DT,D$1,FALSE),IF($A$75="Produits bruts d'origine minerale",VLOOKUP($A88,OUTIL!$DW:$EB,D$1,FALSE),IF($A$75="Produits finis de consommation",VLOOKUP($A88,OUTIL!$EE:$EJ,D$1,FALSE),IF($A$75="Produits finis d'equipement agricole",VLOOKUP($A88,OUTIL!$EM:$ER,D$1,FALSE),IF($A$75="Produits finis d'equipement industriel",VLOOKUP($A88,OUTIL!$EU:$EZ,D$1,FALSE),"Ahmadovitch")))))))))/1000,0)</f>
        <v>2809557</v>
      </c>
      <c r="E88" s="5">
        <f>ROUND(IF($A$75="Alimentation, boissons et tabacs",VLOOKUP($A88,OUTIL!$CH:$CM,E$1,FALSE),IF($A$75="Demi produits",VLOOKUP($A88,OUTIL!$CQ:$CV,E$1,FALSE),IF($A$75="Energie  et  lubrifiants",VLOOKUP($A88,OUTIL!$CY:$DD,E$1,FALSE),IF($A$75="Or industriel",VLOOKUP($A88,OUTIL!$DG:$DL,E$1,FALSE),IF($A$75="Produits bruts d'origine animale et vegetale",VLOOKUP($A88,OUTIL!$DO:$DT,E$1,FALSE),IF($A$75="Produits bruts d'origine minerale",VLOOKUP($A88,OUTIL!$DW:$EB,E$1,FALSE),IF($A$75="Produits finis de consommation",VLOOKUP($A88,OUTIL!$EE:$EJ,E$1,FALSE),IF($A$75="Produits finis d'equipement agricole",VLOOKUP($A88,OUTIL!$EM:$ER,E$1,FALSE),IF($A$75="Produits finis d'equipement industriel",VLOOKUP($A88,OUTIL!$EU:$EZ,E$1,FALSE),"Ahmadovitch")))))))))/1000,0)</f>
        <v>124002</v>
      </c>
      <c r="F88" s="5">
        <f>ROUND(IF($A$75="Alimentation, boissons et tabacs",VLOOKUP($A88,OUTIL!$CH:$CM,F$1,FALSE),IF($A$75="Demi produits",VLOOKUP($A88,OUTIL!$CQ:$CV,F$1,FALSE),IF($A$75="Energie  et  lubrifiants",VLOOKUP($A88,OUTIL!$CY:$DD,F$1,FALSE),IF($A$75="Or industriel",VLOOKUP($A88,OUTIL!$DG:$DL,F$1,FALSE),IF($A$75="Produits bruts d'origine animale et vegetale",VLOOKUP($A88,OUTIL!$DO:$DT,F$1,FALSE),IF($A$75="Produits bruts d'origine minerale",VLOOKUP($A88,OUTIL!$DW:$EB,F$1,FALSE),IF($A$75="Produits finis de consommation",VLOOKUP($A88,OUTIL!$EE:$EJ,F$1,FALSE),IF($A$75="Produits finis d'equipement agricole",VLOOKUP($A88,OUTIL!$EM:$ER,F$1,FALSE),IF($A$75="Produits finis d'equipement industriel",VLOOKUP($A88,OUTIL!$EU:$EZ,F$1,FALSE),"Ahmadovitch")))))))))/1000,0)</f>
        <v>1927082</v>
      </c>
    </row>
    <row r="89" spans="1:6" ht="16.5" x14ac:dyDescent="0.3">
      <c r="A89">
        <v>14</v>
      </c>
      <c r="B89" s="5" t="str">
        <f>IF($A$75="Alimentation, boissons et tabacs",VLOOKUP(VLOOKUP($A89,OUTIL!$CH:$CM,B$1,FALSE),REF!$K:$L,2,FALSE),IF($A$75="Demi produits",VLOOKUP(VLOOKUP($A89,OUTIL!$CQ:$CV,B$1,FALSE),REF!$N:$O,2,FALSE),IF($A$75="Energie  et  lubrifiants",VLOOKUP(VLOOKUP($A89,OUTIL!$CY:$DD,B$1,FALSE),REF!$Z:$AA,2,FALSE),IF($A$75="Or industriel",VLOOKUP(VLOOKUP($A89,OUTIL!$DG:$DL,B$1,FALSE),REF!$AC:$AD,2,FALSE),IF($A$75="Produits bruts d'origine animale et vegetale",VLOOKUP(VLOOKUP($A89,OUTIL!$DO:$DT,B$1,FALSE),REF!$Q:$R,2,FALSE),IF($A$75="Produits bruts d'origine minerale",VLOOKUP(VLOOKUP($A89,OUTIL!$DW:$EB,B$1,FALSE),REF!$AF:$AG,2,FALSE),IF($A$75="Produits finis de consommation",VLOOKUP(VLOOKUP($A89,OUTIL!$EE:$EJ,B$1,FALSE),REF!$T:$U,2,FALSE),IF($A$75="Produits finis d'equipement agricole",VLOOKUP(VLOOKUP($A89,OUTIL!$EM:$ER,B$1,FALSE),REF!$AI:$AJ,2,FALSE),IF($A$75="Produits finis d'equipement industriel",VLOOKUP(VLOOKUP($A89,OUTIL!$EU:$EZ,B$1,FALSE),REF!$W:$X,2,FALSE),"Ahmadovitch")))))))))</f>
        <v>Engrais naturels et chimiques</v>
      </c>
      <c r="C89" s="5">
        <f>ROUND(IF($A$75="Alimentation, boissons et tabacs",VLOOKUP($A89,OUTIL!$CH:$CM,C$1,FALSE),IF($A$75="Demi produits",VLOOKUP($A89,OUTIL!$CQ:$CV,C$1,FALSE),IF($A$75="Energie  et  lubrifiants",VLOOKUP($A89,OUTIL!$CY:$DD,C$1,FALSE),IF($A$75="Or industriel",VLOOKUP($A89,OUTIL!$DG:$DL,C$1,FALSE),IF($A$75="Produits bruts d'origine animale et vegetale",VLOOKUP($A89,OUTIL!$DO:$DT,C$1,FALSE),IF($A$75="Produits bruts d'origine minerale",VLOOKUP($A89,OUTIL!$DW:$EB,C$1,FALSE),IF($A$75="Produits finis de consommation",VLOOKUP($A89,OUTIL!$EE:$EJ,C$1,FALSE),IF($A$75="Produits finis d'equipement agricole",VLOOKUP($A89,OUTIL!$EM:$ER,C$1,FALSE),IF($A$75="Produits finis d'equipement industriel",VLOOKUP($A89,OUTIL!$EU:$EZ,C$1,FALSE),"Ahmadovitch")))))))))/1000,0)</f>
        <v>657947</v>
      </c>
      <c r="D89" s="5">
        <f>ROUND(IF($A$75="Alimentation, boissons et tabacs",VLOOKUP($A89,OUTIL!$CH:$CM,D$1,FALSE),IF($A$75="Demi produits",VLOOKUP($A89,OUTIL!$CQ:$CV,D$1,FALSE),IF($A$75="Energie  et  lubrifiants",VLOOKUP($A89,OUTIL!$CY:$DD,D$1,FALSE),IF($A$75="Or industriel",VLOOKUP($A89,OUTIL!$DG:$DL,D$1,FALSE),IF($A$75="Produits bruts d'origine animale et vegetale",VLOOKUP($A89,OUTIL!$DO:$DT,D$1,FALSE),IF($A$75="Produits bruts d'origine minerale",VLOOKUP($A89,OUTIL!$DW:$EB,D$1,FALSE),IF($A$75="Produits finis de consommation",VLOOKUP($A89,OUTIL!$EE:$EJ,D$1,FALSE),IF($A$75="Produits finis d'equipement agricole",VLOOKUP($A89,OUTIL!$EM:$ER,D$1,FALSE),IF($A$75="Produits finis d'equipement industriel",VLOOKUP($A89,OUTIL!$EU:$EZ,D$1,FALSE),"Ahmadovitch")))))))))/1000,0)</f>
        <v>2790704</v>
      </c>
      <c r="E89" s="5">
        <f>ROUND(IF($A$75="Alimentation, boissons et tabacs",VLOOKUP($A89,OUTIL!$CH:$CM,E$1,FALSE),IF($A$75="Demi produits",VLOOKUP($A89,OUTIL!$CQ:$CV,E$1,FALSE),IF($A$75="Energie  et  lubrifiants",VLOOKUP($A89,OUTIL!$CY:$DD,E$1,FALSE),IF($A$75="Or industriel",VLOOKUP($A89,OUTIL!$DG:$DL,E$1,FALSE),IF($A$75="Produits bruts d'origine animale et vegetale",VLOOKUP($A89,OUTIL!$DO:$DT,E$1,FALSE),IF($A$75="Produits bruts d'origine minerale",VLOOKUP($A89,OUTIL!$DW:$EB,E$1,FALSE),IF($A$75="Produits finis de consommation",VLOOKUP($A89,OUTIL!$EE:$EJ,E$1,FALSE),IF($A$75="Produits finis d'equipement agricole",VLOOKUP($A89,OUTIL!$EM:$ER,E$1,FALSE),IF($A$75="Produits finis d'equipement industriel",VLOOKUP($A89,OUTIL!$EU:$EZ,E$1,FALSE),"Ahmadovitch")))))))))/1000,0)</f>
        <v>667558</v>
      </c>
      <c r="F89" s="5">
        <f>ROUND(IF($A$75="Alimentation, boissons et tabacs",VLOOKUP($A89,OUTIL!$CH:$CM,F$1,FALSE),IF($A$75="Demi produits",VLOOKUP($A89,OUTIL!$CQ:$CV,F$1,FALSE),IF($A$75="Energie  et  lubrifiants",VLOOKUP($A89,OUTIL!$CY:$DD,F$1,FALSE),IF($A$75="Or industriel",VLOOKUP($A89,OUTIL!$DG:$DL,F$1,FALSE),IF($A$75="Produits bruts d'origine animale et vegetale",VLOOKUP($A89,OUTIL!$DO:$DT,F$1,FALSE),IF($A$75="Produits bruts d'origine minerale",VLOOKUP($A89,OUTIL!$DW:$EB,F$1,FALSE),IF($A$75="Produits finis de consommation",VLOOKUP($A89,OUTIL!$EE:$EJ,F$1,FALSE),IF($A$75="Produits finis d'equipement agricole",VLOOKUP($A89,OUTIL!$EM:$ER,F$1,FALSE),IF($A$75="Produits finis d'equipement industriel",VLOOKUP($A89,OUTIL!$EU:$EZ,F$1,FALSE),"Ahmadovitch")))))))))/1000,0)</f>
        <v>2572949</v>
      </c>
    </row>
    <row r="90" spans="1:6" ht="16.5" x14ac:dyDescent="0.3">
      <c r="A90">
        <v>15</v>
      </c>
      <c r="B90" s="5" t="str">
        <f>IF($A$75="Alimentation, boissons et tabacs",VLOOKUP(VLOOKUP($A90,OUTIL!$CH:$CM,B$1,FALSE),REF!$K:$L,2,FALSE),IF($A$75="Demi produits",VLOOKUP(VLOOKUP($A90,OUTIL!$CQ:$CV,B$1,FALSE),REF!$N:$O,2,FALSE),IF($A$75="Energie  et  lubrifiants",VLOOKUP(VLOOKUP($A90,OUTIL!$CY:$DD,B$1,FALSE),REF!$Z:$AA,2,FALSE),IF($A$75="Or industriel",VLOOKUP(VLOOKUP($A90,OUTIL!$DG:$DL,B$1,FALSE),REF!$AC:$AD,2,FALSE),IF($A$75="Produits bruts d'origine animale et vegetale",VLOOKUP(VLOOKUP($A90,OUTIL!$DO:$DT,B$1,FALSE),REF!$Q:$R,2,FALSE),IF($A$75="Produits bruts d'origine minerale",VLOOKUP(VLOOKUP($A90,OUTIL!$DW:$EB,B$1,FALSE),REF!$AF:$AG,2,FALSE),IF($A$75="Produits finis de consommation",VLOOKUP(VLOOKUP($A90,OUTIL!$EE:$EJ,B$1,FALSE),REF!$T:$U,2,FALSE),IF($A$75="Produits finis d'equipement agricole",VLOOKUP(VLOOKUP($A90,OUTIL!$EM:$ER,B$1,FALSE),REF!$AI:$AJ,2,FALSE),IF($A$75="Produits finis d'equipement industriel",VLOOKUP(VLOOKUP($A90,OUTIL!$EU:$EZ,B$1,FALSE),REF!$W:$X,2,FALSE),"Ahmadovitch")))))))))</f>
        <v>Produits laminés plats, en fer ou en aciers non alliés</v>
      </c>
      <c r="C90" s="5">
        <f>ROUND(IF($A$75="Alimentation, boissons et tabacs",VLOOKUP($A90,OUTIL!$CH:$CM,C$1,FALSE),IF($A$75="Demi produits",VLOOKUP($A90,OUTIL!$CQ:$CV,C$1,FALSE),IF($A$75="Energie  et  lubrifiants",VLOOKUP($A90,OUTIL!$CY:$DD,C$1,FALSE),IF($A$75="Or industriel",VLOOKUP($A90,OUTIL!$DG:$DL,C$1,FALSE),IF($A$75="Produits bruts d'origine animale et vegetale",VLOOKUP($A90,OUTIL!$DO:$DT,C$1,FALSE),IF($A$75="Produits bruts d'origine minerale",VLOOKUP($A90,OUTIL!$DW:$EB,C$1,FALSE),IF($A$75="Produits finis de consommation",VLOOKUP($A90,OUTIL!$EE:$EJ,C$1,FALSE),IF($A$75="Produits finis d'equipement agricole",VLOOKUP($A90,OUTIL!$EM:$ER,C$1,FALSE),IF($A$75="Produits finis d'equipement industriel",VLOOKUP($A90,OUTIL!$EU:$EZ,C$1,FALSE),"Ahmadovitch")))))))))/1000,0)</f>
        <v>253400</v>
      </c>
      <c r="D90" s="5">
        <f>ROUND(IF($A$75="Alimentation, boissons et tabacs",VLOOKUP($A90,OUTIL!$CH:$CM,D$1,FALSE),IF($A$75="Demi produits",VLOOKUP($A90,OUTIL!$CQ:$CV,D$1,FALSE),IF($A$75="Energie  et  lubrifiants",VLOOKUP($A90,OUTIL!$CY:$DD,D$1,FALSE),IF($A$75="Or industriel",VLOOKUP($A90,OUTIL!$DG:$DL,D$1,FALSE),IF($A$75="Produits bruts d'origine animale et vegetale",VLOOKUP($A90,OUTIL!$DO:$DT,D$1,FALSE),IF($A$75="Produits bruts d'origine minerale",VLOOKUP($A90,OUTIL!$DW:$EB,D$1,FALSE),IF($A$75="Produits finis de consommation",VLOOKUP($A90,OUTIL!$EE:$EJ,D$1,FALSE),IF($A$75="Produits finis d'equipement agricole",VLOOKUP($A90,OUTIL!$EM:$ER,D$1,FALSE),IF($A$75="Produits finis d'equipement industriel",VLOOKUP($A90,OUTIL!$EU:$EZ,D$1,FALSE),"Ahmadovitch")))))))))/1000,0)</f>
        <v>2567367</v>
      </c>
      <c r="E90" s="5">
        <f>ROUND(IF($A$75="Alimentation, boissons et tabacs",VLOOKUP($A90,OUTIL!$CH:$CM,E$1,FALSE),IF($A$75="Demi produits",VLOOKUP($A90,OUTIL!$CQ:$CV,E$1,FALSE),IF($A$75="Energie  et  lubrifiants",VLOOKUP($A90,OUTIL!$CY:$DD,E$1,FALSE),IF($A$75="Or industriel",VLOOKUP($A90,OUTIL!$DG:$DL,E$1,FALSE),IF($A$75="Produits bruts d'origine animale et vegetale",VLOOKUP($A90,OUTIL!$DO:$DT,E$1,FALSE),IF($A$75="Produits bruts d'origine minerale",VLOOKUP($A90,OUTIL!$DW:$EB,E$1,FALSE),IF($A$75="Produits finis de consommation",VLOOKUP($A90,OUTIL!$EE:$EJ,E$1,FALSE),IF($A$75="Produits finis d'equipement agricole",VLOOKUP($A90,OUTIL!$EM:$ER,E$1,FALSE),IF($A$75="Produits finis d'equipement industriel",VLOOKUP($A90,OUTIL!$EU:$EZ,E$1,FALSE),"Ahmadovitch")))))))))/1000,0)</f>
        <v>356242</v>
      </c>
      <c r="F90" s="5">
        <f>ROUND(IF($A$75="Alimentation, boissons et tabacs",VLOOKUP($A90,OUTIL!$CH:$CM,F$1,FALSE),IF($A$75="Demi produits",VLOOKUP($A90,OUTIL!$CQ:$CV,F$1,FALSE),IF($A$75="Energie  et  lubrifiants",VLOOKUP($A90,OUTIL!$CY:$DD,F$1,FALSE),IF($A$75="Or industriel",VLOOKUP($A90,OUTIL!$DG:$DL,F$1,FALSE),IF($A$75="Produits bruts d'origine animale et vegetale",VLOOKUP($A90,OUTIL!$DO:$DT,F$1,FALSE),IF($A$75="Produits bruts d'origine minerale",VLOOKUP($A90,OUTIL!$DW:$EB,F$1,FALSE),IF($A$75="Produits finis de consommation",VLOOKUP($A90,OUTIL!$EE:$EJ,F$1,FALSE),IF($A$75="Produits finis d'equipement agricole",VLOOKUP($A90,OUTIL!$EM:$ER,F$1,FALSE),IF($A$75="Produits finis d'equipement industriel",VLOOKUP($A90,OUTIL!$EU:$EZ,F$1,FALSE),"Ahmadovitch")))))))))/1000,0)</f>
        <v>3866004</v>
      </c>
    </row>
    <row r="91" spans="1:6" ht="16.5" x14ac:dyDescent="0.3">
      <c r="A91">
        <v>16</v>
      </c>
      <c r="B91" s="5" t="str">
        <f>IF($A$75="Alimentation, boissons et tabacs",VLOOKUP(VLOOKUP($A91,OUTIL!$CH:$CM,B$1,FALSE),REF!$K:$L,2,FALSE),IF($A$75="Demi produits",VLOOKUP(VLOOKUP($A91,OUTIL!$CQ:$CV,B$1,FALSE),REF!$N:$O,2,FALSE),IF($A$75="Energie  et  lubrifiants",VLOOKUP(VLOOKUP($A91,OUTIL!$CY:$DD,B$1,FALSE),REF!$Z:$AA,2,FALSE),IF($A$75="Or industriel",VLOOKUP(VLOOKUP($A91,OUTIL!$DG:$DL,B$1,FALSE),REF!$AC:$AD,2,FALSE),IF($A$75="Produits bruts d'origine animale et vegetale",VLOOKUP(VLOOKUP($A91,OUTIL!$DO:$DT,B$1,FALSE),REF!$Q:$R,2,FALSE),IF($A$75="Produits bruts d'origine minerale",VLOOKUP(VLOOKUP($A91,OUTIL!$DW:$EB,B$1,FALSE),REF!$AF:$AG,2,FALSE),IF($A$75="Produits finis de consommation",VLOOKUP(VLOOKUP($A91,OUTIL!$EE:$EJ,B$1,FALSE),REF!$T:$U,2,FALSE),IF($A$75="Produits finis d'equipement agricole",VLOOKUP(VLOOKUP($A91,OUTIL!$EM:$ER,B$1,FALSE),REF!$AI:$AJ,2,FALSE),IF($A$75="Produits finis d'equipement industriel",VLOOKUP(VLOOKUP($A91,OUTIL!$EU:$EZ,B$1,FALSE),REF!$W:$X,2,FALSE),"Ahmadovitch")))))))))</f>
        <v>Fils de fibres synthétiques et artificielles pour tissage</v>
      </c>
      <c r="C91" s="5">
        <f>ROUND(IF($A$75="Alimentation, boissons et tabacs",VLOOKUP($A91,OUTIL!$CH:$CM,C$1,FALSE),IF($A$75="Demi produits",VLOOKUP($A91,OUTIL!$CQ:$CV,C$1,FALSE),IF($A$75="Energie  et  lubrifiants",VLOOKUP($A91,OUTIL!$CY:$DD,C$1,FALSE),IF($A$75="Or industriel",VLOOKUP($A91,OUTIL!$DG:$DL,C$1,FALSE),IF($A$75="Produits bruts d'origine animale et vegetale",VLOOKUP($A91,OUTIL!$DO:$DT,C$1,FALSE),IF($A$75="Produits bruts d'origine minerale",VLOOKUP($A91,OUTIL!$DW:$EB,C$1,FALSE),IF($A$75="Produits finis de consommation",VLOOKUP($A91,OUTIL!$EE:$EJ,C$1,FALSE),IF($A$75="Produits finis d'equipement agricole",VLOOKUP($A91,OUTIL!$EM:$ER,C$1,FALSE),IF($A$75="Produits finis d'equipement industriel",VLOOKUP($A91,OUTIL!$EU:$EZ,C$1,FALSE),"Ahmadovitch")))))))))/1000,0)</f>
        <v>97712</v>
      </c>
      <c r="D91" s="5">
        <f>ROUND(IF($A$75="Alimentation, boissons et tabacs",VLOOKUP($A91,OUTIL!$CH:$CM,D$1,FALSE),IF($A$75="Demi produits",VLOOKUP($A91,OUTIL!$CQ:$CV,D$1,FALSE),IF($A$75="Energie  et  lubrifiants",VLOOKUP($A91,OUTIL!$CY:$DD,D$1,FALSE),IF($A$75="Or industriel",VLOOKUP($A91,OUTIL!$DG:$DL,D$1,FALSE),IF($A$75="Produits bruts d'origine animale et vegetale",VLOOKUP($A91,OUTIL!$DO:$DT,D$1,FALSE),IF($A$75="Produits bruts d'origine minerale",VLOOKUP($A91,OUTIL!$DW:$EB,D$1,FALSE),IF($A$75="Produits finis de consommation",VLOOKUP($A91,OUTIL!$EE:$EJ,D$1,FALSE),IF($A$75="Produits finis d'equipement agricole",VLOOKUP($A91,OUTIL!$EM:$ER,D$1,FALSE),IF($A$75="Produits finis d'equipement industriel",VLOOKUP($A91,OUTIL!$EU:$EZ,D$1,FALSE),"Ahmadovitch")))))))))/1000,0)</f>
        <v>2256693</v>
      </c>
      <c r="E91" s="5">
        <f>ROUND(IF($A$75="Alimentation, boissons et tabacs",VLOOKUP($A91,OUTIL!$CH:$CM,E$1,FALSE),IF($A$75="Demi produits",VLOOKUP($A91,OUTIL!$CQ:$CV,E$1,FALSE),IF($A$75="Energie  et  lubrifiants",VLOOKUP($A91,OUTIL!$CY:$DD,E$1,FALSE),IF($A$75="Or industriel",VLOOKUP($A91,OUTIL!$DG:$DL,E$1,FALSE),IF($A$75="Produits bruts d'origine animale et vegetale",VLOOKUP($A91,OUTIL!$DO:$DT,E$1,FALSE),IF($A$75="Produits bruts d'origine minerale",VLOOKUP($A91,OUTIL!$DW:$EB,E$1,FALSE),IF($A$75="Produits finis de consommation",VLOOKUP($A91,OUTIL!$EE:$EJ,E$1,FALSE),IF($A$75="Produits finis d'equipement agricole",VLOOKUP($A91,OUTIL!$EM:$ER,E$1,FALSE),IF($A$75="Produits finis d'equipement industriel",VLOOKUP($A91,OUTIL!$EU:$EZ,E$1,FALSE),"Ahmadovitch")))))))))/1000,0)</f>
        <v>80852</v>
      </c>
      <c r="F91" s="5">
        <f>ROUND(IF($A$75="Alimentation, boissons et tabacs",VLOOKUP($A91,OUTIL!$CH:$CM,F$1,FALSE),IF($A$75="Demi produits",VLOOKUP($A91,OUTIL!$CQ:$CV,F$1,FALSE),IF($A$75="Energie  et  lubrifiants",VLOOKUP($A91,OUTIL!$CY:$DD,F$1,FALSE),IF($A$75="Or industriel",VLOOKUP($A91,OUTIL!$DG:$DL,F$1,FALSE),IF($A$75="Produits bruts d'origine animale et vegetale",VLOOKUP($A91,OUTIL!$DO:$DT,F$1,FALSE),IF($A$75="Produits bruts d'origine minerale",VLOOKUP($A91,OUTIL!$DW:$EB,F$1,FALSE),IF($A$75="Produits finis de consommation",VLOOKUP($A91,OUTIL!$EE:$EJ,F$1,FALSE),IF($A$75="Produits finis d'equipement agricole",VLOOKUP($A91,OUTIL!$EM:$ER,F$1,FALSE),IF($A$75="Produits finis d'equipement industriel",VLOOKUP($A91,OUTIL!$EU:$EZ,F$1,FALSE),"Ahmadovitch")))))))))/1000,0)</f>
        <v>1980498</v>
      </c>
    </row>
    <row r="92" spans="1:6" ht="16.5" x14ac:dyDescent="0.3">
      <c r="A92">
        <v>17</v>
      </c>
      <c r="B92" s="5" t="str">
        <f>IF($A$75="Alimentation, boissons et tabacs",VLOOKUP(VLOOKUP($A92,OUTIL!$CH:$CM,B$1,FALSE),REF!$K:$L,2,FALSE),IF($A$75="Demi produits",VLOOKUP(VLOOKUP($A92,OUTIL!$CQ:$CV,B$1,FALSE),REF!$N:$O,2,FALSE),IF($A$75="Energie  et  lubrifiants",VLOOKUP(VLOOKUP($A92,OUTIL!$CY:$DD,B$1,FALSE),REF!$Z:$AA,2,FALSE),IF($A$75="Or industriel",VLOOKUP(VLOOKUP($A92,OUTIL!$DG:$DL,B$1,FALSE),REF!$AC:$AD,2,FALSE),IF($A$75="Produits bruts d'origine animale et vegetale",VLOOKUP(VLOOKUP($A92,OUTIL!$DO:$DT,B$1,FALSE),REF!$Q:$R,2,FALSE),IF($A$75="Produits bruts d'origine minerale",VLOOKUP(VLOOKUP($A92,OUTIL!$DW:$EB,B$1,FALSE),REF!$AF:$AG,2,FALSE),IF($A$75="Produits finis de consommation",VLOOKUP(VLOOKUP($A92,OUTIL!$EE:$EJ,B$1,FALSE),REF!$T:$U,2,FALSE),IF($A$75="Produits finis d'equipement agricole",VLOOKUP(VLOOKUP($A92,OUTIL!$EM:$ER,B$1,FALSE),REF!$AI:$AJ,2,FALSE),IF($A$75="Produits finis d'equipement industriel",VLOOKUP(VLOOKUP($A92,OUTIL!$EU:$EZ,B$1,FALSE),REF!$W:$X,2,FALSE),"Ahmadovitch")))))))))</f>
        <v>Produits céramiques</v>
      </c>
      <c r="C92" s="5">
        <f>ROUND(IF($A$75="Alimentation, boissons et tabacs",VLOOKUP($A92,OUTIL!$CH:$CM,C$1,FALSE),IF($A$75="Demi produits",VLOOKUP($A92,OUTIL!$CQ:$CV,C$1,FALSE),IF($A$75="Energie  et  lubrifiants",VLOOKUP($A92,OUTIL!$CY:$DD,C$1,FALSE),IF($A$75="Or industriel",VLOOKUP($A92,OUTIL!$DG:$DL,C$1,FALSE),IF($A$75="Produits bruts d'origine animale et vegetale",VLOOKUP($A92,OUTIL!$DO:$DT,C$1,FALSE),IF($A$75="Produits bruts d'origine minerale",VLOOKUP($A92,OUTIL!$DW:$EB,C$1,FALSE),IF($A$75="Produits finis de consommation",VLOOKUP($A92,OUTIL!$EE:$EJ,C$1,FALSE),IF($A$75="Produits finis d'equipement agricole",VLOOKUP($A92,OUTIL!$EM:$ER,C$1,FALSE),IF($A$75="Produits finis d'equipement industriel",VLOOKUP($A92,OUTIL!$EU:$EZ,C$1,FALSE),"Ahmadovitch")))))))))/1000,0)</f>
        <v>431666</v>
      </c>
      <c r="D92" s="5">
        <f>ROUND(IF($A$75="Alimentation, boissons et tabacs",VLOOKUP($A92,OUTIL!$CH:$CM,D$1,FALSE),IF($A$75="Demi produits",VLOOKUP($A92,OUTIL!$CQ:$CV,D$1,FALSE),IF($A$75="Energie  et  lubrifiants",VLOOKUP($A92,OUTIL!$CY:$DD,D$1,FALSE),IF($A$75="Or industriel",VLOOKUP($A92,OUTIL!$DG:$DL,D$1,FALSE),IF($A$75="Produits bruts d'origine animale et vegetale",VLOOKUP($A92,OUTIL!$DO:$DT,D$1,FALSE),IF($A$75="Produits bruts d'origine minerale",VLOOKUP($A92,OUTIL!$DW:$EB,D$1,FALSE),IF($A$75="Produits finis de consommation",VLOOKUP($A92,OUTIL!$EE:$EJ,D$1,FALSE),IF($A$75="Produits finis d'equipement agricole",VLOOKUP($A92,OUTIL!$EM:$ER,D$1,FALSE),IF($A$75="Produits finis d'equipement industriel",VLOOKUP($A92,OUTIL!$EU:$EZ,D$1,FALSE),"Ahmadovitch")))))))))/1000,0)</f>
        <v>2226008</v>
      </c>
      <c r="E92" s="5">
        <f>ROUND(IF($A$75="Alimentation, boissons et tabacs",VLOOKUP($A92,OUTIL!$CH:$CM,E$1,FALSE),IF($A$75="Demi produits",VLOOKUP($A92,OUTIL!$CQ:$CV,E$1,FALSE),IF($A$75="Energie  et  lubrifiants",VLOOKUP($A92,OUTIL!$CY:$DD,E$1,FALSE),IF($A$75="Or industriel",VLOOKUP($A92,OUTIL!$DG:$DL,E$1,FALSE),IF($A$75="Produits bruts d'origine animale et vegetale",VLOOKUP($A92,OUTIL!$DO:$DT,E$1,FALSE),IF($A$75="Produits bruts d'origine minerale",VLOOKUP($A92,OUTIL!$DW:$EB,E$1,FALSE),IF($A$75="Produits finis de consommation",VLOOKUP($A92,OUTIL!$EE:$EJ,E$1,FALSE),IF($A$75="Produits finis d'equipement agricole",VLOOKUP($A92,OUTIL!$EM:$ER,E$1,FALSE),IF($A$75="Produits finis d'equipement industriel",VLOOKUP($A92,OUTIL!$EU:$EZ,E$1,FALSE),"Ahmadovitch")))))))))/1000,0)</f>
        <v>354374</v>
      </c>
      <c r="F92" s="5">
        <f>ROUND(IF($A$75="Alimentation, boissons et tabacs",VLOOKUP($A92,OUTIL!$CH:$CM,F$1,FALSE),IF($A$75="Demi produits",VLOOKUP($A92,OUTIL!$CQ:$CV,F$1,FALSE),IF($A$75="Energie  et  lubrifiants",VLOOKUP($A92,OUTIL!$CY:$DD,F$1,FALSE),IF($A$75="Or industriel",VLOOKUP($A92,OUTIL!$DG:$DL,F$1,FALSE),IF($A$75="Produits bruts d'origine animale et vegetale",VLOOKUP($A92,OUTIL!$DO:$DT,F$1,FALSE),IF($A$75="Produits bruts d'origine minerale",VLOOKUP($A92,OUTIL!$DW:$EB,F$1,FALSE),IF($A$75="Produits finis de consommation",VLOOKUP($A92,OUTIL!$EE:$EJ,F$1,FALSE),IF($A$75="Produits finis d'equipement agricole",VLOOKUP($A92,OUTIL!$EM:$ER,F$1,FALSE),IF($A$75="Produits finis d'equipement industriel",VLOOKUP($A92,OUTIL!$EU:$EZ,F$1,FALSE),"Ahmadovitch")))))))))/1000,0)</f>
        <v>1916206</v>
      </c>
    </row>
    <row r="93" spans="1:6" ht="16.5" x14ac:dyDescent="0.3">
      <c r="A93">
        <v>18</v>
      </c>
      <c r="B93" s="5" t="str">
        <f>IF($A$75="Alimentation, boissons et tabacs",VLOOKUP(VLOOKUP($A93,OUTIL!$CH:$CM,B$1,FALSE),REF!$K:$L,2,FALSE),IF($A$75="Demi produits",VLOOKUP(VLOOKUP($A93,OUTIL!$CQ:$CV,B$1,FALSE),REF!$N:$O,2,FALSE),IF($A$75="Energie  et  lubrifiants",VLOOKUP(VLOOKUP($A93,OUTIL!$CY:$DD,B$1,FALSE),REF!$Z:$AA,2,FALSE),IF($A$75="Or industriel",VLOOKUP(VLOOKUP($A93,OUTIL!$DG:$DL,B$1,FALSE),REF!$AC:$AD,2,FALSE),IF($A$75="Produits bruts d'origine animale et vegetale",VLOOKUP(VLOOKUP($A93,OUTIL!$DO:$DT,B$1,FALSE),REF!$Q:$R,2,FALSE),IF($A$75="Produits bruts d'origine minerale",VLOOKUP(VLOOKUP($A93,OUTIL!$DW:$EB,B$1,FALSE),REF!$AF:$AG,2,FALSE),IF($A$75="Produits finis de consommation",VLOOKUP(VLOOKUP($A93,OUTIL!$EE:$EJ,B$1,FALSE),REF!$T:$U,2,FALSE),IF($A$75="Produits finis d'equipement agricole",VLOOKUP(VLOOKUP($A93,OUTIL!$EM:$ER,B$1,FALSE),REF!$AI:$AJ,2,FALSE),IF($A$75="Produits finis d'equipement industriel",VLOOKUP(VLOOKUP($A93,OUTIL!$EU:$EZ,B$1,FALSE),REF!$W:$X,2,FALSE),"Ahmadovitch")))))))))</f>
        <v>Verre et ouvrages en verre</v>
      </c>
      <c r="C93" s="5">
        <f>ROUND(IF($A$75="Alimentation, boissons et tabacs",VLOOKUP($A93,OUTIL!$CH:$CM,C$1,FALSE),IF($A$75="Demi produits",VLOOKUP($A93,OUTIL!$CQ:$CV,C$1,FALSE),IF($A$75="Energie  et  lubrifiants",VLOOKUP($A93,OUTIL!$CY:$DD,C$1,FALSE),IF($A$75="Or industriel",VLOOKUP($A93,OUTIL!$DG:$DL,C$1,FALSE),IF($A$75="Produits bruts d'origine animale et vegetale",VLOOKUP($A93,OUTIL!$DO:$DT,C$1,FALSE),IF($A$75="Produits bruts d'origine minerale",VLOOKUP($A93,OUTIL!$DW:$EB,C$1,FALSE),IF($A$75="Produits finis de consommation",VLOOKUP($A93,OUTIL!$EE:$EJ,C$1,FALSE),IF($A$75="Produits finis d'equipement agricole",VLOOKUP($A93,OUTIL!$EM:$ER,C$1,FALSE),IF($A$75="Produits finis d'equipement industriel",VLOOKUP($A93,OUTIL!$EU:$EZ,C$1,FALSE),"Ahmadovitch")))))))))/1000,0)</f>
        <v>288757</v>
      </c>
      <c r="D93" s="5">
        <f>ROUND(IF($A$75="Alimentation, boissons et tabacs",VLOOKUP($A93,OUTIL!$CH:$CM,D$1,FALSE),IF($A$75="Demi produits",VLOOKUP($A93,OUTIL!$CQ:$CV,D$1,FALSE),IF($A$75="Energie  et  lubrifiants",VLOOKUP($A93,OUTIL!$CY:$DD,D$1,FALSE),IF($A$75="Or industriel",VLOOKUP($A93,OUTIL!$DG:$DL,D$1,FALSE),IF($A$75="Produits bruts d'origine animale et vegetale",VLOOKUP($A93,OUTIL!$DO:$DT,D$1,FALSE),IF($A$75="Produits bruts d'origine minerale",VLOOKUP($A93,OUTIL!$DW:$EB,D$1,FALSE),IF($A$75="Produits finis de consommation",VLOOKUP($A93,OUTIL!$EE:$EJ,D$1,FALSE),IF($A$75="Produits finis d'equipement agricole",VLOOKUP($A93,OUTIL!$EM:$ER,D$1,FALSE),IF($A$75="Produits finis d'equipement industriel",VLOOKUP($A93,OUTIL!$EU:$EZ,D$1,FALSE),"Ahmadovitch")))))))))/1000,0)</f>
        <v>2180080</v>
      </c>
      <c r="E93" s="5">
        <f>ROUND(IF($A$75="Alimentation, boissons et tabacs",VLOOKUP($A93,OUTIL!$CH:$CM,E$1,FALSE),IF($A$75="Demi produits",VLOOKUP($A93,OUTIL!$CQ:$CV,E$1,FALSE),IF($A$75="Energie  et  lubrifiants",VLOOKUP($A93,OUTIL!$CY:$DD,E$1,FALSE),IF($A$75="Or industriel",VLOOKUP($A93,OUTIL!$DG:$DL,E$1,FALSE),IF($A$75="Produits bruts d'origine animale et vegetale",VLOOKUP($A93,OUTIL!$DO:$DT,E$1,FALSE),IF($A$75="Produits bruts d'origine minerale",VLOOKUP($A93,OUTIL!$DW:$EB,E$1,FALSE),IF($A$75="Produits finis de consommation",VLOOKUP($A93,OUTIL!$EE:$EJ,E$1,FALSE),IF($A$75="Produits finis d'equipement agricole",VLOOKUP($A93,OUTIL!$EM:$ER,E$1,FALSE),IF($A$75="Produits finis d'equipement industriel",VLOOKUP($A93,OUTIL!$EU:$EZ,E$1,FALSE),"Ahmadovitch")))))))))/1000,0)</f>
        <v>247789</v>
      </c>
      <c r="F93" s="5">
        <f>ROUND(IF($A$75="Alimentation, boissons et tabacs",VLOOKUP($A93,OUTIL!$CH:$CM,F$1,FALSE),IF($A$75="Demi produits",VLOOKUP($A93,OUTIL!$CQ:$CV,F$1,FALSE),IF($A$75="Energie  et  lubrifiants",VLOOKUP($A93,OUTIL!$CY:$DD,F$1,FALSE),IF($A$75="Or industriel",VLOOKUP($A93,OUTIL!$DG:$DL,F$1,FALSE),IF($A$75="Produits bruts d'origine animale et vegetale",VLOOKUP($A93,OUTIL!$DO:$DT,F$1,FALSE),IF($A$75="Produits bruts d'origine minerale",VLOOKUP($A93,OUTIL!$DW:$EB,F$1,FALSE),IF($A$75="Produits finis de consommation",VLOOKUP($A93,OUTIL!$EE:$EJ,F$1,FALSE),IF($A$75="Produits finis d'equipement agricole",VLOOKUP($A93,OUTIL!$EM:$ER,F$1,FALSE),IF($A$75="Produits finis d'equipement industriel",VLOOKUP($A93,OUTIL!$EU:$EZ,F$1,FALSE),"Ahmadovitch")))))))))/1000,0)</f>
        <v>1937515</v>
      </c>
    </row>
    <row r="94" spans="1:6" ht="16.5" x14ac:dyDescent="0.3">
      <c r="A94">
        <v>19</v>
      </c>
      <c r="B94" s="5" t="str">
        <f>IF($A$75="Alimentation, boissons et tabacs",VLOOKUP(VLOOKUP($A94,OUTIL!$CH:$CM,B$1,FALSE),REF!$K:$L,2,FALSE),IF($A$75="Demi produits",VLOOKUP(VLOOKUP($A94,OUTIL!$CQ:$CV,B$1,FALSE),REF!$N:$O,2,FALSE),IF($A$75="Energie  et  lubrifiants",VLOOKUP(VLOOKUP($A94,OUTIL!$CY:$DD,B$1,FALSE),REF!$Z:$AA,2,FALSE),IF($A$75="Or industriel",VLOOKUP(VLOOKUP($A94,OUTIL!$DG:$DL,B$1,FALSE),REF!$AC:$AD,2,FALSE),IF($A$75="Produits bruts d'origine animale et vegetale",VLOOKUP(VLOOKUP($A94,OUTIL!$DO:$DT,B$1,FALSE),REF!$Q:$R,2,FALSE),IF($A$75="Produits bruts d'origine minerale",VLOOKUP(VLOOKUP($A94,OUTIL!$DW:$EB,B$1,FALSE),REF!$AF:$AG,2,FALSE),IF($A$75="Produits finis de consommation",VLOOKUP(VLOOKUP($A94,OUTIL!$EE:$EJ,B$1,FALSE),REF!$T:$U,2,FALSE),IF($A$75="Produits finis d'equipement agricole",VLOOKUP(VLOOKUP($A94,OUTIL!$EM:$ER,B$1,FALSE),REF!$AI:$AJ,2,FALSE),IF($A$75="Produits finis d'equipement industriel",VLOOKUP(VLOOKUP($A94,OUTIL!$EU:$EZ,B$1,FALSE),REF!$W:$X,2,FALSE),"Ahmadovitch")))))))))</f>
        <v>Désinfectants et produits similaires</v>
      </c>
      <c r="C94" s="5">
        <f>ROUND(IF($A$75="Alimentation, boissons et tabacs",VLOOKUP($A94,OUTIL!$CH:$CM,C$1,FALSE),IF($A$75="Demi produits",VLOOKUP($A94,OUTIL!$CQ:$CV,C$1,FALSE),IF($A$75="Energie  et  lubrifiants",VLOOKUP($A94,OUTIL!$CY:$DD,C$1,FALSE),IF($A$75="Or industriel",VLOOKUP($A94,OUTIL!$DG:$DL,C$1,FALSE),IF($A$75="Produits bruts d'origine animale et vegetale",VLOOKUP($A94,OUTIL!$DO:$DT,C$1,FALSE),IF($A$75="Produits bruts d'origine minerale",VLOOKUP($A94,OUTIL!$DW:$EB,C$1,FALSE),IF($A$75="Produits finis de consommation",VLOOKUP($A94,OUTIL!$EE:$EJ,C$1,FALSE),IF($A$75="Produits finis d'equipement agricole",VLOOKUP($A94,OUTIL!$EM:$ER,C$1,FALSE),IF($A$75="Produits finis d'equipement industriel",VLOOKUP($A94,OUTIL!$EU:$EZ,C$1,FALSE),"Ahmadovitch")))))))))/1000,0)</f>
        <v>32404</v>
      </c>
      <c r="D94" s="5">
        <f>ROUND(IF($A$75="Alimentation, boissons et tabacs",VLOOKUP($A94,OUTIL!$CH:$CM,D$1,FALSE),IF($A$75="Demi produits",VLOOKUP($A94,OUTIL!$CQ:$CV,D$1,FALSE),IF($A$75="Energie  et  lubrifiants",VLOOKUP($A94,OUTIL!$CY:$DD,D$1,FALSE),IF($A$75="Or industriel",VLOOKUP($A94,OUTIL!$DG:$DL,D$1,FALSE),IF($A$75="Produits bruts d'origine animale et vegetale",VLOOKUP($A94,OUTIL!$DO:$DT,D$1,FALSE),IF($A$75="Produits bruts d'origine minerale",VLOOKUP($A94,OUTIL!$DW:$EB,D$1,FALSE),IF($A$75="Produits finis de consommation",VLOOKUP($A94,OUTIL!$EE:$EJ,D$1,FALSE),IF($A$75="Produits finis d'equipement agricole",VLOOKUP($A94,OUTIL!$EM:$ER,D$1,FALSE),IF($A$75="Produits finis d'equipement industriel",VLOOKUP($A94,OUTIL!$EU:$EZ,D$1,FALSE),"Ahmadovitch")))))))))/1000,0)</f>
        <v>2151243</v>
      </c>
      <c r="E94" s="5">
        <f>ROUND(IF($A$75="Alimentation, boissons et tabacs",VLOOKUP($A94,OUTIL!$CH:$CM,E$1,FALSE),IF($A$75="Demi produits",VLOOKUP($A94,OUTIL!$CQ:$CV,E$1,FALSE),IF($A$75="Energie  et  lubrifiants",VLOOKUP($A94,OUTIL!$CY:$DD,E$1,FALSE),IF($A$75="Or industriel",VLOOKUP($A94,OUTIL!$DG:$DL,E$1,FALSE),IF($A$75="Produits bruts d'origine animale et vegetale",VLOOKUP($A94,OUTIL!$DO:$DT,E$1,FALSE),IF($A$75="Produits bruts d'origine minerale",VLOOKUP($A94,OUTIL!$DW:$EB,E$1,FALSE),IF($A$75="Produits finis de consommation",VLOOKUP($A94,OUTIL!$EE:$EJ,E$1,FALSE),IF($A$75="Produits finis d'equipement agricole",VLOOKUP($A94,OUTIL!$EM:$ER,E$1,FALSE),IF($A$75="Produits finis d'equipement industriel",VLOOKUP($A94,OUTIL!$EU:$EZ,E$1,FALSE),"Ahmadovitch")))))))))/1000,0)</f>
        <v>28043</v>
      </c>
      <c r="F94" s="5">
        <f>ROUND(IF($A$75="Alimentation, boissons et tabacs",VLOOKUP($A94,OUTIL!$CH:$CM,F$1,FALSE),IF($A$75="Demi produits",VLOOKUP($A94,OUTIL!$CQ:$CV,F$1,FALSE),IF($A$75="Energie  et  lubrifiants",VLOOKUP($A94,OUTIL!$CY:$DD,F$1,FALSE),IF($A$75="Or industriel",VLOOKUP($A94,OUTIL!$DG:$DL,F$1,FALSE),IF($A$75="Produits bruts d'origine animale et vegetale",VLOOKUP($A94,OUTIL!$DO:$DT,F$1,FALSE),IF($A$75="Produits bruts d'origine minerale",VLOOKUP($A94,OUTIL!$DW:$EB,F$1,FALSE),IF($A$75="Produits finis de consommation",VLOOKUP($A94,OUTIL!$EE:$EJ,F$1,FALSE),IF($A$75="Produits finis d'equipement agricole",VLOOKUP($A94,OUTIL!$EM:$ER,F$1,FALSE),IF($A$75="Produits finis d'equipement industriel",VLOOKUP($A94,OUTIL!$EU:$EZ,F$1,FALSE),"Ahmadovitch")))))))))/1000,0)</f>
        <v>1874955</v>
      </c>
    </row>
    <row r="95" spans="1:6" ht="16.5" x14ac:dyDescent="0.3">
      <c r="A95">
        <v>20</v>
      </c>
      <c r="B95" s="5" t="str">
        <f>IF($A$75="Alimentation, boissons et tabacs",VLOOKUP(VLOOKUP($A95,OUTIL!$CH:$CM,B$1,FALSE),REF!$K:$L,2,FALSE),IF($A$75="Demi produits",VLOOKUP(VLOOKUP($A95,OUTIL!$CQ:$CV,B$1,FALSE),REF!$N:$O,2,FALSE),IF($A$75="Energie  et  lubrifiants",VLOOKUP(VLOOKUP($A95,OUTIL!$CY:$DD,B$1,FALSE),REF!$Z:$AA,2,FALSE),IF($A$75="Or industriel",VLOOKUP(VLOOKUP($A95,OUTIL!$DG:$DL,B$1,FALSE),REF!$AC:$AD,2,FALSE),IF($A$75="Produits bruts d'origine animale et vegetale",VLOOKUP(VLOOKUP($A95,OUTIL!$DO:$DT,B$1,FALSE),REF!$Q:$R,2,FALSE),IF($A$75="Produits bruts d'origine minerale",VLOOKUP(VLOOKUP($A95,OUTIL!$DW:$EB,B$1,FALSE),REF!$AF:$AG,2,FALSE),IF($A$75="Produits finis de consommation",VLOOKUP(VLOOKUP($A95,OUTIL!$EE:$EJ,B$1,FALSE),REF!$T:$U,2,FALSE),IF($A$75="Produits finis d'equipement agricole",VLOOKUP(VLOOKUP($A95,OUTIL!$EM:$ER,B$1,FALSE),REF!$AI:$AJ,2,FALSE),IF($A$75="Produits finis d'equipement industriel",VLOOKUP(VLOOKUP($A95,OUTIL!$EU:$EZ,B$1,FALSE),REF!$W:$X,2,FALSE),"Ahmadovitch")))))))))</f>
        <v>Ouvrages en pierres, platre, ciment, ou en matières similaires</v>
      </c>
      <c r="C95" s="5">
        <f>ROUND(IF($A$75="Alimentation, boissons et tabacs",VLOOKUP($A95,OUTIL!$CH:$CM,C$1,FALSE),IF($A$75="Demi produits",VLOOKUP($A95,OUTIL!$CQ:$CV,C$1,FALSE),IF($A$75="Energie  et  lubrifiants",VLOOKUP($A95,OUTIL!$CY:$DD,C$1,FALSE),IF($A$75="Or industriel",VLOOKUP($A95,OUTIL!$DG:$DL,C$1,FALSE),IF($A$75="Produits bruts d'origine animale et vegetale",VLOOKUP($A95,OUTIL!$DO:$DT,C$1,FALSE),IF($A$75="Produits bruts d'origine minerale",VLOOKUP($A95,OUTIL!$DW:$EB,C$1,FALSE),IF($A$75="Produits finis de consommation",VLOOKUP($A95,OUTIL!$EE:$EJ,C$1,FALSE),IF($A$75="Produits finis d'equipement agricole",VLOOKUP($A95,OUTIL!$EM:$ER,C$1,FALSE),IF($A$75="Produits finis d'equipement industriel",VLOOKUP($A95,OUTIL!$EU:$EZ,C$1,FALSE),"Ahmadovitch")))))))))/1000,0)</f>
        <v>336908</v>
      </c>
      <c r="D95" s="5">
        <f>ROUND(IF($A$75="Alimentation, boissons et tabacs",VLOOKUP($A95,OUTIL!$CH:$CM,D$1,FALSE),IF($A$75="Demi produits",VLOOKUP($A95,OUTIL!$CQ:$CV,D$1,FALSE),IF($A$75="Energie  et  lubrifiants",VLOOKUP($A95,OUTIL!$CY:$DD,D$1,FALSE),IF($A$75="Or industriel",VLOOKUP($A95,OUTIL!$DG:$DL,D$1,FALSE),IF($A$75="Produits bruts d'origine animale et vegetale",VLOOKUP($A95,OUTIL!$DO:$DT,D$1,FALSE),IF($A$75="Produits bruts d'origine minerale",VLOOKUP($A95,OUTIL!$DW:$EB,D$1,FALSE),IF($A$75="Produits finis de consommation",VLOOKUP($A95,OUTIL!$EE:$EJ,D$1,FALSE),IF($A$75="Produits finis d'equipement agricole",VLOOKUP($A95,OUTIL!$EM:$ER,D$1,FALSE),IF($A$75="Produits finis d'equipement industriel",VLOOKUP($A95,OUTIL!$EU:$EZ,D$1,FALSE),"Ahmadovitch")))))))))/1000,0)</f>
        <v>2115374</v>
      </c>
      <c r="E95" s="5">
        <f>ROUND(IF($A$75="Alimentation, boissons et tabacs",VLOOKUP($A95,OUTIL!$CH:$CM,E$1,FALSE),IF($A$75="Demi produits",VLOOKUP($A95,OUTIL!$CQ:$CV,E$1,FALSE),IF($A$75="Energie  et  lubrifiants",VLOOKUP($A95,OUTIL!$CY:$DD,E$1,FALSE),IF($A$75="Or industriel",VLOOKUP($A95,OUTIL!$DG:$DL,E$1,FALSE),IF($A$75="Produits bruts d'origine animale et vegetale",VLOOKUP($A95,OUTIL!$DO:$DT,E$1,FALSE),IF($A$75="Produits bruts d'origine minerale",VLOOKUP($A95,OUTIL!$DW:$EB,E$1,FALSE),IF($A$75="Produits finis de consommation",VLOOKUP($A95,OUTIL!$EE:$EJ,E$1,FALSE),IF($A$75="Produits finis d'equipement agricole",VLOOKUP($A95,OUTIL!$EM:$ER,E$1,FALSE),IF($A$75="Produits finis d'equipement industriel",VLOOKUP($A95,OUTIL!$EU:$EZ,E$1,FALSE),"Ahmadovitch")))))))))/1000,0)</f>
        <v>304404</v>
      </c>
      <c r="F95" s="5">
        <f>ROUND(IF($A$75="Alimentation, boissons et tabacs",VLOOKUP($A95,OUTIL!$CH:$CM,F$1,FALSE),IF($A$75="Demi produits",VLOOKUP($A95,OUTIL!$CQ:$CV,F$1,FALSE),IF($A$75="Energie  et  lubrifiants",VLOOKUP($A95,OUTIL!$CY:$DD,F$1,FALSE),IF($A$75="Or industriel",VLOOKUP($A95,OUTIL!$DG:$DL,F$1,FALSE),IF($A$75="Produits bruts d'origine animale et vegetale",VLOOKUP($A95,OUTIL!$DO:$DT,F$1,FALSE),IF($A$75="Produits bruts d'origine minerale",VLOOKUP($A95,OUTIL!$DW:$EB,F$1,FALSE),IF($A$75="Produits finis de consommation",VLOOKUP($A95,OUTIL!$EE:$EJ,F$1,FALSE),IF($A$75="Produits finis d'equipement agricole",VLOOKUP($A95,OUTIL!$EM:$ER,F$1,FALSE),IF($A$75="Produits finis d'equipement industriel",VLOOKUP($A95,OUTIL!$EU:$EZ,F$1,FALSE),"Ahmadovitch")))))))))/1000,0)</f>
        <v>1901278</v>
      </c>
    </row>
    <row r="96" spans="1:6" ht="16.5" x14ac:dyDescent="0.3">
      <c r="A96">
        <v>21</v>
      </c>
      <c r="B96" s="5" t="str">
        <f>IF($A$75="Alimentation, boissons et tabacs",VLOOKUP(VLOOKUP($A96,OUTIL!$CH:$CM,B$1,FALSE),REF!$K:$L,2,FALSE),IF($A$75="Demi produits",VLOOKUP(VLOOKUP($A96,OUTIL!$CQ:$CV,B$1,FALSE),REF!$N:$O,2,FALSE),IF($A$75="Energie  et  lubrifiants",VLOOKUP(VLOOKUP($A96,OUTIL!$CY:$DD,B$1,FALSE),REF!$Z:$AA,2,FALSE),IF($A$75="Or industriel",VLOOKUP(VLOOKUP($A96,OUTIL!$DG:$DL,B$1,FALSE),REF!$AC:$AD,2,FALSE),IF($A$75="Produits bruts d'origine animale et vegetale",VLOOKUP(VLOOKUP($A96,OUTIL!$DO:$DT,B$1,FALSE),REF!$Q:$R,2,FALSE),IF($A$75="Produits bruts d'origine minerale",VLOOKUP(VLOOKUP($A96,OUTIL!$DW:$EB,B$1,FALSE),REF!$AF:$AG,2,FALSE),IF($A$75="Produits finis de consommation",VLOOKUP(VLOOKUP($A96,OUTIL!$EE:$EJ,B$1,FALSE),REF!$T:$U,2,FALSE),IF($A$75="Produits finis d'equipement agricole",VLOOKUP(VLOOKUP($A96,OUTIL!$EM:$ER,B$1,FALSE),REF!$AI:$AJ,2,FALSE),IF($A$75="Produits finis d'equipement industriel",VLOOKUP(VLOOKUP($A96,OUTIL!$EU:$EZ,B$1,FALSE),REF!$W:$X,2,FALSE),"Ahmadovitch")))))))))</f>
        <v>Tôles et bandes en aluminium</v>
      </c>
      <c r="C96" s="5">
        <f>ROUND(IF($A$75="Alimentation, boissons et tabacs",VLOOKUP($A96,OUTIL!$CH:$CM,C$1,FALSE),IF($A$75="Demi produits",VLOOKUP($A96,OUTIL!$CQ:$CV,C$1,FALSE),IF($A$75="Energie  et  lubrifiants",VLOOKUP($A96,OUTIL!$CY:$DD,C$1,FALSE),IF($A$75="Or industriel",VLOOKUP($A96,OUTIL!$DG:$DL,C$1,FALSE),IF($A$75="Produits bruts d'origine animale et vegetale",VLOOKUP($A96,OUTIL!$DO:$DT,C$1,FALSE),IF($A$75="Produits bruts d'origine minerale",VLOOKUP($A96,OUTIL!$DW:$EB,C$1,FALSE),IF($A$75="Produits finis de consommation",VLOOKUP($A96,OUTIL!$EE:$EJ,C$1,FALSE),IF($A$75="Produits finis d'equipement agricole",VLOOKUP($A96,OUTIL!$EM:$ER,C$1,FALSE),IF($A$75="Produits finis d'equipement industriel",VLOOKUP($A96,OUTIL!$EU:$EZ,C$1,FALSE),"Ahmadovitch")))))))))/1000,0)</f>
        <v>53943</v>
      </c>
      <c r="D96" s="5">
        <f>ROUND(IF($A$75="Alimentation, boissons et tabacs",VLOOKUP($A96,OUTIL!$CH:$CM,D$1,FALSE),IF($A$75="Demi produits",VLOOKUP($A96,OUTIL!$CQ:$CV,D$1,FALSE),IF($A$75="Energie  et  lubrifiants",VLOOKUP($A96,OUTIL!$CY:$DD,D$1,FALSE),IF($A$75="Or industriel",VLOOKUP($A96,OUTIL!$DG:$DL,D$1,FALSE),IF($A$75="Produits bruts d'origine animale et vegetale",VLOOKUP($A96,OUTIL!$DO:$DT,D$1,FALSE),IF($A$75="Produits bruts d'origine minerale",VLOOKUP($A96,OUTIL!$DW:$EB,D$1,FALSE),IF($A$75="Produits finis de consommation",VLOOKUP($A96,OUTIL!$EE:$EJ,D$1,FALSE),IF($A$75="Produits finis d'equipement agricole",VLOOKUP($A96,OUTIL!$EM:$ER,D$1,FALSE),IF($A$75="Produits finis d'equipement industriel",VLOOKUP($A96,OUTIL!$EU:$EZ,D$1,FALSE),"Ahmadovitch")))))))))/1000,0)</f>
        <v>2036490</v>
      </c>
      <c r="E96" s="5">
        <f>ROUND(IF($A$75="Alimentation, boissons et tabacs",VLOOKUP($A96,OUTIL!$CH:$CM,E$1,FALSE),IF($A$75="Demi produits",VLOOKUP($A96,OUTIL!$CQ:$CV,E$1,FALSE),IF($A$75="Energie  et  lubrifiants",VLOOKUP($A96,OUTIL!$CY:$DD,E$1,FALSE),IF($A$75="Or industriel",VLOOKUP($A96,OUTIL!$DG:$DL,E$1,FALSE),IF($A$75="Produits bruts d'origine animale et vegetale",VLOOKUP($A96,OUTIL!$DO:$DT,E$1,FALSE),IF($A$75="Produits bruts d'origine minerale",VLOOKUP($A96,OUTIL!$DW:$EB,E$1,FALSE),IF($A$75="Produits finis de consommation",VLOOKUP($A96,OUTIL!$EE:$EJ,E$1,FALSE),IF($A$75="Produits finis d'equipement agricole",VLOOKUP($A96,OUTIL!$EM:$ER,E$1,FALSE),IF($A$75="Produits finis d'equipement industriel",VLOOKUP($A96,OUTIL!$EU:$EZ,E$1,FALSE),"Ahmadovitch")))))))))/1000,0)</f>
        <v>43888</v>
      </c>
      <c r="F96" s="5">
        <f>ROUND(IF($A$75="Alimentation, boissons et tabacs",VLOOKUP($A96,OUTIL!$CH:$CM,F$1,FALSE),IF($A$75="Demi produits",VLOOKUP($A96,OUTIL!$CQ:$CV,F$1,FALSE),IF($A$75="Energie  et  lubrifiants",VLOOKUP($A96,OUTIL!$CY:$DD,F$1,FALSE),IF($A$75="Or industriel",VLOOKUP($A96,OUTIL!$DG:$DL,F$1,FALSE),IF($A$75="Produits bruts d'origine animale et vegetale",VLOOKUP($A96,OUTIL!$DO:$DT,F$1,FALSE),IF($A$75="Produits bruts d'origine minerale",VLOOKUP($A96,OUTIL!$DW:$EB,F$1,FALSE),IF($A$75="Produits finis de consommation",VLOOKUP($A96,OUTIL!$EE:$EJ,F$1,FALSE),IF($A$75="Produits finis d'equipement agricole",VLOOKUP($A96,OUTIL!$EM:$ER,F$1,FALSE),IF($A$75="Produits finis d'equipement industriel",VLOOKUP($A96,OUTIL!$EU:$EZ,F$1,FALSE),"Ahmadovitch")))))))))/1000,0)</f>
        <v>1665863</v>
      </c>
    </row>
    <row r="97" spans="1:6" ht="16.5" x14ac:dyDescent="0.3">
      <c r="A97">
        <v>22</v>
      </c>
      <c r="B97" s="5" t="str">
        <f>IF($A$75="Alimentation, boissons et tabacs",VLOOKUP(VLOOKUP($A97,OUTIL!$CH:$CM,B$1,FALSE),REF!$K:$L,2,FALSE),IF($A$75="Demi produits",VLOOKUP(VLOOKUP($A97,OUTIL!$CQ:$CV,B$1,FALSE),REF!$N:$O,2,FALSE),IF($A$75="Energie  et  lubrifiants",VLOOKUP(VLOOKUP($A97,OUTIL!$CY:$DD,B$1,FALSE),REF!$Z:$AA,2,FALSE),IF($A$75="Or industriel",VLOOKUP(VLOOKUP($A97,OUTIL!$DG:$DL,B$1,FALSE),REF!$AC:$AD,2,FALSE),IF($A$75="Produits bruts d'origine animale et vegetale",VLOOKUP(VLOOKUP($A97,OUTIL!$DO:$DT,B$1,FALSE),REF!$Q:$R,2,FALSE),IF($A$75="Produits bruts d'origine minerale",VLOOKUP(VLOOKUP($A97,OUTIL!$DW:$EB,B$1,FALSE),REF!$AF:$AG,2,FALSE),IF($A$75="Produits finis de consommation",VLOOKUP(VLOOKUP($A97,OUTIL!$EE:$EJ,B$1,FALSE),REF!$T:$U,2,FALSE),IF($A$75="Produits finis d'equipement agricole",VLOOKUP(VLOOKUP($A97,OUTIL!$EM:$ER,B$1,FALSE),REF!$AI:$AJ,2,FALSE),IF($A$75="Produits finis d'equipement industriel",VLOOKUP(VLOOKUP($A97,OUTIL!$EU:$EZ,B$1,FALSE),REF!$W:$X,2,FALSE),"Ahmadovitch")))))))))</f>
        <v>Tissus imprégnés ou enduits de matières diverse</v>
      </c>
      <c r="C97" s="5">
        <f>ROUND(IF($A$75="Alimentation, boissons et tabacs",VLOOKUP($A97,OUTIL!$CH:$CM,C$1,FALSE),IF($A$75="Demi produits",VLOOKUP($A97,OUTIL!$CQ:$CV,C$1,FALSE),IF($A$75="Energie  et  lubrifiants",VLOOKUP($A97,OUTIL!$CY:$DD,C$1,FALSE),IF($A$75="Or industriel",VLOOKUP($A97,OUTIL!$DG:$DL,C$1,FALSE),IF($A$75="Produits bruts d'origine animale et vegetale",VLOOKUP($A97,OUTIL!$DO:$DT,C$1,FALSE),IF($A$75="Produits bruts d'origine minerale",VLOOKUP($A97,OUTIL!$DW:$EB,C$1,FALSE),IF($A$75="Produits finis de consommation",VLOOKUP($A97,OUTIL!$EE:$EJ,C$1,FALSE),IF($A$75="Produits finis d'equipement agricole",VLOOKUP($A97,OUTIL!$EM:$ER,C$1,FALSE),IF($A$75="Produits finis d'equipement industriel",VLOOKUP($A97,OUTIL!$EU:$EZ,C$1,FALSE),"Ahmadovitch")))))))))/1000,0)</f>
        <v>26358</v>
      </c>
      <c r="D97" s="5">
        <f>ROUND(IF($A$75="Alimentation, boissons et tabacs",VLOOKUP($A97,OUTIL!$CH:$CM,D$1,FALSE),IF($A$75="Demi produits",VLOOKUP($A97,OUTIL!$CQ:$CV,D$1,FALSE),IF($A$75="Energie  et  lubrifiants",VLOOKUP($A97,OUTIL!$CY:$DD,D$1,FALSE),IF($A$75="Or industriel",VLOOKUP($A97,OUTIL!$DG:$DL,D$1,FALSE),IF($A$75="Produits bruts d'origine animale et vegetale",VLOOKUP($A97,OUTIL!$DO:$DT,D$1,FALSE),IF($A$75="Produits bruts d'origine minerale",VLOOKUP($A97,OUTIL!$DW:$EB,D$1,FALSE),IF($A$75="Produits finis de consommation",VLOOKUP($A97,OUTIL!$EE:$EJ,D$1,FALSE),IF($A$75="Produits finis d'equipement agricole",VLOOKUP($A97,OUTIL!$EM:$ER,D$1,FALSE),IF($A$75="Produits finis d'equipement industriel",VLOOKUP($A97,OUTIL!$EU:$EZ,D$1,FALSE),"Ahmadovitch")))))))))/1000,0)</f>
        <v>1993379</v>
      </c>
      <c r="E97" s="5">
        <f>ROUND(IF($A$75="Alimentation, boissons et tabacs",VLOOKUP($A97,OUTIL!$CH:$CM,E$1,FALSE),IF($A$75="Demi produits",VLOOKUP($A97,OUTIL!$CQ:$CV,E$1,FALSE),IF($A$75="Energie  et  lubrifiants",VLOOKUP($A97,OUTIL!$CY:$DD,E$1,FALSE),IF($A$75="Or industriel",VLOOKUP($A97,OUTIL!$DG:$DL,E$1,FALSE),IF($A$75="Produits bruts d'origine animale et vegetale",VLOOKUP($A97,OUTIL!$DO:$DT,E$1,FALSE),IF($A$75="Produits bruts d'origine minerale",VLOOKUP($A97,OUTIL!$DW:$EB,E$1,FALSE),IF($A$75="Produits finis de consommation",VLOOKUP($A97,OUTIL!$EE:$EJ,E$1,FALSE),IF($A$75="Produits finis d'equipement agricole",VLOOKUP($A97,OUTIL!$EM:$ER,E$1,FALSE),IF($A$75="Produits finis d'equipement industriel",VLOOKUP($A97,OUTIL!$EU:$EZ,E$1,FALSE),"Ahmadovitch")))))))))/1000,0)</f>
        <v>24818</v>
      </c>
      <c r="F97" s="5">
        <f>ROUND(IF($A$75="Alimentation, boissons et tabacs",VLOOKUP($A97,OUTIL!$CH:$CM,F$1,FALSE),IF($A$75="Demi produits",VLOOKUP($A97,OUTIL!$CQ:$CV,F$1,FALSE),IF($A$75="Energie  et  lubrifiants",VLOOKUP($A97,OUTIL!$CY:$DD,F$1,FALSE),IF($A$75="Or industriel",VLOOKUP($A97,OUTIL!$DG:$DL,F$1,FALSE),IF($A$75="Produits bruts d'origine animale et vegetale",VLOOKUP($A97,OUTIL!$DO:$DT,F$1,FALSE),IF($A$75="Produits bruts d'origine minerale",VLOOKUP($A97,OUTIL!$DW:$EB,F$1,FALSE),IF($A$75="Produits finis de consommation",VLOOKUP($A97,OUTIL!$EE:$EJ,F$1,FALSE),IF($A$75="Produits finis d'equipement agricole",VLOOKUP($A97,OUTIL!$EM:$ER,F$1,FALSE),IF($A$75="Produits finis d'equipement industriel",VLOOKUP($A97,OUTIL!$EU:$EZ,F$1,FALSE),"Ahmadovitch")))))))))/1000,0)</f>
        <v>1954357</v>
      </c>
    </row>
    <row r="98" spans="1:6" ht="16.5" x14ac:dyDescent="0.3">
      <c r="A98">
        <v>23</v>
      </c>
      <c r="B98" s="5" t="str">
        <f>IF($A$75="Alimentation, boissons et tabacs",VLOOKUP(VLOOKUP($A98,OUTIL!$CH:$CM,B$1,FALSE),REF!$K:$L,2,FALSE),IF($A$75="Demi produits",VLOOKUP(VLOOKUP($A98,OUTIL!$CQ:$CV,B$1,FALSE),REF!$N:$O,2,FALSE),IF($A$75="Energie  et  lubrifiants",VLOOKUP(VLOOKUP($A98,OUTIL!$CY:$DD,B$1,FALSE),REF!$Z:$AA,2,FALSE),IF($A$75="Or industriel",VLOOKUP(VLOOKUP($A98,OUTIL!$DG:$DL,B$1,FALSE),REF!$AC:$AD,2,FALSE),IF($A$75="Produits bruts d'origine animale et vegetale",VLOOKUP(VLOOKUP($A98,OUTIL!$DO:$DT,B$1,FALSE),REF!$Q:$R,2,FALSE),IF($A$75="Produits bruts d'origine minerale",VLOOKUP(VLOOKUP($A98,OUTIL!$DW:$EB,B$1,FALSE),REF!$AF:$AG,2,FALSE),IF($A$75="Produits finis de consommation",VLOOKUP(VLOOKUP($A98,OUTIL!$EE:$EJ,B$1,FALSE),REF!$T:$U,2,FALSE),IF($A$75="Produits finis d'equipement agricole",VLOOKUP(VLOOKUP($A98,OUTIL!$EM:$ER,B$1,FALSE),REF!$AI:$AJ,2,FALSE),IF($A$75="Produits finis d'equipement industriel",VLOOKUP(VLOOKUP($A98,OUTIL!$EU:$EZ,B$1,FALSE),REF!$W:$X,2,FALSE),"Ahmadovitch")))))))))</f>
        <v>Quincaillerie sauf de ménage</v>
      </c>
      <c r="C98" s="5">
        <f>ROUND(IF($A$75="Alimentation, boissons et tabacs",VLOOKUP($A98,OUTIL!$CH:$CM,C$1,FALSE),IF($A$75="Demi produits",VLOOKUP($A98,OUTIL!$CQ:$CV,C$1,FALSE),IF($A$75="Energie  et  lubrifiants",VLOOKUP($A98,OUTIL!$CY:$DD,C$1,FALSE),IF($A$75="Or industriel",VLOOKUP($A98,OUTIL!$DG:$DL,C$1,FALSE),IF($A$75="Produits bruts d'origine animale et vegetale",VLOOKUP($A98,OUTIL!$DO:$DT,C$1,FALSE),IF($A$75="Produits bruts d'origine minerale",VLOOKUP($A98,OUTIL!$DW:$EB,C$1,FALSE),IF($A$75="Produits finis de consommation",VLOOKUP($A98,OUTIL!$EE:$EJ,C$1,FALSE),IF($A$75="Produits finis d'equipement agricole",VLOOKUP($A98,OUTIL!$EM:$ER,C$1,FALSE),IF($A$75="Produits finis d'equipement industriel",VLOOKUP($A98,OUTIL!$EU:$EZ,C$1,FALSE),"Ahmadovitch")))))))))/1000,0)</f>
        <v>48024</v>
      </c>
      <c r="D98" s="5">
        <f>ROUND(IF($A$75="Alimentation, boissons et tabacs",VLOOKUP($A98,OUTIL!$CH:$CM,D$1,FALSE),IF($A$75="Demi produits",VLOOKUP($A98,OUTIL!$CQ:$CV,D$1,FALSE),IF($A$75="Energie  et  lubrifiants",VLOOKUP($A98,OUTIL!$CY:$DD,D$1,FALSE),IF($A$75="Or industriel",VLOOKUP($A98,OUTIL!$DG:$DL,D$1,FALSE),IF($A$75="Produits bruts d'origine animale et vegetale",VLOOKUP($A98,OUTIL!$DO:$DT,D$1,FALSE),IF($A$75="Produits bruts d'origine minerale",VLOOKUP($A98,OUTIL!$DW:$EB,D$1,FALSE),IF($A$75="Produits finis de consommation",VLOOKUP($A98,OUTIL!$EE:$EJ,D$1,FALSE),IF($A$75="Produits finis d'equipement agricole",VLOOKUP($A98,OUTIL!$EM:$ER,D$1,FALSE),IF($A$75="Produits finis d'equipement industriel",VLOOKUP($A98,OUTIL!$EU:$EZ,D$1,FALSE),"Ahmadovitch")))))))))/1000,0)</f>
        <v>1821591</v>
      </c>
      <c r="E98" s="5">
        <f>ROUND(IF($A$75="Alimentation, boissons et tabacs",VLOOKUP($A98,OUTIL!$CH:$CM,E$1,FALSE),IF($A$75="Demi produits",VLOOKUP($A98,OUTIL!$CQ:$CV,E$1,FALSE),IF($A$75="Energie  et  lubrifiants",VLOOKUP($A98,OUTIL!$CY:$DD,E$1,FALSE),IF($A$75="Or industriel",VLOOKUP($A98,OUTIL!$DG:$DL,E$1,FALSE),IF($A$75="Produits bruts d'origine animale et vegetale",VLOOKUP($A98,OUTIL!$DO:$DT,E$1,FALSE),IF($A$75="Produits bruts d'origine minerale",VLOOKUP($A98,OUTIL!$DW:$EB,E$1,FALSE),IF($A$75="Produits finis de consommation",VLOOKUP($A98,OUTIL!$EE:$EJ,E$1,FALSE),IF($A$75="Produits finis d'equipement agricole",VLOOKUP($A98,OUTIL!$EM:$ER,E$1,FALSE),IF($A$75="Produits finis d'equipement industriel",VLOOKUP($A98,OUTIL!$EU:$EZ,E$1,FALSE),"Ahmadovitch")))))))))/1000,0)</f>
        <v>35758</v>
      </c>
      <c r="F98" s="5">
        <f>ROUND(IF($A$75="Alimentation, boissons et tabacs",VLOOKUP($A98,OUTIL!$CH:$CM,F$1,FALSE),IF($A$75="Demi produits",VLOOKUP($A98,OUTIL!$CQ:$CV,F$1,FALSE),IF($A$75="Energie  et  lubrifiants",VLOOKUP($A98,OUTIL!$CY:$DD,F$1,FALSE),IF($A$75="Or industriel",VLOOKUP($A98,OUTIL!$DG:$DL,F$1,FALSE),IF($A$75="Produits bruts d'origine animale et vegetale",VLOOKUP($A98,OUTIL!$DO:$DT,F$1,FALSE),IF($A$75="Produits bruts d'origine minerale",VLOOKUP($A98,OUTIL!$DW:$EB,F$1,FALSE),IF($A$75="Produits finis de consommation",VLOOKUP($A98,OUTIL!$EE:$EJ,F$1,FALSE),IF($A$75="Produits finis d'equipement agricole",VLOOKUP($A98,OUTIL!$EM:$ER,F$1,FALSE),IF($A$75="Produits finis d'equipement industriel",VLOOKUP($A98,OUTIL!$EU:$EZ,F$1,FALSE),"Ahmadovitch")))))))))/1000,0)</f>
        <v>1551894</v>
      </c>
    </row>
    <row r="99" spans="1:6" ht="16.5" x14ac:dyDescent="0.3">
      <c r="A99">
        <v>24</v>
      </c>
      <c r="B99" s="5" t="str">
        <f>IF($A$75="Alimentation, boissons et tabacs",VLOOKUP(VLOOKUP($A99,OUTIL!$CH:$CM,B$1,FALSE),REF!$K:$L,2,FALSE),IF($A$75="Demi produits",VLOOKUP(VLOOKUP($A99,OUTIL!$CQ:$CV,B$1,FALSE),REF!$N:$O,2,FALSE),IF($A$75="Energie  et  lubrifiants",VLOOKUP(VLOOKUP($A99,OUTIL!$CY:$DD,B$1,FALSE),REF!$Z:$AA,2,FALSE),IF($A$75="Or industriel",VLOOKUP(VLOOKUP($A99,OUTIL!$DG:$DL,B$1,FALSE),REF!$AC:$AD,2,FALSE),IF($A$75="Produits bruts d'origine animale et vegetale",VLOOKUP(VLOOKUP($A99,OUTIL!$DO:$DT,B$1,FALSE),REF!$Q:$R,2,FALSE),IF($A$75="Produits bruts d'origine minerale",VLOOKUP(VLOOKUP($A99,OUTIL!$DW:$EB,B$1,FALSE),REF!$AF:$AG,2,FALSE),IF($A$75="Produits finis de consommation",VLOOKUP(VLOOKUP($A99,OUTIL!$EE:$EJ,B$1,FALSE),REF!$T:$U,2,FALSE),IF($A$75="Produits finis d'equipement agricole",VLOOKUP(VLOOKUP($A99,OUTIL!$EM:$ER,B$1,FALSE),REF!$AI:$AJ,2,FALSE),IF($A$75="Produits finis d'equipement industriel",VLOOKUP(VLOOKUP($A99,OUTIL!$EU:$EZ,B$1,FALSE),REF!$W:$X,2,FALSE),"Ahmadovitch")))))))))</f>
        <v>Autres métaux communs et ouvrages en ces matières</v>
      </c>
      <c r="C99" s="5">
        <f>ROUND(IF($A$75="Alimentation, boissons et tabacs",VLOOKUP($A99,OUTIL!$CH:$CM,C$1,FALSE),IF($A$75="Demi produits",VLOOKUP($A99,OUTIL!$CQ:$CV,C$1,FALSE),IF($A$75="Energie  et  lubrifiants",VLOOKUP($A99,OUTIL!$CY:$DD,C$1,FALSE),IF($A$75="Or industriel",VLOOKUP($A99,OUTIL!$DG:$DL,C$1,FALSE),IF($A$75="Produits bruts d'origine animale et vegetale",VLOOKUP($A99,OUTIL!$DO:$DT,C$1,FALSE),IF($A$75="Produits bruts d'origine minerale",VLOOKUP($A99,OUTIL!$DW:$EB,C$1,FALSE),IF($A$75="Produits finis de consommation",VLOOKUP($A99,OUTIL!$EE:$EJ,C$1,FALSE),IF($A$75="Produits finis d'equipement agricole",VLOOKUP($A99,OUTIL!$EM:$ER,C$1,FALSE),IF($A$75="Produits finis d'equipement industriel",VLOOKUP($A99,OUTIL!$EU:$EZ,C$1,FALSE),"Ahmadovitch")))))))))/1000,0)</f>
        <v>18540</v>
      </c>
      <c r="D99" s="5">
        <f>ROUND(IF($A$75="Alimentation, boissons et tabacs",VLOOKUP($A99,OUTIL!$CH:$CM,D$1,FALSE),IF($A$75="Demi produits",VLOOKUP($A99,OUTIL!$CQ:$CV,D$1,FALSE),IF($A$75="Energie  et  lubrifiants",VLOOKUP($A99,OUTIL!$CY:$DD,D$1,FALSE),IF($A$75="Or industriel",VLOOKUP($A99,OUTIL!$DG:$DL,D$1,FALSE),IF($A$75="Produits bruts d'origine animale et vegetale",VLOOKUP($A99,OUTIL!$DO:$DT,D$1,FALSE),IF($A$75="Produits bruts d'origine minerale",VLOOKUP($A99,OUTIL!$DW:$EB,D$1,FALSE),IF($A$75="Produits finis de consommation",VLOOKUP($A99,OUTIL!$EE:$EJ,D$1,FALSE),IF($A$75="Produits finis d'equipement agricole",VLOOKUP($A99,OUTIL!$EM:$ER,D$1,FALSE),IF($A$75="Produits finis d'equipement industriel",VLOOKUP($A99,OUTIL!$EU:$EZ,D$1,FALSE),"Ahmadovitch")))))))))/1000,0)</f>
        <v>1743902</v>
      </c>
      <c r="E99" s="5">
        <f>ROUND(IF($A$75="Alimentation, boissons et tabacs",VLOOKUP($A99,OUTIL!$CH:$CM,E$1,FALSE),IF($A$75="Demi produits",VLOOKUP($A99,OUTIL!$CQ:$CV,E$1,FALSE),IF($A$75="Energie  et  lubrifiants",VLOOKUP($A99,OUTIL!$CY:$DD,E$1,FALSE),IF($A$75="Or industriel",VLOOKUP($A99,OUTIL!$DG:$DL,E$1,FALSE),IF($A$75="Produits bruts d'origine animale et vegetale",VLOOKUP($A99,OUTIL!$DO:$DT,E$1,FALSE),IF($A$75="Produits bruts d'origine minerale",VLOOKUP($A99,OUTIL!$DW:$EB,E$1,FALSE),IF($A$75="Produits finis de consommation",VLOOKUP($A99,OUTIL!$EE:$EJ,E$1,FALSE),IF($A$75="Produits finis d'equipement agricole",VLOOKUP($A99,OUTIL!$EM:$ER,E$1,FALSE),IF($A$75="Produits finis d'equipement industriel",VLOOKUP($A99,OUTIL!$EU:$EZ,E$1,FALSE),"Ahmadovitch")))))))))/1000,0)</f>
        <v>16993</v>
      </c>
      <c r="F99" s="5">
        <f>ROUND(IF($A$75="Alimentation, boissons et tabacs",VLOOKUP($A99,OUTIL!$CH:$CM,F$1,FALSE),IF($A$75="Demi produits",VLOOKUP($A99,OUTIL!$CQ:$CV,F$1,FALSE),IF($A$75="Energie  et  lubrifiants",VLOOKUP($A99,OUTIL!$CY:$DD,F$1,FALSE),IF($A$75="Or industriel",VLOOKUP($A99,OUTIL!$DG:$DL,F$1,FALSE),IF($A$75="Produits bruts d'origine animale et vegetale",VLOOKUP($A99,OUTIL!$DO:$DT,F$1,FALSE),IF($A$75="Produits bruts d'origine minerale",VLOOKUP($A99,OUTIL!$DW:$EB,F$1,FALSE),IF($A$75="Produits finis de consommation",VLOOKUP($A99,OUTIL!$EE:$EJ,F$1,FALSE),IF($A$75="Produits finis d'equipement agricole",VLOOKUP($A99,OUTIL!$EM:$ER,F$1,FALSE),IF($A$75="Produits finis d'equipement industriel",VLOOKUP($A99,OUTIL!$EU:$EZ,F$1,FALSE),"Ahmadovitch")))))))))/1000,0)</f>
        <v>1722719</v>
      </c>
    </row>
    <row r="100" spans="1:6" ht="16.5" x14ac:dyDescent="0.3">
      <c r="A100">
        <v>25</v>
      </c>
      <c r="B100" s="5" t="str">
        <f>IF($A$75="Alimentation, boissons et tabacs",VLOOKUP(VLOOKUP($A100,OUTIL!$CH:$CM,B$1,FALSE),REF!$K:$L,2,FALSE),IF($A$75="Demi produits",VLOOKUP(VLOOKUP($A100,OUTIL!$CQ:$CV,B$1,FALSE),REF!$N:$O,2,FALSE),IF($A$75="Energie  et  lubrifiants",VLOOKUP(VLOOKUP($A100,OUTIL!$CY:$DD,B$1,FALSE),REF!$Z:$AA,2,FALSE),IF($A$75="Or industriel",VLOOKUP(VLOOKUP($A100,OUTIL!$DG:$DL,B$1,FALSE),REF!$AC:$AD,2,FALSE),IF($A$75="Produits bruts d'origine animale et vegetale",VLOOKUP(VLOOKUP($A100,OUTIL!$DO:$DT,B$1,FALSE),REF!$Q:$R,2,FALSE),IF($A$75="Produits bruts d'origine minerale",VLOOKUP(VLOOKUP($A100,OUTIL!$DW:$EB,B$1,FALSE),REF!$AF:$AG,2,FALSE),IF($A$75="Produits finis de consommation",VLOOKUP(VLOOKUP($A100,OUTIL!$EE:$EJ,B$1,FALSE),REF!$T:$U,2,FALSE),IF($A$75="Produits finis d'equipement agricole",VLOOKUP(VLOOKUP($A100,OUTIL!$EM:$ER,B$1,FALSE),REF!$AI:$AJ,2,FALSE),IF($A$75="Produits finis d'equipement industriel",VLOOKUP(VLOOKUP($A100,OUTIL!$EU:$EZ,B$1,FALSE),REF!$W:$X,2,FALSE),"Ahmadovitch")))))))))</f>
        <v>Boutons et leur parties en diverse matières</v>
      </c>
      <c r="C100" s="5">
        <f>ROUND(IF($A$75="Alimentation, boissons et tabacs",VLOOKUP($A100,OUTIL!$CH:$CM,C$1,FALSE),IF($A$75="Demi produits",VLOOKUP($A100,OUTIL!$CQ:$CV,C$1,FALSE),IF($A$75="Energie  et  lubrifiants",VLOOKUP($A100,OUTIL!$CY:$DD,C$1,FALSE),IF($A$75="Or industriel",VLOOKUP($A100,OUTIL!$DG:$DL,C$1,FALSE),IF($A$75="Produits bruts d'origine animale et vegetale",VLOOKUP($A100,OUTIL!$DO:$DT,C$1,FALSE),IF($A$75="Produits bruts d'origine minerale",VLOOKUP($A100,OUTIL!$DW:$EB,C$1,FALSE),IF($A$75="Produits finis de consommation",VLOOKUP($A100,OUTIL!$EE:$EJ,C$1,FALSE),IF($A$75="Produits finis d'equipement agricole",VLOOKUP($A100,OUTIL!$EM:$ER,C$1,FALSE),IF($A$75="Produits finis d'equipement industriel",VLOOKUP($A100,OUTIL!$EU:$EZ,C$1,FALSE),"Ahmadovitch")))))))))/1000,0)</f>
        <v>5721</v>
      </c>
      <c r="D100" s="5">
        <f>ROUND(IF($A$75="Alimentation, boissons et tabacs",VLOOKUP($A100,OUTIL!$CH:$CM,D$1,FALSE),IF($A$75="Demi produits",VLOOKUP($A100,OUTIL!$CQ:$CV,D$1,FALSE),IF($A$75="Energie  et  lubrifiants",VLOOKUP($A100,OUTIL!$CY:$DD,D$1,FALSE),IF($A$75="Or industriel",VLOOKUP($A100,OUTIL!$DG:$DL,D$1,FALSE),IF($A$75="Produits bruts d'origine animale et vegetale",VLOOKUP($A100,OUTIL!$DO:$DT,D$1,FALSE),IF($A$75="Produits bruts d'origine minerale",VLOOKUP($A100,OUTIL!$DW:$EB,D$1,FALSE),IF($A$75="Produits finis de consommation",VLOOKUP($A100,OUTIL!$EE:$EJ,D$1,FALSE),IF($A$75="Produits finis d'equipement agricole",VLOOKUP($A100,OUTIL!$EM:$ER,D$1,FALSE),IF($A$75="Produits finis d'equipement industriel",VLOOKUP($A100,OUTIL!$EU:$EZ,D$1,FALSE),"Ahmadovitch")))))))))/1000,0)</f>
        <v>1473334</v>
      </c>
      <c r="E100" s="5">
        <f>ROUND(IF($A$75="Alimentation, boissons et tabacs",VLOOKUP($A100,OUTIL!$CH:$CM,E$1,FALSE),IF($A$75="Demi produits",VLOOKUP($A100,OUTIL!$CQ:$CV,E$1,FALSE),IF($A$75="Energie  et  lubrifiants",VLOOKUP($A100,OUTIL!$CY:$DD,E$1,FALSE),IF($A$75="Or industriel",VLOOKUP($A100,OUTIL!$DG:$DL,E$1,FALSE),IF($A$75="Produits bruts d'origine animale et vegetale",VLOOKUP($A100,OUTIL!$DO:$DT,E$1,FALSE),IF($A$75="Produits bruts d'origine minerale",VLOOKUP($A100,OUTIL!$DW:$EB,E$1,FALSE),IF($A$75="Produits finis de consommation",VLOOKUP($A100,OUTIL!$EE:$EJ,E$1,FALSE),IF($A$75="Produits finis d'equipement agricole",VLOOKUP($A100,OUTIL!$EM:$ER,E$1,FALSE),IF($A$75="Produits finis d'equipement industriel",VLOOKUP($A100,OUTIL!$EU:$EZ,E$1,FALSE),"Ahmadovitch")))))))))/1000,0)</f>
        <v>6231</v>
      </c>
      <c r="F100" s="5">
        <f>ROUND(IF($A$75="Alimentation, boissons et tabacs",VLOOKUP($A100,OUTIL!$CH:$CM,F$1,FALSE),IF($A$75="Demi produits",VLOOKUP($A100,OUTIL!$CQ:$CV,F$1,FALSE),IF($A$75="Energie  et  lubrifiants",VLOOKUP($A100,OUTIL!$CY:$DD,F$1,FALSE),IF($A$75="Or industriel",VLOOKUP($A100,OUTIL!$DG:$DL,F$1,FALSE),IF($A$75="Produits bruts d'origine animale et vegetale",VLOOKUP($A100,OUTIL!$DO:$DT,F$1,FALSE),IF($A$75="Produits bruts d'origine minerale",VLOOKUP($A100,OUTIL!$DW:$EB,F$1,FALSE),IF($A$75="Produits finis de consommation",VLOOKUP($A100,OUTIL!$EE:$EJ,F$1,FALSE),IF($A$75="Produits finis d'equipement agricole",VLOOKUP($A100,OUTIL!$EM:$ER,F$1,FALSE),IF($A$75="Produits finis d'equipement industriel",VLOOKUP($A100,OUTIL!$EU:$EZ,F$1,FALSE),"Ahmadovitch")))))))))/1000,0)</f>
        <v>1493596</v>
      </c>
    </row>
    <row r="101" spans="1:6" ht="16.5" x14ac:dyDescent="0.3">
      <c r="A101">
        <v>26</v>
      </c>
      <c r="B101" s="5" t="str">
        <f>IF($A$75="Alimentation, boissons et tabacs",VLOOKUP(VLOOKUP($A101,OUTIL!$CH:$CM,B$1,FALSE),REF!$K:$L,2,FALSE),IF($A$75="Demi produits",VLOOKUP(VLOOKUP($A101,OUTIL!$CQ:$CV,B$1,FALSE),REF!$N:$O,2,FALSE),IF($A$75="Energie  et  lubrifiants",VLOOKUP(VLOOKUP($A101,OUTIL!$CY:$DD,B$1,FALSE),REF!$Z:$AA,2,FALSE),IF($A$75="Or industriel",VLOOKUP(VLOOKUP($A101,OUTIL!$DG:$DL,B$1,FALSE),REF!$AC:$AD,2,FALSE),IF($A$75="Produits bruts d'origine animale et vegetale",VLOOKUP(VLOOKUP($A101,OUTIL!$DO:$DT,B$1,FALSE),REF!$Q:$R,2,FALSE),IF($A$75="Produits bruts d'origine minerale",VLOOKUP(VLOOKUP($A101,OUTIL!$DW:$EB,B$1,FALSE),REF!$AF:$AG,2,FALSE),IF($A$75="Produits finis de consommation",VLOOKUP(VLOOKUP($A101,OUTIL!$EE:$EJ,B$1,FALSE),REF!$T:$U,2,FALSE),IF($A$75="Produits finis d'equipement agricole",VLOOKUP(VLOOKUP($A101,OUTIL!$EM:$ER,B$1,FALSE),REF!$AI:$AJ,2,FALSE),IF($A$75="Produits finis d'equipement industriel",VLOOKUP(VLOOKUP($A101,OUTIL!$EU:$EZ,B$1,FALSE),REF!$W:$X,2,FALSE),"Ahmadovitch")))))))))</f>
        <v>Fils, barres et profilés en aluminium</v>
      </c>
      <c r="C101" s="5">
        <f>ROUND(IF($A$75="Alimentation, boissons et tabacs",VLOOKUP($A101,OUTIL!$CH:$CM,C$1,FALSE),IF($A$75="Demi produits",VLOOKUP($A101,OUTIL!$CQ:$CV,C$1,FALSE),IF($A$75="Energie  et  lubrifiants",VLOOKUP($A101,OUTIL!$CY:$DD,C$1,FALSE),IF($A$75="Or industriel",VLOOKUP($A101,OUTIL!$DG:$DL,C$1,FALSE),IF($A$75="Produits bruts d'origine animale et vegetale",VLOOKUP($A101,OUTIL!$DO:$DT,C$1,FALSE),IF($A$75="Produits bruts d'origine minerale",VLOOKUP($A101,OUTIL!$DW:$EB,C$1,FALSE),IF($A$75="Produits finis de consommation",VLOOKUP($A101,OUTIL!$EE:$EJ,C$1,FALSE),IF($A$75="Produits finis d'equipement agricole",VLOOKUP($A101,OUTIL!$EM:$ER,C$1,FALSE),IF($A$75="Produits finis d'equipement industriel",VLOOKUP($A101,OUTIL!$EU:$EZ,C$1,FALSE),"Ahmadovitch")))))))))/1000,0)</f>
        <v>37687</v>
      </c>
      <c r="D101" s="5">
        <f>ROUND(IF($A$75="Alimentation, boissons et tabacs",VLOOKUP($A101,OUTIL!$CH:$CM,D$1,FALSE),IF($A$75="Demi produits",VLOOKUP($A101,OUTIL!$CQ:$CV,D$1,FALSE),IF($A$75="Energie  et  lubrifiants",VLOOKUP($A101,OUTIL!$CY:$DD,D$1,FALSE),IF($A$75="Or industriel",VLOOKUP($A101,OUTIL!$DG:$DL,D$1,FALSE),IF($A$75="Produits bruts d'origine animale et vegetale",VLOOKUP($A101,OUTIL!$DO:$DT,D$1,FALSE),IF($A$75="Produits bruts d'origine minerale",VLOOKUP($A101,OUTIL!$DW:$EB,D$1,FALSE),IF($A$75="Produits finis de consommation",VLOOKUP($A101,OUTIL!$EE:$EJ,D$1,FALSE),IF($A$75="Produits finis d'equipement agricole",VLOOKUP($A101,OUTIL!$EM:$ER,D$1,FALSE),IF($A$75="Produits finis d'equipement industriel",VLOOKUP($A101,OUTIL!$EU:$EZ,D$1,FALSE),"Ahmadovitch")))))))))/1000,0)</f>
        <v>1374971</v>
      </c>
      <c r="E101" s="5">
        <f>ROUND(IF($A$75="Alimentation, boissons et tabacs",VLOOKUP($A101,OUTIL!$CH:$CM,E$1,FALSE),IF($A$75="Demi produits",VLOOKUP($A101,OUTIL!$CQ:$CV,E$1,FALSE),IF($A$75="Energie  et  lubrifiants",VLOOKUP($A101,OUTIL!$CY:$DD,E$1,FALSE),IF($A$75="Or industriel",VLOOKUP($A101,OUTIL!$DG:$DL,E$1,FALSE),IF($A$75="Produits bruts d'origine animale et vegetale",VLOOKUP($A101,OUTIL!$DO:$DT,E$1,FALSE),IF($A$75="Produits bruts d'origine minerale",VLOOKUP($A101,OUTIL!$DW:$EB,E$1,FALSE),IF($A$75="Produits finis de consommation",VLOOKUP($A101,OUTIL!$EE:$EJ,E$1,FALSE),IF($A$75="Produits finis d'equipement agricole",VLOOKUP($A101,OUTIL!$EM:$ER,E$1,FALSE),IF($A$75="Produits finis d'equipement industriel",VLOOKUP($A101,OUTIL!$EU:$EZ,E$1,FALSE),"Ahmadovitch")))))))))/1000,0)</f>
        <v>36236</v>
      </c>
      <c r="F101" s="5">
        <f>ROUND(IF($A$75="Alimentation, boissons et tabacs",VLOOKUP($A101,OUTIL!$CH:$CM,F$1,FALSE),IF($A$75="Demi produits",VLOOKUP($A101,OUTIL!$CQ:$CV,F$1,FALSE),IF($A$75="Energie  et  lubrifiants",VLOOKUP($A101,OUTIL!$CY:$DD,F$1,FALSE),IF($A$75="Or industriel",VLOOKUP($A101,OUTIL!$DG:$DL,F$1,FALSE),IF($A$75="Produits bruts d'origine animale et vegetale",VLOOKUP($A101,OUTIL!$DO:$DT,F$1,FALSE),IF($A$75="Produits bruts d'origine minerale",VLOOKUP($A101,OUTIL!$DW:$EB,F$1,FALSE),IF($A$75="Produits finis de consommation",VLOOKUP($A101,OUTIL!$EE:$EJ,F$1,FALSE),IF($A$75="Produits finis d'equipement agricole",VLOOKUP($A101,OUTIL!$EM:$ER,F$1,FALSE),IF($A$75="Produits finis d'equipement industriel",VLOOKUP($A101,OUTIL!$EU:$EZ,F$1,FALSE),"Ahmadovitch")))))))))/1000,0)</f>
        <v>1290870</v>
      </c>
    </row>
    <row r="102" spans="1:6" ht="16.5" x14ac:dyDescent="0.3">
      <c r="A102">
        <v>27</v>
      </c>
      <c r="B102" s="5" t="str">
        <f>IF($A$75="Alimentation, boissons et tabacs",VLOOKUP(VLOOKUP($A102,OUTIL!$CH:$CM,B$1,FALSE),REF!$K:$L,2,FALSE),IF($A$75="Demi produits",VLOOKUP(VLOOKUP($A102,OUTIL!$CQ:$CV,B$1,FALSE),REF!$N:$O,2,FALSE),IF($A$75="Energie  et  lubrifiants",VLOOKUP(VLOOKUP($A102,OUTIL!$CY:$DD,B$1,FALSE),REF!$Z:$AA,2,FALSE),IF($A$75="Or industriel",VLOOKUP(VLOOKUP($A102,OUTIL!$DG:$DL,B$1,FALSE),REF!$AC:$AD,2,FALSE),IF($A$75="Produits bruts d'origine animale et vegetale",VLOOKUP(VLOOKUP($A102,OUTIL!$DO:$DT,B$1,FALSE),REF!$Q:$R,2,FALSE),IF($A$75="Produits bruts d'origine minerale",VLOOKUP(VLOOKUP($A102,OUTIL!$DW:$EB,B$1,FALSE),REF!$AF:$AG,2,FALSE),IF($A$75="Produits finis de consommation",VLOOKUP(VLOOKUP($A102,OUTIL!$EE:$EJ,B$1,FALSE),REF!$T:$U,2,FALSE),IF($A$75="Produits finis d'equipement agricole",VLOOKUP(VLOOKUP($A102,OUTIL!$EM:$ER,B$1,FALSE),REF!$AI:$AJ,2,FALSE),IF($A$75="Produits finis d'equipement industriel",VLOOKUP(VLOOKUP($A102,OUTIL!$EU:$EZ,B$1,FALSE),REF!$W:$X,2,FALSE),"Ahmadovitch")))))))))</f>
        <v>Tubes; tuyaux et leurs accessoires, en matière plastique</v>
      </c>
      <c r="C102" s="5">
        <f>ROUND(IF($A$75="Alimentation, boissons et tabacs",VLOOKUP($A102,OUTIL!$CH:$CM,C$1,FALSE),IF($A$75="Demi produits",VLOOKUP($A102,OUTIL!$CQ:$CV,C$1,FALSE),IF($A$75="Energie  et  lubrifiants",VLOOKUP($A102,OUTIL!$CY:$DD,C$1,FALSE),IF($A$75="Or industriel",VLOOKUP($A102,OUTIL!$DG:$DL,C$1,FALSE),IF($A$75="Produits bruts d'origine animale et vegetale",VLOOKUP($A102,OUTIL!$DO:$DT,C$1,FALSE),IF($A$75="Produits bruts d'origine minerale",VLOOKUP($A102,OUTIL!$DW:$EB,C$1,FALSE),IF($A$75="Produits finis de consommation",VLOOKUP($A102,OUTIL!$EE:$EJ,C$1,FALSE),IF($A$75="Produits finis d'equipement agricole",VLOOKUP($A102,OUTIL!$EM:$ER,C$1,FALSE),IF($A$75="Produits finis d'equipement industriel",VLOOKUP($A102,OUTIL!$EU:$EZ,C$1,FALSE),"Ahmadovitch")))))))))/1000,0)</f>
        <v>28518</v>
      </c>
      <c r="D102" s="5">
        <f>ROUND(IF($A$75="Alimentation, boissons et tabacs",VLOOKUP($A102,OUTIL!$CH:$CM,D$1,FALSE),IF($A$75="Demi produits",VLOOKUP($A102,OUTIL!$CQ:$CV,D$1,FALSE),IF($A$75="Energie  et  lubrifiants",VLOOKUP($A102,OUTIL!$CY:$DD,D$1,FALSE),IF($A$75="Or industriel",VLOOKUP($A102,OUTIL!$DG:$DL,D$1,FALSE),IF($A$75="Produits bruts d'origine animale et vegetale",VLOOKUP($A102,OUTIL!$DO:$DT,D$1,FALSE),IF($A$75="Produits bruts d'origine minerale",VLOOKUP($A102,OUTIL!$DW:$EB,D$1,FALSE),IF($A$75="Produits finis de consommation",VLOOKUP($A102,OUTIL!$EE:$EJ,D$1,FALSE),IF($A$75="Produits finis d'equipement agricole",VLOOKUP($A102,OUTIL!$EM:$ER,D$1,FALSE),IF($A$75="Produits finis d'equipement industriel",VLOOKUP($A102,OUTIL!$EU:$EZ,D$1,FALSE),"Ahmadovitch")))))))))/1000,0)</f>
        <v>1256637</v>
      </c>
      <c r="E102" s="5">
        <f>ROUND(IF($A$75="Alimentation, boissons et tabacs",VLOOKUP($A102,OUTIL!$CH:$CM,E$1,FALSE),IF($A$75="Demi produits",VLOOKUP($A102,OUTIL!$CQ:$CV,E$1,FALSE),IF($A$75="Energie  et  lubrifiants",VLOOKUP($A102,OUTIL!$CY:$DD,E$1,FALSE),IF($A$75="Or industriel",VLOOKUP($A102,OUTIL!$DG:$DL,E$1,FALSE),IF($A$75="Produits bruts d'origine animale et vegetale",VLOOKUP($A102,OUTIL!$DO:$DT,E$1,FALSE),IF($A$75="Produits bruts d'origine minerale",VLOOKUP($A102,OUTIL!$DW:$EB,E$1,FALSE),IF($A$75="Produits finis de consommation",VLOOKUP($A102,OUTIL!$EE:$EJ,E$1,FALSE),IF($A$75="Produits finis d'equipement agricole",VLOOKUP($A102,OUTIL!$EM:$ER,E$1,FALSE),IF($A$75="Produits finis d'equipement industriel",VLOOKUP($A102,OUTIL!$EU:$EZ,E$1,FALSE),"Ahmadovitch")))))))))/1000,0)</f>
        <v>39757</v>
      </c>
      <c r="F102" s="5">
        <f>ROUND(IF($A$75="Alimentation, boissons et tabacs",VLOOKUP($A102,OUTIL!$CH:$CM,F$1,FALSE),IF($A$75="Demi produits",VLOOKUP($A102,OUTIL!$CQ:$CV,F$1,FALSE),IF($A$75="Energie  et  lubrifiants",VLOOKUP($A102,OUTIL!$CY:$DD,F$1,FALSE),IF($A$75="Or industriel",VLOOKUP($A102,OUTIL!$DG:$DL,F$1,FALSE),IF($A$75="Produits bruts d'origine animale et vegetale",VLOOKUP($A102,OUTIL!$DO:$DT,F$1,FALSE),IF($A$75="Produits bruts d'origine minerale",VLOOKUP($A102,OUTIL!$DW:$EB,F$1,FALSE),IF($A$75="Produits finis de consommation",VLOOKUP($A102,OUTIL!$EE:$EJ,F$1,FALSE),IF($A$75="Produits finis d'equipement agricole",VLOOKUP($A102,OUTIL!$EM:$ER,F$1,FALSE),IF($A$75="Produits finis d'equipement industriel",VLOOKUP($A102,OUTIL!$EU:$EZ,F$1,FALSE),"Ahmadovitch")))))))))/1000,0)</f>
        <v>1465659</v>
      </c>
    </row>
    <row r="103" spans="1:6" ht="16.5" x14ac:dyDescent="0.3">
      <c r="A103">
        <v>28</v>
      </c>
      <c r="B103" s="5" t="str">
        <f>IF($A$75="Alimentation, boissons et tabacs",VLOOKUP(VLOOKUP($A103,OUTIL!$CH:$CM,B$1,FALSE),REF!$K:$L,2,FALSE),IF($A$75="Demi produits",VLOOKUP(VLOOKUP($A103,OUTIL!$CQ:$CV,B$1,FALSE),REF!$N:$O,2,FALSE),IF($A$75="Energie  et  lubrifiants",VLOOKUP(VLOOKUP($A103,OUTIL!$CY:$DD,B$1,FALSE),REF!$Z:$AA,2,FALSE),IF($A$75="Or industriel",VLOOKUP(VLOOKUP($A103,OUTIL!$DG:$DL,B$1,FALSE),REF!$AC:$AD,2,FALSE),IF($A$75="Produits bruts d'origine animale et vegetale",VLOOKUP(VLOOKUP($A103,OUTIL!$DO:$DT,B$1,FALSE),REF!$Q:$R,2,FALSE),IF($A$75="Produits bruts d'origine minerale",VLOOKUP(VLOOKUP($A103,OUTIL!$DW:$EB,B$1,FALSE),REF!$AF:$AG,2,FALSE),IF($A$75="Produits finis de consommation",VLOOKUP(VLOOKUP($A103,OUTIL!$EE:$EJ,B$1,FALSE),REF!$T:$U,2,FALSE),IF($A$75="Produits finis d'equipement agricole",VLOOKUP(VLOOKUP($A103,OUTIL!$EM:$ER,B$1,FALSE),REF!$AI:$AJ,2,FALSE),IF($A$75="Produits finis d'equipement industriel",VLOOKUP(VLOOKUP($A103,OUTIL!$EU:$EZ,B$1,FALSE),REF!$W:$X,2,FALSE),"Ahmadovitch")))))))))</f>
        <v>Peintures, vernis et mastics</v>
      </c>
      <c r="C103" s="5">
        <f>ROUND(IF($A$75="Alimentation, boissons et tabacs",VLOOKUP($A103,OUTIL!$CH:$CM,C$1,FALSE),IF($A$75="Demi produits",VLOOKUP($A103,OUTIL!$CQ:$CV,C$1,FALSE),IF($A$75="Energie  et  lubrifiants",VLOOKUP($A103,OUTIL!$CY:$DD,C$1,FALSE),IF($A$75="Or industriel",VLOOKUP($A103,OUTIL!$DG:$DL,C$1,FALSE),IF($A$75="Produits bruts d'origine animale et vegetale",VLOOKUP($A103,OUTIL!$DO:$DT,C$1,FALSE),IF($A$75="Produits bruts d'origine minerale",VLOOKUP($A103,OUTIL!$DW:$EB,C$1,FALSE),IF($A$75="Produits finis de consommation",VLOOKUP($A103,OUTIL!$EE:$EJ,C$1,FALSE),IF($A$75="Produits finis d'equipement agricole",VLOOKUP($A103,OUTIL!$EM:$ER,C$1,FALSE),IF($A$75="Produits finis d'equipement industriel",VLOOKUP($A103,OUTIL!$EU:$EZ,C$1,FALSE),"Ahmadovitch")))))))))/1000,0)</f>
        <v>33150</v>
      </c>
      <c r="D103" s="5">
        <f>ROUND(IF($A$75="Alimentation, boissons et tabacs",VLOOKUP($A103,OUTIL!$CH:$CM,D$1,FALSE),IF($A$75="Demi produits",VLOOKUP($A103,OUTIL!$CQ:$CV,D$1,FALSE),IF($A$75="Energie  et  lubrifiants",VLOOKUP($A103,OUTIL!$CY:$DD,D$1,FALSE),IF($A$75="Or industriel",VLOOKUP($A103,OUTIL!$DG:$DL,D$1,FALSE),IF($A$75="Produits bruts d'origine animale et vegetale",VLOOKUP($A103,OUTIL!$DO:$DT,D$1,FALSE),IF($A$75="Produits bruts d'origine minerale",VLOOKUP($A103,OUTIL!$DW:$EB,D$1,FALSE),IF($A$75="Produits finis de consommation",VLOOKUP($A103,OUTIL!$EE:$EJ,D$1,FALSE),IF($A$75="Produits finis d'equipement agricole",VLOOKUP($A103,OUTIL!$EM:$ER,D$1,FALSE),IF($A$75="Produits finis d'equipement industriel",VLOOKUP($A103,OUTIL!$EU:$EZ,D$1,FALSE),"Ahmadovitch")))))))))/1000,0)</f>
        <v>1230383</v>
      </c>
      <c r="E103" s="5">
        <f>ROUND(IF($A$75="Alimentation, boissons et tabacs",VLOOKUP($A103,OUTIL!$CH:$CM,E$1,FALSE),IF($A$75="Demi produits",VLOOKUP($A103,OUTIL!$CQ:$CV,E$1,FALSE),IF($A$75="Energie  et  lubrifiants",VLOOKUP($A103,OUTIL!$CY:$DD,E$1,FALSE),IF($A$75="Or industriel",VLOOKUP($A103,OUTIL!$DG:$DL,E$1,FALSE),IF($A$75="Produits bruts d'origine animale et vegetale",VLOOKUP($A103,OUTIL!$DO:$DT,E$1,FALSE),IF($A$75="Produits bruts d'origine minerale",VLOOKUP($A103,OUTIL!$DW:$EB,E$1,FALSE),IF($A$75="Produits finis de consommation",VLOOKUP($A103,OUTIL!$EE:$EJ,E$1,FALSE),IF($A$75="Produits finis d'equipement agricole",VLOOKUP($A103,OUTIL!$EM:$ER,E$1,FALSE),IF($A$75="Produits finis d'equipement industriel",VLOOKUP($A103,OUTIL!$EU:$EZ,E$1,FALSE),"Ahmadovitch")))))))))/1000,0)</f>
        <v>28030</v>
      </c>
      <c r="F103" s="5">
        <f>ROUND(IF($A$75="Alimentation, boissons et tabacs",VLOOKUP($A103,OUTIL!$CH:$CM,F$1,FALSE),IF($A$75="Demi produits",VLOOKUP($A103,OUTIL!$CQ:$CV,F$1,FALSE),IF($A$75="Energie  et  lubrifiants",VLOOKUP($A103,OUTIL!$CY:$DD,F$1,FALSE),IF($A$75="Or industriel",VLOOKUP($A103,OUTIL!$DG:$DL,F$1,FALSE),IF($A$75="Produits bruts d'origine animale et vegetale",VLOOKUP($A103,OUTIL!$DO:$DT,F$1,FALSE),IF($A$75="Produits bruts d'origine minerale",VLOOKUP($A103,OUTIL!$DW:$EB,F$1,FALSE),IF($A$75="Produits finis de consommation",VLOOKUP($A103,OUTIL!$EE:$EJ,F$1,FALSE),IF($A$75="Produits finis d'equipement agricole",VLOOKUP($A103,OUTIL!$EM:$ER,F$1,FALSE),IF($A$75="Produits finis d'equipement industriel",VLOOKUP($A103,OUTIL!$EU:$EZ,F$1,FALSE),"Ahmadovitch")))))))))/1000,0)</f>
        <v>1083631</v>
      </c>
    </row>
    <row r="104" spans="1:6" ht="16.5" x14ac:dyDescent="0.3">
      <c r="A104">
        <v>29</v>
      </c>
      <c r="B104" s="5" t="str">
        <f>IF($A$75="Alimentation, boissons et tabacs",VLOOKUP(VLOOKUP($A104,OUTIL!$CH:$CM,B$1,FALSE),REF!$K:$L,2,FALSE),IF($A$75="Demi produits",VLOOKUP(VLOOKUP($A104,OUTIL!$CQ:$CV,B$1,FALSE),REF!$N:$O,2,FALSE),IF($A$75="Energie  et  lubrifiants",VLOOKUP(VLOOKUP($A104,OUTIL!$CY:$DD,B$1,FALSE),REF!$Z:$AA,2,FALSE),IF($A$75="Or industriel",VLOOKUP(VLOOKUP($A104,OUTIL!$DG:$DL,B$1,FALSE),REF!$AC:$AD,2,FALSE),IF($A$75="Produits bruts d'origine animale et vegetale",VLOOKUP(VLOOKUP($A104,OUTIL!$DO:$DT,B$1,FALSE),REF!$Q:$R,2,FALSE),IF($A$75="Produits bruts d'origine minerale",VLOOKUP(VLOOKUP($A104,OUTIL!$DW:$EB,B$1,FALSE),REF!$AF:$AG,2,FALSE),IF($A$75="Produits finis de consommation",VLOOKUP(VLOOKUP($A104,OUTIL!$EE:$EJ,B$1,FALSE),REF!$T:$U,2,FALSE),IF($A$75="Produits finis d'equipement agricole",VLOOKUP(VLOOKUP($A104,OUTIL!$EM:$ER,B$1,FALSE),REF!$AI:$AJ,2,FALSE),IF($A$75="Produits finis d'equipement industriel",VLOOKUP(VLOOKUP($A104,OUTIL!$EU:$EZ,B$1,FALSE),REF!$W:$X,2,FALSE),"Ahmadovitch")))))))))</f>
        <v>Articles de robinetterie et organes similaires</v>
      </c>
      <c r="C104" s="5">
        <f>ROUND(IF($A$75="Alimentation, boissons et tabacs",VLOOKUP($A104,OUTIL!$CH:$CM,C$1,FALSE),IF($A$75="Demi produits",VLOOKUP($A104,OUTIL!$CQ:$CV,C$1,FALSE),IF($A$75="Energie  et  lubrifiants",VLOOKUP($A104,OUTIL!$CY:$DD,C$1,FALSE),IF($A$75="Or industriel",VLOOKUP($A104,OUTIL!$DG:$DL,C$1,FALSE),IF($A$75="Produits bruts d'origine animale et vegetale",VLOOKUP($A104,OUTIL!$DO:$DT,C$1,FALSE),IF($A$75="Produits bruts d'origine minerale",VLOOKUP($A104,OUTIL!$DW:$EB,C$1,FALSE),IF($A$75="Produits finis de consommation",VLOOKUP($A104,OUTIL!$EE:$EJ,C$1,FALSE),IF($A$75="Produits finis d'equipement agricole",VLOOKUP($A104,OUTIL!$EM:$ER,C$1,FALSE),IF($A$75="Produits finis d'equipement industriel",VLOOKUP($A104,OUTIL!$EU:$EZ,C$1,FALSE),"Ahmadovitch")))))))))/1000,0)</f>
        <v>8733</v>
      </c>
      <c r="D104" s="5">
        <f>ROUND(IF($A$75="Alimentation, boissons et tabacs",VLOOKUP($A104,OUTIL!$CH:$CM,D$1,FALSE),IF($A$75="Demi produits",VLOOKUP($A104,OUTIL!$CQ:$CV,D$1,FALSE),IF($A$75="Energie  et  lubrifiants",VLOOKUP($A104,OUTIL!$CY:$DD,D$1,FALSE),IF($A$75="Or industriel",VLOOKUP($A104,OUTIL!$DG:$DL,D$1,FALSE),IF($A$75="Produits bruts d'origine animale et vegetale",VLOOKUP($A104,OUTIL!$DO:$DT,D$1,FALSE),IF($A$75="Produits bruts d'origine minerale",VLOOKUP($A104,OUTIL!$DW:$EB,D$1,FALSE),IF($A$75="Produits finis de consommation",VLOOKUP($A104,OUTIL!$EE:$EJ,D$1,FALSE),IF($A$75="Produits finis d'equipement agricole",VLOOKUP($A104,OUTIL!$EM:$ER,D$1,FALSE),IF($A$75="Produits finis d'equipement industriel",VLOOKUP($A104,OUTIL!$EU:$EZ,D$1,FALSE),"Ahmadovitch")))))))))/1000,0)</f>
        <v>1195809</v>
      </c>
      <c r="E104" s="5">
        <f>ROUND(IF($A$75="Alimentation, boissons et tabacs",VLOOKUP($A104,OUTIL!$CH:$CM,E$1,FALSE),IF($A$75="Demi produits",VLOOKUP($A104,OUTIL!$CQ:$CV,E$1,FALSE),IF($A$75="Energie  et  lubrifiants",VLOOKUP($A104,OUTIL!$CY:$DD,E$1,FALSE),IF($A$75="Or industriel",VLOOKUP($A104,OUTIL!$DG:$DL,E$1,FALSE),IF($A$75="Produits bruts d'origine animale et vegetale",VLOOKUP($A104,OUTIL!$DO:$DT,E$1,FALSE),IF($A$75="Produits bruts d'origine minerale",VLOOKUP($A104,OUTIL!$DW:$EB,E$1,FALSE),IF($A$75="Produits finis de consommation",VLOOKUP($A104,OUTIL!$EE:$EJ,E$1,FALSE),IF($A$75="Produits finis d'equipement agricole",VLOOKUP($A104,OUTIL!$EM:$ER,E$1,FALSE),IF($A$75="Produits finis d'equipement industriel",VLOOKUP($A104,OUTIL!$EU:$EZ,E$1,FALSE),"Ahmadovitch")))))))))/1000,0)</f>
        <v>8839</v>
      </c>
      <c r="F104" s="5">
        <f>ROUND(IF($A$75="Alimentation, boissons et tabacs",VLOOKUP($A104,OUTIL!$CH:$CM,F$1,FALSE),IF($A$75="Demi produits",VLOOKUP($A104,OUTIL!$CQ:$CV,F$1,FALSE),IF($A$75="Energie  et  lubrifiants",VLOOKUP($A104,OUTIL!$CY:$DD,F$1,FALSE),IF($A$75="Or industriel",VLOOKUP($A104,OUTIL!$DG:$DL,F$1,FALSE),IF($A$75="Produits bruts d'origine animale et vegetale",VLOOKUP($A104,OUTIL!$DO:$DT,F$1,FALSE),IF($A$75="Produits bruts d'origine minerale",VLOOKUP($A104,OUTIL!$DW:$EB,F$1,FALSE),IF($A$75="Produits finis de consommation",VLOOKUP($A104,OUTIL!$EE:$EJ,F$1,FALSE),IF($A$75="Produits finis d'equipement agricole",VLOOKUP($A104,OUTIL!$EM:$ER,F$1,FALSE),IF($A$75="Produits finis d'equipement industriel",VLOOKUP($A104,OUTIL!$EU:$EZ,F$1,FALSE),"Ahmadovitch")))))))))/1000,0)</f>
        <v>1215735</v>
      </c>
    </row>
    <row r="105" spans="1:6" ht="16.5" x14ac:dyDescent="0.3">
      <c r="A105">
        <v>30</v>
      </c>
      <c r="B105" s="5" t="str">
        <f>IF($A$75="Alimentation, boissons et tabacs",VLOOKUP(VLOOKUP($A105,OUTIL!$CH:$CM,B$1,FALSE),REF!$K:$L,2,FALSE),IF($A$75="Demi produits",VLOOKUP(VLOOKUP($A105,OUTIL!$CQ:$CV,B$1,FALSE),REF!$N:$O,2,FALSE),IF($A$75="Energie  et  lubrifiants",VLOOKUP(VLOOKUP($A105,OUTIL!$CY:$DD,B$1,FALSE),REF!$Z:$AA,2,FALSE),IF($A$75="Or industriel",VLOOKUP(VLOOKUP($A105,OUTIL!$DG:$DL,B$1,FALSE),REF!$AC:$AD,2,FALSE),IF($A$75="Produits bruts d'origine animale et vegetale",VLOOKUP(VLOOKUP($A105,OUTIL!$DO:$DT,B$1,FALSE),REF!$Q:$R,2,FALSE),IF($A$75="Produits bruts d'origine minerale",VLOOKUP(VLOOKUP($A105,OUTIL!$DW:$EB,B$1,FALSE),REF!$AF:$AG,2,FALSE),IF($A$75="Produits finis de consommation",VLOOKUP(VLOOKUP($A105,OUTIL!$EE:$EJ,B$1,FALSE),REF!$T:$U,2,FALSE),IF($A$75="Produits finis d'equipement agricole",VLOOKUP(VLOOKUP($A105,OUTIL!$EM:$ER,B$1,FALSE),REF!$AI:$AJ,2,FALSE),IF($A$75="Produits finis d'equipement industriel",VLOOKUP(VLOOKUP($A105,OUTIL!$EU:$EZ,B$1,FALSE),REF!$W:$X,2,FALSE),"Ahmadovitch")))))))))</f>
        <v>Caoutchouc et ouvrages en caoutchouc</v>
      </c>
      <c r="C105" s="5">
        <f>ROUND(IF($A$75="Alimentation, boissons et tabacs",VLOOKUP($A105,OUTIL!$CH:$CM,C$1,FALSE),IF($A$75="Demi produits",VLOOKUP($A105,OUTIL!$CQ:$CV,C$1,FALSE),IF($A$75="Energie  et  lubrifiants",VLOOKUP($A105,OUTIL!$CY:$DD,C$1,FALSE),IF($A$75="Or industriel",VLOOKUP($A105,OUTIL!$DG:$DL,C$1,FALSE),IF($A$75="Produits bruts d'origine animale et vegetale",VLOOKUP($A105,OUTIL!$DO:$DT,C$1,FALSE),IF($A$75="Produits bruts d'origine minerale",VLOOKUP($A105,OUTIL!$DW:$EB,C$1,FALSE),IF($A$75="Produits finis de consommation",VLOOKUP($A105,OUTIL!$EE:$EJ,C$1,FALSE),IF($A$75="Produits finis d'equipement agricole",VLOOKUP($A105,OUTIL!$EM:$ER,C$1,FALSE),IF($A$75="Produits finis d'equipement industriel",VLOOKUP($A105,OUTIL!$EU:$EZ,C$1,FALSE),"Ahmadovitch")))))))))/1000,0)</f>
        <v>23346</v>
      </c>
      <c r="D105" s="5">
        <f>ROUND(IF($A$75="Alimentation, boissons et tabacs",VLOOKUP($A105,OUTIL!$CH:$CM,D$1,FALSE),IF($A$75="Demi produits",VLOOKUP($A105,OUTIL!$CQ:$CV,D$1,FALSE),IF($A$75="Energie  et  lubrifiants",VLOOKUP($A105,OUTIL!$CY:$DD,D$1,FALSE),IF($A$75="Or industriel",VLOOKUP($A105,OUTIL!$DG:$DL,D$1,FALSE),IF($A$75="Produits bruts d'origine animale et vegetale",VLOOKUP($A105,OUTIL!$DO:$DT,D$1,FALSE),IF($A$75="Produits bruts d'origine minerale",VLOOKUP($A105,OUTIL!$DW:$EB,D$1,FALSE),IF($A$75="Produits finis de consommation",VLOOKUP($A105,OUTIL!$EE:$EJ,D$1,FALSE),IF($A$75="Produits finis d'equipement agricole",VLOOKUP($A105,OUTIL!$EM:$ER,D$1,FALSE),IF($A$75="Produits finis d'equipement industriel",VLOOKUP($A105,OUTIL!$EU:$EZ,D$1,FALSE),"Ahmadovitch")))))))))/1000,0)</f>
        <v>1122399</v>
      </c>
      <c r="E105" s="5">
        <f>ROUND(IF($A$75="Alimentation, boissons et tabacs",VLOOKUP($A105,OUTIL!$CH:$CM,E$1,FALSE),IF($A$75="Demi produits",VLOOKUP($A105,OUTIL!$CQ:$CV,E$1,FALSE),IF($A$75="Energie  et  lubrifiants",VLOOKUP($A105,OUTIL!$CY:$DD,E$1,FALSE),IF($A$75="Or industriel",VLOOKUP($A105,OUTIL!$DG:$DL,E$1,FALSE),IF($A$75="Produits bruts d'origine animale et vegetale",VLOOKUP($A105,OUTIL!$DO:$DT,E$1,FALSE),IF($A$75="Produits bruts d'origine minerale",VLOOKUP($A105,OUTIL!$DW:$EB,E$1,FALSE),IF($A$75="Produits finis de consommation",VLOOKUP($A105,OUTIL!$EE:$EJ,E$1,FALSE),IF($A$75="Produits finis d'equipement agricole",VLOOKUP($A105,OUTIL!$EM:$ER,E$1,FALSE),IF($A$75="Produits finis d'equipement industriel",VLOOKUP($A105,OUTIL!$EU:$EZ,E$1,FALSE),"Ahmadovitch")))))))))/1000,0)</f>
        <v>17844</v>
      </c>
      <c r="F105" s="5">
        <f>ROUND(IF($A$75="Alimentation, boissons et tabacs",VLOOKUP($A105,OUTIL!$CH:$CM,F$1,FALSE),IF($A$75="Demi produits",VLOOKUP($A105,OUTIL!$CQ:$CV,F$1,FALSE),IF($A$75="Energie  et  lubrifiants",VLOOKUP($A105,OUTIL!$CY:$DD,F$1,FALSE),IF($A$75="Or industriel",VLOOKUP($A105,OUTIL!$DG:$DL,F$1,FALSE),IF($A$75="Produits bruts d'origine animale et vegetale",VLOOKUP($A105,OUTIL!$DO:$DT,F$1,FALSE),IF($A$75="Produits bruts d'origine minerale",VLOOKUP($A105,OUTIL!$DW:$EB,F$1,FALSE),IF($A$75="Produits finis de consommation",VLOOKUP($A105,OUTIL!$EE:$EJ,F$1,FALSE),IF($A$75="Produits finis d'equipement agricole",VLOOKUP($A105,OUTIL!$EM:$ER,F$1,FALSE),IF($A$75="Produits finis d'equipement industriel",VLOOKUP($A105,OUTIL!$EU:$EZ,F$1,FALSE),"Ahmadovitch")))))))))/1000,0)</f>
        <v>890911</v>
      </c>
    </row>
    <row r="106" spans="1:6" ht="16.5" x14ac:dyDescent="0.3">
      <c r="A106">
        <v>31</v>
      </c>
      <c r="B106" s="5" t="str">
        <f>IF($A$75="Alimentation, boissons et tabacs",VLOOKUP(VLOOKUP($A106,OUTIL!$CH:$CM,B$1,FALSE),REF!$K:$L,2,FALSE),IF($A$75="Demi produits",VLOOKUP(VLOOKUP($A106,OUTIL!$CQ:$CV,B$1,FALSE),REF!$N:$O,2,FALSE),IF($A$75="Energie  et  lubrifiants",VLOOKUP(VLOOKUP($A106,OUTIL!$CY:$DD,B$1,FALSE),REF!$Z:$AA,2,FALSE),IF($A$75="Or industriel",VLOOKUP(VLOOKUP($A106,OUTIL!$DG:$DL,B$1,FALSE),REF!$AC:$AD,2,FALSE),IF($A$75="Produits bruts d'origine animale et vegetale",VLOOKUP(VLOOKUP($A106,OUTIL!$DO:$DT,B$1,FALSE),REF!$Q:$R,2,FALSE),IF($A$75="Produits bruts d'origine minerale",VLOOKUP(VLOOKUP($A106,OUTIL!$DW:$EB,B$1,FALSE),REF!$AF:$AG,2,FALSE),IF($A$75="Produits finis de consommation",VLOOKUP(VLOOKUP($A106,OUTIL!$EE:$EJ,B$1,FALSE),REF!$T:$U,2,FALSE),IF($A$75="Produits finis d'equipement agricole",VLOOKUP(VLOOKUP($A106,OUTIL!$EM:$ER,B$1,FALSE),REF!$AI:$AJ,2,FALSE),IF($A$75="Produits finis d'equipement industriel",VLOOKUP(VLOOKUP($A106,OUTIL!$EU:$EZ,B$1,FALSE),REF!$W:$X,2,FALSE),"Ahmadovitch")))))))))</f>
        <v>Tubes, tuyaux et autres ouvrages en aluminium</v>
      </c>
      <c r="C106" s="5">
        <f>ROUND(IF($A$75="Alimentation, boissons et tabacs",VLOOKUP($A106,OUTIL!$CH:$CM,C$1,FALSE),IF($A$75="Demi produits",VLOOKUP($A106,OUTIL!$CQ:$CV,C$1,FALSE),IF($A$75="Energie  et  lubrifiants",VLOOKUP($A106,OUTIL!$CY:$DD,C$1,FALSE),IF($A$75="Or industriel",VLOOKUP($A106,OUTIL!$DG:$DL,C$1,FALSE),IF($A$75="Produits bruts d'origine animale et vegetale",VLOOKUP($A106,OUTIL!$DO:$DT,C$1,FALSE),IF($A$75="Produits bruts d'origine minerale",VLOOKUP($A106,OUTIL!$DW:$EB,C$1,FALSE),IF($A$75="Produits finis de consommation",VLOOKUP($A106,OUTIL!$EE:$EJ,C$1,FALSE),IF($A$75="Produits finis d'equipement agricole",VLOOKUP($A106,OUTIL!$EM:$ER,C$1,FALSE),IF($A$75="Produits finis d'equipement industriel",VLOOKUP($A106,OUTIL!$EU:$EZ,C$1,FALSE),"Ahmadovitch")))))))))/1000,0)</f>
        <v>18269</v>
      </c>
      <c r="D106" s="5">
        <f>ROUND(IF($A$75="Alimentation, boissons et tabacs",VLOOKUP($A106,OUTIL!$CH:$CM,D$1,FALSE),IF($A$75="Demi produits",VLOOKUP($A106,OUTIL!$CQ:$CV,D$1,FALSE),IF($A$75="Energie  et  lubrifiants",VLOOKUP($A106,OUTIL!$CY:$DD,D$1,FALSE),IF($A$75="Or industriel",VLOOKUP($A106,OUTIL!$DG:$DL,D$1,FALSE),IF($A$75="Produits bruts d'origine animale et vegetale",VLOOKUP($A106,OUTIL!$DO:$DT,D$1,FALSE),IF($A$75="Produits bruts d'origine minerale",VLOOKUP($A106,OUTIL!$DW:$EB,D$1,FALSE),IF($A$75="Produits finis de consommation",VLOOKUP($A106,OUTIL!$EE:$EJ,D$1,FALSE),IF($A$75="Produits finis d'equipement agricole",VLOOKUP($A106,OUTIL!$EM:$ER,D$1,FALSE),IF($A$75="Produits finis d'equipement industriel",VLOOKUP($A106,OUTIL!$EU:$EZ,D$1,FALSE),"Ahmadovitch")))))))))/1000,0)</f>
        <v>1113050</v>
      </c>
      <c r="E106" s="5">
        <f>ROUND(IF($A$75="Alimentation, boissons et tabacs",VLOOKUP($A106,OUTIL!$CH:$CM,E$1,FALSE),IF($A$75="Demi produits",VLOOKUP($A106,OUTIL!$CQ:$CV,E$1,FALSE),IF($A$75="Energie  et  lubrifiants",VLOOKUP($A106,OUTIL!$CY:$DD,E$1,FALSE),IF($A$75="Or industriel",VLOOKUP($A106,OUTIL!$DG:$DL,E$1,FALSE),IF($A$75="Produits bruts d'origine animale et vegetale",VLOOKUP($A106,OUTIL!$DO:$DT,E$1,FALSE),IF($A$75="Produits bruts d'origine minerale",VLOOKUP($A106,OUTIL!$DW:$EB,E$1,FALSE),IF($A$75="Produits finis de consommation",VLOOKUP($A106,OUTIL!$EE:$EJ,E$1,FALSE),IF($A$75="Produits finis d'equipement agricole",VLOOKUP($A106,OUTIL!$EM:$ER,E$1,FALSE),IF($A$75="Produits finis d'equipement industriel",VLOOKUP($A106,OUTIL!$EU:$EZ,E$1,FALSE),"Ahmadovitch")))))))))/1000,0)</f>
        <v>9796</v>
      </c>
      <c r="F106" s="5">
        <f>ROUND(IF($A$75="Alimentation, boissons et tabacs",VLOOKUP($A106,OUTIL!$CH:$CM,F$1,FALSE),IF($A$75="Demi produits",VLOOKUP($A106,OUTIL!$CQ:$CV,F$1,FALSE),IF($A$75="Energie  et  lubrifiants",VLOOKUP($A106,OUTIL!$CY:$DD,F$1,FALSE),IF($A$75="Or industriel",VLOOKUP($A106,OUTIL!$DG:$DL,F$1,FALSE),IF($A$75="Produits bruts d'origine animale et vegetale",VLOOKUP($A106,OUTIL!$DO:$DT,F$1,FALSE),IF($A$75="Produits bruts d'origine minerale",VLOOKUP($A106,OUTIL!$DW:$EB,F$1,FALSE),IF($A$75="Produits finis de consommation",VLOOKUP($A106,OUTIL!$EE:$EJ,F$1,FALSE),IF($A$75="Produits finis d'equipement agricole",VLOOKUP($A106,OUTIL!$EM:$ER,F$1,FALSE),IF($A$75="Produits finis d'equipement industriel",VLOOKUP($A106,OUTIL!$EU:$EZ,F$1,FALSE),"Ahmadovitch")))))))))/1000,0)</f>
        <v>563656</v>
      </c>
    </row>
    <row r="107" spans="1:6" ht="16.5" x14ac:dyDescent="0.3">
      <c r="A107">
        <v>32</v>
      </c>
      <c r="B107" s="5" t="str">
        <f>IF($A$75="Alimentation, boissons et tabacs",VLOOKUP(VLOOKUP($A107,OUTIL!$CH:$CM,B$1,FALSE),REF!$K:$L,2,FALSE),IF($A$75="Demi produits",VLOOKUP(VLOOKUP($A107,OUTIL!$CQ:$CV,B$1,FALSE),REF!$N:$O,2,FALSE),IF($A$75="Energie  et  lubrifiants",VLOOKUP(VLOOKUP($A107,OUTIL!$CY:$DD,B$1,FALSE),REF!$Z:$AA,2,FALSE),IF($A$75="Or industriel",VLOOKUP(VLOOKUP($A107,OUTIL!$DG:$DL,B$1,FALSE),REF!$AC:$AD,2,FALSE),IF($A$75="Produits bruts d'origine animale et vegetale",VLOOKUP(VLOOKUP($A107,OUTIL!$DO:$DT,B$1,FALSE),REF!$Q:$R,2,FALSE),IF($A$75="Produits bruts d'origine minerale",VLOOKUP(VLOOKUP($A107,OUTIL!$DW:$EB,B$1,FALSE),REF!$AF:$AG,2,FALSE),IF($A$75="Produits finis de consommation",VLOOKUP(VLOOKUP($A107,OUTIL!$EE:$EJ,B$1,FALSE),REF!$T:$U,2,FALSE),IF($A$75="Produits finis d'equipement agricole",VLOOKUP(VLOOKUP($A107,OUTIL!$EM:$ER,B$1,FALSE),REF!$AI:$AJ,2,FALSE),IF($A$75="Produits finis d'equipement industriel",VLOOKUP(VLOOKUP($A107,OUTIL!$EU:$EZ,B$1,FALSE),REF!$W:$X,2,FALSE),"Ahmadovitch")))))))))</f>
        <v>Isolateurs et pièces isolantes</v>
      </c>
      <c r="C107" s="5">
        <f>ROUND(IF($A$75="Alimentation, boissons et tabacs",VLOOKUP($A107,OUTIL!$CH:$CM,C$1,FALSE),IF($A$75="Demi produits",VLOOKUP($A107,OUTIL!$CQ:$CV,C$1,FALSE),IF($A$75="Energie  et  lubrifiants",VLOOKUP($A107,OUTIL!$CY:$DD,C$1,FALSE),IF($A$75="Or industriel",VLOOKUP($A107,OUTIL!$DG:$DL,C$1,FALSE),IF($A$75="Produits bruts d'origine animale et vegetale",VLOOKUP($A107,OUTIL!$DO:$DT,C$1,FALSE),IF($A$75="Produits bruts d'origine minerale",VLOOKUP($A107,OUTIL!$DW:$EB,C$1,FALSE),IF($A$75="Produits finis de consommation",VLOOKUP($A107,OUTIL!$EE:$EJ,C$1,FALSE),IF($A$75="Produits finis d'equipement agricole",VLOOKUP($A107,OUTIL!$EM:$ER,C$1,FALSE),IF($A$75="Produits finis d'equipement industriel",VLOOKUP($A107,OUTIL!$EU:$EZ,C$1,FALSE),"Ahmadovitch")))))))))/1000,0)</f>
        <v>3709</v>
      </c>
      <c r="D107" s="5">
        <f>ROUND(IF($A$75="Alimentation, boissons et tabacs",VLOOKUP($A107,OUTIL!$CH:$CM,D$1,FALSE),IF($A$75="Demi produits",VLOOKUP($A107,OUTIL!$CQ:$CV,D$1,FALSE),IF($A$75="Energie  et  lubrifiants",VLOOKUP($A107,OUTIL!$CY:$DD,D$1,FALSE),IF($A$75="Or industriel",VLOOKUP($A107,OUTIL!$DG:$DL,D$1,FALSE),IF($A$75="Produits bruts d'origine animale et vegetale",VLOOKUP($A107,OUTIL!$DO:$DT,D$1,FALSE),IF($A$75="Produits bruts d'origine minerale",VLOOKUP($A107,OUTIL!$DW:$EB,D$1,FALSE),IF($A$75="Produits finis de consommation",VLOOKUP($A107,OUTIL!$EE:$EJ,D$1,FALSE),IF($A$75="Produits finis d'equipement agricole",VLOOKUP($A107,OUTIL!$EM:$ER,D$1,FALSE),IF($A$75="Produits finis d'equipement industriel",VLOOKUP($A107,OUTIL!$EU:$EZ,D$1,FALSE),"Ahmadovitch")))))))))/1000,0)</f>
        <v>1082940</v>
      </c>
      <c r="E107" s="5">
        <f>ROUND(IF($A$75="Alimentation, boissons et tabacs",VLOOKUP($A107,OUTIL!$CH:$CM,E$1,FALSE),IF($A$75="Demi produits",VLOOKUP($A107,OUTIL!$CQ:$CV,E$1,FALSE),IF($A$75="Energie  et  lubrifiants",VLOOKUP($A107,OUTIL!$CY:$DD,E$1,FALSE),IF($A$75="Or industriel",VLOOKUP($A107,OUTIL!$DG:$DL,E$1,FALSE),IF($A$75="Produits bruts d'origine animale et vegetale",VLOOKUP($A107,OUTIL!$DO:$DT,E$1,FALSE),IF($A$75="Produits bruts d'origine minerale",VLOOKUP($A107,OUTIL!$DW:$EB,E$1,FALSE),IF($A$75="Produits finis de consommation",VLOOKUP($A107,OUTIL!$EE:$EJ,E$1,FALSE),IF($A$75="Produits finis d'equipement agricole",VLOOKUP($A107,OUTIL!$EM:$ER,E$1,FALSE),IF($A$75="Produits finis d'equipement industriel",VLOOKUP($A107,OUTIL!$EU:$EZ,E$1,FALSE),"Ahmadovitch")))))))))/1000,0)</f>
        <v>4257</v>
      </c>
      <c r="F107" s="5">
        <f>ROUND(IF($A$75="Alimentation, boissons et tabacs",VLOOKUP($A107,OUTIL!$CH:$CM,F$1,FALSE),IF($A$75="Demi produits",VLOOKUP($A107,OUTIL!$CQ:$CV,F$1,FALSE),IF($A$75="Energie  et  lubrifiants",VLOOKUP($A107,OUTIL!$CY:$DD,F$1,FALSE),IF($A$75="Or industriel",VLOOKUP($A107,OUTIL!$DG:$DL,F$1,FALSE),IF($A$75="Produits bruts d'origine animale et vegetale",VLOOKUP($A107,OUTIL!$DO:$DT,F$1,FALSE),IF($A$75="Produits bruts d'origine minerale",VLOOKUP($A107,OUTIL!$DW:$EB,F$1,FALSE),IF($A$75="Produits finis de consommation",VLOOKUP($A107,OUTIL!$EE:$EJ,F$1,FALSE),IF($A$75="Produits finis d'equipement agricole",VLOOKUP($A107,OUTIL!$EM:$ER,F$1,FALSE),IF($A$75="Produits finis d'equipement industriel",VLOOKUP($A107,OUTIL!$EU:$EZ,F$1,FALSE),"Ahmadovitch")))))))))/1000,0)</f>
        <v>1158165</v>
      </c>
    </row>
    <row r="108" spans="1:6" ht="16.5" x14ac:dyDescent="0.3">
      <c r="A108">
        <v>33</v>
      </c>
      <c r="B108" s="5" t="str">
        <f>IF($A$75="Alimentation, boissons et tabacs",VLOOKUP(VLOOKUP($A108,OUTIL!$CH:$CM,B$1,FALSE),REF!$K:$L,2,FALSE),IF($A$75="Demi produits",VLOOKUP(VLOOKUP($A108,OUTIL!$CQ:$CV,B$1,FALSE),REF!$N:$O,2,FALSE),IF($A$75="Energie  et  lubrifiants",VLOOKUP(VLOOKUP($A108,OUTIL!$CY:$DD,B$1,FALSE),REF!$Z:$AA,2,FALSE),IF($A$75="Or industriel",VLOOKUP(VLOOKUP($A108,OUTIL!$DG:$DL,B$1,FALSE),REF!$AC:$AD,2,FALSE),IF($A$75="Produits bruts d'origine animale et vegetale",VLOOKUP(VLOOKUP($A108,OUTIL!$DO:$DT,B$1,FALSE),REF!$Q:$R,2,FALSE),IF($A$75="Produits bruts d'origine minerale",VLOOKUP(VLOOKUP($A108,OUTIL!$DW:$EB,B$1,FALSE),REF!$AF:$AG,2,FALSE),IF($A$75="Produits finis de consommation",VLOOKUP(VLOOKUP($A108,OUTIL!$EE:$EJ,B$1,FALSE),REF!$T:$U,2,FALSE),IF($A$75="Produits finis d'equipement agricole",VLOOKUP(VLOOKUP($A108,OUTIL!$EM:$ER,B$1,FALSE),REF!$AI:$AJ,2,FALSE),IF($A$75="Produits finis d'equipement industriel",VLOOKUP(VLOOKUP($A108,OUTIL!$EU:$EZ,B$1,FALSE),REF!$W:$X,2,FALSE),"Ahmadovitch")))))))))</f>
        <v>Huiles essentielles, parfums et aromatisants</v>
      </c>
      <c r="C108" s="5">
        <f>ROUND(IF($A$75="Alimentation, boissons et tabacs",VLOOKUP($A108,OUTIL!$CH:$CM,C$1,FALSE),IF($A$75="Demi produits",VLOOKUP($A108,OUTIL!$CQ:$CV,C$1,FALSE),IF($A$75="Energie  et  lubrifiants",VLOOKUP($A108,OUTIL!$CY:$DD,C$1,FALSE),IF($A$75="Or industriel",VLOOKUP($A108,OUTIL!$DG:$DL,C$1,FALSE),IF($A$75="Produits bruts d'origine animale et vegetale",VLOOKUP($A108,OUTIL!$DO:$DT,C$1,FALSE),IF($A$75="Produits bruts d'origine minerale",VLOOKUP($A108,OUTIL!$DW:$EB,C$1,FALSE),IF($A$75="Produits finis de consommation",VLOOKUP($A108,OUTIL!$EE:$EJ,C$1,FALSE),IF($A$75="Produits finis d'equipement agricole",VLOOKUP($A108,OUTIL!$EM:$ER,C$1,FALSE),IF($A$75="Produits finis d'equipement industriel",VLOOKUP($A108,OUTIL!$EU:$EZ,C$1,FALSE),"Ahmadovitch")))))))))/1000,0)</f>
        <v>8844</v>
      </c>
      <c r="D108" s="5">
        <f>ROUND(IF($A$75="Alimentation, boissons et tabacs",VLOOKUP($A108,OUTIL!$CH:$CM,D$1,FALSE),IF($A$75="Demi produits",VLOOKUP($A108,OUTIL!$CQ:$CV,D$1,FALSE),IF($A$75="Energie  et  lubrifiants",VLOOKUP($A108,OUTIL!$CY:$DD,D$1,FALSE),IF($A$75="Or industriel",VLOOKUP($A108,OUTIL!$DG:$DL,D$1,FALSE),IF($A$75="Produits bruts d'origine animale et vegetale",VLOOKUP($A108,OUTIL!$DO:$DT,D$1,FALSE),IF($A$75="Produits bruts d'origine minerale",VLOOKUP($A108,OUTIL!$DW:$EB,D$1,FALSE),IF($A$75="Produits finis de consommation",VLOOKUP($A108,OUTIL!$EE:$EJ,D$1,FALSE),IF($A$75="Produits finis d'equipement agricole",VLOOKUP($A108,OUTIL!$EM:$ER,D$1,FALSE),IF($A$75="Produits finis d'equipement industriel",VLOOKUP($A108,OUTIL!$EU:$EZ,D$1,FALSE),"Ahmadovitch")))))))))/1000,0)</f>
        <v>1071235</v>
      </c>
      <c r="E108" s="5">
        <f>ROUND(IF($A$75="Alimentation, boissons et tabacs",VLOOKUP($A108,OUTIL!$CH:$CM,E$1,FALSE),IF($A$75="Demi produits",VLOOKUP($A108,OUTIL!$CQ:$CV,E$1,FALSE),IF($A$75="Energie  et  lubrifiants",VLOOKUP($A108,OUTIL!$CY:$DD,E$1,FALSE),IF($A$75="Or industriel",VLOOKUP($A108,OUTIL!$DG:$DL,E$1,FALSE),IF($A$75="Produits bruts d'origine animale et vegetale",VLOOKUP($A108,OUTIL!$DO:$DT,E$1,FALSE),IF($A$75="Produits bruts d'origine minerale",VLOOKUP($A108,OUTIL!$DW:$EB,E$1,FALSE),IF($A$75="Produits finis de consommation",VLOOKUP($A108,OUTIL!$EE:$EJ,E$1,FALSE),IF($A$75="Produits finis d'equipement agricole",VLOOKUP($A108,OUTIL!$EM:$ER,E$1,FALSE),IF($A$75="Produits finis d'equipement industriel",VLOOKUP($A108,OUTIL!$EU:$EZ,E$1,FALSE),"Ahmadovitch")))))))))/1000,0)</f>
        <v>8559</v>
      </c>
      <c r="F108" s="5">
        <f>ROUND(IF($A$75="Alimentation, boissons et tabacs",VLOOKUP($A108,OUTIL!$CH:$CM,F$1,FALSE),IF($A$75="Demi produits",VLOOKUP($A108,OUTIL!$CQ:$CV,F$1,FALSE),IF($A$75="Energie  et  lubrifiants",VLOOKUP($A108,OUTIL!$CY:$DD,F$1,FALSE),IF($A$75="Or industriel",VLOOKUP($A108,OUTIL!$DG:$DL,F$1,FALSE),IF($A$75="Produits bruts d'origine animale et vegetale",VLOOKUP($A108,OUTIL!$DO:$DT,F$1,FALSE),IF($A$75="Produits bruts d'origine minerale",VLOOKUP($A108,OUTIL!$DW:$EB,F$1,FALSE),IF($A$75="Produits finis de consommation",VLOOKUP($A108,OUTIL!$EE:$EJ,F$1,FALSE),IF($A$75="Produits finis d'equipement agricole",VLOOKUP($A108,OUTIL!$EM:$ER,F$1,FALSE),IF($A$75="Produits finis d'equipement industriel",VLOOKUP($A108,OUTIL!$EU:$EZ,F$1,FALSE),"Ahmadovitch")))))))))/1000,0)</f>
        <v>1000645</v>
      </c>
    </row>
    <row r="109" spans="1:6" ht="16.5" x14ac:dyDescent="0.3">
      <c r="A109">
        <v>34</v>
      </c>
      <c r="B109" s="5" t="str">
        <f>IF($A$75="Alimentation, boissons et tabacs",VLOOKUP(VLOOKUP($A109,OUTIL!$CH:$CM,B$1,FALSE),REF!$K:$L,2,FALSE),IF($A$75="Demi produits",VLOOKUP(VLOOKUP($A109,OUTIL!$CQ:$CV,B$1,FALSE),REF!$N:$O,2,FALSE),IF($A$75="Energie  et  lubrifiants",VLOOKUP(VLOOKUP($A109,OUTIL!$CY:$DD,B$1,FALSE),REF!$Z:$AA,2,FALSE),IF($A$75="Or industriel",VLOOKUP(VLOOKUP($A109,OUTIL!$DG:$DL,B$1,FALSE),REF!$AC:$AD,2,FALSE),IF($A$75="Produits bruts d'origine animale et vegetale",VLOOKUP(VLOOKUP($A109,OUTIL!$DO:$DT,B$1,FALSE),REF!$Q:$R,2,FALSE),IF($A$75="Produits bruts d'origine minerale",VLOOKUP(VLOOKUP($A109,OUTIL!$DW:$EB,B$1,FALSE),REF!$AF:$AG,2,FALSE),IF($A$75="Produits finis de consommation",VLOOKUP(VLOOKUP($A109,OUTIL!$EE:$EJ,B$1,FALSE),REF!$T:$U,2,FALSE),IF($A$75="Produits finis d'equipement agricole",VLOOKUP(VLOOKUP($A109,OUTIL!$EM:$ER,B$1,FALSE),REF!$AI:$AJ,2,FALSE),IF($A$75="Produits finis d'equipement industriel",VLOOKUP(VLOOKUP($A109,OUTIL!$EU:$EZ,B$1,FALSE),REF!$W:$X,2,FALSE),"Ahmadovitch")))))))))</f>
        <v>Produits tannants et matières colorantes</v>
      </c>
      <c r="C109" s="5">
        <f>ROUND(IF($A$75="Alimentation, boissons et tabacs",VLOOKUP($A109,OUTIL!$CH:$CM,C$1,FALSE),IF($A$75="Demi produits",VLOOKUP($A109,OUTIL!$CQ:$CV,C$1,FALSE),IF($A$75="Energie  et  lubrifiants",VLOOKUP($A109,OUTIL!$CY:$DD,C$1,FALSE),IF($A$75="Or industriel",VLOOKUP($A109,OUTIL!$DG:$DL,C$1,FALSE),IF($A$75="Produits bruts d'origine animale et vegetale",VLOOKUP($A109,OUTIL!$DO:$DT,C$1,FALSE),IF($A$75="Produits bruts d'origine minerale",VLOOKUP($A109,OUTIL!$DW:$EB,C$1,FALSE),IF($A$75="Produits finis de consommation",VLOOKUP($A109,OUTIL!$EE:$EJ,C$1,FALSE),IF($A$75="Produits finis d'equipement agricole",VLOOKUP($A109,OUTIL!$EM:$ER,C$1,FALSE),IF($A$75="Produits finis d'equipement industriel",VLOOKUP($A109,OUTIL!$EU:$EZ,C$1,FALSE),"Ahmadovitch")))))))))/1000,0)</f>
        <v>29214</v>
      </c>
      <c r="D109" s="5">
        <f>ROUND(IF($A$75="Alimentation, boissons et tabacs",VLOOKUP($A109,OUTIL!$CH:$CM,D$1,FALSE),IF($A$75="Demi produits",VLOOKUP($A109,OUTIL!$CQ:$CV,D$1,FALSE),IF($A$75="Energie  et  lubrifiants",VLOOKUP($A109,OUTIL!$CY:$DD,D$1,FALSE),IF($A$75="Or industriel",VLOOKUP($A109,OUTIL!$DG:$DL,D$1,FALSE),IF($A$75="Produits bruts d'origine animale et vegetale",VLOOKUP($A109,OUTIL!$DO:$DT,D$1,FALSE),IF($A$75="Produits bruts d'origine minerale",VLOOKUP($A109,OUTIL!$DW:$EB,D$1,FALSE),IF($A$75="Produits finis de consommation",VLOOKUP($A109,OUTIL!$EE:$EJ,D$1,FALSE),IF($A$75="Produits finis d'equipement agricole",VLOOKUP($A109,OUTIL!$EM:$ER,D$1,FALSE),IF($A$75="Produits finis d'equipement industriel",VLOOKUP($A109,OUTIL!$EU:$EZ,D$1,FALSE),"Ahmadovitch")))))))))/1000,0)</f>
        <v>961186</v>
      </c>
      <c r="E109" s="5">
        <f>ROUND(IF($A$75="Alimentation, boissons et tabacs",VLOOKUP($A109,OUTIL!$CH:$CM,E$1,FALSE),IF($A$75="Demi produits",VLOOKUP($A109,OUTIL!$CQ:$CV,E$1,FALSE),IF($A$75="Energie  et  lubrifiants",VLOOKUP($A109,OUTIL!$CY:$DD,E$1,FALSE),IF($A$75="Or industriel",VLOOKUP($A109,OUTIL!$DG:$DL,E$1,FALSE),IF($A$75="Produits bruts d'origine animale et vegetale",VLOOKUP($A109,OUTIL!$DO:$DT,E$1,FALSE),IF($A$75="Produits bruts d'origine minerale",VLOOKUP($A109,OUTIL!$DW:$EB,E$1,FALSE),IF($A$75="Produits finis de consommation",VLOOKUP($A109,OUTIL!$EE:$EJ,E$1,FALSE),IF($A$75="Produits finis d'equipement agricole",VLOOKUP($A109,OUTIL!$EM:$ER,E$1,FALSE),IF($A$75="Produits finis d'equipement industriel",VLOOKUP($A109,OUTIL!$EU:$EZ,E$1,FALSE),"Ahmadovitch")))))))))/1000,0)</f>
        <v>25939</v>
      </c>
      <c r="F109" s="5">
        <f>ROUND(IF($A$75="Alimentation, boissons et tabacs",VLOOKUP($A109,OUTIL!$CH:$CM,F$1,FALSE),IF($A$75="Demi produits",VLOOKUP($A109,OUTIL!$CQ:$CV,F$1,FALSE),IF($A$75="Energie  et  lubrifiants",VLOOKUP($A109,OUTIL!$CY:$DD,F$1,FALSE),IF($A$75="Or industriel",VLOOKUP($A109,OUTIL!$DG:$DL,F$1,FALSE),IF($A$75="Produits bruts d'origine animale et vegetale",VLOOKUP($A109,OUTIL!$DO:$DT,F$1,FALSE),IF($A$75="Produits bruts d'origine minerale",VLOOKUP($A109,OUTIL!$DW:$EB,F$1,FALSE),IF($A$75="Produits finis de consommation",VLOOKUP($A109,OUTIL!$EE:$EJ,F$1,FALSE),IF($A$75="Produits finis d'equipement agricole",VLOOKUP($A109,OUTIL!$EM:$ER,F$1,FALSE),IF($A$75="Produits finis d'equipement industriel",VLOOKUP($A109,OUTIL!$EU:$EZ,F$1,FALSE),"Ahmadovitch")))))))))/1000,0)</f>
        <v>913004</v>
      </c>
    </row>
    <row r="110" spans="1:6" ht="16.5" x14ac:dyDescent="0.3">
      <c r="A110">
        <v>35</v>
      </c>
      <c r="B110" s="5" t="str">
        <f>IF($A$75="Alimentation, boissons et tabacs",VLOOKUP(VLOOKUP($A110,OUTIL!$CH:$CM,B$1,FALSE),REF!$K:$L,2,FALSE),IF($A$75="Demi produits",VLOOKUP(VLOOKUP($A110,OUTIL!$CQ:$CV,B$1,FALSE),REF!$N:$O,2,FALSE),IF($A$75="Energie  et  lubrifiants",VLOOKUP(VLOOKUP($A110,OUTIL!$CY:$DD,B$1,FALSE),REF!$Z:$AA,2,FALSE),IF($A$75="Or industriel",VLOOKUP(VLOOKUP($A110,OUTIL!$DG:$DL,B$1,FALSE),REF!$AC:$AD,2,FALSE),IF($A$75="Produits bruts d'origine animale et vegetale",VLOOKUP(VLOOKUP($A110,OUTIL!$DO:$DT,B$1,FALSE),REF!$Q:$R,2,FALSE),IF($A$75="Produits bruts d'origine minerale",VLOOKUP(VLOOKUP($A110,OUTIL!$DW:$EB,B$1,FALSE),REF!$AF:$AG,2,FALSE),IF($A$75="Produits finis de consommation",VLOOKUP(VLOOKUP($A110,OUTIL!$EE:$EJ,B$1,FALSE),REF!$T:$U,2,FALSE),IF($A$75="Produits finis d'equipement agricole",VLOOKUP(VLOOKUP($A110,OUTIL!$EM:$ER,B$1,FALSE),REF!$AI:$AJ,2,FALSE),IF($A$75="Produits finis d'equipement industriel",VLOOKUP(VLOOKUP($A110,OUTIL!$EU:$EZ,B$1,FALSE),REF!$W:$X,2,FALSE),"Ahmadovitch")))))))))</f>
        <v>Produits laminés plats en aciers inoxydables</v>
      </c>
      <c r="C110" s="5">
        <f>ROUND(IF($A$75="Alimentation, boissons et tabacs",VLOOKUP($A110,OUTIL!$CH:$CM,C$1,FALSE),IF($A$75="Demi produits",VLOOKUP($A110,OUTIL!$CQ:$CV,C$1,FALSE),IF($A$75="Energie  et  lubrifiants",VLOOKUP($A110,OUTIL!$CY:$DD,C$1,FALSE),IF($A$75="Or industriel",VLOOKUP($A110,OUTIL!$DG:$DL,C$1,FALSE),IF($A$75="Produits bruts d'origine animale et vegetale",VLOOKUP($A110,OUTIL!$DO:$DT,C$1,FALSE),IF($A$75="Produits bruts d'origine minerale",VLOOKUP($A110,OUTIL!$DW:$EB,C$1,FALSE),IF($A$75="Produits finis de consommation",VLOOKUP($A110,OUTIL!$EE:$EJ,C$1,FALSE),IF($A$75="Produits finis d'equipement agricole",VLOOKUP($A110,OUTIL!$EM:$ER,C$1,FALSE),IF($A$75="Produits finis d'equipement industriel",VLOOKUP($A110,OUTIL!$EU:$EZ,C$1,FALSE),"Ahmadovitch")))))))))/1000,0)</f>
        <v>19620</v>
      </c>
      <c r="D110" s="5">
        <f>ROUND(IF($A$75="Alimentation, boissons et tabacs",VLOOKUP($A110,OUTIL!$CH:$CM,D$1,FALSE),IF($A$75="Demi produits",VLOOKUP($A110,OUTIL!$CQ:$CV,D$1,FALSE),IF($A$75="Energie  et  lubrifiants",VLOOKUP($A110,OUTIL!$CY:$DD,D$1,FALSE),IF($A$75="Or industriel",VLOOKUP($A110,OUTIL!$DG:$DL,D$1,FALSE),IF($A$75="Produits bruts d'origine animale et vegetale",VLOOKUP($A110,OUTIL!$DO:$DT,D$1,FALSE),IF($A$75="Produits bruts d'origine minerale",VLOOKUP($A110,OUTIL!$DW:$EB,D$1,FALSE),IF($A$75="Produits finis de consommation",VLOOKUP($A110,OUTIL!$EE:$EJ,D$1,FALSE),IF($A$75="Produits finis d'equipement agricole",VLOOKUP($A110,OUTIL!$EM:$ER,D$1,FALSE),IF($A$75="Produits finis d'equipement industriel",VLOOKUP($A110,OUTIL!$EU:$EZ,D$1,FALSE),"Ahmadovitch")))))))))/1000,0)</f>
        <v>882462</v>
      </c>
      <c r="E110" s="5">
        <f>ROUND(IF($A$75="Alimentation, boissons et tabacs",VLOOKUP($A110,OUTIL!$CH:$CM,E$1,FALSE),IF($A$75="Demi produits",VLOOKUP($A110,OUTIL!$CQ:$CV,E$1,FALSE),IF($A$75="Energie  et  lubrifiants",VLOOKUP($A110,OUTIL!$CY:$DD,E$1,FALSE),IF($A$75="Or industriel",VLOOKUP($A110,OUTIL!$DG:$DL,E$1,FALSE),IF($A$75="Produits bruts d'origine animale et vegetale",VLOOKUP($A110,OUTIL!$DO:$DT,E$1,FALSE),IF($A$75="Produits bruts d'origine minerale",VLOOKUP($A110,OUTIL!$DW:$EB,E$1,FALSE),IF($A$75="Produits finis de consommation",VLOOKUP($A110,OUTIL!$EE:$EJ,E$1,FALSE),IF($A$75="Produits finis d'equipement agricole",VLOOKUP($A110,OUTIL!$EM:$ER,E$1,FALSE),IF($A$75="Produits finis d'equipement industriel",VLOOKUP($A110,OUTIL!$EU:$EZ,E$1,FALSE),"Ahmadovitch")))))))))/1000,0)</f>
        <v>10608</v>
      </c>
      <c r="F110" s="5">
        <f>ROUND(IF($A$75="Alimentation, boissons et tabacs",VLOOKUP($A110,OUTIL!$CH:$CM,F$1,FALSE),IF($A$75="Demi produits",VLOOKUP($A110,OUTIL!$CQ:$CV,F$1,FALSE),IF($A$75="Energie  et  lubrifiants",VLOOKUP($A110,OUTIL!$CY:$DD,F$1,FALSE),IF($A$75="Or industriel",VLOOKUP($A110,OUTIL!$DG:$DL,F$1,FALSE),IF($A$75="Produits bruts d'origine animale et vegetale",VLOOKUP($A110,OUTIL!$DO:$DT,F$1,FALSE),IF($A$75="Produits bruts d'origine minerale",VLOOKUP($A110,OUTIL!$DW:$EB,F$1,FALSE),IF($A$75="Produits finis de consommation",VLOOKUP($A110,OUTIL!$EE:$EJ,F$1,FALSE),IF($A$75="Produits finis d'equipement agricole",VLOOKUP($A110,OUTIL!$EM:$ER,F$1,FALSE),IF($A$75="Produits finis d'equipement industriel",VLOOKUP($A110,OUTIL!$EU:$EZ,F$1,FALSE),"Ahmadovitch")))))))))/1000,0)</f>
        <v>354037</v>
      </c>
    </row>
    <row r="111" spans="1:6" ht="16.5" x14ac:dyDescent="0.3">
      <c r="A111">
        <v>36</v>
      </c>
      <c r="B111" s="5" t="str">
        <f>IF($A$75="Alimentation, boissons et tabacs",VLOOKUP(VLOOKUP($A111,OUTIL!$CH:$CM,B$1,FALSE),REF!$K:$L,2,FALSE),IF($A$75="Demi produits",VLOOKUP(VLOOKUP($A111,OUTIL!$CQ:$CV,B$1,FALSE),REF!$N:$O,2,FALSE),IF($A$75="Energie  et  lubrifiants",VLOOKUP(VLOOKUP($A111,OUTIL!$CY:$DD,B$1,FALSE),REF!$Z:$AA,2,FALSE),IF($A$75="Or industriel",VLOOKUP(VLOOKUP($A111,OUTIL!$DG:$DL,B$1,FALSE),REF!$AC:$AD,2,FALSE),IF($A$75="Produits bruts d'origine animale et vegetale",VLOOKUP(VLOOKUP($A111,OUTIL!$DO:$DT,B$1,FALSE),REF!$Q:$R,2,FALSE),IF($A$75="Produits bruts d'origine minerale",VLOOKUP(VLOOKUP($A111,OUTIL!$DW:$EB,B$1,FALSE),REF!$AF:$AG,2,FALSE),IF($A$75="Produits finis de consommation",VLOOKUP(VLOOKUP($A111,OUTIL!$EE:$EJ,B$1,FALSE),REF!$T:$U,2,FALSE),IF($A$75="Produits finis d'equipement agricole",VLOOKUP(VLOOKUP($A111,OUTIL!$EM:$ER,B$1,FALSE),REF!$AI:$AJ,2,FALSE),IF($A$75="Produits finis d'equipement industriel",VLOOKUP(VLOOKUP($A111,OUTIL!$EU:$EZ,B$1,FALSE),REF!$W:$X,2,FALSE),"Ahmadovitch")))))))))</f>
        <v>Produits laminés plats en autres aciers alliés</v>
      </c>
      <c r="C111" s="5">
        <f>ROUND(IF($A$75="Alimentation, boissons et tabacs",VLOOKUP($A111,OUTIL!$CH:$CM,C$1,FALSE),IF($A$75="Demi produits",VLOOKUP($A111,OUTIL!$CQ:$CV,C$1,FALSE),IF($A$75="Energie  et  lubrifiants",VLOOKUP($A111,OUTIL!$CY:$DD,C$1,FALSE),IF($A$75="Or industriel",VLOOKUP($A111,OUTIL!$DG:$DL,C$1,FALSE),IF($A$75="Produits bruts d'origine animale et vegetale",VLOOKUP($A111,OUTIL!$DO:$DT,C$1,FALSE),IF($A$75="Produits bruts d'origine minerale",VLOOKUP($A111,OUTIL!$DW:$EB,C$1,FALSE),IF($A$75="Produits finis de consommation",VLOOKUP($A111,OUTIL!$EE:$EJ,C$1,FALSE),IF($A$75="Produits finis d'equipement agricole",VLOOKUP($A111,OUTIL!$EM:$ER,C$1,FALSE),IF($A$75="Produits finis d'equipement industriel",VLOOKUP($A111,OUTIL!$EU:$EZ,C$1,FALSE),"Ahmadovitch")))))))))/1000,0)</f>
        <v>74856</v>
      </c>
      <c r="D111" s="5">
        <f>ROUND(IF($A$75="Alimentation, boissons et tabacs",VLOOKUP($A111,OUTIL!$CH:$CM,D$1,FALSE),IF($A$75="Demi produits",VLOOKUP($A111,OUTIL!$CQ:$CV,D$1,FALSE),IF($A$75="Energie  et  lubrifiants",VLOOKUP($A111,OUTIL!$CY:$DD,D$1,FALSE),IF($A$75="Or industriel",VLOOKUP($A111,OUTIL!$DG:$DL,D$1,FALSE),IF($A$75="Produits bruts d'origine animale et vegetale",VLOOKUP($A111,OUTIL!$DO:$DT,D$1,FALSE),IF($A$75="Produits bruts d'origine minerale",VLOOKUP($A111,OUTIL!$DW:$EB,D$1,FALSE),IF($A$75="Produits finis de consommation",VLOOKUP($A111,OUTIL!$EE:$EJ,D$1,FALSE),IF($A$75="Produits finis d'equipement agricole",VLOOKUP($A111,OUTIL!$EM:$ER,D$1,FALSE),IF($A$75="Produits finis d'equipement industriel",VLOOKUP($A111,OUTIL!$EU:$EZ,D$1,FALSE),"Ahmadovitch")))))))))/1000,0)</f>
        <v>831934</v>
      </c>
      <c r="E111" s="5">
        <f>ROUND(IF($A$75="Alimentation, boissons et tabacs",VLOOKUP($A111,OUTIL!$CH:$CM,E$1,FALSE),IF($A$75="Demi produits",VLOOKUP($A111,OUTIL!$CQ:$CV,E$1,FALSE),IF($A$75="Energie  et  lubrifiants",VLOOKUP($A111,OUTIL!$CY:$DD,E$1,FALSE),IF($A$75="Or industriel",VLOOKUP($A111,OUTIL!$DG:$DL,E$1,FALSE),IF($A$75="Produits bruts d'origine animale et vegetale",VLOOKUP($A111,OUTIL!$DO:$DT,E$1,FALSE),IF($A$75="Produits bruts d'origine minerale",VLOOKUP($A111,OUTIL!$DW:$EB,E$1,FALSE),IF($A$75="Produits finis de consommation",VLOOKUP($A111,OUTIL!$EE:$EJ,E$1,FALSE),IF($A$75="Produits finis d'equipement agricole",VLOOKUP($A111,OUTIL!$EM:$ER,E$1,FALSE),IF($A$75="Produits finis d'equipement industriel",VLOOKUP($A111,OUTIL!$EU:$EZ,E$1,FALSE),"Ahmadovitch")))))))))/1000,0)</f>
        <v>17101</v>
      </c>
      <c r="F111" s="5">
        <f>ROUND(IF($A$75="Alimentation, boissons et tabacs",VLOOKUP($A111,OUTIL!$CH:$CM,F$1,FALSE),IF($A$75="Demi produits",VLOOKUP($A111,OUTIL!$CQ:$CV,F$1,FALSE),IF($A$75="Energie  et  lubrifiants",VLOOKUP($A111,OUTIL!$CY:$DD,F$1,FALSE),IF($A$75="Or industriel",VLOOKUP($A111,OUTIL!$DG:$DL,F$1,FALSE),IF($A$75="Produits bruts d'origine animale et vegetale",VLOOKUP($A111,OUTIL!$DO:$DT,F$1,FALSE),IF($A$75="Produits bruts d'origine minerale",VLOOKUP($A111,OUTIL!$DW:$EB,F$1,FALSE),IF($A$75="Produits finis de consommation",VLOOKUP($A111,OUTIL!$EE:$EJ,F$1,FALSE),IF($A$75="Produits finis d'equipement agricole",VLOOKUP($A111,OUTIL!$EM:$ER,F$1,FALSE),IF($A$75="Produits finis d'equipement industriel",VLOOKUP($A111,OUTIL!$EU:$EZ,F$1,FALSE),"Ahmadovitch")))))))))/1000,0)</f>
        <v>248466</v>
      </c>
    </row>
    <row r="112" spans="1:6" ht="16.5" x14ac:dyDescent="0.3">
      <c r="A112">
        <v>37</v>
      </c>
      <c r="B112" s="5" t="str">
        <f>IF($A$75="Alimentation, boissons et tabacs",VLOOKUP(VLOOKUP($A112,OUTIL!$CH:$CM,B$1,FALSE),REF!$K:$L,2,FALSE),IF($A$75="Demi produits",VLOOKUP(VLOOKUP($A112,OUTIL!$CQ:$CV,B$1,FALSE),REF!$N:$O,2,FALSE),IF($A$75="Energie  et  lubrifiants",VLOOKUP(VLOOKUP($A112,OUTIL!$CY:$DD,B$1,FALSE),REF!$Z:$AA,2,FALSE),IF($A$75="Or industriel",VLOOKUP(VLOOKUP($A112,OUTIL!$DG:$DL,B$1,FALSE),REF!$AC:$AD,2,FALSE),IF($A$75="Produits bruts d'origine animale et vegetale",VLOOKUP(VLOOKUP($A112,OUTIL!$DO:$DT,B$1,FALSE),REF!$Q:$R,2,FALSE),IF($A$75="Produits bruts d'origine minerale",VLOOKUP(VLOOKUP($A112,OUTIL!$DW:$EB,B$1,FALSE),REF!$AF:$AG,2,FALSE),IF($A$75="Produits finis de consommation",VLOOKUP(VLOOKUP($A112,OUTIL!$EE:$EJ,B$1,FALSE),REF!$T:$U,2,FALSE),IF($A$75="Produits finis d'equipement agricole",VLOOKUP(VLOOKUP($A112,OUTIL!$EM:$ER,B$1,FALSE),REF!$AI:$AJ,2,FALSE),IF($A$75="Produits finis d'equipement industriel",VLOOKUP(VLOOKUP($A112,OUTIL!$EU:$EZ,B$1,FALSE),REF!$W:$X,2,FALSE),"Ahmadovitch")))))))))</f>
        <v>Sièges, meubles,matelas et articles d'éclairage</v>
      </c>
      <c r="C112" s="5">
        <f>ROUND(IF($A$75="Alimentation, boissons et tabacs",VLOOKUP($A112,OUTIL!$CH:$CM,C$1,FALSE),IF($A$75="Demi produits",VLOOKUP($A112,OUTIL!$CQ:$CV,C$1,FALSE),IF($A$75="Energie  et  lubrifiants",VLOOKUP($A112,OUTIL!$CY:$DD,C$1,FALSE),IF($A$75="Or industriel",VLOOKUP($A112,OUTIL!$DG:$DL,C$1,FALSE),IF($A$75="Produits bruts d'origine animale et vegetale",VLOOKUP($A112,OUTIL!$DO:$DT,C$1,FALSE),IF($A$75="Produits bruts d'origine minerale",VLOOKUP($A112,OUTIL!$DW:$EB,C$1,FALSE),IF($A$75="Produits finis de consommation",VLOOKUP($A112,OUTIL!$EE:$EJ,C$1,FALSE),IF($A$75="Produits finis d'equipement agricole",VLOOKUP($A112,OUTIL!$EM:$ER,C$1,FALSE),IF($A$75="Produits finis d'equipement industriel",VLOOKUP($A112,OUTIL!$EU:$EZ,C$1,FALSE),"Ahmadovitch")))))))))/1000,0)</f>
        <v>8282</v>
      </c>
      <c r="D112" s="5">
        <f>ROUND(IF($A$75="Alimentation, boissons et tabacs",VLOOKUP($A112,OUTIL!$CH:$CM,D$1,FALSE),IF($A$75="Demi produits",VLOOKUP($A112,OUTIL!$CQ:$CV,D$1,FALSE),IF($A$75="Energie  et  lubrifiants",VLOOKUP($A112,OUTIL!$CY:$DD,D$1,FALSE),IF($A$75="Or industriel",VLOOKUP($A112,OUTIL!$DG:$DL,D$1,FALSE),IF($A$75="Produits bruts d'origine animale et vegetale",VLOOKUP($A112,OUTIL!$DO:$DT,D$1,FALSE),IF($A$75="Produits bruts d'origine minerale",VLOOKUP($A112,OUTIL!$DW:$EB,D$1,FALSE),IF($A$75="Produits finis de consommation",VLOOKUP($A112,OUTIL!$EE:$EJ,D$1,FALSE),IF($A$75="Produits finis d'equipement agricole",VLOOKUP($A112,OUTIL!$EM:$ER,D$1,FALSE),IF($A$75="Produits finis d'equipement industriel",VLOOKUP($A112,OUTIL!$EU:$EZ,D$1,FALSE),"Ahmadovitch")))))))))/1000,0)</f>
        <v>827149</v>
      </c>
      <c r="E112" s="5">
        <f>ROUND(IF($A$75="Alimentation, boissons et tabacs",VLOOKUP($A112,OUTIL!$CH:$CM,E$1,FALSE),IF($A$75="Demi produits",VLOOKUP($A112,OUTIL!$CQ:$CV,E$1,FALSE),IF($A$75="Energie  et  lubrifiants",VLOOKUP($A112,OUTIL!$CY:$DD,E$1,FALSE),IF($A$75="Or industriel",VLOOKUP($A112,OUTIL!$DG:$DL,E$1,FALSE),IF($A$75="Produits bruts d'origine animale et vegetale",VLOOKUP($A112,OUTIL!$DO:$DT,E$1,FALSE),IF($A$75="Produits bruts d'origine minerale",VLOOKUP($A112,OUTIL!$DW:$EB,E$1,FALSE),IF($A$75="Produits finis de consommation",VLOOKUP($A112,OUTIL!$EE:$EJ,E$1,FALSE),IF($A$75="Produits finis d'equipement agricole",VLOOKUP($A112,OUTIL!$EM:$ER,E$1,FALSE),IF($A$75="Produits finis d'equipement industriel",VLOOKUP($A112,OUTIL!$EU:$EZ,E$1,FALSE),"Ahmadovitch")))))))))/1000,0)</f>
        <v>4474</v>
      </c>
      <c r="F112" s="5">
        <f>ROUND(IF($A$75="Alimentation, boissons et tabacs",VLOOKUP($A112,OUTIL!$CH:$CM,F$1,FALSE),IF($A$75="Demi produits",VLOOKUP($A112,OUTIL!$CQ:$CV,F$1,FALSE),IF($A$75="Energie  et  lubrifiants",VLOOKUP($A112,OUTIL!$CY:$DD,F$1,FALSE),IF($A$75="Or industriel",VLOOKUP($A112,OUTIL!$DG:$DL,F$1,FALSE),IF($A$75="Produits bruts d'origine animale et vegetale",VLOOKUP($A112,OUTIL!$DO:$DT,F$1,FALSE),IF($A$75="Produits bruts d'origine minerale",VLOOKUP($A112,OUTIL!$DW:$EB,F$1,FALSE),IF($A$75="Produits finis de consommation",VLOOKUP($A112,OUTIL!$EE:$EJ,F$1,FALSE),IF($A$75="Produits finis d'equipement agricole",VLOOKUP($A112,OUTIL!$EM:$ER,F$1,FALSE),IF($A$75="Produits finis d'equipement industriel",VLOOKUP($A112,OUTIL!$EU:$EZ,F$1,FALSE),"Ahmadovitch")))))))))/1000,0)</f>
        <v>385535</v>
      </c>
    </row>
    <row r="113" spans="1:7" ht="16.5" x14ac:dyDescent="0.3">
      <c r="A113">
        <v>38</v>
      </c>
      <c r="B113" s="5" t="str">
        <f>IF($A$75="Alimentation, boissons et tabacs",VLOOKUP(VLOOKUP($A113,OUTIL!$CH:$CM,B$1,FALSE),REF!$K:$L,2,FALSE),IF($A$75="Demi produits",VLOOKUP(VLOOKUP($A113,OUTIL!$CQ:$CV,B$1,FALSE),REF!$N:$O,2,FALSE),IF($A$75="Energie  et  lubrifiants",VLOOKUP(VLOOKUP($A113,OUTIL!$CY:$DD,B$1,FALSE),REF!$Z:$AA,2,FALSE),IF($A$75="Or industriel",VLOOKUP(VLOOKUP($A113,OUTIL!$DG:$DL,B$1,FALSE),REF!$AC:$AD,2,FALSE),IF($A$75="Produits bruts d'origine animale et vegetale",VLOOKUP(VLOOKUP($A113,OUTIL!$DO:$DT,B$1,FALSE),REF!$Q:$R,2,FALSE),IF($A$75="Produits bruts d'origine minerale",VLOOKUP(VLOOKUP($A113,OUTIL!$DW:$EB,B$1,FALSE),REF!$AF:$AG,2,FALSE),IF($A$75="Produits finis de consommation",VLOOKUP(VLOOKUP($A113,OUTIL!$EE:$EJ,B$1,FALSE),REF!$T:$U,2,FALSE),IF($A$75="Produits finis d'equipement agricole",VLOOKUP(VLOOKUP($A113,OUTIL!$EM:$ER,B$1,FALSE),REF!$AI:$AJ,2,FALSE),IF($A$75="Produits finis d'equipement industriel",VLOOKUP(VLOOKUP($A113,OUTIL!$EU:$EZ,B$1,FALSE),REF!$W:$X,2,FALSE),"Ahmadovitch")))))))))</f>
        <v>Fils de coton</v>
      </c>
      <c r="C113" s="5">
        <f>ROUND(IF($A$75="Alimentation, boissons et tabacs",VLOOKUP($A113,OUTIL!$CH:$CM,C$1,FALSE),IF($A$75="Demi produits",VLOOKUP($A113,OUTIL!$CQ:$CV,C$1,FALSE),IF($A$75="Energie  et  lubrifiants",VLOOKUP($A113,OUTIL!$CY:$DD,C$1,FALSE),IF($A$75="Or industriel",VLOOKUP($A113,OUTIL!$DG:$DL,C$1,FALSE),IF($A$75="Produits bruts d'origine animale et vegetale",VLOOKUP($A113,OUTIL!$DO:$DT,C$1,FALSE),IF($A$75="Produits bruts d'origine minerale",VLOOKUP($A113,OUTIL!$DW:$EB,C$1,FALSE),IF($A$75="Produits finis de consommation",VLOOKUP($A113,OUTIL!$EE:$EJ,C$1,FALSE),IF($A$75="Produits finis d'equipement agricole",VLOOKUP($A113,OUTIL!$EM:$ER,C$1,FALSE),IF($A$75="Produits finis d'equipement industriel",VLOOKUP($A113,OUTIL!$EU:$EZ,C$1,FALSE),"Ahmadovitch")))))))))/1000,0)</f>
        <v>21320</v>
      </c>
      <c r="D113" s="5">
        <f>ROUND(IF($A$75="Alimentation, boissons et tabacs",VLOOKUP($A113,OUTIL!$CH:$CM,D$1,FALSE),IF($A$75="Demi produits",VLOOKUP($A113,OUTIL!$CQ:$CV,D$1,FALSE),IF($A$75="Energie  et  lubrifiants",VLOOKUP($A113,OUTIL!$CY:$DD,D$1,FALSE),IF($A$75="Or industriel",VLOOKUP($A113,OUTIL!$DG:$DL,D$1,FALSE),IF($A$75="Produits bruts d'origine animale et vegetale",VLOOKUP($A113,OUTIL!$DO:$DT,D$1,FALSE),IF($A$75="Produits bruts d'origine minerale",VLOOKUP($A113,OUTIL!$DW:$EB,D$1,FALSE),IF($A$75="Produits finis de consommation",VLOOKUP($A113,OUTIL!$EE:$EJ,D$1,FALSE),IF($A$75="Produits finis d'equipement agricole",VLOOKUP($A113,OUTIL!$EM:$ER,D$1,FALSE),IF($A$75="Produits finis d'equipement industriel",VLOOKUP($A113,OUTIL!$EU:$EZ,D$1,FALSE),"Ahmadovitch")))))))))/1000,0)</f>
        <v>731466</v>
      </c>
      <c r="E113" s="5">
        <f>ROUND(IF($A$75="Alimentation, boissons et tabacs",VLOOKUP($A113,OUTIL!$CH:$CM,E$1,FALSE),IF($A$75="Demi produits",VLOOKUP($A113,OUTIL!$CQ:$CV,E$1,FALSE),IF($A$75="Energie  et  lubrifiants",VLOOKUP($A113,OUTIL!$CY:$DD,E$1,FALSE),IF($A$75="Or industriel",VLOOKUP($A113,OUTIL!$DG:$DL,E$1,FALSE),IF($A$75="Produits bruts d'origine animale et vegetale",VLOOKUP($A113,OUTIL!$DO:$DT,E$1,FALSE),IF($A$75="Produits bruts d'origine minerale",VLOOKUP($A113,OUTIL!$DW:$EB,E$1,FALSE),IF($A$75="Produits finis de consommation",VLOOKUP($A113,OUTIL!$EE:$EJ,E$1,FALSE),IF($A$75="Produits finis d'equipement agricole",VLOOKUP($A113,OUTIL!$EM:$ER,E$1,FALSE),IF($A$75="Produits finis d'equipement industriel",VLOOKUP($A113,OUTIL!$EU:$EZ,E$1,FALSE),"Ahmadovitch")))))))))/1000,0)</f>
        <v>21471</v>
      </c>
      <c r="F113" s="5">
        <f>ROUND(IF($A$75="Alimentation, boissons et tabacs",VLOOKUP($A113,OUTIL!$CH:$CM,F$1,FALSE),IF($A$75="Demi produits",VLOOKUP($A113,OUTIL!$CQ:$CV,F$1,FALSE),IF($A$75="Energie  et  lubrifiants",VLOOKUP($A113,OUTIL!$CY:$DD,F$1,FALSE),IF($A$75="Or industriel",VLOOKUP($A113,OUTIL!$DG:$DL,F$1,FALSE),IF($A$75="Produits bruts d'origine animale et vegetale",VLOOKUP($A113,OUTIL!$DO:$DT,F$1,FALSE),IF($A$75="Produits bruts d'origine minerale",VLOOKUP($A113,OUTIL!$DW:$EB,F$1,FALSE),IF($A$75="Produits finis de consommation",VLOOKUP($A113,OUTIL!$EE:$EJ,F$1,FALSE),IF($A$75="Produits finis d'equipement agricole",VLOOKUP($A113,OUTIL!$EM:$ER,F$1,FALSE),IF($A$75="Produits finis d'equipement industriel",VLOOKUP($A113,OUTIL!$EU:$EZ,F$1,FALSE),"Ahmadovitch")))))))))/1000,0)</f>
        <v>811372</v>
      </c>
    </row>
    <row r="114" spans="1:7" ht="16.5" x14ac:dyDescent="0.3">
      <c r="B114" s="5" t="s">
        <v>85</v>
      </c>
      <c r="C114" s="5">
        <f>C75-SUM(C76:C113)</f>
        <v>389175</v>
      </c>
      <c r="D114" s="5">
        <f>D75-SUM(D76:D113)</f>
        <v>9096810</v>
      </c>
      <c r="E114" s="5">
        <f>E75-SUM(E76:E113)</f>
        <v>350048</v>
      </c>
      <c r="F114" s="5">
        <f>F75-SUM(F76:F113)</f>
        <v>8558443</v>
      </c>
    </row>
    <row r="115" spans="1:7" x14ac:dyDescent="0.25">
      <c r="A115" t="s">
        <v>223</v>
      </c>
      <c r="B115" s="2" t="str">
        <f>IF($A$115="Alimentation, boissons et tabacs",VLOOKUP(VLOOKUP($A115,OUTIL!$CH:$CM,B$1,FALSE),REF!$K:$L,2,FALSE),IF($A$115="Demi produits",VLOOKUP(VLOOKUP($A115,OUTIL!$CQ:$CV,B$1,FALSE),REF!$N:$O,2,FALSE),IF($A$115="Energie  et  lubrifiants",VLOOKUP(VLOOKUP($A115,OUTIL!$CY:$DD,B$1,FALSE),REF!$Z:$AA,2,FALSE),IF($A$115="Or industriel",VLOOKUP(VLOOKUP($A115,OUTIL!$DG:$DL,B$1,FALSE),REF!$AC:$AD,2,FALSE),IF($A$115="Produits bruts d'origine animale et vegetale",VLOOKUP(VLOOKUP($A115,OUTIL!$DO:$DT,B$1,FALSE),REF!$Q:$R,2,FALSE),IF($A$115="Produits bruts d'origine minerale",VLOOKUP(VLOOKUP($A115,OUTIL!$DW:$EB,B$1,FALSE),REF!$AF:$AG,2,FALSE),IF($A$115="Produits finis de consommation",VLOOKUP(VLOOKUP($A115,OUTIL!$EE:$EJ,B$1,FALSE),REF!$T:$U,2,FALSE),IF($A$115="Produits finis d'equipement agricole",VLOOKUP(VLOOKUP($A115,OUTIL!$EM:$ER,B$1,FALSE),REF!$AI:$AJ,2,FALSE),IF($A$115="Produits finis d'equipement industriel",VLOOKUP(VLOOKUP($A115,OUTIL!$EU:$EZ,B$1,FALSE),REF!$W:$X,2,FALSE),"Ahmadovitch")))))))))</f>
        <v>PRODUITS FINIS D'EQUIPEMENT AGRICOLE</v>
      </c>
      <c r="C115" s="2">
        <f>ROUND(IF($A$115="Alimentation, boissons et tabacs",VLOOKUP($A115,OUTIL!$CH:$CM,C$1,FALSE),IF($A$115="Demi produits",VLOOKUP($A115,OUTIL!$CQ:$CV,C$1,FALSE),IF($A$115="Energie  et  lubrifiants",VLOOKUP($A115,OUTIL!$CY:$DD,C$1,FALSE),IF($A$115="Or industriel",VLOOKUP($A115,OUTIL!$DG:$DL,C$1,FALSE),IF($A$115="Produits bruts d'origine animale et vegetale",VLOOKUP($A115,OUTIL!$DO:$DT,C$1,FALSE),IF($A$115="Produits bruts d'origine minerale",VLOOKUP($A115,OUTIL!$DW:$EB,C$1,FALSE),IF($A$115="Produits finis de consommation",VLOOKUP($A115,OUTIL!$EE:$EJ,C$1,FALSE),IF($A$115="Produits finis d'equipement agricole",VLOOKUP($A115,OUTIL!$EM:$ER,C$1,FALSE),IF($A$115="Produits finis d'equipement industriel",VLOOKUP($A115,OUTIL!$EU:$EZ,C$1,FALSE),"Ahmadovitch")))))))))/1000,0)</f>
        <v>22150</v>
      </c>
      <c r="D115" s="2">
        <f>ROUND(IF($A$115="Alimentation, boissons et tabacs",VLOOKUP($A115,OUTIL!$CH:$CM,D$1,FALSE),IF($A$115="Demi produits",VLOOKUP($A115,OUTIL!$CQ:$CV,D$1,FALSE),IF($A$115="Energie  et  lubrifiants",VLOOKUP($A115,OUTIL!$CY:$DD,D$1,FALSE),IF($A$115="Or industriel",VLOOKUP($A115,OUTIL!$DG:$DL,D$1,FALSE),IF($A$115="Produits bruts d'origine animale et vegetale",VLOOKUP($A115,OUTIL!$DO:$DT,D$1,FALSE),IF($A$115="Produits bruts d'origine minerale",VLOOKUP($A115,OUTIL!$DW:$EB,D$1,FALSE),IF($A$115="Produits finis de consommation",VLOOKUP($A115,OUTIL!$EE:$EJ,D$1,FALSE),IF($A$115="Produits finis d'equipement agricole",VLOOKUP($A115,OUTIL!$EM:$ER,D$1,FALSE),IF($A$115="Produits finis d'equipement industriel",VLOOKUP($A115,OUTIL!$EU:$EZ,D$1,FALSE),"Ahmadovitch")))))))))/1000,0)</f>
        <v>1433428</v>
      </c>
      <c r="E115" s="2">
        <f>ROUND(IF($A$115="Alimentation, boissons et tabacs",VLOOKUP($A115,OUTIL!$CH:$CM,E$1,FALSE),IF($A$115="Demi produits",VLOOKUP($A115,OUTIL!$CQ:$CV,E$1,FALSE),IF($A$115="Energie  et  lubrifiants",VLOOKUP($A115,OUTIL!$CY:$DD,E$1,FALSE),IF($A$115="Or industriel",VLOOKUP($A115,OUTIL!$DG:$DL,E$1,FALSE),IF($A$115="Produits bruts d'origine animale et vegetale",VLOOKUP($A115,OUTIL!$DO:$DT,E$1,FALSE),IF($A$115="Produits bruts d'origine minerale",VLOOKUP($A115,OUTIL!$DW:$EB,E$1,FALSE),IF($A$115="Produits finis de consommation",VLOOKUP($A115,OUTIL!$EE:$EJ,E$1,FALSE),IF($A$115="Produits finis d'equipement agricole",VLOOKUP($A115,OUTIL!$EM:$ER,E$1,FALSE),IF($A$115="Produits finis d'equipement industriel",VLOOKUP($A115,OUTIL!$EU:$EZ,E$1,FALSE),"Ahmadovitch")))))))))/1000,0)</f>
        <v>15302</v>
      </c>
      <c r="F115" s="2">
        <f>ROUND(IF($A$115="Alimentation, boissons et tabacs",VLOOKUP($A115,OUTIL!$CH:$CM,F$1,FALSE),IF($A$115="Demi produits",VLOOKUP($A115,OUTIL!$CQ:$CV,F$1,FALSE),IF($A$115="Energie  et  lubrifiants",VLOOKUP($A115,OUTIL!$CY:$DD,F$1,FALSE),IF($A$115="Or industriel",VLOOKUP($A115,OUTIL!$DG:$DL,F$1,FALSE),IF($A$115="Produits bruts d'origine animale et vegetale",VLOOKUP($A115,OUTIL!$DO:$DT,F$1,FALSE),IF($A$115="Produits bruts d'origine minerale",VLOOKUP($A115,OUTIL!$DW:$EB,F$1,FALSE),IF($A$115="Produits finis de consommation",VLOOKUP($A115,OUTIL!$EE:$EJ,F$1,FALSE),IF($A$115="Produits finis d'equipement agricole",VLOOKUP($A115,OUTIL!$EM:$ER,F$1,FALSE),IF($A$115="Produits finis d'equipement industriel",VLOOKUP($A115,OUTIL!$EU:$EZ,F$1,FALSE),"Ahmadovitch")))))))))/1000,0)</f>
        <v>971473</v>
      </c>
    </row>
    <row r="116" spans="1:7" ht="16.5" x14ac:dyDescent="0.3">
      <c r="A116">
        <v>1</v>
      </c>
      <c r="B116" s="5" t="str">
        <f>IF($A$115="Alimentation, boissons et tabacs",VLOOKUP(VLOOKUP($A116,OUTIL!$CH:$CM,B$1,FALSE),REF!$K:$L,2,FALSE),IF($A$115="Demi produits",VLOOKUP(VLOOKUP($A116,OUTIL!$CQ:$CV,B$1,FALSE),REF!$N:$O,2,FALSE),IF($A$115="Energie  et  lubrifiants",VLOOKUP(VLOOKUP($A116,OUTIL!$CY:$DD,B$1,FALSE),REF!$Z:$AA,2,FALSE),IF($A$115="Or industriel",VLOOKUP(VLOOKUP($A116,OUTIL!$DG:$DL,B$1,FALSE),REF!$AC:$AD,2,FALSE),IF($A$115="Produits bruts d'origine animale et vegetale",VLOOKUP(VLOOKUP($A116,OUTIL!$DO:$DT,B$1,FALSE),REF!$Q:$R,2,FALSE),IF($A$115="Produits bruts d'origine minerale",VLOOKUP(VLOOKUP($A116,OUTIL!$DW:$EB,B$1,FALSE),REF!$AF:$AG,2,FALSE),IF($A$115="Produits finis de consommation",VLOOKUP(VLOOKUP($A116,OUTIL!$EE:$EJ,B$1,FALSE),REF!$T:$U,2,FALSE),IF($A$115="Produits finis d'equipement agricole",VLOOKUP(VLOOKUP($A116,OUTIL!$EM:$ER,B$1,FALSE),REF!$AI:$AJ,2,FALSE),IF($A$115="Produits finis d'equipement industriel",VLOOKUP(VLOOKUP($A116,OUTIL!$EU:$EZ,B$1,FALSE),REF!$W:$X,2,FALSE),"Ahmadovitch")))))))))</f>
        <v>Machines et outils agricoles</v>
      </c>
      <c r="C116" s="5">
        <f>ROUND(IF($A$115="Alimentation, boissons et tabacs",VLOOKUP($A116,OUTIL!$CH:$CM,C$1,FALSE),IF($A$115="Demi produits",VLOOKUP($A116,OUTIL!$CQ:$CV,C$1,FALSE),IF($A$115="Energie  et  lubrifiants",VLOOKUP($A116,OUTIL!$CY:$DD,C$1,FALSE),IF($A$115="Or industriel",VLOOKUP($A116,OUTIL!$DG:$DL,C$1,FALSE),IF($A$115="Produits bruts d'origine animale et vegetale",VLOOKUP($A116,OUTIL!$DO:$DT,C$1,FALSE),IF($A$115="Produits bruts d'origine minerale",VLOOKUP($A116,OUTIL!$DW:$EB,C$1,FALSE),IF($A$115="Produits finis de consommation",VLOOKUP($A116,OUTIL!$EE:$EJ,C$1,FALSE),IF($A$115="Produits finis d'equipement agricole",VLOOKUP($A116,OUTIL!$EM:$ER,C$1,FALSE),IF($A$115="Produits finis d'equipement industriel",VLOOKUP($A116,OUTIL!$EU:$EZ,C$1,FALSE),"Ahmadovitch")))))))))/1000,0)</f>
        <v>17992</v>
      </c>
      <c r="D116" s="5">
        <f>ROUND(IF($A$115="Alimentation, boissons et tabacs",VLOOKUP($A116,OUTIL!$CH:$CM,D$1,FALSE),IF($A$115="Demi produits",VLOOKUP($A116,OUTIL!$CQ:$CV,D$1,FALSE),IF($A$115="Energie  et  lubrifiants",VLOOKUP($A116,OUTIL!$CY:$DD,D$1,FALSE),IF($A$115="Or industriel",VLOOKUP($A116,OUTIL!$DG:$DL,D$1,FALSE),IF($A$115="Produits bruts d'origine animale et vegetale",VLOOKUP($A116,OUTIL!$DO:$DT,D$1,FALSE),IF($A$115="Produits bruts d'origine minerale",VLOOKUP($A116,OUTIL!$DW:$EB,D$1,FALSE),IF($A$115="Produits finis de consommation",VLOOKUP($A116,OUTIL!$EE:$EJ,D$1,FALSE),IF($A$115="Produits finis d'equipement agricole",VLOOKUP($A116,OUTIL!$EM:$ER,D$1,FALSE),IF($A$115="Produits finis d'equipement industriel",VLOOKUP($A116,OUTIL!$EU:$EZ,D$1,FALSE),"Ahmadovitch")))))))))/1000,0)</f>
        <v>1160964</v>
      </c>
      <c r="E116" s="5">
        <f>ROUND(IF($A$115="Alimentation, boissons et tabacs",VLOOKUP($A116,OUTIL!$CH:$CM,E$1,FALSE),IF($A$115="Demi produits",VLOOKUP($A116,OUTIL!$CQ:$CV,E$1,FALSE),IF($A$115="Energie  et  lubrifiants",VLOOKUP($A116,OUTIL!$CY:$DD,E$1,FALSE),IF($A$115="Or industriel",VLOOKUP($A116,OUTIL!$DG:$DL,E$1,FALSE),IF($A$115="Produits bruts d'origine animale et vegetale",VLOOKUP($A116,OUTIL!$DO:$DT,E$1,FALSE),IF($A$115="Produits bruts d'origine minerale",VLOOKUP($A116,OUTIL!$DW:$EB,E$1,FALSE),IF($A$115="Produits finis de consommation",VLOOKUP($A116,OUTIL!$EE:$EJ,E$1,FALSE),IF($A$115="Produits finis d'equipement agricole",VLOOKUP($A116,OUTIL!$EM:$ER,E$1,FALSE),IF($A$115="Produits finis d'equipement industriel",VLOOKUP($A116,OUTIL!$EU:$EZ,E$1,FALSE),"Ahmadovitch")))))))))/1000,0)</f>
        <v>12452</v>
      </c>
      <c r="F116" s="5">
        <f>ROUND(IF($A$115="Alimentation, boissons et tabacs",VLOOKUP($A116,OUTIL!$CH:$CM,F$1,FALSE),IF($A$115="Demi produits",VLOOKUP($A116,OUTIL!$CQ:$CV,F$1,FALSE),IF($A$115="Energie  et  lubrifiants",VLOOKUP($A116,OUTIL!$CY:$DD,F$1,FALSE),IF($A$115="Or industriel",VLOOKUP($A116,OUTIL!$DG:$DL,F$1,FALSE),IF($A$115="Produits bruts d'origine animale et vegetale",VLOOKUP($A116,OUTIL!$DO:$DT,F$1,FALSE),IF($A$115="Produits bruts d'origine minerale",VLOOKUP($A116,OUTIL!$DW:$EB,F$1,FALSE),IF($A$115="Produits finis de consommation",VLOOKUP($A116,OUTIL!$EE:$EJ,F$1,FALSE),IF($A$115="Produits finis d'equipement agricole",VLOOKUP($A116,OUTIL!$EM:$ER,F$1,FALSE),IF($A$115="Produits finis d'equipement industriel",VLOOKUP($A116,OUTIL!$EU:$EZ,F$1,FALSE),"Ahmadovitch")))))))))/1000,0)</f>
        <v>776706</v>
      </c>
    </row>
    <row r="117" spans="1:7" ht="16.5" x14ac:dyDescent="0.3">
      <c r="A117">
        <v>2</v>
      </c>
      <c r="B117" s="5" t="str">
        <f>IF($A$115="Alimentation, boissons et tabacs",VLOOKUP(VLOOKUP($A117,OUTIL!$CH:$CM,B$1,FALSE),REF!$K:$L,2,FALSE),IF($A$115="Demi produits",VLOOKUP(VLOOKUP($A117,OUTIL!$CQ:$CV,B$1,FALSE),REF!$N:$O,2,FALSE),IF($A$115="Energie  et  lubrifiants",VLOOKUP(VLOOKUP($A117,OUTIL!$CY:$DD,B$1,FALSE),REF!$Z:$AA,2,FALSE),IF($A$115="Or industriel",VLOOKUP(VLOOKUP($A117,OUTIL!$DG:$DL,B$1,FALSE),REF!$AC:$AD,2,FALSE),IF($A$115="Produits bruts d'origine animale et vegetale",VLOOKUP(VLOOKUP($A117,OUTIL!$DO:$DT,B$1,FALSE),REF!$Q:$R,2,FALSE),IF($A$115="Produits bruts d'origine minerale",VLOOKUP(VLOOKUP($A117,OUTIL!$DW:$EB,B$1,FALSE),REF!$AF:$AG,2,FALSE),IF($A$115="Produits finis de consommation",VLOOKUP(VLOOKUP($A117,OUTIL!$EE:$EJ,B$1,FALSE),REF!$T:$U,2,FALSE),IF($A$115="Produits finis d'equipement agricole",VLOOKUP(VLOOKUP($A117,OUTIL!$EM:$ER,B$1,FALSE),REF!$AI:$AJ,2,FALSE),IF($A$115="Produits finis d'equipement industriel",VLOOKUP(VLOOKUP($A117,OUTIL!$EU:$EZ,B$1,FALSE),REF!$W:$X,2,FALSE),"Ahmadovitch")))))))))</f>
        <v>Motoculteurs et tracteurs agricoles</v>
      </c>
      <c r="C117" s="5">
        <f>ROUND(IF($A$115="Alimentation, boissons et tabacs",VLOOKUP($A117,OUTIL!$CH:$CM,C$1,FALSE),IF($A$115="Demi produits",VLOOKUP($A117,OUTIL!$CQ:$CV,C$1,FALSE),IF($A$115="Energie  et  lubrifiants",VLOOKUP($A117,OUTIL!$CY:$DD,C$1,FALSE),IF($A$115="Or industriel",VLOOKUP($A117,OUTIL!$DG:$DL,C$1,FALSE),IF($A$115="Produits bruts d'origine animale et vegetale",VLOOKUP($A117,OUTIL!$DO:$DT,C$1,FALSE),IF($A$115="Produits bruts d'origine minerale",VLOOKUP($A117,OUTIL!$DW:$EB,C$1,FALSE),IF($A$115="Produits finis de consommation",VLOOKUP($A117,OUTIL!$EE:$EJ,C$1,FALSE),IF($A$115="Produits finis d'equipement agricole",VLOOKUP($A117,OUTIL!$EM:$ER,C$1,FALSE),IF($A$115="Produits finis d'equipement industriel",VLOOKUP($A117,OUTIL!$EU:$EZ,C$1,FALSE),"Ahmadovitch")))))))))/1000,0)</f>
        <v>4077</v>
      </c>
      <c r="D117" s="5">
        <f>ROUND(IF($A$115="Alimentation, boissons et tabacs",VLOOKUP($A117,OUTIL!$CH:$CM,D$1,FALSE),IF($A$115="Demi produits",VLOOKUP($A117,OUTIL!$CQ:$CV,D$1,FALSE),IF($A$115="Energie  et  lubrifiants",VLOOKUP($A117,OUTIL!$CY:$DD,D$1,FALSE),IF($A$115="Or industriel",VLOOKUP($A117,OUTIL!$DG:$DL,D$1,FALSE),IF($A$115="Produits bruts d'origine animale et vegetale",VLOOKUP($A117,OUTIL!$DO:$DT,D$1,FALSE),IF($A$115="Produits bruts d'origine minerale",VLOOKUP($A117,OUTIL!$DW:$EB,D$1,FALSE),IF($A$115="Produits finis de consommation",VLOOKUP($A117,OUTIL!$EE:$EJ,D$1,FALSE),IF($A$115="Produits finis d'equipement agricole",VLOOKUP($A117,OUTIL!$EM:$ER,D$1,FALSE),IF($A$115="Produits finis d'equipement industriel",VLOOKUP($A117,OUTIL!$EU:$EZ,D$1,FALSE),"Ahmadovitch")))))))))/1000,0)</f>
        <v>265228</v>
      </c>
      <c r="E117" s="5">
        <f>ROUND(IF($A$115="Alimentation, boissons et tabacs",VLOOKUP($A117,OUTIL!$CH:$CM,E$1,FALSE),IF($A$115="Demi produits",VLOOKUP($A117,OUTIL!$CQ:$CV,E$1,FALSE),IF($A$115="Energie  et  lubrifiants",VLOOKUP($A117,OUTIL!$CY:$DD,E$1,FALSE),IF($A$115="Or industriel",VLOOKUP($A117,OUTIL!$DG:$DL,E$1,FALSE),IF($A$115="Produits bruts d'origine animale et vegetale",VLOOKUP($A117,OUTIL!$DO:$DT,E$1,FALSE),IF($A$115="Produits bruts d'origine minerale",VLOOKUP($A117,OUTIL!$DW:$EB,E$1,FALSE),IF($A$115="Produits finis de consommation",VLOOKUP($A117,OUTIL!$EE:$EJ,E$1,FALSE),IF($A$115="Produits finis d'equipement agricole",VLOOKUP($A117,OUTIL!$EM:$ER,E$1,FALSE),IF($A$115="Produits finis d'equipement industriel",VLOOKUP($A117,OUTIL!$EU:$EZ,E$1,FALSE),"Ahmadovitch")))))))))/1000,0)</f>
        <v>2749</v>
      </c>
      <c r="F117" s="5">
        <f>ROUND(IF($A$115="Alimentation, boissons et tabacs",VLOOKUP($A117,OUTIL!$CH:$CM,F$1,FALSE),IF($A$115="Demi produits",VLOOKUP($A117,OUTIL!$CQ:$CV,F$1,FALSE),IF($A$115="Energie  et  lubrifiants",VLOOKUP($A117,OUTIL!$CY:$DD,F$1,FALSE),IF($A$115="Or industriel",VLOOKUP($A117,OUTIL!$DG:$DL,F$1,FALSE),IF($A$115="Produits bruts d'origine animale et vegetale",VLOOKUP($A117,OUTIL!$DO:$DT,F$1,FALSE),IF($A$115="Produits bruts d'origine minerale",VLOOKUP($A117,OUTIL!$DW:$EB,F$1,FALSE),IF($A$115="Produits finis de consommation",VLOOKUP($A117,OUTIL!$EE:$EJ,F$1,FALSE),IF($A$115="Produits finis d'equipement agricole",VLOOKUP($A117,OUTIL!$EM:$ER,F$1,FALSE),IF($A$115="Produits finis d'equipement industriel",VLOOKUP($A117,OUTIL!$EU:$EZ,F$1,FALSE),"Ahmadovitch")))))))))/1000,0)</f>
        <v>185904</v>
      </c>
    </row>
    <row r="118" spans="1:7" ht="16.5" x14ac:dyDescent="0.3">
      <c r="B118" s="5" t="s">
        <v>87</v>
      </c>
      <c r="C118" s="5">
        <f>C115-SUM(C116:C117)</f>
        <v>81</v>
      </c>
      <c r="D118" s="5">
        <f t="shared" ref="D118:F118" si="0">D115-SUM(D116:D117)</f>
        <v>7236</v>
      </c>
      <c r="E118" s="5">
        <f t="shared" si="0"/>
        <v>101</v>
      </c>
      <c r="F118" s="5">
        <f t="shared" si="0"/>
        <v>8863</v>
      </c>
    </row>
    <row r="119" spans="1:7" x14ac:dyDescent="0.25">
      <c r="A119" t="s">
        <v>224</v>
      </c>
      <c r="B119" s="2" t="str">
        <f>IF($A$119="Alimentation, boissons et tabacs",VLOOKUP(VLOOKUP($A119,OUTIL!$CH:$CM,B$1,FALSE),REF!$K:$L,2,FALSE),IF($A$119="Demi produits",VLOOKUP(VLOOKUP($A119,OUTIL!$CQ:$CV,B$1,FALSE),REF!$N:$O,2,FALSE),IF($A$119="Energie  et  lubrifiants",VLOOKUP(VLOOKUP($A119,OUTIL!$CY:$DD,B$1,FALSE),REF!$Z:$AA,2,FALSE),IF($A$119="Or industriel",VLOOKUP(VLOOKUP($A119,OUTIL!$DG:$DL,B$1,FALSE),REF!$AC:$AD,2,FALSE),IF($A$119="Produits bruts d'origine animale et vegetale",VLOOKUP(VLOOKUP($A119,OUTIL!$DO:$DT,B$1,FALSE),REF!$Q:$R,2,FALSE),IF($A$119="Produits bruts d'origine minerale",VLOOKUP(VLOOKUP($A119,OUTIL!$DW:$EB,B$1,FALSE),REF!$AF:$AG,2,FALSE),IF($A$119="Produits finis de consommation",VLOOKUP(VLOOKUP($A119,OUTIL!$EE:$EJ,B$1,FALSE),REF!$T:$U,2,FALSE),IF($A$119="Produits finis d'equipement agricole",VLOOKUP(VLOOKUP($A119,OUTIL!$EM:$ER,B$1,FALSE),REF!$AI:$AJ,2,FALSE),IF($A$119="Produits finis d'equipement industriel",VLOOKUP(VLOOKUP($A119,OUTIL!$EU:$EZ,B$1,FALSE),REF!$W:$X,2,FALSE),"Ahmadovitch")))))))))</f>
        <v>PRODUITS FINIS D'EQUIPEMENT INDUSTRIEL</v>
      </c>
      <c r="C119" s="2">
        <f>ROUND(IF($A$119="Alimentation, boissons et tabacs",VLOOKUP($A119,OUTIL!$CH:$CM,C$1,FALSE),IF($A$119="Demi produits",VLOOKUP($A119,OUTIL!$CQ:$CV,C$1,FALSE),IF($A$119="Energie  et  lubrifiants",VLOOKUP($A119,OUTIL!$CY:$DD,C$1,FALSE),IF($A$119="Or industriel",VLOOKUP($A119,OUTIL!$DG:$DL,C$1,FALSE),IF($A$119="Produits bruts d'origine animale et vegetale",VLOOKUP($A119,OUTIL!$DO:$DT,C$1,FALSE),IF($A$119="Produits bruts d'origine minerale",VLOOKUP($A119,OUTIL!$DW:$EB,C$1,FALSE),IF($A$119="Produits finis de consommation",VLOOKUP($A119,OUTIL!$EE:$EJ,C$1,FALSE),IF($A$119="Produits finis d'equipement agricole",VLOOKUP($A119,OUTIL!$EM:$ER,C$1,FALSE),IF($A$119="Produits finis d'equipement industriel",VLOOKUP($A119,OUTIL!$EU:$EZ,C$1,FALSE),"Ahmadovitch")))))))))/1000,0)</f>
        <v>1149750</v>
      </c>
      <c r="D119" s="2">
        <f>ROUND(IF($A$119="Alimentation, boissons et tabacs",VLOOKUP($A119,OUTIL!$CH:$CM,D$1,FALSE),IF($A$119="Demi produits",VLOOKUP($A119,OUTIL!$CQ:$CV,D$1,FALSE),IF($A$119="Energie  et  lubrifiants",VLOOKUP($A119,OUTIL!$CY:$DD,D$1,FALSE),IF($A$119="Or industriel",VLOOKUP($A119,OUTIL!$DG:$DL,D$1,FALSE),IF($A$119="Produits bruts d'origine animale et vegetale",VLOOKUP($A119,OUTIL!$DO:$DT,D$1,FALSE),IF($A$119="Produits bruts d'origine minerale",VLOOKUP($A119,OUTIL!$DW:$EB,D$1,FALSE),IF($A$119="Produits finis de consommation",VLOOKUP($A119,OUTIL!$EE:$EJ,D$1,FALSE),IF($A$119="Produits finis d'equipement agricole",VLOOKUP($A119,OUTIL!$EM:$ER,D$1,FALSE),IF($A$119="Produits finis d'equipement industriel",VLOOKUP($A119,OUTIL!$EU:$EZ,D$1,FALSE),"Ahmadovitch")))))))))/1000,0)</f>
        <v>140740620</v>
      </c>
      <c r="E119" s="2">
        <f>ROUND(IF($A$119="Alimentation, boissons et tabacs",VLOOKUP($A119,OUTIL!$CH:$CM,E$1,FALSE),IF($A$119="Demi produits",VLOOKUP($A119,OUTIL!$CQ:$CV,E$1,FALSE),IF($A$119="Energie  et  lubrifiants",VLOOKUP($A119,OUTIL!$CY:$DD,E$1,FALSE),IF($A$119="Or industriel",VLOOKUP($A119,OUTIL!$DG:$DL,E$1,FALSE),IF($A$119="Produits bruts d'origine animale et vegetale",VLOOKUP($A119,OUTIL!$DO:$DT,E$1,FALSE),IF($A$119="Produits bruts d'origine minerale",VLOOKUP($A119,OUTIL!$DW:$EB,E$1,FALSE),IF($A$119="Produits finis de consommation",VLOOKUP($A119,OUTIL!$EE:$EJ,E$1,FALSE),IF($A$119="Produits finis d'equipement agricole",VLOOKUP($A119,OUTIL!$EM:$ER,E$1,FALSE),IF($A$119="Produits finis d'equipement industriel",VLOOKUP($A119,OUTIL!$EU:$EZ,E$1,FALSE),"Ahmadovitch")))))))))/1000,0)</f>
        <v>909776</v>
      </c>
      <c r="F119" s="2">
        <f>ROUND(IF($A$119="Alimentation, boissons et tabacs",VLOOKUP($A119,OUTIL!$CH:$CM,F$1,FALSE),IF($A$119="Demi produits",VLOOKUP($A119,OUTIL!$CQ:$CV,F$1,FALSE),IF($A$119="Energie  et  lubrifiants",VLOOKUP($A119,OUTIL!$CY:$DD,F$1,FALSE),IF($A$119="Or industriel",VLOOKUP($A119,OUTIL!$DG:$DL,F$1,FALSE),IF($A$119="Produits bruts d'origine animale et vegetale",VLOOKUP($A119,OUTIL!$DO:$DT,F$1,FALSE),IF($A$119="Produits bruts d'origine minerale",VLOOKUP($A119,OUTIL!$DW:$EB,F$1,FALSE),IF($A$119="Produits finis de consommation",VLOOKUP($A119,OUTIL!$EE:$EJ,F$1,FALSE),IF($A$119="Produits finis d'equipement agricole",VLOOKUP($A119,OUTIL!$EM:$ER,F$1,FALSE),IF($A$119="Produits finis d'equipement industriel",VLOOKUP($A119,OUTIL!$EU:$EZ,F$1,FALSE),"Ahmadovitch")))))))))/1000,0)</f>
        <v>123870337</v>
      </c>
    </row>
    <row r="120" spans="1:7" ht="16.5" x14ac:dyDescent="0.3">
      <c r="A120">
        <v>1</v>
      </c>
      <c r="B120" s="5" t="str">
        <f>IF($A$119="Alimentation, boissons et tabacs",VLOOKUP(VLOOKUP($A120,OUTIL!$CH:$CM,B$1,FALSE),REF!$K:$L,2,FALSE),IF($A$119="Demi produits",VLOOKUP(VLOOKUP($A120,OUTIL!$CQ:$CV,B$1,FALSE),REF!$N:$O,2,FALSE),IF($A$119="Energie  et  lubrifiants",VLOOKUP(VLOOKUP($A120,OUTIL!$CY:$DD,B$1,FALSE),REF!$Z:$AA,2,FALSE),IF($A$119="Or industriel",VLOOKUP(VLOOKUP($A120,OUTIL!$DG:$DL,B$1,FALSE),REF!$AC:$AD,2,FALSE),IF($A$119="Produits bruts d'origine animale et vegetale",VLOOKUP(VLOOKUP($A120,OUTIL!$DO:$DT,B$1,FALSE),REF!$Q:$R,2,FALSE),IF($A$119="Produits bruts d'origine minerale",VLOOKUP(VLOOKUP($A120,OUTIL!$DW:$EB,B$1,FALSE),REF!$AF:$AG,2,FALSE),IF($A$119="Produits finis de consommation",VLOOKUP(VLOOKUP($A120,OUTIL!$EE:$EJ,B$1,FALSE),REF!$T:$U,2,FALSE),IF($A$119="Produits finis d'equipement agricole",VLOOKUP(VLOOKUP($A120,OUTIL!$EM:$ER,B$1,FALSE),REF!$AI:$AJ,2,FALSE),IF($A$119="Produits finis d'equipement industriel",VLOOKUP(VLOOKUP($A120,OUTIL!$EU:$EZ,B$1,FALSE),REF!$W:$X,2,FALSE),"Ahmadovitch")))))))))</f>
        <v>Appareils pour la coupure ou la connexion des circuits électriques et résistances</v>
      </c>
      <c r="C120" s="5">
        <f>ROUND(IF($A$119="Alimentation, boissons et tabacs",VLOOKUP($A120,OUTIL!$CH:$CM,C$1,FALSE),IF($A$119="Demi produits",VLOOKUP($A120,OUTIL!$CQ:$CV,C$1,FALSE),IF($A$119="Energie  et  lubrifiants",VLOOKUP($A120,OUTIL!$CY:$DD,C$1,FALSE),IF($A$119="Or industriel",VLOOKUP($A120,OUTIL!$DG:$DL,C$1,FALSE),IF($A$119="Produits bruts d'origine animale et vegetale",VLOOKUP($A120,OUTIL!$DO:$DT,C$1,FALSE),IF($A$119="Produits bruts d'origine minerale",VLOOKUP($A120,OUTIL!$DW:$EB,C$1,FALSE),IF($A$119="Produits finis de consommation",VLOOKUP($A120,OUTIL!$EE:$EJ,C$1,FALSE),IF($A$119="Produits finis d'equipement agricole",VLOOKUP($A120,OUTIL!$EM:$ER,C$1,FALSE),IF($A$119="Produits finis d'equipement industriel",VLOOKUP($A120,OUTIL!$EU:$EZ,C$1,FALSE),"Ahmadovitch")))))))))/1000,0)</f>
        <v>29543</v>
      </c>
      <c r="D120" s="5">
        <f>ROUND(IF($A$119="Alimentation, boissons et tabacs",VLOOKUP($A120,OUTIL!$CH:$CM,D$1,FALSE),IF($A$119="Demi produits",VLOOKUP($A120,OUTIL!$CQ:$CV,D$1,FALSE),IF($A$119="Energie  et  lubrifiants",VLOOKUP($A120,OUTIL!$CY:$DD,D$1,FALSE),IF($A$119="Or industriel",VLOOKUP($A120,OUTIL!$DG:$DL,D$1,FALSE),IF($A$119="Produits bruts d'origine animale et vegetale",VLOOKUP($A120,OUTIL!$DO:$DT,D$1,FALSE),IF($A$119="Produits bruts d'origine minerale",VLOOKUP($A120,OUTIL!$DW:$EB,D$1,FALSE),IF($A$119="Produits finis de consommation",VLOOKUP($A120,OUTIL!$EE:$EJ,D$1,FALSE),IF($A$119="Produits finis d'equipement agricole",VLOOKUP($A120,OUTIL!$EM:$ER,D$1,FALSE),IF($A$119="Produits finis d'equipement industriel",VLOOKUP($A120,OUTIL!$EU:$EZ,D$1,FALSE),"Ahmadovitch")))))))))/1000,0)</f>
        <v>12252936</v>
      </c>
      <c r="E120" s="5">
        <f>ROUND(IF($A$119="Alimentation, boissons et tabacs",VLOOKUP($A120,OUTIL!$CH:$CM,E$1,FALSE),IF($A$119="Demi produits",VLOOKUP($A120,OUTIL!$CQ:$CV,E$1,FALSE),IF($A$119="Energie  et  lubrifiants",VLOOKUP($A120,OUTIL!$CY:$DD,E$1,FALSE),IF($A$119="Or industriel",VLOOKUP($A120,OUTIL!$DG:$DL,E$1,FALSE),IF($A$119="Produits bruts d'origine animale et vegetale",VLOOKUP($A120,OUTIL!$DO:$DT,E$1,FALSE),IF($A$119="Produits bruts d'origine minerale",VLOOKUP($A120,OUTIL!$DW:$EB,E$1,FALSE),IF($A$119="Produits finis de consommation",VLOOKUP($A120,OUTIL!$EE:$EJ,E$1,FALSE),IF($A$119="Produits finis d'equipement agricole",VLOOKUP($A120,OUTIL!$EM:$ER,E$1,FALSE),IF($A$119="Produits finis d'equipement industriel",VLOOKUP($A120,OUTIL!$EU:$EZ,E$1,FALSE),"Ahmadovitch")))))))))/1000,0)</f>
        <v>27516</v>
      </c>
      <c r="F120" s="5">
        <f>ROUND(IF($A$119="Alimentation, boissons et tabacs",VLOOKUP($A120,OUTIL!$CH:$CM,F$1,FALSE),IF($A$119="Demi produits",VLOOKUP($A120,OUTIL!$CQ:$CV,F$1,FALSE),IF($A$119="Energie  et  lubrifiants",VLOOKUP($A120,OUTIL!$CY:$DD,F$1,FALSE),IF($A$119="Or industriel",VLOOKUP($A120,OUTIL!$DG:$DL,F$1,FALSE),IF($A$119="Produits bruts d'origine animale et vegetale",VLOOKUP($A120,OUTIL!$DO:$DT,F$1,FALSE),IF($A$119="Produits bruts d'origine minerale",VLOOKUP($A120,OUTIL!$DW:$EB,F$1,FALSE),IF($A$119="Produits finis de consommation",VLOOKUP($A120,OUTIL!$EE:$EJ,F$1,FALSE),IF($A$119="Produits finis d'equipement agricole",VLOOKUP($A120,OUTIL!$EM:$ER,F$1,FALSE),IF($A$119="Produits finis d'equipement industriel",VLOOKUP($A120,OUTIL!$EU:$EZ,F$1,FALSE),"Ahmadovitch")))))))))/1000,0)</f>
        <v>12224023</v>
      </c>
    </row>
    <row r="121" spans="1:7" ht="16.5" x14ac:dyDescent="0.3">
      <c r="A121">
        <v>2</v>
      </c>
      <c r="B121" s="5" t="str">
        <f>IF($A$119="Alimentation, boissons et tabacs",VLOOKUP(VLOOKUP($A121,OUTIL!$CH:$CM,B$1,FALSE),REF!$K:$L,2,FALSE),IF($A$119="Demi produits",VLOOKUP(VLOOKUP($A121,OUTIL!$CQ:$CV,B$1,FALSE),REF!$N:$O,2,FALSE),IF($A$119="Energie  et  lubrifiants",VLOOKUP(VLOOKUP($A121,OUTIL!$CY:$DD,B$1,FALSE),REF!$Z:$AA,2,FALSE),IF($A$119="Or industriel",VLOOKUP(VLOOKUP($A121,OUTIL!$DG:$DL,B$1,FALSE),REF!$AC:$AD,2,FALSE),IF($A$119="Produits bruts d'origine animale et vegetale",VLOOKUP(VLOOKUP($A121,OUTIL!$DO:$DT,B$1,FALSE),REF!$Q:$R,2,FALSE),IF($A$119="Produits bruts d'origine minerale",VLOOKUP(VLOOKUP($A121,OUTIL!$DW:$EB,B$1,FALSE),REF!$AF:$AG,2,FALSE),IF($A$119="Produits finis de consommation",VLOOKUP(VLOOKUP($A121,OUTIL!$EE:$EJ,B$1,FALSE),REF!$T:$U,2,FALSE),IF($A$119="Produits finis d'equipement agricole",VLOOKUP(VLOOKUP($A121,OUTIL!$EM:$ER,B$1,FALSE),REF!$AI:$AJ,2,FALSE),IF($A$119="Produits finis d'equipement industriel",VLOOKUP(VLOOKUP($A121,OUTIL!$EU:$EZ,B$1,FALSE),REF!$W:$X,2,FALSE),"Ahmadovitch")))))))))</f>
        <v>Parties d'avions et d'autres véhicules aériens ou spatiaux</v>
      </c>
      <c r="C121" s="5">
        <f>ROUND(IF($A$119="Alimentation, boissons et tabacs",VLOOKUP($A121,OUTIL!$CH:$CM,C$1,FALSE),IF($A$119="Demi produits",VLOOKUP($A121,OUTIL!$CQ:$CV,C$1,FALSE),IF($A$119="Energie  et  lubrifiants",VLOOKUP($A121,OUTIL!$CY:$DD,C$1,FALSE),IF($A$119="Or industriel",VLOOKUP($A121,OUTIL!$DG:$DL,C$1,FALSE),IF($A$119="Produits bruts d'origine animale et vegetale",VLOOKUP($A121,OUTIL!$DO:$DT,C$1,FALSE),IF($A$119="Produits bruts d'origine minerale",VLOOKUP($A121,OUTIL!$DW:$EB,C$1,FALSE),IF($A$119="Produits finis de consommation",VLOOKUP($A121,OUTIL!$EE:$EJ,C$1,FALSE),IF($A$119="Produits finis d'equipement agricole",VLOOKUP($A121,OUTIL!$EM:$ER,C$1,FALSE),IF($A$119="Produits finis d'equipement industriel",VLOOKUP($A121,OUTIL!$EU:$EZ,C$1,FALSE),"Ahmadovitch")))))))))/1000,0)</f>
        <v>2382</v>
      </c>
      <c r="D121" s="5">
        <f>ROUND(IF($A$119="Alimentation, boissons et tabacs",VLOOKUP($A121,OUTIL!$CH:$CM,D$1,FALSE),IF($A$119="Demi produits",VLOOKUP($A121,OUTIL!$CQ:$CV,D$1,FALSE),IF($A$119="Energie  et  lubrifiants",VLOOKUP($A121,OUTIL!$CY:$DD,D$1,FALSE),IF($A$119="Or industriel",VLOOKUP($A121,OUTIL!$DG:$DL,D$1,FALSE),IF($A$119="Produits bruts d'origine animale et vegetale",VLOOKUP($A121,OUTIL!$DO:$DT,D$1,FALSE),IF($A$119="Produits bruts d'origine minerale",VLOOKUP($A121,OUTIL!$DW:$EB,D$1,FALSE),IF($A$119="Produits finis de consommation",VLOOKUP($A121,OUTIL!$EE:$EJ,D$1,FALSE),IF($A$119="Produits finis d'equipement agricole",VLOOKUP($A121,OUTIL!$EM:$ER,D$1,FALSE),IF($A$119="Produits finis d'equipement industriel",VLOOKUP($A121,OUTIL!$EU:$EZ,D$1,FALSE),"Ahmadovitch")))))))))/1000,0)</f>
        <v>12207452</v>
      </c>
      <c r="E121" s="5">
        <f>ROUND(IF($A$119="Alimentation, boissons et tabacs",VLOOKUP($A121,OUTIL!$CH:$CM,E$1,FALSE),IF($A$119="Demi produits",VLOOKUP($A121,OUTIL!$CQ:$CV,E$1,FALSE),IF($A$119="Energie  et  lubrifiants",VLOOKUP($A121,OUTIL!$CY:$DD,E$1,FALSE),IF($A$119="Or industriel",VLOOKUP($A121,OUTIL!$DG:$DL,E$1,FALSE),IF($A$119="Produits bruts d'origine animale et vegetale",VLOOKUP($A121,OUTIL!$DO:$DT,E$1,FALSE),IF($A$119="Produits bruts d'origine minerale",VLOOKUP($A121,OUTIL!$DW:$EB,E$1,FALSE),IF($A$119="Produits finis de consommation",VLOOKUP($A121,OUTIL!$EE:$EJ,E$1,FALSE),IF($A$119="Produits finis d'equipement agricole",VLOOKUP($A121,OUTIL!$EM:$ER,E$1,FALSE),IF($A$119="Produits finis d'equipement industriel",VLOOKUP($A121,OUTIL!$EU:$EZ,E$1,FALSE),"Ahmadovitch")))))))))/1000,0)</f>
        <v>2587</v>
      </c>
      <c r="F121" s="5">
        <f>ROUND(IF($A$119="Alimentation, boissons et tabacs",VLOOKUP($A121,OUTIL!$CH:$CM,F$1,FALSE),IF($A$119="Demi produits",VLOOKUP($A121,OUTIL!$CQ:$CV,F$1,FALSE),IF($A$119="Energie  et  lubrifiants",VLOOKUP($A121,OUTIL!$CY:$DD,F$1,FALSE),IF($A$119="Or industriel",VLOOKUP($A121,OUTIL!$DG:$DL,F$1,FALSE),IF($A$119="Produits bruts d'origine animale et vegetale",VLOOKUP($A121,OUTIL!$DO:$DT,F$1,FALSE),IF($A$119="Produits bruts d'origine minerale",VLOOKUP($A121,OUTIL!$DW:$EB,F$1,FALSE),IF($A$119="Produits finis de consommation",VLOOKUP($A121,OUTIL!$EE:$EJ,F$1,FALSE),IF($A$119="Produits finis d'equipement agricole",VLOOKUP($A121,OUTIL!$EM:$ER,F$1,FALSE),IF($A$119="Produits finis d'equipement industriel",VLOOKUP($A121,OUTIL!$EU:$EZ,F$1,FALSE),"Ahmadovitch")))))))))/1000,0)</f>
        <v>9931176</v>
      </c>
    </row>
    <row r="122" spans="1:7" ht="16.5" x14ac:dyDescent="0.3">
      <c r="A122">
        <v>3</v>
      </c>
      <c r="B122" s="5" t="str">
        <f>IF($A$119="Alimentation, boissons et tabacs",VLOOKUP(VLOOKUP($A122,OUTIL!$CH:$CM,B$1,FALSE),REF!$K:$L,2,FALSE),IF($A$119="Demi produits",VLOOKUP(VLOOKUP($A122,OUTIL!$CQ:$CV,B$1,FALSE),REF!$N:$O,2,FALSE),IF($A$119="Energie  et  lubrifiants",VLOOKUP(VLOOKUP($A122,OUTIL!$CY:$DD,B$1,FALSE),REF!$Z:$AA,2,FALSE),IF($A$119="Or industriel",VLOOKUP(VLOOKUP($A122,OUTIL!$DG:$DL,B$1,FALSE),REF!$AC:$AD,2,FALSE),IF($A$119="Produits bruts d'origine animale et vegetale",VLOOKUP(VLOOKUP($A122,OUTIL!$DO:$DT,B$1,FALSE),REF!$Q:$R,2,FALSE),IF($A$119="Produits bruts d'origine minerale",VLOOKUP(VLOOKUP($A122,OUTIL!$DW:$EB,B$1,FALSE),REF!$AF:$AG,2,FALSE),IF($A$119="Produits finis de consommation",VLOOKUP(VLOOKUP($A122,OUTIL!$EE:$EJ,B$1,FALSE),REF!$T:$U,2,FALSE),IF($A$119="Produits finis d'equipement agricole",VLOOKUP(VLOOKUP($A122,OUTIL!$EM:$ER,B$1,FALSE),REF!$AI:$AJ,2,FALSE),IF($A$119="Produits finis d'equipement industriel",VLOOKUP(VLOOKUP($A122,OUTIL!$EU:$EZ,B$1,FALSE),REF!$W:$X,2,FALSE),"Ahmadovitch")))))))))</f>
        <v>Moteurs à pistons; autres moteurs et leurs parties</v>
      </c>
      <c r="C122" s="5">
        <f>ROUND(IF($A$119="Alimentation, boissons et tabacs",VLOOKUP($A122,OUTIL!$CH:$CM,C$1,FALSE),IF($A$119="Demi produits",VLOOKUP($A122,OUTIL!$CQ:$CV,C$1,FALSE),IF($A$119="Energie  et  lubrifiants",VLOOKUP($A122,OUTIL!$CY:$DD,C$1,FALSE),IF($A$119="Or industriel",VLOOKUP($A122,OUTIL!$DG:$DL,C$1,FALSE),IF($A$119="Produits bruts d'origine animale et vegetale",VLOOKUP($A122,OUTIL!$DO:$DT,C$1,FALSE),IF($A$119="Produits bruts d'origine minerale",VLOOKUP($A122,OUTIL!$DW:$EB,C$1,FALSE),IF($A$119="Produits finis de consommation",VLOOKUP($A122,OUTIL!$EE:$EJ,C$1,FALSE),IF($A$119="Produits finis d'equipement agricole",VLOOKUP($A122,OUTIL!$EM:$ER,C$1,FALSE),IF($A$119="Produits finis d'equipement industriel",VLOOKUP($A122,OUTIL!$EU:$EZ,C$1,FALSE),"Ahmadovitch")))))))))/1000,0)</f>
        <v>79616</v>
      </c>
      <c r="D122" s="5">
        <f>ROUND(IF($A$119="Alimentation, boissons et tabacs",VLOOKUP($A122,OUTIL!$CH:$CM,D$1,FALSE),IF($A$119="Demi produits",VLOOKUP($A122,OUTIL!$CQ:$CV,D$1,FALSE),IF($A$119="Energie  et  lubrifiants",VLOOKUP($A122,OUTIL!$CY:$DD,D$1,FALSE),IF($A$119="Or industriel",VLOOKUP($A122,OUTIL!$DG:$DL,D$1,FALSE),IF($A$119="Produits bruts d'origine animale et vegetale",VLOOKUP($A122,OUTIL!$DO:$DT,D$1,FALSE),IF($A$119="Produits bruts d'origine minerale",VLOOKUP($A122,OUTIL!$DW:$EB,D$1,FALSE),IF($A$119="Produits finis de consommation",VLOOKUP($A122,OUTIL!$EE:$EJ,D$1,FALSE),IF($A$119="Produits finis d'equipement agricole",VLOOKUP($A122,OUTIL!$EM:$ER,D$1,FALSE),IF($A$119="Produits finis d'equipement industriel",VLOOKUP($A122,OUTIL!$EU:$EZ,D$1,FALSE),"Ahmadovitch")))))))))/1000,0)</f>
        <v>10968736</v>
      </c>
      <c r="E122" s="5">
        <f>ROUND(IF($A$119="Alimentation, boissons et tabacs",VLOOKUP($A122,OUTIL!$CH:$CM,E$1,FALSE),IF($A$119="Demi produits",VLOOKUP($A122,OUTIL!$CQ:$CV,E$1,FALSE),IF($A$119="Energie  et  lubrifiants",VLOOKUP($A122,OUTIL!$CY:$DD,E$1,FALSE),IF($A$119="Or industriel",VLOOKUP($A122,OUTIL!$DG:$DL,E$1,FALSE),IF($A$119="Produits bruts d'origine animale et vegetale",VLOOKUP($A122,OUTIL!$DO:$DT,E$1,FALSE),IF($A$119="Produits bruts d'origine minerale",VLOOKUP($A122,OUTIL!$DW:$EB,E$1,FALSE),IF($A$119="Produits finis de consommation",VLOOKUP($A122,OUTIL!$EE:$EJ,E$1,FALSE),IF($A$119="Produits finis d'equipement agricole",VLOOKUP($A122,OUTIL!$EM:$ER,E$1,FALSE),IF($A$119="Produits finis d'equipement industriel",VLOOKUP($A122,OUTIL!$EU:$EZ,E$1,FALSE),"Ahmadovitch")))))))))/1000,0)</f>
        <v>77912</v>
      </c>
      <c r="F122" s="5">
        <f>ROUND(IF($A$119="Alimentation, boissons et tabacs",VLOOKUP($A122,OUTIL!$CH:$CM,F$1,FALSE),IF($A$119="Demi produits",VLOOKUP($A122,OUTIL!$CQ:$CV,F$1,FALSE),IF($A$119="Energie  et  lubrifiants",VLOOKUP($A122,OUTIL!$CY:$DD,F$1,FALSE),IF($A$119="Or industriel",VLOOKUP($A122,OUTIL!$DG:$DL,F$1,FALSE),IF($A$119="Produits bruts d'origine animale et vegetale",VLOOKUP($A122,OUTIL!$DO:$DT,F$1,FALSE),IF($A$119="Produits bruts d'origine minerale",VLOOKUP($A122,OUTIL!$DW:$EB,F$1,FALSE),IF($A$119="Produits finis de consommation",VLOOKUP($A122,OUTIL!$EE:$EJ,F$1,FALSE),IF($A$119="Produits finis d'equipement agricole",VLOOKUP($A122,OUTIL!$EM:$ER,F$1,FALSE),IF($A$119="Produits finis d'equipement industriel",VLOOKUP($A122,OUTIL!$EU:$EZ,F$1,FALSE),"Ahmadovitch")))))))))/1000,0)</f>
        <v>11767265</v>
      </c>
    </row>
    <row r="123" spans="1:7" s="19" customFormat="1" ht="16.5" x14ac:dyDescent="0.3">
      <c r="A123">
        <v>4</v>
      </c>
      <c r="B123" s="5" t="str">
        <f>IF($A$119="Alimentation, boissons et tabacs",VLOOKUP(VLOOKUP($A123,OUTIL!$CH:$CM,B$1,FALSE),REF!$K:$L,2,FALSE),IF($A$119="Demi produits",VLOOKUP(VLOOKUP($A123,OUTIL!$CQ:$CV,B$1,FALSE),REF!$N:$O,2,FALSE),IF($A$119="Energie  et  lubrifiants",VLOOKUP(VLOOKUP($A123,OUTIL!$CY:$DD,B$1,FALSE),REF!$Z:$AA,2,FALSE),IF($A$119="Or industriel",VLOOKUP(VLOOKUP($A123,OUTIL!$DG:$DL,B$1,FALSE),REF!$AC:$AD,2,FALSE),IF($A$119="Produits bruts d'origine animale et vegetale",VLOOKUP(VLOOKUP($A123,OUTIL!$DO:$DT,B$1,FALSE),REF!$Q:$R,2,FALSE),IF($A$119="Produits bruts d'origine minerale",VLOOKUP(VLOOKUP($A123,OUTIL!$DW:$EB,B$1,FALSE),REF!$AF:$AG,2,FALSE),IF($A$119="Produits finis de consommation",VLOOKUP(VLOOKUP($A123,OUTIL!$EE:$EJ,B$1,FALSE),REF!$T:$U,2,FALSE),IF($A$119="Produits finis d'equipement agricole",VLOOKUP(VLOOKUP($A123,OUTIL!$EM:$ER,B$1,FALSE),REF!$AI:$AJ,2,FALSE),IF($A$119="Produits finis d'equipement industriel",VLOOKUP(VLOOKUP($A123,OUTIL!$EU:$EZ,B$1,FALSE),REF!$W:$X,2,FALSE),"Ahmadovitch")))))))))</f>
        <v>Fils, câbles et autres conducteurs isolés pour l'électricité</v>
      </c>
      <c r="C123" s="5">
        <f>ROUND(IF($A$119="Alimentation, boissons et tabacs",VLOOKUP($A123,OUTIL!$CH:$CM,C$1,FALSE),IF($A$119="Demi produits",VLOOKUP($A123,OUTIL!$CQ:$CV,C$1,FALSE),IF($A$119="Energie  et  lubrifiants",VLOOKUP($A123,OUTIL!$CY:$DD,C$1,FALSE),IF($A$119="Or industriel",VLOOKUP($A123,OUTIL!$DG:$DL,C$1,FALSE),IF($A$119="Produits bruts d'origine animale et vegetale",VLOOKUP($A123,OUTIL!$DO:$DT,C$1,FALSE),IF($A$119="Produits bruts d'origine minerale",VLOOKUP($A123,OUTIL!$DW:$EB,C$1,FALSE),IF($A$119="Produits finis de consommation",VLOOKUP($A123,OUTIL!$EE:$EJ,C$1,FALSE),IF($A$119="Produits finis d'equipement agricole",VLOOKUP($A123,OUTIL!$EM:$ER,C$1,FALSE),IF($A$119="Produits finis d'equipement industriel",VLOOKUP($A123,OUTIL!$EU:$EZ,C$1,FALSE),"Ahmadovitch")))))))))/1000,0)</f>
        <v>55740</v>
      </c>
      <c r="D123" s="5">
        <f>ROUND(IF($A$119="Alimentation, boissons et tabacs",VLOOKUP($A123,OUTIL!$CH:$CM,D$1,FALSE),IF($A$119="Demi produits",VLOOKUP($A123,OUTIL!$CQ:$CV,D$1,FALSE),IF($A$119="Energie  et  lubrifiants",VLOOKUP($A123,OUTIL!$CY:$DD,D$1,FALSE),IF($A$119="Or industriel",VLOOKUP($A123,OUTIL!$DG:$DL,D$1,FALSE),IF($A$119="Produits bruts d'origine animale et vegetale",VLOOKUP($A123,OUTIL!$DO:$DT,D$1,FALSE),IF($A$119="Produits bruts d'origine minerale",VLOOKUP($A123,OUTIL!$DW:$EB,D$1,FALSE),IF($A$119="Produits finis de consommation",VLOOKUP($A123,OUTIL!$EE:$EJ,D$1,FALSE),IF($A$119="Produits finis d'equipement agricole",VLOOKUP($A123,OUTIL!$EM:$ER,D$1,FALSE),IF($A$119="Produits finis d'equipement industriel",VLOOKUP($A123,OUTIL!$EU:$EZ,D$1,FALSE),"Ahmadovitch")))))))))/1000,0)</f>
        <v>10823717</v>
      </c>
      <c r="E123" s="5">
        <f>ROUND(IF($A$119="Alimentation, boissons et tabacs",VLOOKUP($A123,OUTIL!$CH:$CM,E$1,FALSE),IF($A$119="Demi produits",VLOOKUP($A123,OUTIL!$CQ:$CV,E$1,FALSE),IF($A$119="Energie  et  lubrifiants",VLOOKUP($A123,OUTIL!$CY:$DD,E$1,FALSE),IF($A$119="Or industriel",VLOOKUP($A123,OUTIL!$DG:$DL,E$1,FALSE),IF($A$119="Produits bruts d'origine animale et vegetale",VLOOKUP($A123,OUTIL!$DO:$DT,E$1,FALSE),IF($A$119="Produits bruts d'origine minerale",VLOOKUP($A123,OUTIL!$DW:$EB,E$1,FALSE),IF($A$119="Produits finis de consommation",VLOOKUP($A123,OUTIL!$EE:$EJ,E$1,FALSE),IF($A$119="Produits finis d'equipement agricole",VLOOKUP($A123,OUTIL!$EM:$ER,E$1,FALSE),IF($A$119="Produits finis d'equipement industriel",VLOOKUP($A123,OUTIL!$EU:$EZ,E$1,FALSE),"Ahmadovitch")))))))))/1000,0)</f>
        <v>50316</v>
      </c>
      <c r="F123" s="5">
        <f>ROUND(IF($A$119="Alimentation, boissons et tabacs",VLOOKUP($A123,OUTIL!$CH:$CM,F$1,FALSE),IF($A$119="Demi produits",VLOOKUP($A123,OUTIL!$CQ:$CV,F$1,FALSE),IF($A$119="Energie  et  lubrifiants",VLOOKUP($A123,OUTIL!$CY:$DD,F$1,FALSE),IF($A$119="Or industriel",VLOOKUP($A123,OUTIL!$DG:$DL,F$1,FALSE),IF($A$119="Produits bruts d'origine animale et vegetale",VLOOKUP($A123,OUTIL!$DO:$DT,F$1,FALSE),IF($A$119="Produits bruts d'origine minerale",VLOOKUP($A123,OUTIL!$DW:$EB,F$1,FALSE),IF($A$119="Produits finis de consommation",VLOOKUP($A123,OUTIL!$EE:$EJ,F$1,FALSE),IF($A$119="Produits finis d'equipement agricole",VLOOKUP($A123,OUTIL!$EM:$ER,F$1,FALSE),IF($A$119="Produits finis d'equipement industriel",VLOOKUP($A123,OUTIL!$EU:$EZ,F$1,FALSE),"Ahmadovitch")))))))))/1000,0)</f>
        <v>10110561</v>
      </c>
      <c r="G123"/>
    </row>
    <row r="124" spans="1:7" s="19" customFormat="1" ht="16.5" x14ac:dyDescent="0.3">
      <c r="A124">
        <v>5</v>
      </c>
      <c r="B124" s="5" t="str">
        <f>IF($A$119="Alimentation, boissons et tabacs",VLOOKUP(VLOOKUP($A124,OUTIL!$CH:$CM,B$1,FALSE),REF!$K:$L,2,FALSE),IF($A$119="Demi produits",VLOOKUP(VLOOKUP($A124,OUTIL!$CQ:$CV,B$1,FALSE),REF!$N:$O,2,FALSE),IF($A$119="Energie  et  lubrifiants",VLOOKUP(VLOOKUP($A124,OUTIL!$CY:$DD,B$1,FALSE),REF!$Z:$AA,2,FALSE),IF($A$119="Or industriel",VLOOKUP(VLOOKUP($A124,OUTIL!$DG:$DL,B$1,FALSE),REF!$AC:$AD,2,FALSE),IF($A$119="Produits bruts d'origine animale et vegetale",VLOOKUP(VLOOKUP($A124,OUTIL!$DO:$DT,B$1,FALSE),REF!$Q:$R,2,FALSE),IF($A$119="Produits bruts d'origine minerale",VLOOKUP(VLOOKUP($A124,OUTIL!$DW:$EB,B$1,FALSE),REF!$AF:$AG,2,FALSE),IF($A$119="Produits finis de consommation",VLOOKUP(VLOOKUP($A124,OUTIL!$EE:$EJ,B$1,FALSE),REF!$T:$U,2,FALSE),IF($A$119="Produits finis d'equipement agricole",VLOOKUP(VLOOKUP($A124,OUTIL!$EM:$ER,B$1,FALSE),REF!$AI:$AJ,2,FALSE),IF($A$119="Produits finis d'equipement industriel",VLOOKUP(VLOOKUP($A124,OUTIL!$EU:$EZ,B$1,FALSE),REF!$W:$X,2,FALSE),"Ahmadovitch")))))))))</f>
        <v>Machines et appareils divers</v>
      </c>
      <c r="C124" s="5">
        <f>ROUND(IF($A$119="Alimentation, boissons et tabacs",VLOOKUP($A124,OUTIL!$CH:$CM,C$1,FALSE),IF($A$119="Demi produits",VLOOKUP($A124,OUTIL!$CQ:$CV,C$1,FALSE),IF($A$119="Energie  et  lubrifiants",VLOOKUP($A124,OUTIL!$CY:$DD,C$1,FALSE),IF($A$119="Or industriel",VLOOKUP($A124,OUTIL!$DG:$DL,C$1,FALSE),IF($A$119="Produits bruts d'origine animale et vegetale",VLOOKUP($A124,OUTIL!$DO:$DT,C$1,FALSE),IF($A$119="Produits bruts d'origine minerale",VLOOKUP($A124,OUTIL!$DW:$EB,C$1,FALSE),IF($A$119="Produits finis de consommation",VLOOKUP($A124,OUTIL!$EE:$EJ,C$1,FALSE),IF($A$119="Produits finis d'equipement agricole",VLOOKUP($A124,OUTIL!$EM:$ER,C$1,FALSE),IF($A$119="Produits finis d'equipement industriel",VLOOKUP($A124,OUTIL!$EU:$EZ,C$1,FALSE),"Ahmadovitch")))))))))/1000,0)</f>
        <v>95349</v>
      </c>
      <c r="D124" s="5">
        <f>ROUND(IF($A$119="Alimentation, boissons et tabacs",VLOOKUP($A124,OUTIL!$CH:$CM,D$1,FALSE),IF($A$119="Demi produits",VLOOKUP($A124,OUTIL!$CQ:$CV,D$1,FALSE),IF($A$119="Energie  et  lubrifiants",VLOOKUP($A124,OUTIL!$CY:$DD,D$1,FALSE),IF($A$119="Or industriel",VLOOKUP($A124,OUTIL!$DG:$DL,D$1,FALSE),IF($A$119="Produits bruts d'origine animale et vegetale",VLOOKUP($A124,OUTIL!$DO:$DT,D$1,FALSE),IF($A$119="Produits bruts d'origine minerale",VLOOKUP($A124,OUTIL!$DW:$EB,D$1,FALSE),IF($A$119="Produits finis de consommation",VLOOKUP($A124,OUTIL!$EE:$EJ,D$1,FALSE),IF($A$119="Produits finis d'equipement agricole",VLOOKUP($A124,OUTIL!$EM:$ER,D$1,FALSE),IF($A$119="Produits finis d'equipement industriel",VLOOKUP($A124,OUTIL!$EU:$EZ,D$1,FALSE),"Ahmadovitch")))))))))/1000,0)</f>
        <v>10028065</v>
      </c>
      <c r="E124" s="5">
        <f>ROUND(IF($A$119="Alimentation, boissons et tabacs",VLOOKUP($A124,OUTIL!$CH:$CM,E$1,FALSE),IF($A$119="Demi produits",VLOOKUP($A124,OUTIL!$CQ:$CV,E$1,FALSE),IF($A$119="Energie  et  lubrifiants",VLOOKUP($A124,OUTIL!$CY:$DD,E$1,FALSE),IF($A$119="Or industriel",VLOOKUP($A124,OUTIL!$DG:$DL,E$1,FALSE),IF($A$119="Produits bruts d'origine animale et vegetale",VLOOKUP($A124,OUTIL!$DO:$DT,E$1,FALSE),IF($A$119="Produits bruts d'origine minerale",VLOOKUP($A124,OUTIL!$DW:$EB,E$1,FALSE),IF($A$119="Produits finis de consommation",VLOOKUP($A124,OUTIL!$EE:$EJ,E$1,FALSE),IF($A$119="Produits finis d'equipement agricole",VLOOKUP($A124,OUTIL!$EM:$ER,E$1,FALSE),IF($A$119="Produits finis d'equipement industriel",VLOOKUP($A124,OUTIL!$EU:$EZ,E$1,FALSE),"Ahmadovitch")))))))))/1000,0)</f>
        <v>77749</v>
      </c>
      <c r="F124" s="5">
        <f>ROUND(IF($A$119="Alimentation, boissons et tabacs",VLOOKUP($A124,OUTIL!$CH:$CM,F$1,FALSE),IF($A$119="Demi produits",VLOOKUP($A124,OUTIL!$CQ:$CV,F$1,FALSE),IF($A$119="Energie  et  lubrifiants",VLOOKUP($A124,OUTIL!$CY:$DD,F$1,FALSE),IF($A$119="Or industriel",VLOOKUP($A124,OUTIL!$DG:$DL,F$1,FALSE),IF($A$119="Produits bruts d'origine animale et vegetale",VLOOKUP($A124,OUTIL!$DO:$DT,F$1,FALSE),IF($A$119="Produits bruts d'origine minerale",VLOOKUP($A124,OUTIL!$DW:$EB,F$1,FALSE),IF($A$119="Produits finis de consommation",VLOOKUP($A124,OUTIL!$EE:$EJ,F$1,FALSE),IF($A$119="Produits finis d'equipement agricole",VLOOKUP($A124,OUTIL!$EM:$ER,F$1,FALSE),IF($A$119="Produits finis d'equipement industriel",VLOOKUP($A124,OUTIL!$EU:$EZ,F$1,FALSE),"Ahmadovitch")))))))))/1000,0)</f>
        <v>9043313</v>
      </c>
      <c r="G124"/>
    </row>
    <row r="125" spans="1:7" s="19" customFormat="1" ht="16.5" x14ac:dyDescent="0.3">
      <c r="A125">
        <v>6</v>
      </c>
      <c r="B125" s="5" t="str">
        <f>IF($A$119="Alimentation, boissons et tabacs",VLOOKUP(VLOOKUP($A125,OUTIL!$CH:$CM,B$1,FALSE),REF!$K:$L,2,FALSE),IF($A$119="Demi produits",VLOOKUP(VLOOKUP($A125,OUTIL!$CQ:$CV,B$1,FALSE),REF!$N:$O,2,FALSE),IF($A$119="Energie  et  lubrifiants",VLOOKUP(VLOOKUP($A125,OUTIL!$CY:$DD,B$1,FALSE),REF!$Z:$AA,2,FALSE),IF($A$119="Or industriel",VLOOKUP(VLOOKUP($A125,OUTIL!$DG:$DL,B$1,FALSE),REF!$AC:$AD,2,FALSE),IF($A$119="Produits bruts d'origine animale et vegetale",VLOOKUP(VLOOKUP($A125,OUTIL!$DO:$DT,B$1,FALSE),REF!$Q:$R,2,FALSE),IF($A$119="Produits bruts d'origine minerale",VLOOKUP(VLOOKUP($A125,OUTIL!$DW:$EB,B$1,FALSE),REF!$AF:$AG,2,FALSE),IF($A$119="Produits finis de consommation",VLOOKUP(VLOOKUP($A125,OUTIL!$EE:$EJ,B$1,FALSE),REF!$T:$U,2,FALSE),IF($A$119="Produits finis d'equipement agricole",VLOOKUP(VLOOKUP($A125,OUTIL!$EM:$ER,B$1,FALSE),REF!$AI:$AJ,2,FALSE),IF($A$119="Produits finis d'equipement industriel",VLOOKUP(VLOOKUP($A125,OUTIL!$EU:$EZ,B$1,FALSE),REF!$W:$X,2,FALSE),"Ahmadovitch")))))))))</f>
        <v>Voitures utilitaires</v>
      </c>
      <c r="C125" s="5">
        <f>ROUND(IF($A$119="Alimentation, boissons et tabacs",VLOOKUP($A125,OUTIL!$CH:$CM,C$1,FALSE),IF($A$119="Demi produits",VLOOKUP($A125,OUTIL!$CQ:$CV,C$1,FALSE),IF($A$119="Energie  et  lubrifiants",VLOOKUP($A125,OUTIL!$CY:$DD,C$1,FALSE),IF($A$119="Or industriel",VLOOKUP($A125,OUTIL!$DG:$DL,C$1,FALSE),IF($A$119="Produits bruts d'origine animale et vegetale",VLOOKUP($A125,OUTIL!$DO:$DT,C$1,FALSE),IF($A$119="Produits bruts d'origine minerale",VLOOKUP($A125,OUTIL!$DW:$EB,C$1,FALSE),IF($A$119="Produits finis de consommation",VLOOKUP($A125,OUTIL!$EE:$EJ,C$1,FALSE),IF($A$119="Produits finis d'equipement agricole",VLOOKUP($A125,OUTIL!$EM:$ER,C$1,FALSE),IF($A$119="Produits finis d'equipement industriel",VLOOKUP($A125,OUTIL!$EU:$EZ,C$1,FALSE),"Ahmadovitch")))))))))/1000,0)</f>
        <v>89425</v>
      </c>
      <c r="D125" s="5">
        <f>ROUND(IF($A$119="Alimentation, boissons et tabacs",VLOOKUP($A125,OUTIL!$CH:$CM,D$1,FALSE),IF($A$119="Demi produits",VLOOKUP($A125,OUTIL!$CQ:$CV,D$1,FALSE),IF($A$119="Energie  et  lubrifiants",VLOOKUP($A125,OUTIL!$CY:$DD,D$1,FALSE),IF($A$119="Or industriel",VLOOKUP($A125,OUTIL!$DG:$DL,D$1,FALSE),IF($A$119="Produits bruts d'origine animale et vegetale",VLOOKUP($A125,OUTIL!$DO:$DT,D$1,FALSE),IF($A$119="Produits bruts d'origine minerale",VLOOKUP($A125,OUTIL!$DW:$EB,D$1,FALSE),IF($A$119="Produits finis de consommation",VLOOKUP($A125,OUTIL!$EE:$EJ,D$1,FALSE),IF($A$119="Produits finis d'equipement agricole",VLOOKUP($A125,OUTIL!$EM:$ER,D$1,FALSE),IF($A$119="Produits finis d'equipement industriel",VLOOKUP($A125,OUTIL!$EU:$EZ,D$1,FALSE),"Ahmadovitch")))))))))/1000,0)</f>
        <v>6320215</v>
      </c>
      <c r="E125" s="5">
        <f>ROUND(IF($A$119="Alimentation, boissons et tabacs",VLOOKUP($A125,OUTIL!$CH:$CM,E$1,FALSE),IF($A$119="Demi produits",VLOOKUP($A125,OUTIL!$CQ:$CV,E$1,FALSE),IF($A$119="Energie  et  lubrifiants",VLOOKUP($A125,OUTIL!$CY:$DD,E$1,FALSE),IF($A$119="Or industriel",VLOOKUP($A125,OUTIL!$DG:$DL,E$1,FALSE),IF($A$119="Produits bruts d'origine animale et vegetale",VLOOKUP($A125,OUTIL!$DO:$DT,E$1,FALSE),IF($A$119="Produits bruts d'origine minerale",VLOOKUP($A125,OUTIL!$DW:$EB,E$1,FALSE),IF($A$119="Produits finis de consommation",VLOOKUP($A125,OUTIL!$EE:$EJ,E$1,FALSE),IF($A$119="Produits finis d'equipement agricole",VLOOKUP($A125,OUTIL!$EM:$ER,E$1,FALSE),IF($A$119="Produits finis d'equipement industriel",VLOOKUP($A125,OUTIL!$EU:$EZ,E$1,FALSE),"Ahmadovitch")))))))))/1000,0)</f>
        <v>60430</v>
      </c>
      <c r="F125" s="5">
        <f>ROUND(IF($A$119="Alimentation, boissons et tabacs",VLOOKUP($A125,OUTIL!$CH:$CM,F$1,FALSE),IF($A$119="Demi produits",VLOOKUP($A125,OUTIL!$CQ:$CV,F$1,FALSE),IF($A$119="Energie  et  lubrifiants",VLOOKUP($A125,OUTIL!$CY:$DD,F$1,FALSE),IF($A$119="Or industriel",VLOOKUP($A125,OUTIL!$DG:$DL,F$1,FALSE),IF($A$119="Produits bruts d'origine animale et vegetale",VLOOKUP($A125,OUTIL!$DO:$DT,F$1,FALSE),IF($A$119="Produits bruts d'origine minerale",VLOOKUP($A125,OUTIL!$DW:$EB,F$1,FALSE),IF($A$119="Produits finis de consommation",VLOOKUP($A125,OUTIL!$EE:$EJ,F$1,FALSE),IF($A$119="Produits finis d'equipement agricole",VLOOKUP($A125,OUTIL!$EM:$ER,F$1,FALSE),IF($A$119="Produits finis d'equipement industriel",VLOOKUP($A125,OUTIL!$EU:$EZ,F$1,FALSE),"Ahmadovitch")))))))))/1000,0)</f>
        <v>4936385</v>
      </c>
      <c r="G125"/>
    </row>
    <row r="126" spans="1:7" s="19" customFormat="1" ht="16.5" x14ac:dyDescent="0.3">
      <c r="A126">
        <v>7</v>
      </c>
      <c r="B126" s="5" t="str">
        <f>IF($A$119="Alimentation, boissons et tabacs",VLOOKUP(VLOOKUP($A126,OUTIL!$CH:$CM,B$1,FALSE),REF!$K:$L,2,FALSE),IF($A$119="Demi produits",VLOOKUP(VLOOKUP($A126,OUTIL!$CQ:$CV,B$1,FALSE),REF!$N:$O,2,FALSE),IF($A$119="Energie  et  lubrifiants",VLOOKUP(VLOOKUP($A126,OUTIL!$CY:$DD,B$1,FALSE),REF!$Z:$AA,2,FALSE),IF($A$119="Or industriel",VLOOKUP(VLOOKUP($A126,OUTIL!$DG:$DL,B$1,FALSE),REF!$AC:$AD,2,FALSE),IF($A$119="Produits bruts d'origine animale et vegetale",VLOOKUP(VLOOKUP($A126,OUTIL!$DO:$DT,B$1,FALSE),REF!$Q:$R,2,FALSE),IF($A$119="Produits bruts d'origine minerale",VLOOKUP(VLOOKUP($A126,OUTIL!$DW:$EB,B$1,FALSE),REF!$AF:$AG,2,FALSE),IF($A$119="Produits finis de consommation",VLOOKUP(VLOOKUP($A126,OUTIL!$EE:$EJ,B$1,FALSE),REF!$T:$U,2,FALSE),IF($A$119="Produits finis d'equipement agricole",VLOOKUP(VLOOKUP($A126,OUTIL!$EM:$ER,B$1,FALSE),REF!$AI:$AJ,2,FALSE),IF($A$119="Produits finis d'equipement industriel",VLOOKUP(VLOOKUP($A126,OUTIL!$EU:$EZ,B$1,FALSE),REF!$W:$X,2,FALSE),"Ahmadovitch")))))))))</f>
        <v>Pompes et compresseurs</v>
      </c>
      <c r="C126" s="5">
        <f>ROUND(IF($A$119="Alimentation, boissons et tabacs",VLOOKUP($A126,OUTIL!$CH:$CM,C$1,FALSE),IF($A$119="Demi produits",VLOOKUP($A126,OUTIL!$CQ:$CV,C$1,FALSE),IF($A$119="Energie  et  lubrifiants",VLOOKUP($A126,OUTIL!$CY:$DD,C$1,FALSE),IF($A$119="Or industriel",VLOOKUP($A126,OUTIL!$DG:$DL,C$1,FALSE),IF($A$119="Produits bruts d'origine animale et vegetale",VLOOKUP($A126,OUTIL!$DO:$DT,C$1,FALSE),IF($A$119="Produits bruts d'origine minerale",VLOOKUP($A126,OUTIL!$DW:$EB,C$1,FALSE),IF($A$119="Produits finis de consommation",VLOOKUP($A126,OUTIL!$EE:$EJ,C$1,FALSE),IF($A$119="Produits finis d'equipement agricole",VLOOKUP($A126,OUTIL!$EM:$ER,C$1,FALSE),IF($A$119="Produits finis d'equipement industriel",VLOOKUP($A126,OUTIL!$EU:$EZ,C$1,FALSE),"Ahmadovitch")))))))))/1000,0)</f>
        <v>40530</v>
      </c>
      <c r="D126" s="5">
        <f>ROUND(IF($A$119="Alimentation, boissons et tabacs",VLOOKUP($A126,OUTIL!$CH:$CM,D$1,FALSE),IF($A$119="Demi produits",VLOOKUP($A126,OUTIL!$CQ:$CV,D$1,FALSE),IF($A$119="Energie  et  lubrifiants",VLOOKUP($A126,OUTIL!$CY:$DD,D$1,FALSE),IF($A$119="Or industriel",VLOOKUP($A126,OUTIL!$DG:$DL,D$1,FALSE),IF($A$119="Produits bruts d'origine animale et vegetale",VLOOKUP($A126,OUTIL!$DO:$DT,D$1,FALSE),IF($A$119="Produits bruts d'origine minerale",VLOOKUP($A126,OUTIL!$DW:$EB,D$1,FALSE),IF($A$119="Produits finis de consommation",VLOOKUP($A126,OUTIL!$EE:$EJ,D$1,FALSE),IF($A$119="Produits finis d'equipement agricole",VLOOKUP($A126,OUTIL!$EM:$ER,D$1,FALSE),IF($A$119="Produits finis d'equipement industriel",VLOOKUP($A126,OUTIL!$EU:$EZ,D$1,FALSE),"Ahmadovitch")))))))))/1000,0)</f>
        <v>4167635</v>
      </c>
      <c r="E126" s="5">
        <f>ROUND(IF($A$119="Alimentation, boissons et tabacs",VLOOKUP($A126,OUTIL!$CH:$CM,E$1,FALSE),IF($A$119="Demi produits",VLOOKUP($A126,OUTIL!$CQ:$CV,E$1,FALSE),IF($A$119="Energie  et  lubrifiants",VLOOKUP($A126,OUTIL!$CY:$DD,E$1,FALSE),IF($A$119="Or industriel",VLOOKUP($A126,OUTIL!$DG:$DL,E$1,FALSE),IF($A$119="Produits bruts d'origine animale et vegetale",VLOOKUP($A126,OUTIL!$DO:$DT,E$1,FALSE),IF($A$119="Produits bruts d'origine minerale",VLOOKUP($A126,OUTIL!$DW:$EB,E$1,FALSE),IF($A$119="Produits finis de consommation",VLOOKUP($A126,OUTIL!$EE:$EJ,E$1,FALSE),IF($A$119="Produits finis d'equipement agricole",VLOOKUP($A126,OUTIL!$EM:$ER,E$1,FALSE),IF($A$119="Produits finis d'equipement industriel",VLOOKUP($A126,OUTIL!$EU:$EZ,E$1,FALSE),"Ahmadovitch")))))))))/1000,0)</f>
        <v>41963</v>
      </c>
      <c r="F126" s="5">
        <f>ROUND(IF($A$119="Alimentation, boissons et tabacs",VLOOKUP($A126,OUTIL!$CH:$CM,F$1,FALSE),IF($A$119="Demi produits",VLOOKUP($A126,OUTIL!$CQ:$CV,F$1,FALSE),IF($A$119="Energie  et  lubrifiants",VLOOKUP($A126,OUTIL!$CY:$DD,F$1,FALSE),IF($A$119="Or industriel",VLOOKUP($A126,OUTIL!$DG:$DL,F$1,FALSE),IF($A$119="Produits bruts d'origine animale et vegetale",VLOOKUP($A126,OUTIL!$DO:$DT,F$1,FALSE),IF($A$119="Produits bruts d'origine minerale",VLOOKUP($A126,OUTIL!$DW:$EB,F$1,FALSE),IF($A$119="Produits finis de consommation",VLOOKUP($A126,OUTIL!$EE:$EJ,F$1,FALSE),IF($A$119="Produits finis d'equipement agricole",VLOOKUP($A126,OUTIL!$EM:$ER,F$1,FALSE),IF($A$119="Produits finis d'equipement industriel",VLOOKUP($A126,OUTIL!$EU:$EZ,F$1,FALSE),"Ahmadovitch")))))))))/1000,0)</f>
        <v>4137063</v>
      </c>
      <c r="G126"/>
    </row>
    <row r="127" spans="1:7" s="19" customFormat="1" ht="16.5" x14ac:dyDescent="0.3">
      <c r="A127">
        <v>8</v>
      </c>
      <c r="B127" s="5" t="str">
        <f>IF($A$119="Alimentation, boissons et tabacs",VLOOKUP(VLOOKUP($A127,OUTIL!$CH:$CM,B$1,FALSE),REF!$K:$L,2,FALSE),IF($A$119="Demi produits",VLOOKUP(VLOOKUP($A127,OUTIL!$CQ:$CV,B$1,FALSE),REF!$N:$O,2,FALSE),IF($A$119="Energie  et  lubrifiants",VLOOKUP(VLOOKUP($A127,OUTIL!$CY:$DD,B$1,FALSE),REF!$Z:$AA,2,FALSE),IF($A$119="Or industriel",VLOOKUP(VLOOKUP($A127,OUTIL!$DG:$DL,B$1,FALSE),REF!$AC:$AD,2,FALSE),IF($A$119="Produits bruts d'origine animale et vegetale",VLOOKUP(VLOOKUP($A127,OUTIL!$DO:$DT,B$1,FALSE),REF!$Q:$R,2,FALSE),IF($A$119="Produits bruts d'origine minerale",VLOOKUP(VLOOKUP($A127,OUTIL!$DW:$EB,B$1,FALSE),REF!$AF:$AG,2,FALSE),IF($A$119="Produits finis de consommation",VLOOKUP(VLOOKUP($A127,OUTIL!$EE:$EJ,B$1,FALSE),REF!$T:$U,2,FALSE),IF($A$119="Produits finis d'equipement agricole",VLOOKUP(VLOOKUP($A127,OUTIL!$EM:$ER,B$1,FALSE),REF!$AI:$AJ,2,FALSE),IF($A$119="Produits finis d'equipement industriel",VLOOKUP(VLOOKUP($A127,OUTIL!$EU:$EZ,B$1,FALSE),REF!$W:$X,2,FALSE),"Ahmadovitch")))))))))</f>
        <v>Appareils électriques pour la téléphonie ou la télégraphie par fil</v>
      </c>
      <c r="C127" s="5">
        <f>ROUND(IF($A$119="Alimentation, boissons et tabacs",VLOOKUP($A127,OUTIL!$CH:$CM,C$1,FALSE),IF($A$119="Demi produits",VLOOKUP($A127,OUTIL!$CQ:$CV,C$1,FALSE),IF($A$119="Energie  et  lubrifiants",VLOOKUP($A127,OUTIL!$CY:$DD,C$1,FALSE),IF($A$119="Or industriel",VLOOKUP($A127,OUTIL!$DG:$DL,C$1,FALSE),IF($A$119="Produits bruts d'origine animale et vegetale",VLOOKUP($A127,OUTIL!$DO:$DT,C$1,FALSE),IF($A$119="Produits bruts d'origine minerale",VLOOKUP($A127,OUTIL!$DW:$EB,C$1,FALSE),IF($A$119="Produits finis de consommation",VLOOKUP($A127,OUTIL!$EE:$EJ,C$1,FALSE),IF($A$119="Produits finis d'equipement agricole",VLOOKUP($A127,OUTIL!$EM:$ER,C$1,FALSE),IF($A$119="Produits finis d'equipement industriel",VLOOKUP($A127,OUTIL!$EU:$EZ,C$1,FALSE),"Ahmadovitch")))))))))/1000,0)</f>
        <v>2629</v>
      </c>
      <c r="D127" s="5">
        <f>ROUND(IF($A$119="Alimentation, boissons et tabacs",VLOOKUP($A127,OUTIL!$CH:$CM,D$1,FALSE),IF($A$119="Demi produits",VLOOKUP($A127,OUTIL!$CQ:$CV,D$1,FALSE),IF($A$119="Energie  et  lubrifiants",VLOOKUP($A127,OUTIL!$CY:$DD,D$1,FALSE),IF($A$119="Or industriel",VLOOKUP($A127,OUTIL!$DG:$DL,D$1,FALSE),IF($A$119="Produits bruts d'origine animale et vegetale",VLOOKUP($A127,OUTIL!$DO:$DT,D$1,FALSE),IF($A$119="Produits bruts d'origine minerale",VLOOKUP($A127,OUTIL!$DW:$EB,D$1,FALSE),IF($A$119="Produits finis de consommation",VLOOKUP($A127,OUTIL!$EE:$EJ,D$1,FALSE),IF($A$119="Produits finis d'equipement agricole",VLOOKUP($A127,OUTIL!$EM:$ER,D$1,FALSE),IF($A$119="Produits finis d'equipement industriel",VLOOKUP($A127,OUTIL!$EU:$EZ,D$1,FALSE),"Ahmadovitch")))))))))/1000,0)</f>
        <v>4156485</v>
      </c>
      <c r="E127" s="5">
        <f>ROUND(IF($A$119="Alimentation, boissons et tabacs",VLOOKUP($A127,OUTIL!$CH:$CM,E$1,FALSE),IF($A$119="Demi produits",VLOOKUP($A127,OUTIL!$CQ:$CV,E$1,FALSE),IF($A$119="Energie  et  lubrifiants",VLOOKUP($A127,OUTIL!$CY:$DD,E$1,FALSE),IF($A$119="Or industriel",VLOOKUP($A127,OUTIL!$DG:$DL,E$1,FALSE),IF($A$119="Produits bruts d'origine animale et vegetale",VLOOKUP($A127,OUTIL!$DO:$DT,E$1,FALSE),IF($A$119="Produits bruts d'origine minerale",VLOOKUP($A127,OUTIL!$DW:$EB,E$1,FALSE),IF($A$119="Produits finis de consommation",VLOOKUP($A127,OUTIL!$EE:$EJ,E$1,FALSE),IF($A$119="Produits finis d'equipement agricole",VLOOKUP($A127,OUTIL!$EM:$ER,E$1,FALSE),IF($A$119="Produits finis d'equipement industriel",VLOOKUP($A127,OUTIL!$EU:$EZ,E$1,FALSE),"Ahmadovitch")))))))))/1000,0)</f>
        <v>2702</v>
      </c>
      <c r="F127" s="5">
        <f>ROUND(IF($A$119="Alimentation, boissons et tabacs",VLOOKUP($A127,OUTIL!$CH:$CM,F$1,FALSE),IF($A$119="Demi produits",VLOOKUP($A127,OUTIL!$CQ:$CV,F$1,FALSE),IF($A$119="Energie  et  lubrifiants",VLOOKUP($A127,OUTIL!$CY:$DD,F$1,FALSE),IF($A$119="Or industriel",VLOOKUP($A127,OUTIL!$DG:$DL,F$1,FALSE),IF($A$119="Produits bruts d'origine animale et vegetale",VLOOKUP($A127,OUTIL!$DO:$DT,F$1,FALSE),IF($A$119="Produits bruts d'origine minerale",VLOOKUP($A127,OUTIL!$DW:$EB,F$1,FALSE),IF($A$119="Produits finis de consommation",VLOOKUP($A127,OUTIL!$EE:$EJ,F$1,FALSE),IF($A$119="Produits finis d'equipement agricole",VLOOKUP($A127,OUTIL!$EM:$ER,F$1,FALSE),IF($A$119="Produits finis d'equipement industriel",VLOOKUP($A127,OUTIL!$EU:$EZ,F$1,FALSE),"Ahmadovitch")))))))))/1000,0)</f>
        <v>3833860</v>
      </c>
      <c r="G127"/>
    </row>
    <row r="128" spans="1:7" s="19" customFormat="1" ht="16.5" x14ac:dyDescent="0.3">
      <c r="A128">
        <v>9</v>
      </c>
      <c r="B128" s="5" t="str">
        <f>IF($A$119="Alimentation, boissons et tabacs",VLOOKUP(VLOOKUP($A128,OUTIL!$CH:$CM,B$1,FALSE),REF!$K:$L,2,FALSE),IF($A$119="Demi produits",VLOOKUP(VLOOKUP($A128,OUTIL!$CQ:$CV,B$1,FALSE),REF!$N:$O,2,FALSE),IF($A$119="Energie  et  lubrifiants",VLOOKUP(VLOOKUP($A128,OUTIL!$CY:$DD,B$1,FALSE),REF!$Z:$AA,2,FALSE),IF($A$119="Or industriel",VLOOKUP(VLOOKUP($A128,OUTIL!$DG:$DL,B$1,FALSE),REF!$AC:$AD,2,FALSE),IF($A$119="Produits bruts d'origine animale et vegetale",VLOOKUP(VLOOKUP($A128,OUTIL!$DO:$DT,B$1,FALSE),REF!$Q:$R,2,FALSE),IF($A$119="Produits bruts d'origine minerale",VLOOKUP(VLOOKUP($A128,OUTIL!$DW:$EB,B$1,FALSE),REF!$AF:$AG,2,FALSE),IF($A$119="Produits finis de consommation",VLOOKUP(VLOOKUP($A128,OUTIL!$EE:$EJ,B$1,FALSE),REF!$T:$U,2,FALSE),IF($A$119="Produits finis d'equipement agricole",VLOOKUP(VLOOKUP($A128,OUTIL!$EM:$ER,B$1,FALSE),REF!$AI:$AJ,2,FALSE),IF($A$119="Produits finis d'equipement industriel",VLOOKUP(VLOOKUP($A128,OUTIL!$EU:$EZ,B$1,FALSE),REF!$W:$X,2,FALSE),"Ahmadovitch")))))))))</f>
        <v>Bandages et pneumatiques</v>
      </c>
      <c r="C128" s="5">
        <f>ROUND(IF($A$119="Alimentation, boissons et tabacs",VLOOKUP($A128,OUTIL!$CH:$CM,C$1,FALSE),IF($A$119="Demi produits",VLOOKUP($A128,OUTIL!$CQ:$CV,C$1,FALSE),IF($A$119="Energie  et  lubrifiants",VLOOKUP($A128,OUTIL!$CY:$DD,C$1,FALSE),IF($A$119="Or industriel",VLOOKUP($A128,OUTIL!$DG:$DL,C$1,FALSE),IF($A$119="Produits bruts d'origine animale et vegetale",VLOOKUP($A128,OUTIL!$DO:$DT,C$1,FALSE),IF($A$119="Produits bruts d'origine minerale",VLOOKUP($A128,OUTIL!$DW:$EB,C$1,FALSE),IF($A$119="Produits finis de consommation",VLOOKUP($A128,OUTIL!$EE:$EJ,C$1,FALSE),IF($A$119="Produits finis d'equipement agricole",VLOOKUP($A128,OUTIL!$EM:$ER,C$1,FALSE),IF($A$119="Produits finis d'equipement industriel",VLOOKUP($A128,OUTIL!$EU:$EZ,C$1,FALSE),"Ahmadovitch")))))))))/1000,0)</f>
        <v>80071</v>
      </c>
      <c r="D128" s="5">
        <f>ROUND(IF($A$119="Alimentation, boissons et tabacs",VLOOKUP($A128,OUTIL!$CH:$CM,D$1,FALSE),IF($A$119="Demi produits",VLOOKUP($A128,OUTIL!$CQ:$CV,D$1,FALSE),IF($A$119="Energie  et  lubrifiants",VLOOKUP($A128,OUTIL!$CY:$DD,D$1,FALSE),IF($A$119="Or industriel",VLOOKUP($A128,OUTIL!$DG:$DL,D$1,FALSE),IF($A$119="Produits bruts d'origine animale et vegetale",VLOOKUP($A128,OUTIL!$DO:$DT,D$1,FALSE),IF($A$119="Produits bruts d'origine minerale",VLOOKUP($A128,OUTIL!$DW:$EB,D$1,FALSE),IF($A$119="Produits finis de consommation",VLOOKUP($A128,OUTIL!$EE:$EJ,D$1,FALSE),IF($A$119="Produits finis d'equipement agricole",VLOOKUP($A128,OUTIL!$EM:$ER,D$1,FALSE),IF($A$119="Produits finis d'equipement industriel",VLOOKUP($A128,OUTIL!$EU:$EZ,D$1,FALSE),"Ahmadovitch")))))))))/1000,0)</f>
        <v>3932178</v>
      </c>
      <c r="E128" s="5">
        <f>ROUND(IF($A$119="Alimentation, boissons et tabacs",VLOOKUP($A128,OUTIL!$CH:$CM,E$1,FALSE),IF($A$119="Demi produits",VLOOKUP($A128,OUTIL!$CQ:$CV,E$1,FALSE),IF($A$119="Energie  et  lubrifiants",VLOOKUP($A128,OUTIL!$CY:$DD,E$1,FALSE),IF($A$119="Or industriel",VLOOKUP($A128,OUTIL!$DG:$DL,E$1,FALSE),IF($A$119="Produits bruts d'origine animale et vegetale",VLOOKUP($A128,OUTIL!$DO:$DT,E$1,FALSE),IF($A$119="Produits bruts d'origine minerale",VLOOKUP($A128,OUTIL!$DW:$EB,E$1,FALSE),IF($A$119="Produits finis de consommation",VLOOKUP($A128,OUTIL!$EE:$EJ,E$1,FALSE),IF($A$119="Produits finis d'equipement agricole",VLOOKUP($A128,OUTIL!$EM:$ER,E$1,FALSE),IF($A$119="Produits finis d'equipement industriel",VLOOKUP($A128,OUTIL!$EU:$EZ,E$1,FALSE),"Ahmadovitch")))))))))/1000,0)</f>
        <v>65212</v>
      </c>
      <c r="F128" s="5">
        <f>ROUND(IF($A$119="Alimentation, boissons et tabacs",VLOOKUP($A128,OUTIL!$CH:$CM,F$1,FALSE),IF($A$119="Demi produits",VLOOKUP($A128,OUTIL!$CQ:$CV,F$1,FALSE),IF($A$119="Energie  et  lubrifiants",VLOOKUP($A128,OUTIL!$CY:$DD,F$1,FALSE),IF($A$119="Or industriel",VLOOKUP($A128,OUTIL!$DG:$DL,F$1,FALSE),IF($A$119="Produits bruts d'origine animale et vegetale",VLOOKUP($A128,OUTIL!$DO:$DT,F$1,FALSE),IF($A$119="Produits bruts d'origine minerale",VLOOKUP($A128,OUTIL!$DW:$EB,F$1,FALSE),IF($A$119="Produits finis de consommation",VLOOKUP($A128,OUTIL!$EE:$EJ,F$1,FALSE),IF($A$119="Produits finis d'equipement agricole",VLOOKUP($A128,OUTIL!$EM:$ER,F$1,FALSE),IF($A$119="Produits finis d'equipement industriel",VLOOKUP($A128,OUTIL!$EU:$EZ,F$1,FALSE),"Ahmadovitch")))))))))/1000,0)</f>
        <v>3422707</v>
      </c>
      <c r="G128"/>
    </row>
    <row r="129" spans="1:7" s="19" customFormat="1" ht="16.5" x14ac:dyDescent="0.3">
      <c r="A129">
        <v>10</v>
      </c>
      <c r="B129" s="5" t="str">
        <f>IF($A$119="Alimentation, boissons et tabacs",VLOOKUP(VLOOKUP($A129,OUTIL!$CH:$CM,B$1,FALSE),REF!$K:$L,2,FALSE),IF($A$119="Demi produits",VLOOKUP(VLOOKUP($A129,OUTIL!$CQ:$CV,B$1,FALSE),REF!$N:$O,2,FALSE),IF($A$119="Energie  et  lubrifiants",VLOOKUP(VLOOKUP($A129,OUTIL!$CY:$DD,B$1,FALSE),REF!$Z:$AA,2,FALSE),IF($A$119="Or industriel",VLOOKUP(VLOOKUP($A129,OUTIL!$DG:$DL,B$1,FALSE),REF!$AC:$AD,2,FALSE),IF($A$119="Produits bruts d'origine animale et vegetale",VLOOKUP(VLOOKUP($A129,OUTIL!$DO:$DT,B$1,FALSE),REF!$Q:$R,2,FALSE),IF($A$119="Produits bruts d'origine minerale",VLOOKUP(VLOOKUP($A129,OUTIL!$DW:$EB,B$1,FALSE),REF!$AF:$AG,2,FALSE),IF($A$119="Produits finis de consommation",VLOOKUP(VLOOKUP($A129,OUTIL!$EE:$EJ,B$1,FALSE),REF!$T:$U,2,FALSE),IF($A$119="Produits finis d'equipement agricole",VLOOKUP(VLOOKUP($A129,OUTIL!$EM:$ER,B$1,FALSE),REF!$AI:$AJ,2,FALSE),IF($A$119="Produits finis d'equipement industriel",VLOOKUP(VLOOKUP($A129,OUTIL!$EU:$EZ,B$1,FALSE),REF!$W:$X,2,FALSE),"Ahmadovitch")))))))))</f>
        <v>Instruments et appareils médico-chirurgicaux</v>
      </c>
      <c r="C129" s="5">
        <f>ROUND(IF($A$119="Alimentation, boissons et tabacs",VLOOKUP($A129,OUTIL!$CH:$CM,C$1,FALSE),IF($A$119="Demi produits",VLOOKUP($A129,OUTIL!$CQ:$CV,C$1,FALSE),IF($A$119="Energie  et  lubrifiants",VLOOKUP($A129,OUTIL!$CY:$DD,C$1,FALSE),IF($A$119="Or industriel",VLOOKUP($A129,OUTIL!$DG:$DL,C$1,FALSE),IF($A$119="Produits bruts d'origine animale et vegetale",VLOOKUP($A129,OUTIL!$DO:$DT,C$1,FALSE),IF($A$119="Produits bruts d'origine minerale",VLOOKUP($A129,OUTIL!$DW:$EB,C$1,FALSE),IF($A$119="Produits finis de consommation",VLOOKUP($A129,OUTIL!$EE:$EJ,C$1,FALSE),IF($A$119="Produits finis d'equipement agricole",VLOOKUP($A129,OUTIL!$EM:$ER,C$1,FALSE),IF($A$119="Produits finis d'equipement industriel",VLOOKUP($A129,OUTIL!$EU:$EZ,C$1,FALSE),"Ahmadovitch")))))))))/1000,0)</f>
        <v>7902</v>
      </c>
      <c r="D129" s="5">
        <f>ROUND(IF($A$119="Alimentation, boissons et tabacs",VLOOKUP($A129,OUTIL!$CH:$CM,D$1,FALSE),IF($A$119="Demi produits",VLOOKUP($A129,OUTIL!$CQ:$CV,D$1,FALSE),IF($A$119="Energie  et  lubrifiants",VLOOKUP($A129,OUTIL!$CY:$DD,D$1,FALSE),IF($A$119="Or industriel",VLOOKUP($A129,OUTIL!$DG:$DL,D$1,FALSE),IF($A$119="Produits bruts d'origine animale et vegetale",VLOOKUP($A129,OUTIL!$DO:$DT,D$1,FALSE),IF($A$119="Produits bruts d'origine minerale",VLOOKUP($A129,OUTIL!$DW:$EB,D$1,FALSE),IF($A$119="Produits finis de consommation",VLOOKUP($A129,OUTIL!$EE:$EJ,D$1,FALSE),IF($A$119="Produits finis d'equipement agricole",VLOOKUP($A129,OUTIL!$EM:$ER,D$1,FALSE),IF($A$119="Produits finis d'equipement industriel",VLOOKUP($A129,OUTIL!$EU:$EZ,D$1,FALSE),"Ahmadovitch")))))))))/1000,0)</f>
        <v>3901896</v>
      </c>
      <c r="E129" s="5">
        <f>ROUND(IF($A$119="Alimentation, boissons et tabacs",VLOOKUP($A129,OUTIL!$CH:$CM,E$1,FALSE),IF($A$119="Demi produits",VLOOKUP($A129,OUTIL!$CQ:$CV,E$1,FALSE),IF($A$119="Energie  et  lubrifiants",VLOOKUP($A129,OUTIL!$CY:$DD,E$1,FALSE),IF($A$119="Or industriel",VLOOKUP($A129,OUTIL!$DG:$DL,E$1,FALSE),IF($A$119="Produits bruts d'origine animale et vegetale",VLOOKUP($A129,OUTIL!$DO:$DT,E$1,FALSE),IF($A$119="Produits bruts d'origine minerale",VLOOKUP($A129,OUTIL!$DW:$EB,E$1,FALSE),IF($A$119="Produits finis de consommation",VLOOKUP($A129,OUTIL!$EE:$EJ,E$1,FALSE),IF($A$119="Produits finis d'equipement agricole",VLOOKUP($A129,OUTIL!$EM:$ER,E$1,FALSE),IF($A$119="Produits finis d'equipement industriel",VLOOKUP($A129,OUTIL!$EU:$EZ,E$1,FALSE),"Ahmadovitch")))))))))/1000,0)</f>
        <v>6942</v>
      </c>
      <c r="F129" s="5">
        <f>ROUND(IF($A$119="Alimentation, boissons et tabacs",VLOOKUP($A129,OUTIL!$CH:$CM,F$1,FALSE),IF($A$119="Demi produits",VLOOKUP($A129,OUTIL!$CQ:$CV,F$1,FALSE),IF($A$119="Energie  et  lubrifiants",VLOOKUP($A129,OUTIL!$CY:$DD,F$1,FALSE),IF($A$119="Or industriel",VLOOKUP($A129,OUTIL!$DG:$DL,F$1,FALSE),IF($A$119="Produits bruts d'origine animale et vegetale",VLOOKUP($A129,OUTIL!$DO:$DT,F$1,FALSE),IF($A$119="Produits bruts d'origine minerale",VLOOKUP($A129,OUTIL!$DW:$EB,F$1,FALSE),IF($A$119="Produits finis de consommation",VLOOKUP($A129,OUTIL!$EE:$EJ,F$1,FALSE),IF($A$119="Produits finis d'equipement agricole",VLOOKUP($A129,OUTIL!$EM:$ER,F$1,FALSE),IF($A$119="Produits finis d'equipement industriel",VLOOKUP($A129,OUTIL!$EU:$EZ,F$1,FALSE),"Ahmadovitch")))))))))/1000,0)</f>
        <v>3313214</v>
      </c>
      <c r="G129"/>
    </row>
    <row r="130" spans="1:7" s="19" customFormat="1" ht="16.5" x14ac:dyDescent="0.3">
      <c r="A130">
        <v>11</v>
      </c>
      <c r="B130" s="5" t="str">
        <f>IF($A$119="Alimentation, boissons et tabacs",VLOOKUP(VLOOKUP($A130,OUTIL!$CH:$CM,B$1,FALSE),REF!$K:$L,2,FALSE),IF($A$119="Demi produits",VLOOKUP(VLOOKUP($A130,OUTIL!$CQ:$CV,B$1,FALSE),REF!$N:$O,2,FALSE),IF($A$119="Energie  et  lubrifiants",VLOOKUP(VLOOKUP($A130,OUTIL!$CY:$DD,B$1,FALSE),REF!$Z:$AA,2,FALSE),IF($A$119="Or industriel",VLOOKUP(VLOOKUP($A130,OUTIL!$DG:$DL,B$1,FALSE),REF!$AC:$AD,2,FALSE),IF($A$119="Produits bruts d'origine animale et vegetale",VLOOKUP(VLOOKUP($A130,OUTIL!$DO:$DT,B$1,FALSE),REF!$Q:$R,2,FALSE),IF($A$119="Produits bruts d'origine minerale",VLOOKUP(VLOOKUP($A130,OUTIL!$DW:$EB,B$1,FALSE),REF!$AF:$AG,2,FALSE),IF($A$119="Produits finis de consommation",VLOOKUP(VLOOKUP($A130,OUTIL!$EE:$EJ,B$1,FALSE),REF!$T:$U,2,FALSE),IF($A$119="Produits finis d'equipement agricole",VLOOKUP(VLOOKUP($A130,OUTIL!$EM:$ER,B$1,FALSE),REF!$AI:$AJ,2,FALSE),IF($A$119="Produits finis d'equipement industriel",VLOOKUP(VLOOKUP($A130,OUTIL!$EU:$EZ,B$1,FALSE),REF!$W:$X,2,FALSE),"Ahmadovitch")))))))))</f>
        <v>Avions et autres véhicules aériens ou spatiaux</v>
      </c>
      <c r="C130" s="5">
        <f>ROUND(IF($A$119="Alimentation, boissons et tabacs",VLOOKUP($A130,OUTIL!$CH:$CM,C$1,FALSE),IF($A$119="Demi produits",VLOOKUP($A130,OUTIL!$CQ:$CV,C$1,FALSE),IF($A$119="Energie  et  lubrifiants",VLOOKUP($A130,OUTIL!$CY:$DD,C$1,FALSE),IF($A$119="Or industriel",VLOOKUP($A130,OUTIL!$DG:$DL,C$1,FALSE),IF($A$119="Produits bruts d'origine animale et vegetale",VLOOKUP($A130,OUTIL!$DO:$DT,C$1,FALSE),IF($A$119="Produits bruts d'origine minerale",VLOOKUP($A130,OUTIL!$DW:$EB,C$1,FALSE),IF($A$119="Produits finis de consommation",VLOOKUP($A130,OUTIL!$EE:$EJ,C$1,FALSE),IF($A$119="Produits finis d'equipement agricole",VLOOKUP($A130,OUTIL!$EM:$ER,C$1,FALSE),IF($A$119="Produits finis d'equipement industriel",VLOOKUP($A130,OUTIL!$EU:$EZ,C$1,FALSE),"Ahmadovitch")))))))))/1000,0)</f>
        <v>573</v>
      </c>
      <c r="D130" s="5">
        <f>ROUND(IF($A$119="Alimentation, boissons et tabacs",VLOOKUP($A130,OUTIL!$CH:$CM,D$1,FALSE),IF($A$119="Demi produits",VLOOKUP($A130,OUTIL!$CQ:$CV,D$1,FALSE),IF($A$119="Energie  et  lubrifiants",VLOOKUP($A130,OUTIL!$CY:$DD,D$1,FALSE),IF($A$119="Or industriel",VLOOKUP($A130,OUTIL!$DG:$DL,D$1,FALSE),IF($A$119="Produits bruts d'origine animale et vegetale",VLOOKUP($A130,OUTIL!$DO:$DT,D$1,FALSE),IF($A$119="Produits bruts d'origine minerale",VLOOKUP($A130,OUTIL!$DW:$EB,D$1,FALSE),IF($A$119="Produits finis de consommation",VLOOKUP($A130,OUTIL!$EE:$EJ,D$1,FALSE),IF($A$119="Produits finis d'equipement agricole",VLOOKUP($A130,OUTIL!$EM:$ER,D$1,FALSE),IF($A$119="Produits finis d'equipement industriel",VLOOKUP($A130,OUTIL!$EU:$EZ,D$1,FALSE),"Ahmadovitch")))))))))/1000,0)</f>
        <v>3877646</v>
      </c>
      <c r="E130" s="5">
        <f>ROUND(IF($A$119="Alimentation, boissons et tabacs",VLOOKUP($A130,OUTIL!$CH:$CM,E$1,FALSE),IF($A$119="Demi produits",VLOOKUP($A130,OUTIL!$CQ:$CV,E$1,FALSE),IF($A$119="Energie  et  lubrifiants",VLOOKUP($A130,OUTIL!$CY:$DD,E$1,FALSE),IF($A$119="Or industriel",VLOOKUP($A130,OUTIL!$DG:$DL,E$1,FALSE),IF($A$119="Produits bruts d'origine animale et vegetale",VLOOKUP($A130,OUTIL!$DO:$DT,E$1,FALSE),IF($A$119="Produits bruts d'origine minerale",VLOOKUP($A130,OUTIL!$DW:$EB,E$1,FALSE),IF($A$119="Produits finis de consommation",VLOOKUP($A130,OUTIL!$EE:$EJ,E$1,FALSE),IF($A$119="Produits finis d'equipement agricole",VLOOKUP($A130,OUTIL!$EM:$ER,E$1,FALSE),IF($A$119="Produits finis d'equipement industriel",VLOOKUP($A130,OUTIL!$EU:$EZ,E$1,FALSE),"Ahmadovitch")))))))))/1000,0)</f>
        <v>108</v>
      </c>
      <c r="F130" s="5">
        <f>ROUND(IF($A$119="Alimentation, boissons et tabacs",VLOOKUP($A130,OUTIL!$CH:$CM,F$1,FALSE),IF($A$119="Demi produits",VLOOKUP($A130,OUTIL!$CQ:$CV,F$1,FALSE),IF($A$119="Energie  et  lubrifiants",VLOOKUP($A130,OUTIL!$CY:$DD,F$1,FALSE),IF($A$119="Or industriel",VLOOKUP($A130,OUTIL!$DG:$DL,F$1,FALSE),IF($A$119="Produits bruts d'origine animale et vegetale",VLOOKUP($A130,OUTIL!$DO:$DT,F$1,FALSE),IF($A$119="Produits bruts d'origine minerale",VLOOKUP($A130,OUTIL!$DW:$EB,F$1,FALSE),IF($A$119="Produits finis de consommation",VLOOKUP($A130,OUTIL!$EE:$EJ,F$1,FALSE),IF($A$119="Produits finis d'equipement agricole",VLOOKUP($A130,OUTIL!$EM:$ER,F$1,FALSE),IF($A$119="Produits finis d'equipement industriel",VLOOKUP($A130,OUTIL!$EU:$EZ,F$1,FALSE),"Ahmadovitch")))))))))/1000,0)</f>
        <v>629430</v>
      </c>
      <c r="G130"/>
    </row>
    <row r="131" spans="1:7" s="19" customFormat="1" ht="16.5" x14ac:dyDescent="0.3">
      <c r="A131">
        <v>12</v>
      </c>
      <c r="B131" s="5" t="str">
        <f>IF($A$119="Alimentation, boissons et tabacs",VLOOKUP(VLOOKUP($A131,OUTIL!$CH:$CM,B$1,FALSE),REF!$K:$L,2,FALSE),IF($A$119="Demi produits",VLOOKUP(VLOOKUP($A131,OUTIL!$CQ:$CV,B$1,FALSE),REF!$N:$O,2,FALSE),IF($A$119="Energie  et  lubrifiants",VLOOKUP(VLOOKUP($A131,OUTIL!$CY:$DD,B$1,FALSE),REF!$Z:$AA,2,FALSE),IF($A$119="Or industriel",VLOOKUP(VLOOKUP($A131,OUTIL!$DG:$DL,B$1,FALSE),REF!$AC:$AD,2,FALSE),IF($A$119="Produits bruts d'origine animale et vegetale",VLOOKUP(VLOOKUP($A131,OUTIL!$DO:$DT,B$1,FALSE),REF!$Q:$R,2,FALSE),IF($A$119="Produits bruts d'origine minerale",VLOOKUP(VLOOKUP($A131,OUTIL!$DW:$EB,B$1,FALSE),REF!$AF:$AG,2,FALSE),IF($A$119="Produits finis de consommation",VLOOKUP(VLOOKUP($A131,OUTIL!$EE:$EJ,B$1,FALSE),REF!$T:$U,2,FALSE),IF($A$119="Produits finis d'equipement agricole",VLOOKUP(VLOOKUP($A131,OUTIL!$EM:$ER,B$1,FALSE),REF!$AI:$AJ,2,FALSE),IF($A$119="Produits finis d'equipement industriel",VLOOKUP(VLOOKUP($A131,OUTIL!$EU:$EZ,B$1,FALSE),REF!$W:$X,2,FALSE),"Ahmadovitch")))))))))</f>
        <v>Instruments de mesure, de controle ou de précisions</v>
      </c>
      <c r="C131" s="5">
        <f>ROUND(IF($A$119="Alimentation, boissons et tabacs",VLOOKUP($A131,OUTIL!$CH:$CM,C$1,FALSE),IF($A$119="Demi produits",VLOOKUP($A131,OUTIL!$CQ:$CV,C$1,FALSE),IF($A$119="Energie  et  lubrifiants",VLOOKUP($A131,OUTIL!$CY:$DD,C$1,FALSE),IF($A$119="Or industriel",VLOOKUP($A131,OUTIL!$DG:$DL,C$1,FALSE),IF($A$119="Produits bruts d'origine animale et vegetale",VLOOKUP($A131,OUTIL!$DO:$DT,C$1,FALSE),IF($A$119="Produits bruts d'origine minerale",VLOOKUP($A131,OUTIL!$DW:$EB,C$1,FALSE),IF($A$119="Produits finis de consommation",VLOOKUP($A131,OUTIL!$EE:$EJ,C$1,FALSE),IF($A$119="Produits finis d'equipement agricole",VLOOKUP($A131,OUTIL!$EM:$ER,C$1,FALSE),IF($A$119="Produits finis d'equipement industriel",VLOOKUP($A131,OUTIL!$EU:$EZ,C$1,FALSE),"Ahmadovitch")))))))))/1000,0)</f>
        <v>9100</v>
      </c>
      <c r="D131" s="5">
        <f>ROUND(IF($A$119="Alimentation, boissons et tabacs",VLOOKUP($A131,OUTIL!$CH:$CM,D$1,FALSE),IF($A$119="Demi produits",VLOOKUP($A131,OUTIL!$CQ:$CV,D$1,FALSE),IF($A$119="Energie  et  lubrifiants",VLOOKUP($A131,OUTIL!$CY:$DD,D$1,FALSE),IF($A$119="Or industriel",VLOOKUP($A131,OUTIL!$DG:$DL,D$1,FALSE),IF($A$119="Produits bruts d'origine animale et vegetale",VLOOKUP($A131,OUTIL!$DO:$DT,D$1,FALSE),IF($A$119="Produits bruts d'origine minerale",VLOOKUP($A131,OUTIL!$DW:$EB,D$1,FALSE),IF($A$119="Produits finis de consommation",VLOOKUP($A131,OUTIL!$EE:$EJ,D$1,FALSE),IF($A$119="Produits finis d'equipement agricole",VLOOKUP($A131,OUTIL!$EM:$ER,D$1,FALSE),IF($A$119="Produits finis d'equipement industriel",VLOOKUP($A131,OUTIL!$EU:$EZ,D$1,FALSE),"Ahmadovitch")))))))))/1000,0)</f>
        <v>3637107</v>
      </c>
      <c r="E131" s="5">
        <f>ROUND(IF($A$119="Alimentation, boissons et tabacs",VLOOKUP($A131,OUTIL!$CH:$CM,E$1,FALSE),IF($A$119="Demi produits",VLOOKUP($A131,OUTIL!$CQ:$CV,E$1,FALSE),IF($A$119="Energie  et  lubrifiants",VLOOKUP($A131,OUTIL!$CY:$DD,E$1,FALSE),IF($A$119="Or industriel",VLOOKUP($A131,OUTIL!$DG:$DL,E$1,FALSE),IF($A$119="Produits bruts d'origine animale et vegetale",VLOOKUP($A131,OUTIL!$DO:$DT,E$1,FALSE),IF($A$119="Produits bruts d'origine minerale",VLOOKUP($A131,OUTIL!$DW:$EB,E$1,FALSE),IF($A$119="Produits finis de consommation",VLOOKUP($A131,OUTIL!$EE:$EJ,E$1,FALSE),IF($A$119="Produits finis d'equipement agricole",VLOOKUP($A131,OUTIL!$EM:$ER,E$1,FALSE),IF($A$119="Produits finis d'equipement industriel",VLOOKUP($A131,OUTIL!$EU:$EZ,E$1,FALSE),"Ahmadovitch")))))))))/1000,0)</f>
        <v>8378</v>
      </c>
      <c r="F131" s="5">
        <f>ROUND(IF($A$119="Alimentation, boissons et tabacs",VLOOKUP($A131,OUTIL!$CH:$CM,F$1,FALSE),IF($A$119="Demi produits",VLOOKUP($A131,OUTIL!$CQ:$CV,F$1,FALSE),IF($A$119="Energie  et  lubrifiants",VLOOKUP($A131,OUTIL!$CY:$DD,F$1,FALSE),IF($A$119="Or industriel",VLOOKUP($A131,OUTIL!$DG:$DL,F$1,FALSE),IF($A$119="Produits bruts d'origine animale et vegetale",VLOOKUP($A131,OUTIL!$DO:$DT,F$1,FALSE),IF($A$119="Produits bruts d'origine minerale",VLOOKUP($A131,OUTIL!$DW:$EB,F$1,FALSE),IF($A$119="Produits finis de consommation",VLOOKUP($A131,OUTIL!$EE:$EJ,F$1,FALSE),IF($A$119="Produits finis d'equipement agricole",VLOOKUP($A131,OUTIL!$EM:$ER,F$1,FALSE),IF($A$119="Produits finis d'equipement industriel",VLOOKUP($A131,OUTIL!$EU:$EZ,F$1,FALSE),"Ahmadovitch")))))))))/1000,0)</f>
        <v>3168458</v>
      </c>
      <c r="G131"/>
    </row>
    <row r="132" spans="1:7" s="19" customFormat="1" ht="16.5" x14ac:dyDescent="0.3">
      <c r="A132">
        <v>13</v>
      </c>
      <c r="B132" s="5" t="str">
        <f>IF($A$119="Alimentation, boissons et tabacs",VLOOKUP(VLOOKUP($A132,OUTIL!$CH:$CM,B$1,FALSE),REF!$K:$L,2,FALSE),IF($A$119="Demi produits",VLOOKUP(VLOOKUP($A132,OUTIL!$CQ:$CV,B$1,FALSE),REF!$N:$O,2,FALSE),IF($A$119="Energie  et  lubrifiants",VLOOKUP(VLOOKUP($A132,OUTIL!$CY:$DD,B$1,FALSE),REF!$Z:$AA,2,FALSE),IF($A$119="Or industriel",VLOOKUP(VLOOKUP($A132,OUTIL!$DG:$DL,B$1,FALSE),REF!$AC:$AD,2,FALSE),IF($A$119="Produits bruts d'origine animale et vegetale",VLOOKUP(VLOOKUP($A132,OUTIL!$DO:$DT,B$1,FALSE),REF!$Q:$R,2,FALSE),IF($A$119="Produits bruts d'origine minerale",VLOOKUP(VLOOKUP($A132,OUTIL!$DW:$EB,B$1,FALSE),REF!$AF:$AG,2,FALSE),IF($A$119="Produits finis de consommation",VLOOKUP(VLOOKUP($A132,OUTIL!$EE:$EJ,B$1,FALSE),REF!$T:$U,2,FALSE),IF($A$119="Produits finis d'equipement agricole",VLOOKUP(VLOOKUP($A132,OUTIL!$EM:$ER,B$1,FALSE),REF!$AI:$AJ,2,FALSE),IF($A$119="Produits finis d'equipement industriel",VLOOKUP(VLOOKUP($A132,OUTIL!$EU:$EZ,B$1,FALSE),REF!$W:$X,2,FALSE),"Ahmadovitch")))))))))</f>
        <v>Turboréacteurs et turbopropulseurs et leurs parties</v>
      </c>
      <c r="C132" s="5">
        <f>ROUND(IF($A$119="Alimentation, boissons et tabacs",VLOOKUP($A132,OUTIL!$CH:$CM,C$1,FALSE),IF($A$119="Demi produits",VLOOKUP($A132,OUTIL!$CQ:$CV,C$1,FALSE),IF($A$119="Energie  et  lubrifiants",VLOOKUP($A132,OUTIL!$CY:$DD,C$1,FALSE),IF($A$119="Or industriel",VLOOKUP($A132,OUTIL!$DG:$DL,C$1,FALSE),IF($A$119="Produits bruts d'origine animale et vegetale",VLOOKUP($A132,OUTIL!$DO:$DT,C$1,FALSE),IF($A$119="Produits bruts d'origine minerale",VLOOKUP($A132,OUTIL!$DW:$EB,C$1,FALSE),IF($A$119="Produits finis de consommation",VLOOKUP($A132,OUTIL!$EE:$EJ,C$1,FALSE),IF($A$119="Produits finis d'equipement agricole",VLOOKUP($A132,OUTIL!$EM:$ER,C$1,FALSE),IF($A$119="Produits finis d'equipement industriel",VLOOKUP($A132,OUTIL!$EU:$EZ,C$1,FALSE),"Ahmadovitch")))))))))/1000,0)</f>
        <v>127</v>
      </c>
      <c r="D132" s="5">
        <f>ROUND(IF($A$119="Alimentation, boissons et tabacs",VLOOKUP($A132,OUTIL!$CH:$CM,D$1,FALSE),IF($A$119="Demi produits",VLOOKUP($A132,OUTIL!$CQ:$CV,D$1,FALSE),IF($A$119="Energie  et  lubrifiants",VLOOKUP($A132,OUTIL!$CY:$DD,D$1,FALSE),IF($A$119="Or industriel",VLOOKUP($A132,OUTIL!$DG:$DL,D$1,FALSE),IF($A$119="Produits bruts d'origine animale et vegetale",VLOOKUP($A132,OUTIL!$DO:$DT,D$1,FALSE),IF($A$119="Produits bruts d'origine minerale",VLOOKUP($A132,OUTIL!$DW:$EB,D$1,FALSE),IF($A$119="Produits finis de consommation",VLOOKUP($A132,OUTIL!$EE:$EJ,D$1,FALSE),IF($A$119="Produits finis d'equipement agricole",VLOOKUP($A132,OUTIL!$EM:$ER,D$1,FALSE),IF($A$119="Produits finis d'equipement industriel",VLOOKUP($A132,OUTIL!$EU:$EZ,D$1,FALSE),"Ahmadovitch")))))))))/1000,0)</f>
        <v>3560344</v>
      </c>
      <c r="E132" s="5">
        <f>ROUND(IF($A$119="Alimentation, boissons et tabacs",VLOOKUP($A132,OUTIL!$CH:$CM,E$1,FALSE),IF($A$119="Demi produits",VLOOKUP($A132,OUTIL!$CQ:$CV,E$1,FALSE),IF($A$119="Energie  et  lubrifiants",VLOOKUP($A132,OUTIL!$CY:$DD,E$1,FALSE),IF($A$119="Or industriel",VLOOKUP($A132,OUTIL!$DG:$DL,E$1,FALSE),IF($A$119="Produits bruts d'origine animale et vegetale",VLOOKUP($A132,OUTIL!$DO:$DT,E$1,FALSE),IF($A$119="Produits bruts d'origine minerale",VLOOKUP($A132,OUTIL!$DW:$EB,E$1,FALSE),IF($A$119="Produits finis de consommation",VLOOKUP($A132,OUTIL!$EE:$EJ,E$1,FALSE),IF($A$119="Produits finis d'equipement agricole",VLOOKUP($A132,OUTIL!$EM:$ER,E$1,FALSE),IF($A$119="Produits finis d'equipement industriel",VLOOKUP($A132,OUTIL!$EU:$EZ,E$1,FALSE),"Ahmadovitch")))))))))/1000,0)</f>
        <v>116</v>
      </c>
      <c r="F132" s="5">
        <f>ROUND(IF($A$119="Alimentation, boissons et tabacs",VLOOKUP($A132,OUTIL!$CH:$CM,F$1,FALSE),IF($A$119="Demi produits",VLOOKUP($A132,OUTIL!$CQ:$CV,F$1,FALSE),IF($A$119="Energie  et  lubrifiants",VLOOKUP($A132,OUTIL!$CY:$DD,F$1,FALSE),IF($A$119="Or industriel",VLOOKUP($A132,OUTIL!$DG:$DL,F$1,FALSE),IF($A$119="Produits bruts d'origine animale et vegetale",VLOOKUP($A132,OUTIL!$DO:$DT,F$1,FALSE),IF($A$119="Produits bruts d'origine minerale",VLOOKUP($A132,OUTIL!$DW:$EB,F$1,FALSE),IF($A$119="Produits finis de consommation",VLOOKUP($A132,OUTIL!$EE:$EJ,F$1,FALSE),IF($A$119="Produits finis d'equipement agricole",VLOOKUP($A132,OUTIL!$EM:$ER,F$1,FALSE),IF($A$119="Produits finis d'equipement industriel",VLOOKUP($A132,OUTIL!$EU:$EZ,F$1,FALSE),"Ahmadovitch")))))))))/1000,0)</f>
        <v>2803753</v>
      </c>
      <c r="G132"/>
    </row>
    <row r="133" spans="1:7" s="19" customFormat="1" ht="16.5" x14ac:dyDescent="0.3">
      <c r="A133">
        <v>14</v>
      </c>
      <c r="B133" s="5" t="str">
        <f>IF($A$119="Alimentation, boissons et tabacs",VLOOKUP(VLOOKUP($A133,OUTIL!$CH:$CM,B$1,FALSE),REF!$K:$L,2,FALSE),IF($A$119="Demi produits",VLOOKUP(VLOOKUP($A133,OUTIL!$CQ:$CV,B$1,FALSE),REF!$N:$O,2,FALSE),IF($A$119="Energie  et  lubrifiants",VLOOKUP(VLOOKUP($A133,OUTIL!$CY:$DD,B$1,FALSE),REF!$Z:$AA,2,FALSE),IF($A$119="Or industriel",VLOOKUP(VLOOKUP($A133,OUTIL!$DG:$DL,B$1,FALSE),REF!$AC:$AD,2,FALSE),IF($A$119="Produits bruts d'origine animale et vegetale",VLOOKUP(VLOOKUP($A133,OUTIL!$DO:$DT,B$1,FALSE),REF!$Q:$R,2,FALSE),IF($A$119="Produits bruts d'origine minerale",VLOOKUP(VLOOKUP($A133,OUTIL!$DW:$EB,B$1,FALSE),REF!$AF:$AG,2,FALSE),IF($A$119="Produits finis de consommation",VLOOKUP(VLOOKUP($A133,OUTIL!$EE:$EJ,B$1,FALSE),REF!$T:$U,2,FALSE),IF($A$119="Produits finis d'equipement agricole",VLOOKUP(VLOOKUP($A133,OUTIL!$EM:$ER,B$1,FALSE),REF!$AI:$AJ,2,FALSE),IF($A$119="Produits finis d'equipement industriel",VLOOKUP(VLOOKUP($A133,OUTIL!$EU:$EZ,B$1,FALSE),REF!$W:$X,2,FALSE),"Ahmadovitch")))))))))</f>
        <v>Machines automatiques de traitement de l'information et leurs parties</v>
      </c>
      <c r="C133" s="5">
        <f>ROUND(IF($A$119="Alimentation, boissons et tabacs",VLOOKUP($A133,OUTIL!$CH:$CM,C$1,FALSE),IF($A$119="Demi produits",VLOOKUP($A133,OUTIL!$CQ:$CV,C$1,FALSE),IF($A$119="Energie  et  lubrifiants",VLOOKUP($A133,OUTIL!$CY:$DD,C$1,FALSE),IF($A$119="Or industriel",VLOOKUP($A133,OUTIL!$DG:$DL,C$1,FALSE),IF($A$119="Produits bruts d'origine animale et vegetale",VLOOKUP($A133,OUTIL!$DO:$DT,C$1,FALSE),IF($A$119="Produits bruts d'origine minerale",VLOOKUP($A133,OUTIL!$DW:$EB,C$1,FALSE),IF($A$119="Produits finis de consommation",VLOOKUP($A133,OUTIL!$EE:$EJ,C$1,FALSE),IF($A$119="Produits finis d'equipement agricole",VLOOKUP($A133,OUTIL!$EM:$ER,C$1,FALSE),IF($A$119="Produits finis d'equipement industriel",VLOOKUP($A133,OUTIL!$EU:$EZ,C$1,FALSE),"Ahmadovitch")))))))))/1000,0)</f>
        <v>3298</v>
      </c>
      <c r="D133" s="5">
        <f>ROUND(IF($A$119="Alimentation, boissons et tabacs",VLOOKUP($A133,OUTIL!$CH:$CM,D$1,FALSE),IF($A$119="Demi produits",VLOOKUP($A133,OUTIL!$CQ:$CV,D$1,FALSE),IF($A$119="Energie  et  lubrifiants",VLOOKUP($A133,OUTIL!$CY:$DD,D$1,FALSE),IF($A$119="Or industriel",VLOOKUP($A133,OUTIL!$DG:$DL,D$1,FALSE),IF($A$119="Produits bruts d'origine animale et vegetale",VLOOKUP($A133,OUTIL!$DO:$DT,D$1,FALSE),IF($A$119="Produits bruts d'origine minerale",VLOOKUP($A133,OUTIL!$DW:$EB,D$1,FALSE),IF($A$119="Produits finis de consommation",VLOOKUP($A133,OUTIL!$EE:$EJ,D$1,FALSE),IF($A$119="Produits finis d'equipement agricole",VLOOKUP($A133,OUTIL!$EM:$ER,D$1,FALSE),IF($A$119="Produits finis d'equipement industriel",VLOOKUP($A133,OUTIL!$EU:$EZ,D$1,FALSE),"Ahmadovitch")))))))))/1000,0)</f>
        <v>3249681</v>
      </c>
      <c r="E133" s="5">
        <f>ROUND(IF($A$119="Alimentation, boissons et tabacs",VLOOKUP($A133,OUTIL!$CH:$CM,E$1,FALSE),IF($A$119="Demi produits",VLOOKUP($A133,OUTIL!$CQ:$CV,E$1,FALSE),IF($A$119="Energie  et  lubrifiants",VLOOKUP($A133,OUTIL!$CY:$DD,E$1,FALSE),IF($A$119="Or industriel",VLOOKUP($A133,OUTIL!$DG:$DL,E$1,FALSE),IF($A$119="Produits bruts d'origine animale et vegetale",VLOOKUP($A133,OUTIL!$DO:$DT,E$1,FALSE),IF($A$119="Produits bruts d'origine minerale",VLOOKUP($A133,OUTIL!$DW:$EB,E$1,FALSE),IF($A$119="Produits finis de consommation",VLOOKUP($A133,OUTIL!$EE:$EJ,E$1,FALSE),IF($A$119="Produits finis d'equipement agricole",VLOOKUP($A133,OUTIL!$EM:$ER,E$1,FALSE),IF($A$119="Produits finis d'equipement industriel",VLOOKUP($A133,OUTIL!$EU:$EZ,E$1,FALSE),"Ahmadovitch")))))))))/1000,0)</f>
        <v>3016</v>
      </c>
      <c r="F133" s="5">
        <f>ROUND(IF($A$119="Alimentation, boissons et tabacs",VLOOKUP($A133,OUTIL!$CH:$CM,F$1,FALSE),IF($A$119="Demi produits",VLOOKUP($A133,OUTIL!$CQ:$CV,F$1,FALSE),IF($A$119="Energie  et  lubrifiants",VLOOKUP($A133,OUTIL!$CY:$DD,F$1,FALSE),IF($A$119="Or industriel",VLOOKUP($A133,OUTIL!$DG:$DL,F$1,FALSE),IF($A$119="Produits bruts d'origine animale et vegetale",VLOOKUP($A133,OUTIL!$DO:$DT,F$1,FALSE),IF($A$119="Produits bruts d'origine minerale",VLOOKUP($A133,OUTIL!$DW:$EB,F$1,FALSE),IF($A$119="Produits finis de consommation",VLOOKUP($A133,OUTIL!$EE:$EJ,F$1,FALSE),IF($A$119="Produits finis d'equipement agricole",VLOOKUP($A133,OUTIL!$EM:$ER,F$1,FALSE),IF($A$119="Produits finis d'equipement industriel",VLOOKUP($A133,OUTIL!$EU:$EZ,F$1,FALSE),"Ahmadovitch")))))))))/1000,0)</f>
        <v>2821473</v>
      </c>
      <c r="G133"/>
    </row>
    <row r="134" spans="1:7" s="19" customFormat="1" ht="16.5" x14ac:dyDescent="0.3">
      <c r="A134">
        <v>15</v>
      </c>
      <c r="B134" s="5" t="str">
        <f>IF($A$119="Alimentation, boissons et tabacs",VLOOKUP(VLOOKUP($A134,OUTIL!$CH:$CM,B$1,FALSE),REF!$K:$L,2,FALSE),IF($A$119="Demi produits",VLOOKUP(VLOOKUP($A134,OUTIL!$CQ:$CV,B$1,FALSE),REF!$N:$O,2,FALSE),IF($A$119="Energie  et  lubrifiants",VLOOKUP(VLOOKUP($A134,OUTIL!$CY:$DD,B$1,FALSE),REF!$Z:$AA,2,FALSE),IF($A$119="Or industriel",VLOOKUP(VLOOKUP($A134,OUTIL!$DG:$DL,B$1,FALSE),REF!$AC:$AD,2,FALSE),IF($A$119="Produits bruts d'origine animale et vegetale",VLOOKUP(VLOOKUP($A134,OUTIL!$DO:$DT,B$1,FALSE),REF!$Q:$R,2,FALSE),IF($A$119="Produits bruts d'origine minerale",VLOOKUP(VLOOKUP($A134,OUTIL!$DW:$EB,B$1,FALSE),REF!$AF:$AG,2,FALSE),IF($A$119="Produits finis de consommation",VLOOKUP(VLOOKUP($A134,OUTIL!$EE:$EJ,B$1,FALSE),REF!$T:$U,2,FALSE),IF($A$119="Produits finis d'equipement agricole",VLOOKUP(VLOOKUP($A134,OUTIL!$EM:$ER,B$1,FALSE),REF!$AI:$AJ,2,FALSE),IF($A$119="Produits finis d'equipement industriel",VLOOKUP(VLOOKUP($A134,OUTIL!$EU:$EZ,B$1,FALSE),REF!$W:$X,2,FALSE),"Ahmadovitch")))))))))</f>
        <v>Appareils de réception, enregistrement ou reproduction du son et de l'image</v>
      </c>
      <c r="C134" s="5">
        <f>ROUND(IF($A$119="Alimentation, boissons et tabacs",VLOOKUP($A134,OUTIL!$CH:$CM,C$1,FALSE),IF($A$119="Demi produits",VLOOKUP($A134,OUTIL!$CQ:$CV,C$1,FALSE),IF($A$119="Energie  et  lubrifiants",VLOOKUP($A134,OUTIL!$CY:$DD,C$1,FALSE),IF($A$119="Or industriel",VLOOKUP($A134,OUTIL!$DG:$DL,C$1,FALSE),IF($A$119="Produits bruts d'origine animale et vegetale",VLOOKUP($A134,OUTIL!$DO:$DT,C$1,FALSE),IF($A$119="Produits bruts d'origine minerale",VLOOKUP($A134,OUTIL!$DW:$EB,C$1,FALSE),IF($A$119="Produits finis de consommation",VLOOKUP($A134,OUTIL!$EE:$EJ,C$1,FALSE),IF($A$119="Produits finis d'equipement agricole",VLOOKUP($A134,OUTIL!$EM:$ER,C$1,FALSE),IF($A$119="Produits finis d'equipement industriel",VLOOKUP($A134,OUTIL!$EU:$EZ,C$1,FALSE),"Ahmadovitch")))))))))/1000,0)</f>
        <v>3043</v>
      </c>
      <c r="D134" s="5">
        <f>ROUND(IF($A$119="Alimentation, boissons et tabacs",VLOOKUP($A134,OUTIL!$CH:$CM,D$1,FALSE),IF($A$119="Demi produits",VLOOKUP($A134,OUTIL!$CQ:$CV,D$1,FALSE),IF($A$119="Energie  et  lubrifiants",VLOOKUP($A134,OUTIL!$CY:$DD,D$1,FALSE),IF($A$119="Or industriel",VLOOKUP($A134,OUTIL!$DG:$DL,D$1,FALSE),IF($A$119="Produits bruts d'origine animale et vegetale",VLOOKUP($A134,OUTIL!$DO:$DT,D$1,FALSE),IF($A$119="Produits bruts d'origine minerale",VLOOKUP($A134,OUTIL!$DW:$EB,D$1,FALSE),IF($A$119="Produits finis de consommation",VLOOKUP($A134,OUTIL!$EE:$EJ,D$1,FALSE),IF($A$119="Produits finis d'equipement agricole",VLOOKUP($A134,OUTIL!$EM:$ER,D$1,FALSE),IF($A$119="Produits finis d'equipement industriel",VLOOKUP($A134,OUTIL!$EU:$EZ,D$1,FALSE),"Ahmadovitch")))))))))/1000,0)</f>
        <v>3019600</v>
      </c>
      <c r="E134" s="5">
        <f>ROUND(IF($A$119="Alimentation, boissons et tabacs",VLOOKUP($A134,OUTIL!$CH:$CM,E$1,FALSE),IF($A$119="Demi produits",VLOOKUP($A134,OUTIL!$CQ:$CV,E$1,FALSE),IF($A$119="Energie  et  lubrifiants",VLOOKUP($A134,OUTIL!$CY:$DD,E$1,FALSE),IF($A$119="Or industriel",VLOOKUP($A134,OUTIL!$DG:$DL,E$1,FALSE),IF($A$119="Produits bruts d'origine animale et vegetale",VLOOKUP($A134,OUTIL!$DO:$DT,E$1,FALSE),IF($A$119="Produits bruts d'origine minerale",VLOOKUP($A134,OUTIL!$DW:$EB,E$1,FALSE),IF($A$119="Produits finis de consommation",VLOOKUP($A134,OUTIL!$EE:$EJ,E$1,FALSE),IF($A$119="Produits finis d'equipement agricole",VLOOKUP($A134,OUTIL!$EM:$ER,E$1,FALSE),IF($A$119="Produits finis d'equipement industriel",VLOOKUP($A134,OUTIL!$EU:$EZ,E$1,FALSE),"Ahmadovitch")))))))))/1000,0)</f>
        <v>3223</v>
      </c>
      <c r="F134" s="5">
        <f>ROUND(IF($A$119="Alimentation, boissons et tabacs",VLOOKUP($A134,OUTIL!$CH:$CM,F$1,FALSE),IF($A$119="Demi produits",VLOOKUP($A134,OUTIL!$CQ:$CV,F$1,FALSE),IF($A$119="Energie  et  lubrifiants",VLOOKUP($A134,OUTIL!$CY:$DD,F$1,FALSE),IF($A$119="Or industriel",VLOOKUP($A134,OUTIL!$DG:$DL,F$1,FALSE),IF($A$119="Produits bruts d'origine animale et vegetale",VLOOKUP($A134,OUTIL!$DO:$DT,F$1,FALSE),IF($A$119="Produits bruts d'origine minerale",VLOOKUP($A134,OUTIL!$DW:$EB,F$1,FALSE),IF($A$119="Produits finis de consommation",VLOOKUP($A134,OUTIL!$EE:$EJ,F$1,FALSE),IF($A$119="Produits finis d'equipement agricole",VLOOKUP($A134,OUTIL!$EM:$ER,F$1,FALSE),IF($A$119="Produits finis d'equipement industriel",VLOOKUP($A134,OUTIL!$EU:$EZ,F$1,FALSE),"Ahmadovitch")))))))))/1000,0)</f>
        <v>2530430</v>
      </c>
      <c r="G134"/>
    </row>
    <row r="135" spans="1:7" s="19" customFormat="1" ht="16.5" x14ac:dyDescent="0.3">
      <c r="A135">
        <v>16</v>
      </c>
      <c r="B135" s="5" t="str">
        <f>IF($A$119="Alimentation, boissons et tabacs",VLOOKUP(VLOOKUP($A135,OUTIL!$CH:$CM,B$1,FALSE),REF!$K:$L,2,FALSE),IF($A$119="Demi produits",VLOOKUP(VLOOKUP($A135,OUTIL!$CQ:$CV,B$1,FALSE),REF!$N:$O,2,FALSE),IF($A$119="Energie  et  lubrifiants",VLOOKUP(VLOOKUP($A135,OUTIL!$CY:$DD,B$1,FALSE),REF!$Z:$AA,2,FALSE),IF($A$119="Or industriel",VLOOKUP(VLOOKUP($A135,OUTIL!$DG:$DL,B$1,FALSE),REF!$AC:$AD,2,FALSE),IF($A$119="Produits bruts d'origine animale et vegetale",VLOOKUP(VLOOKUP($A135,OUTIL!$DO:$DT,B$1,FALSE),REF!$Q:$R,2,FALSE),IF($A$119="Produits bruts d'origine minerale",VLOOKUP(VLOOKUP($A135,OUTIL!$DW:$EB,B$1,FALSE),REF!$AF:$AG,2,FALSE),IF($A$119="Produits finis de consommation",VLOOKUP(VLOOKUP($A135,OUTIL!$EE:$EJ,B$1,FALSE),REF!$T:$U,2,FALSE),IF($A$119="Produits finis d'equipement agricole",VLOOKUP(VLOOKUP($A135,OUTIL!$EM:$ER,B$1,FALSE),REF!$AI:$AJ,2,FALSE),IF($A$119="Produits finis d'equipement industriel",VLOOKUP(VLOOKUP($A135,OUTIL!$EU:$EZ,B$1,FALSE),REF!$W:$X,2,FALSE),"Ahmadovitch")))))))))</f>
        <v>Machines et appareils de levage ou de manutention</v>
      </c>
      <c r="C135" s="5">
        <f>ROUND(IF($A$119="Alimentation, boissons et tabacs",VLOOKUP($A135,OUTIL!$CH:$CM,C$1,FALSE),IF($A$119="Demi produits",VLOOKUP($A135,OUTIL!$CQ:$CV,C$1,FALSE),IF($A$119="Energie  et  lubrifiants",VLOOKUP($A135,OUTIL!$CY:$DD,C$1,FALSE),IF($A$119="Or industriel",VLOOKUP($A135,OUTIL!$DG:$DL,C$1,FALSE),IF($A$119="Produits bruts d'origine animale et vegetale",VLOOKUP($A135,OUTIL!$DO:$DT,C$1,FALSE),IF($A$119="Produits bruts d'origine minerale",VLOOKUP($A135,OUTIL!$DW:$EB,C$1,FALSE),IF($A$119="Produits finis de consommation",VLOOKUP($A135,OUTIL!$EE:$EJ,C$1,FALSE),IF($A$119="Produits finis d'equipement agricole",VLOOKUP($A135,OUTIL!$EM:$ER,C$1,FALSE),IF($A$119="Produits finis d'equipement industriel",VLOOKUP($A135,OUTIL!$EU:$EZ,C$1,FALSE),"Ahmadovitch")))))))))/1000,0)</f>
        <v>73765</v>
      </c>
      <c r="D135" s="5">
        <f>ROUND(IF($A$119="Alimentation, boissons et tabacs",VLOOKUP($A135,OUTIL!$CH:$CM,D$1,FALSE),IF($A$119="Demi produits",VLOOKUP($A135,OUTIL!$CQ:$CV,D$1,FALSE),IF($A$119="Energie  et  lubrifiants",VLOOKUP($A135,OUTIL!$CY:$DD,D$1,FALSE),IF($A$119="Or industriel",VLOOKUP($A135,OUTIL!$DG:$DL,D$1,FALSE),IF($A$119="Produits bruts d'origine animale et vegetale",VLOOKUP($A135,OUTIL!$DO:$DT,D$1,FALSE),IF($A$119="Produits bruts d'origine minerale",VLOOKUP($A135,OUTIL!$DW:$EB,D$1,FALSE),IF($A$119="Produits finis de consommation",VLOOKUP($A135,OUTIL!$EE:$EJ,D$1,FALSE),IF($A$119="Produits finis d'equipement agricole",VLOOKUP($A135,OUTIL!$EM:$ER,D$1,FALSE),IF($A$119="Produits finis d'equipement industriel",VLOOKUP($A135,OUTIL!$EU:$EZ,D$1,FALSE),"Ahmadovitch")))))))))/1000,0)</f>
        <v>3009282</v>
      </c>
      <c r="E135" s="5">
        <f>ROUND(IF($A$119="Alimentation, boissons et tabacs",VLOOKUP($A135,OUTIL!$CH:$CM,E$1,FALSE),IF($A$119="Demi produits",VLOOKUP($A135,OUTIL!$CQ:$CV,E$1,FALSE),IF($A$119="Energie  et  lubrifiants",VLOOKUP($A135,OUTIL!$CY:$DD,E$1,FALSE),IF($A$119="Or industriel",VLOOKUP($A135,OUTIL!$DG:$DL,E$1,FALSE),IF($A$119="Produits bruts d'origine animale et vegetale",VLOOKUP($A135,OUTIL!$DO:$DT,E$1,FALSE),IF($A$119="Produits bruts d'origine minerale",VLOOKUP($A135,OUTIL!$DW:$EB,E$1,FALSE),IF($A$119="Produits finis de consommation",VLOOKUP($A135,OUTIL!$EE:$EJ,E$1,FALSE),IF($A$119="Produits finis d'equipement agricole",VLOOKUP($A135,OUTIL!$EM:$ER,E$1,FALSE),IF($A$119="Produits finis d'equipement industriel",VLOOKUP($A135,OUTIL!$EU:$EZ,E$1,FALSE),"Ahmadovitch")))))))))/1000,0)</f>
        <v>44004</v>
      </c>
      <c r="F135" s="5">
        <f>ROUND(IF($A$119="Alimentation, boissons et tabacs",VLOOKUP($A135,OUTIL!$CH:$CM,F$1,FALSE),IF($A$119="Demi produits",VLOOKUP($A135,OUTIL!$CQ:$CV,F$1,FALSE),IF($A$119="Energie  et  lubrifiants",VLOOKUP($A135,OUTIL!$CY:$DD,F$1,FALSE),IF($A$119="Or industriel",VLOOKUP($A135,OUTIL!$DG:$DL,F$1,FALSE),IF($A$119="Produits bruts d'origine animale et vegetale",VLOOKUP($A135,OUTIL!$DO:$DT,F$1,FALSE),IF($A$119="Produits bruts d'origine minerale",VLOOKUP($A135,OUTIL!$DW:$EB,F$1,FALSE),IF($A$119="Produits finis de consommation",VLOOKUP($A135,OUTIL!$EE:$EJ,F$1,FALSE),IF($A$119="Produits finis d'equipement agricole",VLOOKUP($A135,OUTIL!$EM:$ER,F$1,FALSE),IF($A$119="Produits finis d'equipement industriel",VLOOKUP($A135,OUTIL!$EU:$EZ,F$1,FALSE),"Ahmadovitch")))))))))/1000,0)</f>
        <v>2272767</v>
      </c>
      <c r="G135"/>
    </row>
    <row r="136" spans="1:7" s="19" customFormat="1" ht="16.5" x14ac:dyDescent="0.3">
      <c r="A136">
        <v>17</v>
      </c>
      <c r="B136" s="5" t="str">
        <f>IF($A$119="Alimentation, boissons et tabacs",VLOOKUP(VLOOKUP($A136,OUTIL!$CH:$CM,B$1,FALSE),REF!$K:$L,2,FALSE),IF($A$119="Demi produits",VLOOKUP(VLOOKUP($A136,OUTIL!$CQ:$CV,B$1,FALSE),REF!$N:$O,2,FALSE),IF($A$119="Energie  et  lubrifiants",VLOOKUP(VLOOKUP($A136,OUTIL!$CY:$DD,B$1,FALSE),REF!$Z:$AA,2,FALSE),IF($A$119="Or industriel",VLOOKUP(VLOOKUP($A136,OUTIL!$DG:$DL,B$1,FALSE),REF!$AC:$AD,2,FALSE),IF($A$119="Produits bruts d'origine animale et vegetale",VLOOKUP(VLOOKUP($A136,OUTIL!$DO:$DT,B$1,FALSE),REF!$Q:$R,2,FALSE),IF($A$119="Produits bruts d'origine minerale",VLOOKUP(VLOOKUP($A136,OUTIL!$DW:$EB,B$1,FALSE),REF!$AF:$AG,2,FALSE),IF($A$119="Produits finis de consommation",VLOOKUP(VLOOKUP($A136,OUTIL!$EE:$EJ,B$1,FALSE),REF!$T:$U,2,FALSE),IF($A$119="Produits finis d'equipement agricole",VLOOKUP(VLOOKUP($A136,OUTIL!$EM:$ER,B$1,FALSE),REF!$AI:$AJ,2,FALSE),IF($A$119="Produits finis d'equipement industriel",VLOOKUP(VLOOKUP($A136,OUTIL!$EU:$EZ,B$1,FALSE),REF!$W:$X,2,FALSE),"Ahmadovitch")))))))))</f>
        <v>Machines et matériel de génie civil et de construction</v>
      </c>
      <c r="C136" s="5">
        <f>ROUND(IF($A$119="Alimentation, boissons et tabacs",VLOOKUP($A136,OUTIL!$CH:$CM,C$1,FALSE),IF($A$119="Demi produits",VLOOKUP($A136,OUTIL!$CQ:$CV,C$1,FALSE),IF($A$119="Energie  et  lubrifiants",VLOOKUP($A136,OUTIL!$CY:$DD,C$1,FALSE),IF($A$119="Or industriel",VLOOKUP($A136,OUTIL!$DG:$DL,C$1,FALSE),IF($A$119="Produits bruts d'origine animale et vegetale",VLOOKUP($A136,OUTIL!$DO:$DT,C$1,FALSE),IF($A$119="Produits bruts d'origine minerale",VLOOKUP($A136,OUTIL!$DW:$EB,C$1,FALSE),IF($A$119="Produits finis de consommation",VLOOKUP($A136,OUTIL!$EE:$EJ,C$1,FALSE),IF($A$119="Produits finis d'equipement agricole",VLOOKUP($A136,OUTIL!$EM:$ER,C$1,FALSE),IF($A$119="Produits finis d'equipement industriel",VLOOKUP($A136,OUTIL!$EU:$EZ,C$1,FALSE),"Ahmadovitch")))))))))/1000,0)</f>
        <v>84403</v>
      </c>
      <c r="D136" s="5">
        <f>ROUND(IF($A$119="Alimentation, boissons et tabacs",VLOOKUP($A136,OUTIL!$CH:$CM,D$1,FALSE),IF($A$119="Demi produits",VLOOKUP($A136,OUTIL!$CQ:$CV,D$1,FALSE),IF($A$119="Energie  et  lubrifiants",VLOOKUP($A136,OUTIL!$CY:$DD,D$1,FALSE),IF($A$119="Or industriel",VLOOKUP($A136,OUTIL!$DG:$DL,D$1,FALSE),IF($A$119="Produits bruts d'origine animale et vegetale",VLOOKUP($A136,OUTIL!$DO:$DT,D$1,FALSE),IF($A$119="Produits bruts d'origine minerale",VLOOKUP($A136,OUTIL!$DW:$EB,D$1,FALSE),IF($A$119="Produits finis de consommation",VLOOKUP($A136,OUTIL!$EE:$EJ,D$1,FALSE),IF($A$119="Produits finis d'equipement agricole",VLOOKUP($A136,OUTIL!$EM:$ER,D$1,FALSE),IF($A$119="Produits finis d'equipement industriel",VLOOKUP($A136,OUTIL!$EU:$EZ,D$1,FALSE),"Ahmadovitch")))))))))/1000,0)</f>
        <v>2975932</v>
      </c>
      <c r="E136" s="5">
        <f>ROUND(IF($A$119="Alimentation, boissons et tabacs",VLOOKUP($A136,OUTIL!$CH:$CM,E$1,FALSE),IF($A$119="Demi produits",VLOOKUP($A136,OUTIL!$CQ:$CV,E$1,FALSE),IF($A$119="Energie  et  lubrifiants",VLOOKUP($A136,OUTIL!$CY:$DD,E$1,FALSE),IF($A$119="Or industriel",VLOOKUP($A136,OUTIL!$DG:$DL,E$1,FALSE),IF($A$119="Produits bruts d'origine animale et vegetale",VLOOKUP($A136,OUTIL!$DO:$DT,E$1,FALSE),IF($A$119="Produits bruts d'origine minerale",VLOOKUP($A136,OUTIL!$DW:$EB,E$1,FALSE),IF($A$119="Produits finis de consommation",VLOOKUP($A136,OUTIL!$EE:$EJ,E$1,FALSE),IF($A$119="Produits finis d'equipement agricole",VLOOKUP($A136,OUTIL!$EM:$ER,E$1,FALSE),IF($A$119="Produits finis d'equipement industriel",VLOOKUP($A136,OUTIL!$EU:$EZ,E$1,FALSE),"Ahmadovitch")))))))))/1000,0)</f>
        <v>38783</v>
      </c>
      <c r="F136" s="5">
        <f>ROUND(IF($A$119="Alimentation, boissons et tabacs",VLOOKUP($A136,OUTIL!$CH:$CM,F$1,FALSE),IF($A$119="Demi produits",VLOOKUP($A136,OUTIL!$CQ:$CV,F$1,FALSE),IF($A$119="Energie  et  lubrifiants",VLOOKUP($A136,OUTIL!$CY:$DD,F$1,FALSE),IF($A$119="Or industriel",VLOOKUP($A136,OUTIL!$DG:$DL,F$1,FALSE),IF($A$119="Produits bruts d'origine animale et vegetale",VLOOKUP($A136,OUTIL!$DO:$DT,F$1,FALSE),IF($A$119="Produits bruts d'origine minerale",VLOOKUP($A136,OUTIL!$DW:$EB,F$1,FALSE),IF($A$119="Produits finis de consommation",VLOOKUP($A136,OUTIL!$EE:$EJ,F$1,FALSE),IF($A$119="Produits finis d'equipement agricole",VLOOKUP($A136,OUTIL!$EM:$ER,F$1,FALSE),IF($A$119="Produits finis d'equipement industriel",VLOOKUP($A136,OUTIL!$EU:$EZ,F$1,FALSE),"Ahmadovitch")))))))))/1000,0)</f>
        <v>1560891</v>
      </c>
      <c r="G136"/>
    </row>
    <row r="137" spans="1:7" s="19" customFormat="1" ht="16.5" x14ac:dyDescent="0.3">
      <c r="A137">
        <v>18</v>
      </c>
      <c r="B137" s="5" t="str">
        <f>IF($A$119="Alimentation, boissons et tabacs",VLOOKUP(VLOOKUP($A137,OUTIL!$CH:$CM,B$1,FALSE),REF!$K:$L,2,FALSE),IF($A$119="Demi produits",VLOOKUP(VLOOKUP($A137,OUTIL!$CQ:$CV,B$1,FALSE),REF!$N:$O,2,FALSE),IF($A$119="Energie  et  lubrifiants",VLOOKUP(VLOOKUP($A137,OUTIL!$CY:$DD,B$1,FALSE),REF!$Z:$AA,2,FALSE),IF($A$119="Or industriel",VLOOKUP(VLOOKUP($A137,OUTIL!$DG:$DL,B$1,FALSE),REF!$AC:$AD,2,FALSE),IF($A$119="Produits bruts d'origine animale et vegetale",VLOOKUP(VLOOKUP($A137,OUTIL!$DO:$DT,B$1,FALSE),REF!$Q:$R,2,FALSE),IF($A$119="Produits bruts d'origine minerale",VLOOKUP(VLOOKUP($A137,OUTIL!$DW:$EB,B$1,FALSE),REF!$AF:$AG,2,FALSE),IF($A$119="Produits finis de consommation",VLOOKUP(VLOOKUP($A137,OUTIL!$EE:$EJ,B$1,FALSE),REF!$T:$U,2,FALSE),IF($A$119="Produits finis d'equipement agricole",VLOOKUP(VLOOKUP($A137,OUTIL!$EM:$ER,B$1,FALSE),REF!$AI:$AJ,2,FALSE),IF($A$119="Produits finis d'equipement industriel",VLOOKUP(VLOOKUP($A137,OUTIL!$EU:$EZ,B$1,FALSE),REF!$W:$X,2,FALSE),"Ahmadovitch")))))))))</f>
        <v>Centrifugeuses et appareils pour filtration des liquides ou des gaz</v>
      </c>
      <c r="C137" s="5">
        <f>ROUND(IF($A$119="Alimentation, boissons et tabacs",VLOOKUP($A137,OUTIL!$CH:$CM,C$1,FALSE),IF($A$119="Demi produits",VLOOKUP($A137,OUTIL!$CQ:$CV,C$1,FALSE),IF($A$119="Energie  et  lubrifiants",VLOOKUP($A137,OUTIL!$CY:$DD,C$1,FALSE),IF($A$119="Or industriel",VLOOKUP($A137,OUTIL!$DG:$DL,C$1,FALSE),IF($A$119="Produits bruts d'origine animale et vegetale",VLOOKUP($A137,OUTIL!$DO:$DT,C$1,FALSE),IF($A$119="Produits bruts d'origine minerale",VLOOKUP($A137,OUTIL!$DW:$EB,C$1,FALSE),IF($A$119="Produits finis de consommation",VLOOKUP($A137,OUTIL!$EE:$EJ,C$1,FALSE),IF($A$119="Produits finis d'equipement agricole",VLOOKUP($A137,OUTIL!$EM:$ER,C$1,FALSE),IF($A$119="Produits finis d'equipement industriel",VLOOKUP($A137,OUTIL!$EU:$EZ,C$1,FALSE),"Ahmadovitch")))))))))/1000,0)</f>
        <v>15675</v>
      </c>
      <c r="D137" s="5">
        <f>ROUND(IF($A$119="Alimentation, boissons et tabacs",VLOOKUP($A137,OUTIL!$CH:$CM,D$1,FALSE),IF($A$119="Demi produits",VLOOKUP($A137,OUTIL!$CQ:$CV,D$1,FALSE),IF($A$119="Energie  et  lubrifiants",VLOOKUP($A137,OUTIL!$CY:$DD,D$1,FALSE),IF($A$119="Or industriel",VLOOKUP($A137,OUTIL!$DG:$DL,D$1,FALSE),IF($A$119="Produits bruts d'origine animale et vegetale",VLOOKUP($A137,OUTIL!$DO:$DT,D$1,FALSE),IF($A$119="Produits bruts d'origine minerale",VLOOKUP($A137,OUTIL!$DW:$EB,D$1,FALSE),IF($A$119="Produits finis de consommation",VLOOKUP($A137,OUTIL!$EE:$EJ,D$1,FALSE),IF($A$119="Produits finis d'equipement agricole",VLOOKUP($A137,OUTIL!$EM:$ER,D$1,FALSE),IF($A$119="Produits finis d'equipement industriel",VLOOKUP($A137,OUTIL!$EU:$EZ,D$1,FALSE),"Ahmadovitch")))))))))/1000,0)</f>
        <v>2629933</v>
      </c>
      <c r="E137" s="5">
        <f>ROUND(IF($A$119="Alimentation, boissons et tabacs",VLOOKUP($A137,OUTIL!$CH:$CM,E$1,FALSE),IF($A$119="Demi produits",VLOOKUP($A137,OUTIL!$CQ:$CV,E$1,FALSE),IF($A$119="Energie  et  lubrifiants",VLOOKUP($A137,OUTIL!$CY:$DD,E$1,FALSE),IF($A$119="Or industriel",VLOOKUP($A137,OUTIL!$DG:$DL,E$1,FALSE),IF($A$119="Produits bruts d'origine animale et vegetale",VLOOKUP($A137,OUTIL!$DO:$DT,E$1,FALSE),IF($A$119="Produits bruts d'origine minerale",VLOOKUP($A137,OUTIL!$DW:$EB,E$1,FALSE),IF($A$119="Produits finis de consommation",VLOOKUP($A137,OUTIL!$EE:$EJ,E$1,FALSE),IF($A$119="Produits finis d'equipement agricole",VLOOKUP($A137,OUTIL!$EM:$ER,E$1,FALSE),IF($A$119="Produits finis d'equipement industriel",VLOOKUP($A137,OUTIL!$EU:$EZ,E$1,FALSE),"Ahmadovitch")))))))))/1000,0)</f>
        <v>14417</v>
      </c>
      <c r="F137" s="5">
        <f>ROUND(IF($A$119="Alimentation, boissons et tabacs",VLOOKUP($A137,OUTIL!$CH:$CM,F$1,FALSE),IF($A$119="Demi produits",VLOOKUP($A137,OUTIL!$CQ:$CV,F$1,FALSE),IF($A$119="Energie  et  lubrifiants",VLOOKUP($A137,OUTIL!$CY:$DD,F$1,FALSE),IF($A$119="Or industriel",VLOOKUP($A137,OUTIL!$DG:$DL,F$1,FALSE),IF($A$119="Produits bruts d'origine animale et vegetale",VLOOKUP($A137,OUTIL!$DO:$DT,F$1,FALSE),IF($A$119="Produits bruts d'origine minerale",VLOOKUP($A137,OUTIL!$DW:$EB,F$1,FALSE),IF($A$119="Produits finis de consommation",VLOOKUP($A137,OUTIL!$EE:$EJ,F$1,FALSE),IF($A$119="Produits finis d'equipement agricole",VLOOKUP($A137,OUTIL!$EM:$ER,F$1,FALSE),IF($A$119="Produits finis d'equipement industriel",VLOOKUP($A137,OUTIL!$EU:$EZ,F$1,FALSE),"Ahmadovitch")))))))))/1000,0)</f>
        <v>2785821</v>
      </c>
      <c r="G137"/>
    </row>
    <row r="138" spans="1:7" ht="16.5" x14ac:dyDescent="0.3">
      <c r="A138">
        <v>19</v>
      </c>
      <c r="B138" s="5" t="str">
        <f>IF($A$119="Alimentation, boissons et tabacs",VLOOKUP(VLOOKUP($A138,OUTIL!$CH:$CM,B$1,FALSE),REF!$K:$L,2,FALSE),IF($A$119="Demi produits",VLOOKUP(VLOOKUP($A138,OUTIL!$CQ:$CV,B$1,FALSE),REF!$N:$O,2,FALSE),IF($A$119="Energie  et  lubrifiants",VLOOKUP(VLOOKUP($A138,OUTIL!$CY:$DD,B$1,FALSE),REF!$Z:$AA,2,FALSE),IF($A$119="Or industriel",VLOOKUP(VLOOKUP($A138,OUTIL!$DG:$DL,B$1,FALSE),REF!$AC:$AD,2,FALSE),IF($A$119="Produits bruts d'origine animale et vegetale",VLOOKUP(VLOOKUP($A138,OUTIL!$DO:$DT,B$1,FALSE),REF!$Q:$R,2,FALSE),IF($A$119="Produits bruts d'origine minerale",VLOOKUP(VLOOKUP($A138,OUTIL!$DW:$EB,B$1,FALSE),REF!$AF:$AG,2,FALSE),IF($A$119="Produits finis de consommation",VLOOKUP(VLOOKUP($A138,OUTIL!$EE:$EJ,B$1,FALSE),REF!$T:$U,2,FALSE),IF($A$119="Produits finis d'equipement agricole",VLOOKUP(VLOOKUP($A138,OUTIL!$EM:$ER,B$1,FALSE),REF!$AI:$AJ,2,FALSE),IF($A$119="Produits finis d'equipement industriel",VLOOKUP(VLOOKUP($A138,OUTIL!$EU:$EZ,B$1,FALSE),REF!$W:$X,2,FALSE),"Ahmadovitch")))))))))</f>
        <v>Appareils pour la production du froid à usage industriel</v>
      </c>
      <c r="C138" s="5">
        <f>ROUND(IF($A$119="Alimentation, boissons et tabacs",VLOOKUP($A138,OUTIL!$CH:$CM,C$1,FALSE),IF($A$119="Demi produits",VLOOKUP($A138,OUTIL!$CQ:$CV,C$1,FALSE),IF($A$119="Energie  et  lubrifiants",VLOOKUP($A138,OUTIL!$CY:$DD,C$1,FALSE),IF($A$119="Or industriel",VLOOKUP($A138,OUTIL!$DG:$DL,C$1,FALSE),IF($A$119="Produits bruts d'origine animale et vegetale",VLOOKUP($A138,OUTIL!$DO:$DT,C$1,FALSE),IF($A$119="Produits bruts d'origine minerale",VLOOKUP($A138,OUTIL!$DW:$EB,C$1,FALSE),IF($A$119="Produits finis de consommation",VLOOKUP($A138,OUTIL!$EE:$EJ,C$1,FALSE),IF($A$119="Produits finis d'equipement agricole",VLOOKUP($A138,OUTIL!$EM:$ER,C$1,FALSE),IF($A$119="Produits finis d'equipement industriel",VLOOKUP($A138,OUTIL!$EU:$EZ,C$1,FALSE),"Ahmadovitch")))))))))/1000,0)</f>
        <v>45373</v>
      </c>
      <c r="D138" s="5">
        <f>ROUND(IF($A$119="Alimentation, boissons et tabacs",VLOOKUP($A138,OUTIL!$CH:$CM,D$1,FALSE),IF($A$119="Demi produits",VLOOKUP($A138,OUTIL!$CQ:$CV,D$1,FALSE),IF($A$119="Energie  et  lubrifiants",VLOOKUP($A138,OUTIL!$CY:$DD,D$1,FALSE),IF($A$119="Or industriel",VLOOKUP($A138,OUTIL!$DG:$DL,D$1,FALSE),IF($A$119="Produits bruts d'origine animale et vegetale",VLOOKUP($A138,OUTIL!$DO:$DT,D$1,FALSE),IF($A$119="Produits bruts d'origine minerale",VLOOKUP($A138,OUTIL!$DW:$EB,D$1,FALSE),IF($A$119="Produits finis de consommation",VLOOKUP($A138,OUTIL!$EE:$EJ,D$1,FALSE),IF($A$119="Produits finis d'equipement agricole",VLOOKUP($A138,OUTIL!$EM:$ER,D$1,FALSE),IF($A$119="Produits finis d'equipement industriel",VLOOKUP($A138,OUTIL!$EU:$EZ,D$1,FALSE),"Ahmadovitch")))))))))/1000,0)</f>
        <v>2373744</v>
      </c>
      <c r="E138" s="5">
        <f>ROUND(IF($A$119="Alimentation, boissons et tabacs",VLOOKUP($A138,OUTIL!$CH:$CM,E$1,FALSE),IF($A$119="Demi produits",VLOOKUP($A138,OUTIL!$CQ:$CV,E$1,FALSE),IF($A$119="Energie  et  lubrifiants",VLOOKUP($A138,OUTIL!$CY:$DD,E$1,FALSE),IF($A$119="Or industriel",VLOOKUP($A138,OUTIL!$DG:$DL,E$1,FALSE),IF($A$119="Produits bruts d'origine animale et vegetale",VLOOKUP($A138,OUTIL!$DO:$DT,E$1,FALSE),IF($A$119="Produits bruts d'origine minerale",VLOOKUP($A138,OUTIL!$DW:$EB,E$1,FALSE),IF($A$119="Produits finis de consommation",VLOOKUP($A138,OUTIL!$EE:$EJ,E$1,FALSE),IF($A$119="Produits finis d'equipement agricole",VLOOKUP($A138,OUTIL!$EM:$ER,E$1,FALSE),IF($A$119="Produits finis d'equipement industriel",VLOOKUP($A138,OUTIL!$EU:$EZ,E$1,FALSE),"Ahmadovitch")))))))))/1000,0)</f>
        <v>49949</v>
      </c>
      <c r="F138" s="5">
        <f>ROUND(IF($A$119="Alimentation, boissons et tabacs",VLOOKUP($A138,OUTIL!$CH:$CM,F$1,FALSE),IF($A$119="Demi produits",VLOOKUP($A138,OUTIL!$CQ:$CV,F$1,FALSE),IF($A$119="Energie  et  lubrifiants",VLOOKUP($A138,OUTIL!$CY:$DD,F$1,FALSE),IF($A$119="Or industriel",VLOOKUP($A138,OUTIL!$DG:$DL,F$1,FALSE),IF($A$119="Produits bruts d'origine animale et vegetale",VLOOKUP($A138,OUTIL!$DO:$DT,F$1,FALSE),IF($A$119="Produits bruts d'origine minerale",VLOOKUP($A138,OUTIL!$DW:$EB,F$1,FALSE),IF($A$119="Produits finis de consommation",VLOOKUP($A138,OUTIL!$EE:$EJ,F$1,FALSE),IF($A$119="Produits finis d'equipement agricole",VLOOKUP($A138,OUTIL!$EM:$ER,F$1,FALSE),IF($A$119="Produits finis d'equipement industriel",VLOOKUP($A138,OUTIL!$EU:$EZ,F$1,FALSE),"Ahmadovitch")))))))))/1000,0)</f>
        <v>2499032</v>
      </c>
    </row>
    <row r="139" spans="1:7" ht="16.5" x14ac:dyDescent="0.3">
      <c r="A139">
        <v>20</v>
      </c>
      <c r="B139" s="5" t="str">
        <f>IF($A$119="Alimentation, boissons et tabacs",VLOOKUP(VLOOKUP($A139,OUTIL!$CH:$CM,B$1,FALSE),REF!$K:$L,2,FALSE),IF($A$119="Demi produits",VLOOKUP(VLOOKUP($A139,OUTIL!$CQ:$CV,B$1,FALSE),REF!$N:$O,2,FALSE),IF($A$119="Energie  et  lubrifiants",VLOOKUP(VLOOKUP($A139,OUTIL!$CY:$DD,B$1,FALSE),REF!$Z:$AA,2,FALSE),IF($A$119="Or industriel",VLOOKUP(VLOOKUP($A139,OUTIL!$DG:$DL,B$1,FALSE),REF!$AC:$AD,2,FALSE),IF($A$119="Produits bruts d'origine animale et vegetale",VLOOKUP(VLOOKUP($A139,OUTIL!$DO:$DT,B$1,FALSE),REF!$Q:$R,2,FALSE),IF($A$119="Produits bruts d'origine minerale",VLOOKUP(VLOOKUP($A139,OUTIL!$DW:$EB,B$1,FALSE),REF!$AF:$AG,2,FALSE),IF($A$119="Produits finis de consommation",VLOOKUP(VLOOKUP($A139,OUTIL!$EE:$EJ,B$1,FALSE),REF!$T:$U,2,FALSE),IF($A$119="Produits finis d'equipement agricole",VLOOKUP(VLOOKUP($A139,OUTIL!$EM:$ER,B$1,FALSE),REF!$AI:$AJ,2,FALSE),IF($A$119="Produits finis d'equipement industriel",VLOOKUP(VLOOKUP($A139,OUTIL!$EU:$EZ,B$1,FALSE),REF!$W:$X,2,FALSE),"Ahmadovitch")))))))))</f>
        <v>Tracteurs sauf agricoles</v>
      </c>
      <c r="C139" s="5">
        <f>ROUND(IF($A$119="Alimentation, boissons et tabacs",VLOOKUP($A139,OUTIL!$CH:$CM,C$1,FALSE),IF($A$119="Demi produits",VLOOKUP($A139,OUTIL!$CQ:$CV,C$1,FALSE),IF($A$119="Energie  et  lubrifiants",VLOOKUP($A139,OUTIL!$CY:$DD,C$1,FALSE),IF($A$119="Or industriel",VLOOKUP($A139,OUTIL!$DG:$DL,C$1,FALSE),IF($A$119="Produits bruts d'origine animale et vegetale",VLOOKUP($A139,OUTIL!$DO:$DT,C$1,FALSE),IF($A$119="Produits bruts d'origine minerale",VLOOKUP($A139,OUTIL!$DW:$EB,C$1,FALSE),IF($A$119="Produits finis de consommation",VLOOKUP($A139,OUTIL!$EE:$EJ,C$1,FALSE),IF($A$119="Produits finis d'equipement agricole",VLOOKUP($A139,OUTIL!$EM:$ER,C$1,FALSE),IF($A$119="Produits finis d'equipement industriel",VLOOKUP($A139,OUTIL!$EU:$EZ,C$1,FALSE),"Ahmadovitch")))))))))/1000,0)</f>
        <v>25899</v>
      </c>
      <c r="D139" s="5">
        <f>ROUND(IF($A$119="Alimentation, boissons et tabacs",VLOOKUP($A139,OUTIL!$CH:$CM,D$1,FALSE),IF($A$119="Demi produits",VLOOKUP($A139,OUTIL!$CQ:$CV,D$1,FALSE),IF($A$119="Energie  et  lubrifiants",VLOOKUP($A139,OUTIL!$CY:$DD,D$1,FALSE),IF($A$119="Or industriel",VLOOKUP($A139,OUTIL!$DG:$DL,D$1,FALSE),IF($A$119="Produits bruts d'origine animale et vegetale",VLOOKUP($A139,OUTIL!$DO:$DT,D$1,FALSE),IF($A$119="Produits bruts d'origine minerale",VLOOKUP($A139,OUTIL!$DW:$EB,D$1,FALSE),IF($A$119="Produits finis de consommation",VLOOKUP($A139,OUTIL!$EE:$EJ,D$1,FALSE),IF($A$119="Produits finis d'equipement agricole",VLOOKUP($A139,OUTIL!$EM:$ER,D$1,FALSE),IF($A$119="Produits finis d'equipement industriel",VLOOKUP($A139,OUTIL!$EU:$EZ,D$1,FALSE),"Ahmadovitch")))))))))/1000,0)</f>
        <v>2349361</v>
      </c>
      <c r="E139" s="5">
        <f>ROUND(IF($A$119="Alimentation, boissons et tabacs",VLOOKUP($A139,OUTIL!$CH:$CM,E$1,FALSE),IF($A$119="Demi produits",VLOOKUP($A139,OUTIL!$CQ:$CV,E$1,FALSE),IF($A$119="Energie  et  lubrifiants",VLOOKUP($A139,OUTIL!$CY:$DD,E$1,FALSE),IF($A$119="Or industriel",VLOOKUP($A139,OUTIL!$DG:$DL,E$1,FALSE),IF($A$119="Produits bruts d'origine animale et vegetale",VLOOKUP($A139,OUTIL!$DO:$DT,E$1,FALSE),IF($A$119="Produits bruts d'origine minerale",VLOOKUP($A139,OUTIL!$DW:$EB,E$1,FALSE),IF($A$119="Produits finis de consommation",VLOOKUP($A139,OUTIL!$EE:$EJ,E$1,FALSE),IF($A$119="Produits finis d'equipement agricole",VLOOKUP($A139,OUTIL!$EM:$ER,E$1,FALSE),IF($A$119="Produits finis d'equipement industriel",VLOOKUP($A139,OUTIL!$EU:$EZ,E$1,FALSE),"Ahmadovitch")))))))))/1000,0)</f>
        <v>17207</v>
      </c>
      <c r="F139" s="5">
        <f>ROUND(IF($A$119="Alimentation, boissons et tabacs",VLOOKUP($A139,OUTIL!$CH:$CM,F$1,FALSE),IF($A$119="Demi produits",VLOOKUP($A139,OUTIL!$CQ:$CV,F$1,FALSE),IF($A$119="Energie  et  lubrifiants",VLOOKUP($A139,OUTIL!$CY:$DD,F$1,FALSE),IF($A$119="Or industriel",VLOOKUP($A139,OUTIL!$DG:$DL,F$1,FALSE),IF($A$119="Produits bruts d'origine animale et vegetale",VLOOKUP($A139,OUTIL!$DO:$DT,F$1,FALSE),IF($A$119="Produits bruts d'origine minerale",VLOOKUP($A139,OUTIL!$DW:$EB,F$1,FALSE),IF($A$119="Produits finis de consommation",VLOOKUP($A139,OUTIL!$EE:$EJ,F$1,FALSE),IF($A$119="Produits finis d'equipement agricole",VLOOKUP($A139,OUTIL!$EM:$ER,F$1,FALSE),IF($A$119="Produits finis d'equipement industriel",VLOOKUP($A139,OUTIL!$EU:$EZ,F$1,FALSE),"Ahmadovitch")))))))))/1000,0)</f>
        <v>1649492</v>
      </c>
    </row>
    <row r="140" spans="1:7" ht="16.5" x14ac:dyDescent="0.3">
      <c r="A140">
        <v>21</v>
      </c>
      <c r="B140" s="5" t="str">
        <f>IF($A$119="Alimentation, boissons et tabacs",VLOOKUP(VLOOKUP($A140,OUTIL!$CH:$CM,B$1,FALSE),REF!$K:$L,2,FALSE),IF($A$119="Demi produits",VLOOKUP(VLOOKUP($A140,OUTIL!$CQ:$CV,B$1,FALSE),REF!$N:$O,2,FALSE),IF($A$119="Energie  et  lubrifiants",VLOOKUP(VLOOKUP($A140,OUTIL!$CY:$DD,B$1,FALSE),REF!$Z:$AA,2,FALSE),IF($A$119="Or industriel",VLOOKUP(VLOOKUP($A140,OUTIL!$DG:$DL,B$1,FALSE),REF!$AC:$AD,2,FALSE),IF($A$119="Produits bruts d'origine animale et vegetale",VLOOKUP(VLOOKUP($A140,OUTIL!$DO:$DT,B$1,FALSE),REF!$Q:$R,2,FALSE),IF($A$119="Produits bruts d'origine minerale",VLOOKUP(VLOOKUP($A140,OUTIL!$DW:$EB,B$1,FALSE),REF!$AF:$AG,2,FALSE),IF($A$119="Produits finis de consommation",VLOOKUP(VLOOKUP($A140,OUTIL!$EE:$EJ,B$1,FALSE),REF!$T:$U,2,FALSE),IF($A$119="Produits finis d'equipement agricole",VLOOKUP(VLOOKUP($A140,OUTIL!$EM:$ER,B$1,FALSE),REF!$AI:$AJ,2,FALSE),IF($A$119="Produits finis d'equipement industriel",VLOOKUP(VLOOKUP($A140,OUTIL!$EU:$EZ,B$1,FALSE),REF!$W:$X,2,FALSE),"Ahmadovitch")))))))))</f>
        <v>Groupes pour le conditionnement de l'air</v>
      </c>
      <c r="C140" s="5">
        <f>ROUND(IF($A$119="Alimentation, boissons et tabacs",VLOOKUP($A140,OUTIL!$CH:$CM,C$1,FALSE),IF($A$119="Demi produits",VLOOKUP($A140,OUTIL!$CQ:$CV,C$1,FALSE),IF($A$119="Energie  et  lubrifiants",VLOOKUP($A140,OUTIL!$CY:$DD,C$1,FALSE),IF($A$119="Or industriel",VLOOKUP($A140,OUTIL!$DG:$DL,C$1,FALSE),IF($A$119="Produits bruts d'origine animale et vegetale",VLOOKUP($A140,OUTIL!$DO:$DT,C$1,FALSE),IF($A$119="Produits bruts d'origine minerale",VLOOKUP($A140,OUTIL!$DW:$EB,C$1,FALSE),IF($A$119="Produits finis de consommation",VLOOKUP($A140,OUTIL!$EE:$EJ,C$1,FALSE),IF($A$119="Produits finis d'equipement agricole",VLOOKUP($A140,OUTIL!$EM:$ER,C$1,FALSE),IF($A$119="Produits finis d'equipement industriel",VLOOKUP($A140,OUTIL!$EU:$EZ,C$1,FALSE),"Ahmadovitch")))))))))/1000,0)</f>
        <v>26768</v>
      </c>
      <c r="D140" s="5">
        <f>ROUND(IF($A$119="Alimentation, boissons et tabacs",VLOOKUP($A140,OUTIL!$CH:$CM,D$1,FALSE),IF($A$119="Demi produits",VLOOKUP($A140,OUTIL!$CQ:$CV,D$1,FALSE),IF($A$119="Energie  et  lubrifiants",VLOOKUP($A140,OUTIL!$CY:$DD,D$1,FALSE),IF($A$119="Or industriel",VLOOKUP($A140,OUTIL!$DG:$DL,D$1,FALSE),IF($A$119="Produits bruts d'origine animale et vegetale",VLOOKUP($A140,OUTIL!$DO:$DT,D$1,FALSE),IF($A$119="Produits bruts d'origine minerale",VLOOKUP($A140,OUTIL!$DW:$EB,D$1,FALSE),IF($A$119="Produits finis de consommation",VLOOKUP($A140,OUTIL!$EE:$EJ,D$1,FALSE),IF($A$119="Produits finis d'equipement agricole",VLOOKUP($A140,OUTIL!$EM:$ER,D$1,FALSE),IF($A$119="Produits finis d'equipement industriel",VLOOKUP($A140,OUTIL!$EU:$EZ,D$1,FALSE),"Ahmadovitch")))))))))/1000,0)</f>
        <v>2337883</v>
      </c>
      <c r="E140" s="5">
        <f>ROUND(IF($A$119="Alimentation, boissons et tabacs",VLOOKUP($A140,OUTIL!$CH:$CM,E$1,FALSE),IF($A$119="Demi produits",VLOOKUP($A140,OUTIL!$CQ:$CV,E$1,FALSE),IF($A$119="Energie  et  lubrifiants",VLOOKUP($A140,OUTIL!$CY:$DD,E$1,FALSE),IF($A$119="Or industriel",VLOOKUP($A140,OUTIL!$DG:$DL,E$1,FALSE),IF($A$119="Produits bruts d'origine animale et vegetale",VLOOKUP($A140,OUTIL!$DO:$DT,E$1,FALSE),IF($A$119="Produits bruts d'origine minerale",VLOOKUP($A140,OUTIL!$DW:$EB,E$1,FALSE),IF($A$119="Produits finis de consommation",VLOOKUP($A140,OUTIL!$EE:$EJ,E$1,FALSE),IF($A$119="Produits finis d'equipement agricole",VLOOKUP($A140,OUTIL!$EM:$ER,E$1,FALSE),IF($A$119="Produits finis d'equipement industriel",VLOOKUP($A140,OUTIL!$EU:$EZ,E$1,FALSE),"Ahmadovitch")))))))))/1000,0)</f>
        <v>24848</v>
      </c>
      <c r="F140" s="5">
        <f>ROUND(IF($A$119="Alimentation, boissons et tabacs",VLOOKUP($A140,OUTIL!$CH:$CM,F$1,FALSE),IF($A$119="Demi produits",VLOOKUP($A140,OUTIL!$CQ:$CV,F$1,FALSE),IF($A$119="Energie  et  lubrifiants",VLOOKUP($A140,OUTIL!$CY:$DD,F$1,FALSE),IF($A$119="Or industriel",VLOOKUP($A140,OUTIL!$DG:$DL,F$1,FALSE),IF($A$119="Produits bruts d'origine animale et vegetale",VLOOKUP($A140,OUTIL!$DO:$DT,F$1,FALSE),IF($A$119="Produits bruts d'origine minerale",VLOOKUP($A140,OUTIL!$DW:$EB,F$1,FALSE),IF($A$119="Produits finis de consommation",VLOOKUP($A140,OUTIL!$EE:$EJ,F$1,FALSE),IF($A$119="Produits finis d'equipement agricole",VLOOKUP($A140,OUTIL!$EM:$ER,F$1,FALSE),IF($A$119="Produits finis d'equipement industriel",VLOOKUP($A140,OUTIL!$EU:$EZ,F$1,FALSE),"Ahmadovitch")))))))))/1000,0)</f>
        <v>2085514</v>
      </c>
    </row>
    <row r="141" spans="1:7" ht="16.5" x14ac:dyDescent="0.3">
      <c r="A141">
        <v>22</v>
      </c>
      <c r="B141" s="5" t="str">
        <f>IF($A$119="Alimentation, boissons et tabacs",VLOOKUP(VLOOKUP($A141,OUTIL!$CH:$CM,B$1,FALSE),REF!$K:$L,2,FALSE),IF($A$119="Demi produits",VLOOKUP(VLOOKUP($A141,OUTIL!$CQ:$CV,B$1,FALSE),REF!$N:$O,2,FALSE),IF($A$119="Energie  et  lubrifiants",VLOOKUP(VLOOKUP($A141,OUTIL!$CY:$DD,B$1,FALSE),REF!$Z:$AA,2,FALSE),IF($A$119="Or industriel",VLOOKUP(VLOOKUP($A141,OUTIL!$DG:$DL,B$1,FALSE),REF!$AC:$AD,2,FALSE),IF($A$119="Produits bruts d'origine animale et vegetale",VLOOKUP(VLOOKUP($A141,OUTIL!$DO:$DT,B$1,FALSE),REF!$Q:$R,2,FALSE),IF($A$119="Produits bruts d'origine minerale",VLOOKUP(VLOOKUP($A141,OUTIL!$DW:$EB,B$1,FALSE),REF!$AF:$AG,2,FALSE),IF($A$119="Produits finis de consommation",VLOOKUP(VLOOKUP($A141,OUTIL!$EE:$EJ,B$1,FALSE),REF!$T:$U,2,FALSE),IF($A$119="Produits finis d'equipement agricole",VLOOKUP(VLOOKUP($A141,OUTIL!$EM:$ER,B$1,FALSE),REF!$AI:$AJ,2,FALSE),IF($A$119="Produits finis d'equipement industriel",VLOOKUP(VLOOKUP($A141,OUTIL!$EU:$EZ,B$1,FALSE),REF!$W:$X,2,FALSE),"Ahmadovitch")))))))))</f>
        <v>Machines pour le travail du caoutchouc ou des plastiques</v>
      </c>
      <c r="C141" s="5">
        <f>ROUND(IF($A$119="Alimentation, boissons et tabacs",VLOOKUP($A141,OUTIL!$CH:$CM,C$1,FALSE),IF($A$119="Demi produits",VLOOKUP($A141,OUTIL!$CQ:$CV,C$1,FALSE),IF($A$119="Energie  et  lubrifiants",VLOOKUP($A141,OUTIL!$CY:$DD,C$1,FALSE),IF($A$119="Or industriel",VLOOKUP($A141,OUTIL!$DG:$DL,C$1,FALSE),IF($A$119="Produits bruts d'origine animale et vegetale",VLOOKUP($A141,OUTIL!$DO:$DT,C$1,FALSE),IF($A$119="Produits bruts d'origine minerale",VLOOKUP($A141,OUTIL!$DW:$EB,C$1,FALSE),IF($A$119="Produits finis de consommation",VLOOKUP($A141,OUTIL!$EE:$EJ,C$1,FALSE),IF($A$119="Produits finis d'equipement agricole",VLOOKUP($A141,OUTIL!$EM:$ER,C$1,FALSE),IF($A$119="Produits finis d'equipement industriel",VLOOKUP($A141,OUTIL!$EU:$EZ,C$1,FALSE),"Ahmadovitch")))))))))/1000,0)</f>
        <v>15004</v>
      </c>
      <c r="D141" s="5">
        <f>ROUND(IF($A$119="Alimentation, boissons et tabacs",VLOOKUP($A141,OUTIL!$CH:$CM,D$1,FALSE),IF($A$119="Demi produits",VLOOKUP($A141,OUTIL!$CQ:$CV,D$1,FALSE),IF($A$119="Energie  et  lubrifiants",VLOOKUP($A141,OUTIL!$CY:$DD,D$1,FALSE),IF($A$119="Or industriel",VLOOKUP($A141,OUTIL!$DG:$DL,D$1,FALSE),IF($A$119="Produits bruts d'origine animale et vegetale",VLOOKUP($A141,OUTIL!$DO:$DT,D$1,FALSE),IF($A$119="Produits bruts d'origine minerale",VLOOKUP($A141,OUTIL!$DW:$EB,D$1,FALSE),IF($A$119="Produits finis de consommation",VLOOKUP($A141,OUTIL!$EE:$EJ,D$1,FALSE),IF($A$119="Produits finis d'equipement agricole",VLOOKUP($A141,OUTIL!$EM:$ER,D$1,FALSE),IF($A$119="Produits finis d'equipement industriel",VLOOKUP($A141,OUTIL!$EU:$EZ,D$1,FALSE),"Ahmadovitch")))))))))/1000,0)</f>
        <v>1610519</v>
      </c>
      <c r="E141" s="5">
        <f>ROUND(IF($A$119="Alimentation, boissons et tabacs",VLOOKUP($A141,OUTIL!$CH:$CM,E$1,FALSE),IF($A$119="Demi produits",VLOOKUP($A141,OUTIL!$CQ:$CV,E$1,FALSE),IF($A$119="Energie  et  lubrifiants",VLOOKUP($A141,OUTIL!$CY:$DD,E$1,FALSE),IF($A$119="Or industriel",VLOOKUP($A141,OUTIL!$DG:$DL,E$1,FALSE),IF($A$119="Produits bruts d'origine animale et vegetale",VLOOKUP($A141,OUTIL!$DO:$DT,E$1,FALSE),IF($A$119="Produits bruts d'origine minerale",VLOOKUP($A141,OUTIL!$DW:$EB,E$1,FALSE),IF($A$119="Produits finis de consommation",VLOOKUP($A141,OUTIL!$EE:$EJ,E$1,FALSE),IF($A$119="Produits finis d'equipement agricole",VLOOKUP($A141,OUTIL!$EM:$ER,E$1,FALSE),IF($A$119="Produits finis d'equipement industriel",VLOOKUP($A141,OUTIL!$EU:$EZ,E$1,FALSE),"Ahmadovitch")))))))))/1000,0)</f>
        <v>15281</v>
      </c>
      <c r="F141" s="5">
        <f>ROUND(IF($A$119="Alimentation, boissons et tabacs",VLOOKUP($A141,OUTIL!$CH:$CM,F$1,FALSE),IF($A$119="Demi produits",VLOOKUP($A141,OUTIL!$CQ:$CV,F$1,FALSE),IF($A$119="Energie  et  lubrifiants",VLOOKUP($A141,OUTIL!$CY:$DD,F$1,FALSE),IF($A$119="Or industriel",VLOOKUP($A141,OUTIL!$DG:$DL,F$1,FALSE),IF($A$119="Produits bruts d'origine animale et vegetale",VLOOKUP($A141,OUTIL!$DO:$DT,F$1,FALSE),IF($A$119="Produits bruts d'origine minerale",VLOOKUP($A141,OUTIL!$DW:$EB,F$1,FALSE),IF($A$119="Produits finis de consommation",VLOOKUP($A141,OUTIL!$EE:$EJ,F$1,FALSE),IF($A$119="Produits finis d'equipement agricole",VLOOKUP($A141,OUTIL!$EM:$ER,F$1,FALSE),IF($A$119="Produits finis d'equipement industriel",VLOOKUP($A141,OUTIL!$EU:$EZ,F$1,FALSE),"Ahmadovitch")))))))))/1000,0)</f>
        <v>1990496</v>
      </c>
    </row>
    <row r="142" spans="1:7" ht="16.5" x14ac:dyDescent="0.3">
      <c r="A142">
        <v>23</v>
      </c>
      <c r="B142" s="5" t="str">
        <f>IF($A$119="Alimentation, boissons et tabacs",VLOOKUP(VLOOKUP($A142,OUTIL!$CH:$CM,B$1,FALSE),REF!$K:$L,2,FALSE),IF($A$119="Demi produits",VLOOKUP(VLOOKUP($A142,OUTIL!$CQ:$CV,B$1,FALSE),REF!$N:$O,2,FALSE),IF($A$119="Energie  et  lubrifiants",VLOOKUP(VLOOKUP($A142,OUTIL!$CY:$DD,B$1,FALSE),REF!$Z:$AA,2,FALSE),IF($A$119="Or industriel",VLOOKUP(VLOOKUP($A142,OUTIL!$DG:$DL,B$1,FALSE),REF!$AC:$AD,2,FALSE),IF($A$119="Produits bruts d'origine animale et vegetale",VLOOKUP(VLOOKUP($A142,OUTIL!$DO:$DT,B$1,FALSE),REF!$Q:$R,2,FALSE),IF($A$119="Produits bruts d'origine minerale",VLOOKUP(VLOOKUP($A142,OUTIL!$DW:$EB,B$1,FALSE),REF!$AF:$AG,2,FALSE),IF($A$119="Produits finis de consommation",VLOOKUP(VLOOKUP($A142,OUTIL!$EE:$EJ,B$1,FALSE),REF!$T:$U,2,FALSE),IF($A$119="Produits finis d'equipement agricole",VLOOKUP(VLOOKUP($A142,OUTIL!$EM:$ER,B$1,FALSE),REF!$AI:$AJ,2,FALSE),IF($A$119="Produits finis d'equipement industriel",VLOOKUP(VLOOKUP($A142,OUTIL!$EU:$EZ,B$1,FALSE),REF!$W:$X,2,FALSE),"Ahmadovitch")))))))))</f>
        <v>Moteurs et machines génératrices, électriques,</v>
      </c>
      <c r="C142" s="5">
        <f>ROUND(IF($A$119="Alimentation, boissons et tabacs",VLOOKUP($A142,OUTIL!$CH:$CM,C$1,FALSE),IF($A$119="Demi produits",VLOOKUP($A142,OUTIL!$CQ:$CV,C$1,FALSE),IF($A$119="Energie  et  lubrifiants",VLOOKUP($A142,OUTIL!$CY:$DD,C$1,FALSE),IF($A$119="Or industriel",VLOOKUP($A142,OUTIL!$DG:$DL,C$1,FALSE),IF($A$119="Produits bruts d'origine animale et vegetale",VLOOKUP($A142,OUTIL!$DO:$DT,C$1,FALSE),IF($A$119="Produits bruts d'origine minerale",VLOOKUP($A142,OUTIL!$DW:$EB,C$1,FALSE),IF($A$119="Produits finis de consommation",VLOOKUP($A142,OUTIL!$EE:$EJ,C$1,FALSE),IF($A$119="Produits finis d'equipement agricole",VLOOKUP($A142,OUTIL!$EM:$ER,C$1,FALSE),IF($A$119="Produits finis d'equipement industriel",VLOOKUP($A142,OUTIL!$EU:$EZ,C$1,FALSE),"Ahmadovitch")))))))))/1000,0)</f>
        <v>19416</v>
      </c>
      <c r="D142" s="5">
        <f>ROUND(IF($A$119="Alimentation, boissons et tabacs",VLOOKUP($A142,OUTIL!$CH:$CM,D$1,FALSE),IF($A$119="Demi produits",VLOOKUP($A142,OUTIL!$CQ:$CV,D$1,FALSE),IF($A$119="Energie  et  lubrifiants",VLOOKUP($A142,OUTIL!$CY:$DD,D$1,FALSE),IF($A$119="Or industriel",VLOOKUP($A142,OUTIL!$DG:$DL,D$1,FALSE),IF($A$119="Produits bruts d'origine animale et vegetale",VLOOKUP($A142,OUTIL!$DO:$DT,D$1,FALSE),IF($A$119="Produits bruts d'origine minerale",VLOOKUP($A142,OUTIL!$DW:$EB,D$1,FALSE),IF($A$119="Produits finis de consommation",VLOOKUP($A142,OUTIL!$EE:$EJ,D$1,FALSE),IF($A$119="Produits finis d'equipement agricole",VLOOKUP($A142,OUTIL!$EM:$ER,D$1,FALSE),IF($A$119="Produits finis d'equipement industriel",VLOOKUP($A142,OUTIL!$EU:$EZ,D$1,FALSE),"Ahmadovitch")))))))))/1000,0)</f>
        <v>1568216</v>
      </c>
      <c r="E142" s="5">
        <f>ROUND(IF($A$119="Alimentation, boissons et tabacs",VLOOKUP($A142,OUTIL!$CH:$CM,E$1,FALSE),IF($A$119="Demi produits",VLOOKUP($A142,OUTIL!$CQ:$CV,E$1,FALSE),IF($A$119="Energie  et  lubrifiants",VLOOKUP($A142,OUTIL!$CY:$DD,E$1,FALSE),IF($A$119="Or industriel",VLOOKUP($A142,OUTIL!$DG:$DL,E$1,FALSE),IF($A$119="Produits bruts d'origine animale et vegetale",VLOOKUP($A142,OUTIL!$DO:$DT,E$1,FALSE),IF($A$119="Produits bruts d'origine minerale",VLOOKUP($A142,OUTIL!$DW:$EB,E$1,FALSE),IF($A$119="Produits finis de consommation",VLOOKUP($A142,OUTIL!$EE:$EJ,E$1,FALSE),IF($A$119="Produits finis d'equipement agricole",VLOOKUP($A142,OUTIL!$EM:$ER,E$1,FALSE),IF($A$119="Produits finis d'equipement industriel",VLOOKUP($A142,OUTIL!$EU:$EZ,E$1,FALSE),"Ahmadovitch")))))))))/1000,0)</f>
        <v>15359</v>
      </c>
      <c r="F142" s="5">
        <f>ROUND(IF($A$119="Alimentation, boissons et tabacs",VLOOKUP($A142,OUTIL!$CH:$CM,F$1,FALSE),IF($A$119="Demi produits",VLOOKUP($A142,OUTIL!$CQ:$CV,F$1,FALSE),IF($A$119="Energie  et  lubrifiants",VLOOKUP($A142,OUTIL!$CY:$DD,F$1,FALSE),IF($A$119="Or industriel",VLOOKUP($A142,OUTIL!$DG:$DL,F$1,FALSE),IF($A$119="Produits bruts d'origine animale et vegetale",VLOOKUP($A142,OUTIL!$DO:$DT,F$1,FALSE),IF($A$119="Produits bruts d'origine minerale",VLOOKUP($A142,OUTIL!$DW:$EB,F$1,FALSE),IF($A$119="Produits finis de consommation",VLOOKUP($A142,OUTIL!$EE:$EJ,F$1,FALSE),IF($A$119="Produits finis d'equipement agricole",VLOOKUP($A142,OUTIL!$EM:$ER,F$1,FALSE),IF($A$119="Produits finis d'equipement industriel",VLOOKUP($A142,OUTIL!$EU:$EZ,F$1,FALSE),"Ahmadovitch")))))))))/1000,0)</f>
        <v>1363768</v>
      </c>
    </row>
    <row r="143" spans="1:7" ht="16.5" x14ac:dyDescent="0.3">
      <c r="A143">
        <v>24</v>
      </c>
      <c r="B143" s="5" t="str">
        <f>IF($A$119="Alimentation, boissons et tabacs",VLOOKUP(VLOOKUP($A143,OUTIL!$CH:$CM,B$1,FALSE),REF!$K:$L,2,FALSE),IF($A$119="Demi produits",VLOOKUP(VLOOKUP($A143,OUTIL!$CQ:$CV,B$1,FALSE),REF!$N:$O,2,FALSE),IF($A$119="Energie  et  lubrifiants",VLOOKUP(VLOOKUP($A143,OUTIL!$CY:$DD,B$1,FALSE),REF!$Z:$AA,2,FALSE),IF($A$119="Or industriel",VLOOKUP(VLOOKUP($A143,OUTIL!$DG:$DL,B$1,FALSE),REF!$AC:$AD,2,FALSE),IF($A$119="Produits bruts d'origine animale et vegetale",VLOOKUP(VLOOKUP($A143,OUTIL!$DO:$DT,B$1,FALSE),REF!$Q:$R,2,FALSE),IF($A$119="Produits bruts d'origine minerale",VLOOKUP(VLOOKUP($A143,OUTIL!$DW:$EB,B$1,FALSE),REF!$AF:$AG,2,FALSE),IF($A$119="Produits finis de consommation",VLOOKUP(VLOOKUP($A143,OUTIL!$EE:$EJ,B$1,FALSE),REF!$T:$U,2,FALSE),IF($A$119="Produits finis d'equipement agricole",VLOOKUP(VLOOKUP($A143,OUTIL!$EM:$ER,B$1,FALSE),REF!$AI:$AJ,2,FALSE),IF($A$119="Produits finis d'equipement industriel",VLOOKUP(VLOOKUP($A143,OUTIL!$EU:$EZ,B$1,FALSE),REF!$W:$X,2,FALSE),"Ahmadovitch")))))))))</f>
        <v>Diodes, transistors thyristors, et dispositifs photosensibles</v>
      </c>
      <c r="C143" s="5">
        <f>ROUND(IF($A$119="Alimentation, boissons et tabacs",VLOOKUP($A143,OUTIL!$CH:$CM,C$1,FALSE),IF($A$119="Demi produits",VLOOKUP($A143,OUTIL!$CQ:$CV,C$1,FALSE),IF($A$119="Energie  et  lubrifiants",VLOOKUP($A143,OUTIL!$CY:$DD,C$1,FALSE),IF($A$119="Or industriel",VLOOKUP($A143,OUTIL!$DG:$DL,C$1,FALSE),IF($A$119="Produits bruts d'origine animale et vegetale",VLOOKUP($A143,OUTIL!$DO:$DT,C$1,FALSE),IF($A$119="Produits bruts d'origine minerale",VLOOKUP($A143,OUTIL!$DW:$EB,C$1,FALSE),IF($A$119="Produits finis de consommation",VLOOKUP($A143,OUTIL!$EE:$EJ,C$1,FALSE),IF($A$119="Produits finis d'equipement agricole",VLOOKUP($A143,OUTIL!$EM:$ER,C$1,FALSE),IF($A$119="Produits finis d'equipement industriel",VLOOKUP($A143,OUTIL!$EU:$EZ,C$1,FALSE),"Ahmadovitch")))))))))/1000,0)</f>
        <v>52371</v>
      </c>
      <c r="D143" s="5">
        <f>ROUND(IF($A$119="Alimentation, boissons et tabacs",VLOOKUP($A143,OUTIL!$CH:$CM,D$1,FALSE),IF($A$119="Demi produits",VLOOKUP($A143,OUTIL!$CQ:$CV,D$1,FALSE),IF($A$119="Energie  et  lubrifiants",VLOOKUP($A143,OUTIL!$CY:$DD,D$1,FALSE),IF($A$119="Or industriel",VLOOKUP($A143,OUTIL!$DG:$DL,D$1,FALSE),IF($A$119="Produits bruts d'origine animale et vegetale",VLOOKUP($A143,OUTIL!$DO:$DT,D$1,FALSE),IF($A$119="Produits bruts d'origine minerale",VLOOKUP($A143,OUTIL!$DW:$EB,D$1,FALSE),IF($A$119="Produits finis de consommation",VLOOKUP($A143,OUTIL!$EE:$EJ,D$1,FALSE),IF($A$119="Produits finis d'equipement agricole",VLOOKUP($A143,OUTIL!$EM:$ER,D$1,FALSE),IF($A$119="Produits finis d'equipement industriel",VLOOKUP($A143,OUTIL!$EU:$EZ,D$1,FALSE),"Ahmadovitch")))))))))/1000,0)</f>
        <v>1566727</v>
      </c>
      <c r="E143" s="5">
        <f>ROUND(IF($A$119="Alimentation, boissons et tabacs",VLOOKUP($A143,OUTIL!$CH:$CM,E$1,FALSE),IF($A$119="Demi produits",VLOOKUP($A143,OUTIL!$CQ:$CV,E$1,FALSE),IF($A$119="Energie  et  lubrifiants",VLOOKUP($A143,OUTIL!$CY:$DD,E$1,FALSE),IF($A$119="Or industriel",VLOOKUP($A143,OUTIL!$DG:$DL,E$1,FALSE),IF($A$119="Produits bruts d'origine animale et vegetale",VLOOKUP($A143,OUTIL!$DO:$DT,E$1,FALSE),IF($A$119="Produits bruts d'origine minerale",VLOOKUP($A143,OUTIL!$DW:$EB,E$1,FALSE),IF($A$119="Produits finis de consommation",VLOOKUP($A143,OUTIL!$EE:$EJ,E$1,FALSE),IF($A$119="Produits finis d'equipement agricole",VLOOKUP($A143,OUTIL!$EM:$ER,E$1,FALSE),IF($A$119="Produits finis d'equipement industriel",VLOOKUP($A143,OUTIL!$EU:$EZ,E$1,FALSE),"Ahmadovitch")))))))))/1000,0)</f>
        <v>56962</v>
      </c>
      <c r="F143" s="5">
        <f>ROUND(IF($A$119="Alimentation, boissons et tabacs",VLOOKUP($A143,OUTIL!$CH:$CM,F$1,FALSE),IF($A$119="Demi produits",VLOOKUP($A143,OUTIL!$CQ:$CV,F$1,FALSE),IF($A$119="Energie  et  lubrifiants",VLOOKUP($A143,OUTIL!$CY:$DD,F$1,FALSE),IF($A$119="Or industriel",VLOOKUP($A143,OUTIL!$DG:$DL,F$1,FALSE),IF($A$119="Produits bruts d'origine animale et vegetale",VLOOKUP($A143,OUTIL!$DO:$DT,F$1,FALSE),IF($A$119="Produits bruts d'origine minerale",VLOOKUP($A143,OUTIL!$DW:$EB,F$1,FALSE),IF($A$119="Produits finis de consommation",VLOOKUP($A143,OUTIL!$EE:$EJ,F$1,FALSE),IF($A$119="Produits finis d'equipement agricole",VLOOKUP($A143,OUTIL!$EM:$ER,F$1,FALSE),IF($A$119="Produits finis d'equipement industriel",VLOOKUP($A143,OUTIL!$EU:$EZ,F$1,FALSE),"Ahmadovitch")))))))))/1000,0)</f>
        <v>1944888</v>
      </c>
    </row>
    <row r="144" spans="1:7" ht="16.5" x14ac:dyDescent="0.3">
      <c r="A144">
        <v>25</v>
      </c>
      <c r="B144" s="5" t="str">
        <f>IF($A$119="Alimentation, boissons et tabacs",VLOOKUP(VLOOKUP($A144,OUTIL!$CH:$CM,B$1,FALSE),REF!$K:$L,2,FALSE),IF($A$119="Demi produits",VLOOKUP(VLOOKUP($A144,OUTIL!$CQ:$CV,B$1,FALSE),REF!$N:$O,2,FALSE),IF($A$119="Energie  et  lubrifiants",VLOOKUP(VLOOKUP($A144,OUTIL!$CY:$DD,B$1,FALSE),REF!$Z:$AA,2,FALSE),IF($A$119="Or industriel",VLOOKUP(VLOOKUP($A144,OUTIL!$DG:$DL,B$1,FALSE),REF!$AC:$AD,2,FALSE),IF($A$119="Produits bruts d'origine animale et vegetale",VLOOKUP(VLOOKUP($A144,OUTIL!$DO:$DT,B$1,FALSE),REF!$Q:$R,2,FALSE),IF($A$119="Produits bruts d'origine minerale",VLOOKUP(VLOOKUP($A144,OUTIL!$DW:$EB,B$1,FALSE),REF!$AF:$AG,2,FALSE),IF($A$119="Produits finis de consommation",VLOOKUP(VLOOKUP($A144,OUTIL!$EE:$EJ,B$1,FALSE),REF!$T:$U,2,FALSE),IF($A$119="Produits finis d'equipement agricole",VLOOKUP(VLOOKUP($A144,OUTIL!$EM:$ER,B$1,FALSE),REF!$AI:$AJ,2,FALSE),IF($A$119="Produits finis d'equipement industriel",VLOOKUP(VLOOKUP($A144,OUTIL!$EU:$EZ,B$1,FALSE),REF!$W:$X,2,FALSE),"Ahmadovitch")))))))))</f>
        <v>Transformatreurs et convertisseurs électriques</v>
      </c>
      <c r="C144" s="5">
        <f>ROUND(IF($A$119="Alimentation, boissons et tabacs",VLOOKUP($A144,OUTIL!$CH:$CM,C$1,FALSE),IF($A$119="Demi produits",VLOOKUP($A144,OUTIL!$CQ:$CV,C$1,FALSE),IF($A$119="Energie  et  lubrifiants",VLOOKUP($A144,OUTIL!$CY:$DD,C$1,FALSE),IF($A$119="Or industriel",VLOOKUP($A144,OUTIL!$DG:$DL,C$1,FALSE),IF($A$119="Produits bruts d'origine animale et vegetale",VLOOKUP($A144,OUTIL!$DO:$DT,C$1,FALSE),IF($A$119="Produits bruts d'origine minerale",VLOOKUP($A144,OUTIL!$DW:$EB,C$1,FALSE),IF($A$119="Produits finis de consommation",VLOOKUP($A144,OUTIL!$EE:$EJ,C$1,FALSE),IF($A$119="Produits finis d'equipement agricole",VLOOKUP($A144,OUTIL!$EM:$ER,C$1,FALSE),IF($A$119="Produits finis d'equipement industriel",VLOOKUP($A144,OUTIL!$EU:$EZ,C$1,FALSE),"Ahmadovitch")))))))))/1000,0)</f>
        <v>7851</v>
      </c>
      <c r="D144" s="5">
        <f>ROUND(IF($A$119="Alimentation, boissons et tabacs",VLOOKUP($A144,OUTIL!$CH:$CM,D$1,FALSE),IF($A$119="Demi produits",VLOOKUP($A144,OUTIL!$CQ:$CV,D$1,FALSE),IF($A$119="Energie  et  lubrifiants",VLOOKUP($A144,OUTIL!$CY:$DD,D$1,FALSE),IF($A$119="Or industriel",VLOOKUP($A144,OUTIL!$DG:$DL,D$1,FALSE),IF($A$119="Produits bruts d'origine animale et vegetale",VLOOKUP($A144,OUTIL!$DO:$DT,D$1,FALSE),IF($A$119="Produits bruts d'origine minerale",VLOOKUP($A144,OUTIL!$DW:$EB,D$1,FALSE),IF($A$119="Produits finis de consommation",VLOOKUP($A144,OUTIL!$EE:$EJ,D$1,FALSE),IF($A$119="Produits finis d'equipement agricole",VLOOKUP($A144,OUTIL!$EM:$ER,D$1,FALSE),IF($A$119="Produits finis d'equipement industriel",VLOOKUP($A144,OUTIL!$EU:$EZ,D$1,FALSE),"Ahmadovitch")))))))))/1000,0)</f>
        <v>1427226</v>
      </c>
      <c r="E144" s="5">
        <f>ROUND(IF($A$119="Alimentation, boissons et tabacs",VLOOKUP($A144,OUTIL!$CH:$CM,E$1,FALSE),IF($A$119="Demi produits",VLOOKUP($A144,OUTIL!$CQ:$CV,E$1,FALSE),IF($A$119="Energie  et  lubrifiants",VLOOKUP($A144,OUTIL!$CY:$DD,E$1,FALSE),IF($A$119="Or industriel",VLOOKUP($A144,OUTIL!$DG:$DL,E$1,FALSE),IF($A$119="Produits bruts d'origine animale et vegetale",VLOOKUP($A144,OUTIL!$DO:$DT,E$1,FALSE),IF($A$119="Produits bruts d'origine minerale",VLOOKUP($A144,OUTIL!$DW:$EB,E$1,FALSE),IF($A$119="Produits finis de consommation",VLOOKUP($A144,OUTIL!$EE:$EJ,E$1,FALSE),IF($A$119="Produits finis d'equipement agricole",VLOOKUP($A144,OUTIL!$EM:$ER,E$1,FALSE),IF($A$119="Produits finis d'equipement industriel",VLOOKUP($A144,OUTIL!$EU:$EZ,E$1,FALSE),"Ahmadovitch")))))))))/1000,0)</f>
        <v>11066</v>
      </c>
      <c r="F144" s="5">
        <f>ROUND(IF($A$119="Alimentation, boissons et tabacs",VLOOKUP($A144,OUTIL!$CH:$CM,F$1,FALSE),IF($A$119="Demi produits",VLOOKUP($A144,OUTIL!$CQ:$CV,F$1,FALSE),IF($A$119="Energie  et  lubrifiants",VLOOKUP($A144,OUTIL!$CY:$DD,F$1,FALSE),IF($A$119="Or industriel",VLOOKUP($A144,OUTIL!$DG:$DL,F$1,FALSE),IF($A$119="Produits bruts d'origine animale et vegetale",VLOOKUP($A144,OUTIL!$DO:$DT,F$1,FALSE),IF($A$119="Produits bruts d'origine minerale",VLOOKUP($A144,OUTIL!$DW:$EB,F$1,FALSE),IF($A$119="Produits finis de consommation",VLOOKUP($A144,OUTIL!$EE:$EJ,F$1,FALSE),IF($A$119="Produits finis d'equipement agricole",VLOOKUP($A144,OUTIL!$EM:$ER,F$1,FALSE),IF($A$119="Produits finis d'equipement industriel",VLOOKUP($A144,OUTIL!$EU:$EZ,F$1,FALSE),"Ahmadovitch")))))))))/1000,0)</f>
        <v>1840472</v>
      </c>
    </row>
    <row r="145" spans="1:6" ht="16.5" x14ac:dyDescent="0.3">
      <c r="A145">
        <v>26</v>
      </c>
      <c r="B145" s="5" t="str">
        <f>IF($A$119="Alimentation, boissons et tabacs",VLOOKUP(VLOOKUP($A145,OUTIL!$CH:$CM,B$1,FALSE),REF!$K:$L,2,FALSE),IF($A$119="Demi produits",VLOOKUP(VLOOKUP($A145,OUTIL!$CQ:$CV,B$1,FALSE),REF!$N:$O,2,FALSE),IF($A$119="Energie  et  lubrifiants",VLOOKUP(VLOOKUP($A145,OUTIL!$CY:$DD,B$1,FALSE),REF!$Z:$AA,2,FALSE),IF($A$119="Or industriel",VLOOKUP(VLOOKUP($A145,OUTIL!$DG:$DL,B$1,FALSE),REF!$AC:$AD,2,FALSE),IF($A$119="Produits bruts d'origine animale et vegetale",VLOOKUP(VLOOKUP($A145,OUTIL!$DO:$DT,B$1,FALSE),REF!$Q:$R,2,FALSE),IF($A$119="Produits bruts d'origine minerale",VLOOKUP(VLOOKUP($A145,OUTIL!$DW:$EB,B$1,FALSE),REF!$AF:$AG,2,FALSE),IF($A$119="Produits finis de consommation",VLOOKUP(VLOOKUP($A145,OUTIL!$EE:$EJ,B$1,FALSE),REF!$T:$U,2,FALSE),IF($A$119="Produits finis d'equipement agricole",VLOOKUP(VLOOKUP($A145,OUTIL!$EM:$ER,B$1,FALSE),REF!$AI:$AJ,2,FALSE),IF($A$119="Produits finis d'equipement industriel",VLOOKUP(VLOOKUP($A145,OUTIL!$EU:$EZ,B$1,FALSE),REF!$W:$X,2,FALSE),"Ahmadovitch")))))))))</f>
        <v>Piles, batteries de piles et acumulateurs électriques</v>
      </c>
      <c r="C145" s="5">
        <f>ROUND(IF($A$119="Alimentation, boissons et tabacs",VLOOKUP($A145,OUTIL!$CH:$CM,C$1,FALSE),IF($A$119="Demi produits",VLOOKUP($A145,OUTIL!$CQ:$CV,C$1,FALSE),IF($A$119="Energie  et  lubrifiants",VLOOKUP($A145,OUTIL!$CY:$DD,C$1,FALSE),IF($A$119="Or industriel",VLOOKUP($A145,OUTIL!$DG:$DL,C$1,FALSE),IF($A$119="Produits bruts d'origine animale et vegetale",VLOOKUP($A145,OUTIL!$DO:$DT,C$1,FALSE),IF($A$119="Produits bruts d'origine minerale",VLOOKUP($A145,OUTIL!$DW:$EB,C$1,FALSE),IF($A$119="Produits finis de consommation",VLOOKUP($A145,OUTIL!$EE:$EJ,C$1,FALSE),IF($A$119="Produits finis d'equipement agricole",VLOOKUP($A145,OUTIL!$EM:$ER,C$1,FALSE),IF($A$119="Produits finis d'equipement industriel",VLOOKUP($A145,OUTIL!$EU:$EZ,C$1,FALSE),"Ahmadovitch")))))))))/1000,0)</f>
        <v>18928</v>
      </c>
      <c r="D145" s="5">
        <f>ROUND(IF($A$119="Alimentation, boissons et tabacs",VLOOKUP($A145,OUTIL!$CH:$CM,D$1,FALSE),IF($A$119="Demi produits",VLOOKUP($A145,OUTIL!$CQ:$CV,D$1,FALSE),IF($A$119="Energie  et  lubrifiants",VLOOKUP($A145,OUTIL!$CY:$DD,D$1,FALSE),IF($A$119="Or industriel",VLOOKUP($A145,OUTIL!$DG:$DL,D$1,FALSE),IF($A$119="Produits bruts d'origine animale et vegetale",VLOOKUP($A145,OUTIL!$DO:$DT,D$1,FALSE),IF($A$119="Produits bruts d'origine minerale",VLOOKUP($A145,OUTIL!$DW:$EB,D$1,FALSE),IF($A$119="Produits finis de consommation",VLOOKUP($A145,OUTIL!$EE:$EJ,D$1,FALSE),IF($A$119="Produits finis d'equipement agricole",VLOOKUP($A145,OUTIL!$EM:$ER,D$1,FALSE),IF($A$119="Produits finis d'equipement industriel",VLOOKUP($A145,OUTIL!$EU:$EZ,D$1,FALSE),"Ahmadovitch")))))))))/1000,0)</f>
        <v>1417196</v>
      </c>
      <c r="E145" s="5">
        <f>ROUND(IF($A$119="Alimentation, boissons et tabacs",VLOOKUP($A145,OUTIL!$CH:$CM,E$1,FALSE),IF($A$119="Demi produits",VLOOKUP($A145,OUTIL!$CQ:$CV,E$1,FALSE),IF($A$119="Energie  et  lubrifiants",VLOOKUP($A145,OUTIL!$CY:$DD,E$1,FALSE),IF($A$119="Or industriel",VLOOKUP($A145,OUTIL!$DG:$DL,E$1,FALSE),IF($A$119="Produits bruts d'origine animale et vegetale",VLOOKUP($A145,OUTIL!$DO:$DT,E$1,FALSE),IF($A$119="Produits bruts d'origine minerale",VLOOKUP($A145,OUTIL!$DW:$EB,E$1,FALSE),IF($A$119="Produits finis de consommation",VLOOKUP($A145,OUTIL!$EE:$EJ,E$1,FALSE),IF($A$119="Produits finis d'equipement agricole",VLOOKUP($A145,OUTIL!$EM:$ER,E$1,FALSE),IF($A$119="Produits finis d'equipement industriel",VLOOKUP($A145,OUTIL!$EU:$EZ,E$1,FALSE),"Ahmadovitch")))))))))/1000,0)</f>
        <v>15796</v>
      </c>
      <c r="F145" s="5">
        <f>ROUND(IF($A$119="Alimentation, boissons et tabacs",VLOOKUP($A145,OUTIL!$CH:$CM,F$1,FALSE),IF($A$119="Demi produits",VLOOKUP($A145,OUTIL!$CQ:$CV,F$1,FALSE),IF($A$119="Energie  et  lubrifiants",VLOOKUP($A145,OUTIL!$CY:$DD,F$1,FALSE),IF($A$119="Or industriel",VLOOKUP($A145,OUTIL!$DG:$DL,F$1,FALSE),IF($A$119="Produits bruts d'origine animale et vegetale",VLOOKUP($A145,OUTIL!$DO:$DT,F$1,FALSE),IF($A$119="Produits bruts d'origine minerale",VLOOKUP($A145,OUTIL!$DW:$EB,F$1,FALSE),IF($A$119="Produits finis de consommation",VLOOKUP($A145,OUTIL!$EE:$EJ,F$1,FALSE),IF($A$119="Produits finis d'equipement agricole",VLOOKUP($A145,OUTIL!$EM:$ER,F$1,FALSE),IF($A$119="Produits finis d'equipement industriel",VLOOKUP($A145,OUTIL!$EU:$EZ,F$1,FALSE),"Ahmadovitch")))))))))/1000,0)</f>
        <v>1154133</v>
      </c>
    </row>
    <row r="146" spans="1:6" ht="16.5" x14ac:dyDescent="0.3">
      <c r="A146">
        <v>27</v>
      </c>
      <c r="B146" s="5" t="str">
        <f>IF($A$119="Alimentation, boissons et tabacs",VLOOKUP(VLOOKUP($A146,OUTIL!$CH:$CM,B$1,FALSE),REF!$K:$L,2,FALSE),IF($A$119="Demi produits",VLOOKUP(VLOOKUP($A146,OUTIL!$CQ:$CV,B$1,FALSE),REF!$N:$O,2,FALSE),IF($A$119="Energie  et  lubrifiants",VLOOKUP(VLOOKUP($A146,OUTIL!$CY:$DD,B$1,FALSE),REF!$Z:$AA,2,FALSE),IF($A$119="Or industriel",VLOOKUP(VLOOKUP($A146,OUTIL!$DG:$DL,B$1,FALSE),REF!$AC:$AD,2,FALSE),IF($A$119="Produits bruts d'origine animale et vegetale",VLOOKUP(VLOOKUP($A146,OUTIL!$DO:$DT,B$1,FALSE),REF!$Q:$R,2,FALSE),IF($A$119="Produits bruts d'origine minerale",VLOOKUP(VLOOKUP($A146,OUTIL!$DW:$EB,B$1,FALSE),REF!$AF:$AG,2,FALSE),IF($A$119="Produits finis de consommation",VLOOKUP(VLOOKUP($A146,OUTIL!$EE:$EJ,B$1,FALSE),REF!$T:$U,2,FALSE),IF($A$119="Produits finis d'equipement agricole",VLOOKUP(VLOOKUP($A146,OUTIL!$EM:$ER,B$1,FALSE),REF!$AI:$AJ,2,FALSE),IF($A$119="Produits finis d'equipement industriel",VLOOKUP(VLOOKUP($A146,OUTIL!$EU:$EZ,B$1,FALSE),REF!$W:$X,2,FALSE),"Ahmadovitch")))))))))</f>
        <v>Meubles; mobilier medico-chirurgical; articles de literie et appareils d'eclairage</v>
      </c>
      <c r="C146" s="5">
        <f>ROUND(IF($A$119="Alimentation, boissons et tabacs",VLOOKUP($A146,OUTIL!$CH:$CM,C$1,FALSE),IF($A$119="Demi produits",VLOOKUP($A146,OUTIL!$CQ:$CV,C$1,FALSE),IF($A$119="Energie  et  lubrifiants",VLOOKUP($A146,OUTIL!$CY:$DD,C$1,FALSE),IF($A$119="Or industriel",VLOOKUP($A146,OUTIL!$DG:$DL,C$1,FALSE),IF($A$119="Produits bruts d'origine animale et vegetale",VLOOKUP($A146,OUTIL!$DO:$DT,C$1,FALSE),IF($A$119="Produits bruts d'origine minerale",VLOOKUP($A146,OUTIL!$DW:$EB,C$1,FALSE),IF($A$119="Produits finis de consommation",VLOOKUP($A146,OUTIL!$EE:$EJ,C$1,FALSE),IF($A$119="Produits finis d'equipement agricole",VLOOKUP($A146,OUTIL!$EM:$ER,C$1,FALSE),IF($A$119="Produits finis d'equipement industriel",VLOOKUP($A146,OUTIL!$EU:$EZ,C$1,FALSE),"Ahmadovitch")))))))))/1000,0)</f>
        <v>9937</v>
      </c>
      <c r="D146" s="5">
        <f>ROUND(IF($A$119="Alimentation, boissons et tabacs",VLOOKUP($A146,OUTIL!$CH:$CM,D$1,FALSE),IF($A$119="Demi produits",VLOOKUP($A146,OUTIL!$CQ:$CV,D$1,FALSE),IF($A$119="Energie  et  lubrifiants",VLOOKUP($A146,OUTIL!$CY:$DD,D$1,FALSE),IF($A$119="Or industriel",VLOOKUP($A146,OUTIL!$DG:$DL,D$1,FALSE),IF($A$119="Produits bruts d'origine animale et vegetale",VLOOKUP($A146,OUTIL!$DO:$DT,D$1,FALSE),IF($A$119="Produits bruts d'origine minerale",VLOOKUP($A146,OUTIL!$DW:$EB,D$1,FALSE),IF($A$119="Produits finis de consommation",VLOOKUP($A146,OUTIL!$EE:$EJ,D$1,FALSE),IF($A$119="Produits finis d'equipement agricole",VLOOKUP($A146,OUTIL!$EM:$ER,D$1,FALSE),IF($A$119="Produits finis d'equipement industriel",VLOOKUP($A146,OUTIL!$EU:$EZ,D$1,FALSE),"Ahmadovitch")))))))))/1000,0)</f>
        <v>1250467</v>
      </c>
      <c r="E146" s="5">
        <f>ROUND(IF($A$119="Alimentation, boissons et tabacs",VLOOKUP($A146,OUTIL!$CH:$CM,E$1,FALSE),IF($A$119="Demi produits",VLOOKUP($A146,OUTIL!$CQ:$CV,E$1,FALSE),IF($A$119="Energie  et  lubrifiants",VLOOKUP($A146,OUTIL!$CY:$DD,E$1,FALSE),IF($A$119="Or industriel",VLOOKUP($A146,OUTIL!$DG:$DL,E$1,FALSE),IF($A$119="Produits bruts d'origine animale et vegetale",VLOOKUP($A146,OUTIL!$DO:$DT,E$1,FALSE),IF($A$119="Produits bruts d'origine minerale",VLOOKUP($A146,OUTIL!$DW:$EB,E$1,FALSE),IF($A$119="Produits finis de consommation",VLOOKUP($A146,OUTIL!$EE:$EJ,E$1,FALSE),IF($A$119="Produits finis d'equipement agricole",VLOOKUP($A146,OUTIL!$EM:$ER,E$1,FALSE),IF($A$119="Produits finis d'equipement industriel",VLOOKUP($A146,OUTIL!$EU:$EZ,E$1,FALSE),"Ahmadovitch")))))))))/1000,0)</f>
        <v>9215</v>
      </c>
      <c r="F146" s="5">
        <f>ROUND(IF($A$119="Alimentation, boissons et tabacs",VLOOKUP($A146,OUTIL!$CH:$CM,F$1,FALSE),IF($A$119="Demi produits",VLOOKUP($A146,OUTIL!$CQ:$CV,F$1,FALSE),IF($A$119="Energie  et  lubrifiants",VLOOKUP($A146,OUTIL!$CY:$DD,F$1,FALSE),IF($A$119="Or industriel",VLOOKUP($A146,OUTIL!$DG:$DL,F$1,FALSE),IF($A$119="Produits bruts d'origine animale et vegetale",VLOOKUP($A146,OUTIL!$DO:$DT,F$1,FALSE),IF($A$119="Produits bruts d'origine minerale",VLOOKUP($A146,OUTIL!$DW:$EB,F$1,FALSE),IF($A$119="Produits finis de consommation",VLOOKUP($A146,OUTIL!$EE:$EJ,F$1,FALSE),IF($A$119="Produits finis d'equipement agricole",VLOOKUP($A146,OUTIL!$EM:$ER,F$1,FALSE),IF($A$119="Produits finis d'equipement industriel",VLOOKUP($A146,OUTIL!$EU:$EZ,F$1,FALSE),"Ahmadovitch")))))))))/1000,0)</f>
        <v>1022277</v>
      </c>
    </row>
    <row r="147" spans="1:6" ht="16.5" x14ac:dyDescent="0.3">
      <c r="A147">
        <v>28</v>
      </c>
      <c r="B147" s="5" t="str">
        <f>IF($A$119="Alimentation, boissons et tabacs",VLOOKUP(VLOOKUP($A147,OUTIL!$CH:$CM,B$1,FALSE),REF!$K:$L,2,FALSE),IF($A$119="Demi produits",VLOOKUP(VLOOKUP($A147,OUTIL!$CQ:$CV,B$1,FALSE),REF!$N:$O,2,FALSE),IF($A$119="Energie  et  lubrifiants",VLOOKUP(VLOOKUP($A147,OUTIL!$CY:$DD,B$1,FALSE),REF!$Z:$AA,2,FALSE),IF($A$119="Or industriel",VLOOKUP(VLOOKUP($A147,OUTIL!$DG:$DL,B$1,FALSE),REF!$AC:$AD,2,FALSE),IF($A$119="Produits bruts d'origine animale et vegetale",VLOOKUP(VLOOKUP($A147,OUTIL!$DO:$DT,B$1,FALSE),REF!$Q:$R,2,FALSE),IF($A$119="Produits bruts d'origine minerale",VLOOKUP(VLOOKUP($A147,OUTIL!$DW:$EB,B$1,FALSE),REF!$AF:$AG,2,FALSE),IF($A$119="Produits finis de consommation",VLOOKUP(VLOOKUP($A147,OUTIL!$EE:$EJ,B$1,FALSE),REF!$T:$U,2,FALSE),IF($A$119="Produits finis d'equipement agricole",VLOOKUP(VLOOKUP($A147,OUTIL!$EM:$ER,B$1,FALSE),REF!$AI:$AJ,2,FALSE),IF($A$119="Produits finis d'equipement industriel",VLOOKUP(VLOOKUP($A147,OUTIL!$EU:$EZ,B$1,FALSE),REF!$W:$X,2,FALSE),"Ahmadovitch")))))))))</f>
        <v>Moules, modèles et plaques de fond pour moules</v>
      </c>
      <c r="C147" s="5">
        <f>ROUND(IF($A$119="Alimentation, boissons et tabacs",VLOOKUP($A147,OUTIL!$CH:$CM,C$1,FALSE),IF($A$119="Demi produits",VLOOKUP($A147,OUTIL!$CQ:$CV,C$1,FALSE),IF($A$119="Energie  et  lubrifiants",VLOOKUP($A147,OUTIL!$CY:$DD,C$1,FALSE),IF($A$119="Or industriel",VLOOKUP($A147,OUTIL!$DG:$DL,C$1,FALSE),IF($A$119="Produits bruts d'origine animale et vegetale",VLOOKUP($A147,OUTIL!$DO:$DT,C$1,FALSE),IF($A$119="Produits bruts d'origine minerale",VLOOKUP($A147,OUTIL!$DW:$EB,C$1,FALSE),IF($A$119="Produits finis de consommation",VLOOKUP($A147,OUTIL!$EE:$EJ,C$1,FALSE),IF($A$119="Produits finis d'equipement agricole",VLOOKUP($A147,OUTIL!$EM:$ER,C$1,FALSE),IF($A$119="Produits finis d'equipement industriel",VLOOKUP($A147,OUTIL!$EU:$EZ,C$1,FALSE),"Ahmadovitch")))))))))/1000,0)</f>
        <v>8687</v>
      </c>
      <c r="D147" s="5">
        <f>ROUND(IF($A$119="Alimentation, boissons et tabacs",VLOOKUP($A147,OUTIL!$CH:$CM,D$1,FALSE),IF($A$119="Demi produits",VLOOKUP($A147,OUTIL!$CQ:$CV,D$1,FALSE),IF($A$119="Energie  et  lubrifiants",VLOOKUP($A147,OUTIL!$CY:$DD,D$1,FALSE),IF($A$119="Or industriel",VLOOKUP($A147,OUTIL!$DG:$DL,D$1,FALSE),IF($A$119="Produits bruts d'origine animale et vegetale",VLOOKUP($A147,OUTIL!$DO:$DT,D$1,FALSE),IF($A$119="Produits bruts d'origine minerale",VLOOKUP($A147,OUTIL!$DW:$EB,D$1,FALSE),IF($A$119="Produits finis de consommation",VLOOKUP($A147,OUTIL!$EE:$EJ,D$1,FALSE),IF($A$119="Produits finis d'equipement agricole",VLOOKUP($A147,OUTIL!$EM:$ER,D$1,FALSE),IF($A$119="Produits finis d'equipement industriel",VLOOKUP($A147,OUTIL!$EU:$EZ,D$1,FALSE),"Ahmadovitch")))))))))/1000,0)</f>
        <v>1245517</v>
      </c>
      <c r="E147" s="5">
        <f>ROUND(IF($A$119="Alimentation, boissons et tabacs",VLOOKUP($A147,OUTIL!$CH:$CM,E$1,FALSE),IF($A$119="Demi produits",VLOOKUP($A147,OUTIL!$CQ:$CV,E$1,FALSE),IF($A$119="Energie  et  lubrifiants",VLOOKUP($A147,OUTIL!$CY:$DD,E$1,FALSE),IF($A$119="Or industriel",VLOOKUP($A147,OUTIL!$DG:$DL,E$1,FALSE),IF($A$119="Produits bruts d'origine animale et vegetale",VLOOKUP($A147,OUTIL!$DO:$DT,E$1,FALSE),IF($A$119="Produits bruts d'origine minerale",VLOOKUP($A147,OUTIL!$DW:$EB,E$1,FALSE),IF($A$119="Produits finis de consommation",VLOOKUP($A147,OUTIL!$EE:$EJ,E$1,FALSE),IF($A$119="Produits finis d'equipement agricole",VLOOKUP($A147,OUTIL!$EM:$ER,E$1,FALSE),IF($A$119="Produits finis d'equipement industriel",VLOOKUP($A147,OUTIL!$EU:$EZ,E$1,FALSE),"Ahmadovitch")))))))))/1000,0)</f>
        <v>5756</v>
      </c>
      <c r="F147" s="5">
        <f>ROUND(IF($A$119="Alimentation, boissons et tabacs",VLOOKUP($A147,OUTIL!$CH:$CM,F$1,FALSE),IF($A$119="Demi produits",VLOOKUP($A147,OUTIL!$CQ:$CV,F$1,FALSE),IF($A$119="Energie  et  lubrifiants",VLOOKUP($A147,OUTIL!$CY:$DD,F$1,FALSE),IF($A$119="Or industriel",VLOOKUP($A147,OUTIL!$DG:$DL,F$1,FALSE),IF($A$119="Produits bruts d'origine animale et vegetale",VLOOKUP($A147,OUTIL!$DO:$DT,F$1,FALSE),IF($A$119="Produits bruts d'origine minerale",VLOOKUP($A147,OUTIL!$DW:$EB,F$1,FALSE),IF($A$119="Produits finis de consommation",VLOOKUP($A147,OUTIL!$EE:$EJ,F$1,FALSE),IF($A$119="Produits finis d'equipement agricole",VLOOKUP($A147,OUTIL!$EM:$ER,F$1,FALSE),IF($A$119="Produits finis d'equipement industriel",VLOOKUP($A147,OUTIL!$EU:$EZ,F$1,FALSE),"Ahmadovitch")))))))))/1000,0)</f>
        <v>677301</v>
      </c>
    </row>
    <row r="148" spans="1:6" ht="16.5" x14ac:dyDescent="0.3">
      <c r="A148">
        <v>29</v>
      </c>
      <c r="B148" s="5" t="str">
        <f>IF($A$119="Alimentation, boissons et tabacs",VLOOKUP(VLOOKUP($A148,OUTIL!$CH:$CM,B$1,FALSE),REF!$K:$L,2,FALSE),IF($A$119="Demi produits",VLOOKUP(VLOOKUP($A148,OUTIL!$CQ:$CV,B$1,FALSE),REF!$N:$O,2,FALSE),IF($A$119="Energie  et  lubrifiants",VLOOKUP(VLOOKUP($A148,OUTIL!$CY:$DD,B$1,FALSE),REF!$Z:$AA,2,FALSE),IF($A$119="Or industriel",VLOOKUP(VLOOKUP($A148,OUTIL!$DG:$DL,B$1,FALSE),REF!$AC:$AD,2,FALSE),IF($A$119="Produits bruts d'origine animale et vegetale",VLOOKUP(VLOOKUP($A148,OUTIL!$DO:$DT,B$1,FALSE),REF!$Q:$R,2,FALSE),IF($A$119="Produits bruts d'origine minerale",VLOOKUP(VLOOKUP($A148,OUTIL!$DW:$EB,B$1,FALSE),REF!$AF:$AG,2,FALSE),IF($A$119="Produits finis de consommation",VLOOKUP(VLOOKUP($A148,OUTIL!$EE:$EJ,B$1,FALSE),REF!$T:$U,2,FALSE),IF($A$119="Produits finis d'equipement agricole",VLOOKUP(VLOOKUP($A148,OUTIL!$EM:$ER,B$1,FALSE),REF!$AI:$AJ,2,FALSE),IF($A$119="Produits finis d'equipement industriel",VLOOKUP(VLOOKUP($A148,OUTIL!$EU:$EZ,B$1,FALSE),REF!$W:$X,2,FALSE),"Ahmadovitch")))))))))</f>
        <v>Machines et appareils servant à l'impression</v>
      </c>
      <c r="C148" s="5">
        <f>ROUND(IF($A$119="Alimentation, boissons et tabacs",VLOOKUP($A148,OUTIL!$CH:$CM,C$1,FALSE),IF($A$119="Demi produits",VLOOKUP($A148,OUTIL!$CQ:$CV,C$1,FALSE),IF($A$119="Energie  et  lubrifiants",VLOOKUP($A148,OUTIL!$CY:$DD,C$1,FALSE),IF($A$119="Or industriel",VLOOKUP($A148,OUTIL!$DG:$DL,C$1,FALSE),IF($A$119="Produits bruts d'origine animale et vegetale",VLOOKUP($A148,OUTIL!$DO:$DT,C$1,FALSE),IF($A$119="Produits bruts d'origine minerale",VLOOKUP($A148,OUTIL!$DW:$EB,C$1,FALSE),IF($A$119="Produits finis de consommation",VLOOKUP($A148,OUTIL!$EE:$EJ,C$1,FALSE),IF($A$119="Produits finis d'equipement agricole",VLOOKUP($A148,OUTIL!$EM:$ER,C$1,FALSE),IF($A$119="Produits finis d'equipement industriel",VLOOKUP($A148,OUTIL!$EU:$EZ,C$1,FALSE),"Ahmadovitch")))))))))/1000,0)</f>
        <v>7532</v>
      </c>
      <c r="D148" s="5">
        <f>ROUND(IF($A$119="Alimentation, boissons et tabacs",VLOOKUP($A148,OUTIL!$CH:$CM,D$1,FALSE),IF($A$119="Demi produits",VLOOKUP($A148,OUTIL!$CQ:$CV,D$1,FALSE),IF($A$119="Energie  et  lubrifiants",VLOOKUP($A148,OUTIL!$CY:$DD,D$1,FALSE),IF($A$119="Or industriel",VLOOKUP($A148,OUTIL!$DG:$DL,D$1,FALSE),IF($A$119="Produits bruts d'origine animale et vegetale",VLOOKUP($A148,OUTIL!$DO:$DT,D$1,FALSE),IF($A$119="Produits bruts d'origine minerale",VLOOKUP($A148,OUTIL!$DW:$EB,D$1,FALSE),IF($A$119="Produits finis de consommation",VLOOKUP($A148,OUTIL!$EE:$EJ,D$1,FALSE),IF($A$119="Produits finis d'equipement agricole",VLOOKUP($A148,OUTIL!$EM:$ER,D$1,FALSE),IF($A$119="Produits finis d'equipement industriel",VLOOKUP($A148,OUTIL!$EU:$EZ,D$1,FALSE),"Ahmadovitch")))))))))/1000,0)</f>
        <v>1215320</v>
      </c>
      <c r="E148" s="5">
        <f>ROUND(IF($A$119="Alimentation, boissons et tabacs",VLOOKUP($A148,OUTIL!$CH:$CM,E$1,FALSE),IF($A$119="Demi produits",VLOOKUP($A148,OUTIL!$CQ:$CV,E$1,FALSE),IF($A$119="Energie  et  lubrifiants",VLOOKUP($A148,OUTIL!$CY:$DD,E$1,FALSE),IF($A$119="Or industriel",VLOOKUP($A148,OUTIL!$DG:$DL,E$1,FALSE),IF($A$119="Produits bruts d'origine animale et vegetale",VLOOKUP($A148,OUTIL!$DO:$DT,E$1,FALSE),IF($A$119="Produits bruts d'origine minerale",VLOOKUP($A148,OUTIL!$DW:$EB,E$1,FALSE),IF($A$119="Produits finis de consommation",VLOOKUP($A148,OUTIL!$EE:$EJ,E$1,FALSE),IF($A$119="Produits finis d'equipement agricole",VLOOKUP($A148,OUTIL!$EM:$ER,E$1,FALSE),IF($A$119="Produits finis d'equipement industriel",VLOOKUP($A148,OUTIL!$EU:$EZ,E$1,FALSE),"Ahmadovitch")))))))))/1000,0)</f>
        <v>6633</v>
      </c>
      <c r="F148" s="5">
        <f>ROUND(IF($A$119="Alimentation, boissons et tabacs",VLOOKUP($A148,OUTIL!$CH:$CM,F$1,FALSE),IF($A$119="Demi produits",VLOOKUP($A148,OUTIL!$CQ:$CV,F$1,FALSE),IF($A$119="Energie  et  lubrifiants",VLOOKUP($A148,OUTIL!$CY:$DD,F$1,FALSE),IF($A$119="Or industriel",VLOOKUP($A148,OUTIL!$DG:$DL,F$1,FALSE),IF($A$119="Produits bruts d'origine animale et vegetale",VLOOKUP($A148,OUTIL!$DO:$DT,F$1,FALSE),IF($A$119="Produits bruts d'origine minerale",VLOOKUP($A148,OUTIL!$DW:$EB,F$1,FALSE),IF($A$119="Produits finis de consommation",VLOOKUP($A148,OUTIL!$EE:$EJ,F$1,FALSE),IF($A$119="Produits finis d'equipement agricole",VLOOKUP($A148,OUTIL!$EM:$ER,F$1,FALSE),IF($A$119="Produits finis d'equipement industriel",VLOOKUP($A148,OUTIL!$EU:$EZ,F$1,FALSE),"Ahmadovitch")))))))))/1000,0)</f>
        <v>1155129</v>
      </c>
    </row>
    <row r="149" spans="1:6" ht="16.5" x14ac:dyDescent="0.3">
      <c r="A149">
        <v>30</v>
      </c>
      <c r="B149" s="5" t="str">
        <f>IF($A$119="Alimentation, boissons et tabacs",VLOOKUP(VLOOKUP($A149,OUTIL!$CH:$CM,B$1,FALSE),REF!$K:$L,2,FALSE),IF($A$119="Demi produits",VLOOKUP(VLOOKUP($A149,OUTIL!$CQ:$CV,B$1,FALSE),REF!$N:$O,2,FALSE),IF($A$119="Energie  et  lubrifiants",VLOOKUP(VLOOKUP($A149,OUTIL!$CY:$DD,B$1,FALSE),REF!$Z:$AA,2,FALSE),IF($A$119="Or industriel",VLOOKUP(VLOOKUP($A149,OUTIL!$DG:$DL,B$1,FALSE),REF!$AC:$AD,2,FALSE),IF($A$119="Produits bruts d'origine animale et vegetale",VLOOKUP(VLOOKUP($A149,OUTIL!$DO:$DT,B$1,FALSE),REF!$Q:$R,2,FALSE),IF($A$119="Produits bruts d'origine minerale",VLOOKUP(VLOOKUP($A149,OUTIL!$DW:$EB,B$1,FALSE),REF!$AF:$AG,2,FALSE),IF($A$119="Produits finis de consommation",VLOOKUP(VLOOKUP($A149,OUTIL!$EE:$EJ,B$1,FALSE),REF!$T:$U,2,FALSE),IF($A$119="Produits finis d'equipement agricole",VLOOKUP(VLOOKUP($A149,OUTIL!$EM:$ER,B$1,FALSE),REF!$AI:$AJ,2,FALSE),IF($A$119="Produits finis d'equipement industriel",VLOOKUP(VLOOKUP($A149,OUTIL!$EU:$EZ,B$1,FALSE),REF!$W:$X,2,FALSE),"Ahmadovitch")))))))))</f>
        <v>Réservoirs, bouteilles et fûts métalliques</v>
      </c>
      <c r="C149" s="5">
        <f>ROUND(IF($A$119="Alimentation, boissons et tabacs",VLOOKUP($A149,OUTIL!$CH:$CM,C$1,FALSE),IF($A$119="Demi produits",VLOOKUP($A149,OUTIL!$CQ:$CV,C$1,FALSE),IF($A$119="Energie  et  lubrifiants",VLOOKUP($A149,OUTIL!$CY:$DD,C$1,FALSE),IF($A$119="Or industriel",VLOOKUP($A149,OUTIL!$DG:$DL,C$1,FALSE),IF($A$119="Produits bruts d'origine animale et vegetale",VLOOKUP($A149,OUTIL!$DO:$DT,C$1,FALSE),IF($A$119="Produits bruts d'origine minerale",VLOOKUP($A149,OUTIL!$DW:$EB,C$1,FALSE),IF($A$119="Produits finis de consommation",VLOOKUP($A149,OUTIL!$EE:$EJ,C$1,FALSE),IF($A$119="Produits finis d'equipement agricole",VLOOKUP($A149,OUTIL!$EM:$ER,C$1,FALSE),IF($A$119="Produits finis d'equipement industriel",VLOOKUP($A149,OUTIL!$EU:$EZ,C$1,FALSE),"Ahmadovitch")))))))))/1000,0)</f>
        <v>24569</v>
      </c>
      <c r="D149" s="5">
        <f>ROUND(IF($A$119="Alimentation, boissons et tabacs",VLOOKUP($A149,OUTIL!$CH:$CM,D$1,FALSE),IF($A$119="Demi produits",VLOOKUP($A149,OUTIL!$CQ:$CV,D$1,FALSE),IF($A$119="Energie  et  lubrifiants",VLOOKUP($A149,OUTIL!$CY:$DD,D$1,FALSE),IF($A$119="Or industriel",VLOOKUP($A149,OUTIL!$DG:$DL,D$1,FALSE),IF($A$119="Produits bruts d'origine animale et vegetale",VLOOKUP($A149,OUTIL!$DO:$DT,D$1,FALSE),IF($A$119="Produits bruts d'origine minerale",VLOOKUP($A149,OUTIL!$DW:$EB,D$1,FALSE),IF($A$119="Produits finis de consommation",VLOOKUP($A149,OUTIL!$EE:$EJ,D$1,FALSE),IF($A$119="Produits finis d'equipement agricole",VLOOKUP($A149,OUTIL!$EM:$ER,D$1,FALSE),IF($A$119="Produits finis d'equipement industriel",VLOOKUP($A149,OUTIL!$EU:$EZ,D$1,FALSE),"Ahmadovitch")))))))))/1000,0)</f>
        <v>1211174</v>
      </c>
      <c r="E149" s="5">
        <f>ROUND(IF($A$119="Alimentation, boissons et tabacs",VLOOKUP($A149,OUTIL!$CH:$CM,E$1,FALSE),IF($A$119="Demi produits",VLOOKUP($A149,OUTIL!$CQ:$CV,E$1,FALSE),IF($A$119="Energie  et  lubrifiants",VLOOKUP($A149,OUTIL!$CY:$DD,E$1,FALSE),IF($A$119="Or industriel",VLOOKUP($A149,OUTIL!$DG:$DL,E$1,FALSE),IF($A$119="Produits bruts d'origine animale et vegetale",VLOOKUP($A149,OUTIL!$DO:$DT,E$1,FALSE),IF($A$119="Produits bruts d'origine minerale",VLOOKUP($A149,OUTIL!$DW:$EB,E$1,FALSE),IF($A$119="Produits finis de consommation",VLOOKUP($A149,OUTIL!$EE:$EJ,E$1,FALSE),IF($A$119="Produits finis d'equipement agricole",VLOOKUP($A149,OUTIL!$EM:$ER,E$1,FALSE),IF($A$119="Produits finis d'equipement industriel",VLOOKUP($A149,OUTIL!$EU:$EZ,E$1,FALSE),"Ahmadovitch")))))))))/1000,0)</f>
        <v>20021</v>
      </c>
      <c r="F149" s="5">
        <f>ROUND(IF($A$119="Alimentation, boissons et tabacs",VLOOKUP($A149,OUTIL!$CH:$CM,F$1,FALSE),IF($A$119="Demi produits",VLOOKUP($A149,OUTIL!$CQ:$CV,F$1,FALSE),IF($A$119="Energie  et  lubrifiants",VLOOKUP($A149,OUTIL!$CY:$DD,F$1,FALSE),IF($A$119="Or industriel",VLOOKUP($A149,OUTIL!$DG:$DL,F$1,FALSE),IF($A$119="Produits bruts d'origine animale et vegetale",VLOOKUP($A149,OUTIL!$DO:$DT,F$1,FALSE),IF($A$119="Produits bruts d'origine minerale",VLOOKUP($A149,OUTIL!$DW:$EB,F$1,FALSE),IF($A$119="Produits finis de consommation",VLOOKUP($A149,OUTIL!$EE:$EJ,F$1,FALSE),IF($A$119="Produits finis d'equipement agricole",VLOOKUP($A149,OUTIL!$EM:$ER,F$1,FALSE),IF($A$119="Produits finis d'equipement industriel",VLOOKUP($A149,OUTIL!$EU:$EZ,F$1,FALSE),"Ahmadovitch")))))))))/1000,0)</f>
        <v>1029167</v>
      </c>
    </row>
    <row r="150" spans="1:6" ht="16.5" x14ac:dyDescent="0.3">
      <c r="A150">
        <v>31</v>
      </c>
      <c r="B150" s="5" t="str">
        <f>IF($A$119="Alimentation, boissons et tabacs",VLOOKUP(VLOOKUP($A150,OUTIL!$CH:$CM,B$1,FALSE),REF!$K:$L,2,FALSE),IF($A$119="Demi produits",VLOOKUP(VLOOKUP($A150,OUTIL!$CQ:$CV,B$1,FALSE),REF!$N:$O,2,FALSE),IF($A$119="Energie  et  lubrifiants",VLOOKUP(VLOOKUP($A150,OUTIL!$CY:$DD,B$1,FALSE),REF!$Z:$AA,2,FALSE),IF($A$119="Or industriel",VLOOKUP(VLOOKUP($A150,OUTIL!$DG:$DL,B$1,FALSE),REF!$AC:$AD,2,FALSE),IF($A$119="Produits bruts d'origine animale et vegetale",VLOOKUP(VLOOKUP($A150,OUTIL!$DO:$DT,B$1,FALSE),REF!$Q:$R,2,FALSE),IF($A$119="Produits bruts d'origine minerale",VLOOKUP(VLOOKUP($A150,OUTIL!$DW:$EB,B$1,FALSE),REF!$AF:$AG,2,FALSE),IF($A$119="Produits finis de consommation",VLOOKUP(VLOOKUP($A150,OUTIL!$EE:$EJ,B$1,FALSE),REF!$T:$U,2,FALSE),IF($A$119="Produits finis d'equipement agricole",VLOOKUP(VLOOKUP($A150,OUTIL!$EM:$ER,B$1,FALSE),REF!$AI:$AJ,2,FALSE),IF($A$119="Produits finis d'equipement industriel",VLOOKUP(VLOOKUP($A150,OUTIL!$EU:$EZ,B$1,FALSE),REF!$W:$X,2,FALSE),"Ahmadovitch")))))))))</f>
        <v>Appareils et dispositifs, même chauffés électriquement</v>
      </c>
      <c r="C150" s="5">
        <f>ROUND(IF($A$119="Alimentation, boissons et tabacs",VLOOKUP($A150,OUTIL!$CH:$CM,C$1,FALSE),IF($A$119="Demi produits",VLOOKUP($A150,OUTIL!$CQ:$CV,C$1,FALSE),IF($A$119="Energie  et  lubrifiants",VLOOKUP($A150,OUTIL!$CY:$DD,C$1,FALSE),IF($A$119="Or industriel",VLOOKUP($A150,OUTIL!$DG:$DL,C$1,FALSE),IF($A$119="Produits bruts d'origine animale et vegetale",VLOOKUP($A150,OUTIL!$DO:$DT,C$1,FALSE),IF($A$119="Produits bruts d'origine minerale",VLOOKUP($A150,OUTIL!$DW:$EB,C$1,FALSE),IF($A$119="Produits finis de consommation",VLOOKUP($A150,OUTIL!$EE:$EJ,C$1,FALSE),IF($A$119="Produits finis d'equipement agricole",VLOOKUP($A150,OUTIL!$EM:$ER,C$1,FALSE),IF($A$119="Produits finis d'equipement industriel",VLOOKUP($A150,OUTIL!$EU:$EZ,C$1,FALSE),"Ahmadovitch")))))))))/1000,0)</f>
        <v>6234</v>
      </c>
      <c r="D150" s="5">
        <f>ROUND(IF($A$119="Alimentation, boissons et tabacs",VLOOKUP($A150,OUTIL!$CH:$CM,D$1,FALSE),IF($A$119="Demi produits",VLOOKUP($A150,OUTIL!$CQ:$CV,D$1,FALSE),IF($A$119="Energie  et  lubrifiants",VLOOKUP($A150,OUTIL!$CY:$DD,D$1,FALSE),IF($A$119="Or industriel",VLOOKUP($A150,OUTIL!$DG:$DL,D$1,FALSE),IF($A$119="Produits bruts d'origine animale et vegetale",VLOOKUP($A150,OUTIL!$DO:$DT,D$1,FALSE),IF($A$119="Produits bruts d'origine minerale",VLOOKUP($A150,OUTIL!$DW:$EB,D$1,FALSE),IF($A$119="Produits finis de consommation",VLOOKUP($A150,OUTIL!$EE:$EJ,D$1,FALSE),IF($A$119="Produits finis d'equipement agricole",VLOOKUP($A150,OUTIL!$EM:$ER,D$1,FALSE),IF($A$119="Produits finis d'equipement industriel",VLOOKUP($A150,OUTIL!$EU:$EZ,D$1,FALSE),"Ahmadovitch")))))))))/1000,0)</f>
        <v>1195552</v>
      </c>
      <c r="E150" s="5">
        <f>ROUND(IF($A$119="Alimentation, boissons et tabacs",VLOOKUP($A150,OUTIL!$CH:$CM,E$1,FALSE),IF($A$119="Demi produits",VLOOKUP($A150,OUTIL!$CQ:$CV,E$1,FALSE),IF($A$119="Energie  et  lubrifiants",VLOOKUP($A150,OUTIL!$CY:$DD,E$1,FALSE),IF($A$119="Or industriel",VLOOKUP($A150,OUTIL!$DG:$DL,E$1,FALSE),IF($A$119="Produits bruts d'origine animale et vegetale",VLOOKUP($A150,OUTIL!$DO:$DT,E$1,FALSE),IF($A$119="Produits bruts d'origine minerale",VLOOKUP($A150,OUTIL!$DW:$EB,E$1,FALSE),IF($A$119="Produits finis de consommation",VLOOKUP($A150,OUTIL!$EE:$EJ,E$1,FALSE),IF($A$119="Produits finis d'equipement agricole",VLOOKUP($A150,OUTIL!$EM:$ER,E$1,FALSE),IF($A$119="Produits finis d'equipement industriel",VLOOKUP($A150,OUTIL!$EU:$EZ,E$1,FALSE),"Ahmadovitch")))))))))/1000,0)</f>
        <v>5441</v>
      </c>
      <c r="F150" s="5">
        <f>ROUND(IF($A$119="Alimentation, boissons et tabacs",VLOOKUP($A150,OUTIL!$CH:$CM,F$1,FALSE),IF($A$119="Demi produits",VLOOKUP($A150,OUTIL!$CQ:$CV,F$1,FALSE),IF($A$119="Energie  et  lubrifiants",VLOOKUP($A150,OUTIL!$CY:$DD,F$1,FALSE),IF($A$119="Or industriel",VLOOKUP($A150,OUTIL!$DG:$DL,F$1,FALSE),IF($A$119="Produits bruts d'origine animale et vegetale",VLOOKUP($A150,OUTIL!$DO:$DT,F$1,FALSE),IF($A$119="Produits bruts d'origine minerale",VLOOKUP($A150,OUTIL!$DW:$EB,F$1,FALSE),IF($A$119="Produits finis de consommation",VLOOKUP($A150,OUTIL!$EE:$EJ,F$1,FALSE),IF($A$119="Produits finis d'equipement agricole",VLOOKUP($A150,OUTIL!$EM:$ER,F$1,FALSE),IF($A$119="Produits finis d'equipement industriel",VLOOKUP($A150,OUTIL!$EU:$EZ,F$1,FALSE),"Ahmadovitch")))))))))/1000,0)</f>
        <v>862674</v>
      </c>
    </row>
    <row r="151" spans="1:6" ht="16.5" x14ac:dyDescent="0.3">
      <c r="A151">
        <v>32</v>
      </c>
      <c r="B151" s="5" t="str">
        <f>IF($A$119="Alimentation, boissons et tabacs",VLOOKUP(VLOOKUP($A151,OUTIL!$CH:$CM,B$1,FALSE),REF!$K:$L,2,FALSE),IF($A$119="Demi produits",VLOOKUP(VLOOKUP($A151,OUTIL!$CQ:$CV,B$1,FALSE),REF!$N:$O,2,FALSE),IF($A$119="Energie  et  lubrifiants",VLOOKUP(VLOOKUP($A151,OUTIL!$CY:$DD,B$1,FALSE),REF!$Z:$AA,2,FALSE),IF($A$119="Or industriel",VLOOKUP(VLOOKUP($A151,OUTIL!$DG:$DL,B$1,FALSE),REF!$AC:$AD,2,FALSE),IF($A$119="Produits bruts d'origine animale et vegetale",VLOOKUP(VLOOKUP($A151,OUTIL!$DO:$DT,B$1,FALSE),REF!$Q:$R,2,FALSE),IF($A$119="Produits bruts d'origine minerale",VLOOKUP(VLOOKUP($A151,OUTIL!$DW:$EB,B$1,FALSE),REF!$AF:$AG,2,FALSE),IF($A$119="Produits finis de consommation",VLOOKUP(VLOOKUP($A151,OUTIL!$EE:$EJ,B$1,FALSE),REF!$T:$U,2,FALSE),IF($A$119="Produits finis d'equipement agricole",VLOOKUP(VLOOKUP($A151,OUTIL!$EM:$ER,B$1,FALSE),REF!$AI:$AJ,2,FALSE),IF($A$119="Produits finis d'equipement industriel",VLOOKUP(VLOOKUP($A151,OUTIL!$EU:$EZ,B$1,FALSE),REF!$W:$X,2,FALSE),"Ahmadovitch")))))))))</f>
        <v>Machines à trier, concasser, broyer ou agglomérer</v>
      </c>
      <c r="C151" s="5">
        <f>ROUND(IF($A$119="Alimentation, boissons et tabacs",VLOOKUP($A151,OUTIL!$CH:$CM,C$1,FALSE),IF($A$119="Demi produits",VLOOKUP($A151,OUTIL!$CQ:$CV,C$1,FALSE),IF($A$119="Energie  et  lubrifiants",VLOOKUP($A151,OUTIL!$CY:$DD,C$1,FALSE),IF($A$119="Or industriel",VLOOKUP($A151,OUTIL!$DG:$DL,C$1,FALSE),IF($A$119="Produits bruts d'origine animale et vegetale",VLOOKUP($A151,OUTIL!$DO:$DT,C$1,FALSE),IF($A$119="Produits bruts d'origine minerale",VLOOKUP($A151,OUTIL!$DW:$EB,C$1,FALSE),IF($A$119="Produits finis de consommation",VLOOKUP($A151,OUTIL!$EE:$EJ,C$1,FALSE),IF($A$119="Produits finis d'equipement agricole",VLOOKUP($A151,OUTIL!$EM:$ER,C$1,FALSE),IF($A$119="Produits finis d'equipement industriel",VLOOKUP($A151,OUTIL!$EU:$EZ,C$1,FALSE),"Ahmadovitch")))))))))/1000,0)</f>
        <v>16997</v>
      </c>
      <c r="D151" s="5">
        <f>ROUND(IF($A$119="Alimentation, boissons et tabacs",VLOOKUP($A151,OUTIL!$CH:$CM,D$1,FALSE),IF($A$119="Demi produits",VLOOKUP($A151,OUTIL!$CQ:$CV,D$1,FALSE),IF($A$119="Energie  et  lubrifiants",VLOOKUP($A151,OUTIL!$CY:$DD,D$1,FALSE),IF($A$119="Or industriel",VLOOKUP($A151,OUTIL!$DG:$DL,D$1,FALSE),IF($A$119="Produits bruts d'origine animale et vegetale",VLOOKUP($A151,OUTIL!$DO:$DT,D$1,FALSE),IF($A$119="Produits bruts d'origine minerale",VLOOKUP($A151,OUTIL!$DW:$EB,D$1,FALSE),IF($A$119="Produits finis de consommation",VLOOKUP($A151,OUTIL!$EE:$EJ,D$1,FALSE),IF($A$119="Produits finis d'equipement agricole",VLOOKUP($A151,OUTIL!$EM:$ER,D$1,FALSE),IF($A$119="Produits finis d'equipement industriel",VLOOKUP($A151,OUTIL!$EU:$EZ,D$1,FALSE),"Ahmadovitch")))))))))/1000,0)</f>
        <v>1066120</v>
      </c>
      <c r="E151" s="5">
        <f>ROUND(IF($A$119="Alimentation, boissons et tabacs",VLOOKUP($A151,OUTIL!$CH:$CM,E$1,FALSE),IF($A$119="Demi produits",VLOOKUP($A151,OUTIL!$CQ:$CV,E$1,FALSE),IF($A$119="Energie  et  lubrifiants",VLOOKUP($A151,OUTIL!$CY:$DD,E$1,FALSE),IF($A$119="Or industriel",VLOOKUP($A151,OUTIL!$DG:$DL,E$1,FALSE),IF($A$119="Produits bruts d'origine animale et vegetale",VLOOKUP($A151,OUTIL!$DO:$DT,E$1,FALSE),IF($A$119="Produits bruts d'origine minerale",VLOOKUP($A151,OUTIL!$DW:$EB,E$1,FALSE),IF($A$119="Produits finis de consommation",VLOOKUP($A151,OUTIL!$EE:$EJ,E$1,FALSE),IF($A$119="Produits finis d'equipement agricole",VLOOKUP($A151,OUTIL!$EM:$ER,E$1,FALSE),IF($A$119="Produits finis d'equipement industriel",VLOOKUP($A151,OUTIL!$EU:$EZ,E$1,FALSE),"Ahmadovitch")))))))))/1000,0)</f>
        <v>12145</v>
      </c>
      <c r="F151" s="5">
        <f>ROUND(IF($A$119="Alimentation, boissons et tabacs",VLOOKUP($A151,OUTIL!$CH:$CM,F$1,FALSE),IF($A$119="Demi produits",VLOOKUP($A151,OUTIL!$CQ:$CV,F$1,FALSE),IF($A$119="Energie  et  lubrifiants",VLOOKUP($A151,OUTIL!$CY:$DD,F$1,FALSE),IF($A$119="Or industriel",VLOOKUP($A151,OUTIL!$DG:$DL,F$1,FALSE),IF($A$119="Produits bruts d'origine animale et vegetale",VLOOKUP($A151,OUTIL!$DO:$DT,F$1,FALSE),IF($A$119="Produits bruts d'origine minerale",VLOOKUP($A151,OUTIL!$DW:$EB,F$1,FALSE),IF($A$119="Produits finis de consommation",VLOOKUP($A151,OUTIL!$EE:$EJ,F$1,FALSE),IF($A$119="Produits finis d'equipement agricole",VLOOKUP($A151,OUTIL!$EM:$ER,F$1,FALSE),IF($A$119="Produits finis d'equipement industriel",VLOOKUP($A151,OUTIL!$EU:$EZ,F$1,FALSE),"Ahmadovitch")))))))))/1000,0)</f>
        <v>807842</v>
      </c>
    </row>
    <row r="152" spans="1:6" ht="16.5" x14ac:dyDescent="0.3">
      <c r="A152">
        <v>33</v>
      </c>
      <c r="B152" s="5" t="str">
        <f>IF($A$119="Alimentation, boissons et tabacs",VLOOKUP(VLOOKUP($A152,OUTIL!$CH:$CM,B$1,FALSE),REF!$K:$L,2,FALSE),IF($A$119="Demi produits",VLOOKUP(VLOOKUP($A152,OUTIL!$CQ:$CV,B$1,FALSE),REF!$N:$O,2,FALSE),IF($A$119="Energie  et  lubrifiants",VLOOKUP(VLOOKUP($A152,OUTIL!$CY:$DD,B$1,FALSE),REF!$Z:$AA,2,FALSE),IF($A$119="Or industriel",VLOOKUP(VLOOKUP($A152,OUTIL!$DG:$DL,B$1,FALSE),REF!$AC:$AD,2,FALSE),IF($A$119="Produits bruts d'origine animale et vegetale",VLOOKUP(VLOOKUP($A152,OUTIL!$DO:$DT,B$1,FALSE),REF!$Q:$R,2,FALSE),IF($A$119="Produits bruts d'origine minerale",VLOOKUP(VLOOKUP($A152,OUTIL!$DW:$EB,B$1,FALSE),REF!$AF:$AG,2,FALSE),IF($A$119="Produits finis de consommation",VLOOKUP(VLOOKUP($A152,OUTIL!$EE:$EJ,B$1,FALSE),REF!$T:$U,2,FALSE),IF($A$119="Produits finis d'equipement agricole",VLOOKUP(VLOOKUP($A152,OUTIL!$EM:$ER,B$1,FALSE),REF!$AI:$AJ,2,FALSE),IF($A$119="Produits finis d'equipement industriel",VLOOKUP(VLOOKUP($A152,OUTIL!$EU:$EZ,B$1,FALSE),REF!$W:$X,2,FALSE),"Ahmadovitch")))))))))</f>
        <v>Parties des machines ou appareils des n°s 84.25 à 84.30</v>
      </c>
      <c r="C152" s="5">
        <f>ROUND(IF($A$119="Alimentation, boissons et tabacs",VLOOKUP($A152,OUTIL!$CH:$CM,C$1,FALSE),IF($A$119="Demi produits",VLOOKUP($A152,OUTIL!$CQ:$CV,C$1,FALSE),IF($A$119="Energie  et  lubrifiants",VLOOKUP($A152,OUTIL!$CY:$DD,C$1,FALSE),IF($A$119="Or industriel",VLOOKUP($A152,OUTIL!$DG:$DL,C$1,FALSE),IF($A$119="Produits bruts d'origine animale et vegetale",VLOOKUP($A152,OUTIL!$DO:$DT,C$1,FALSE),IF($A$119="Produits bruts d'origine minerale",VLOOKUP($A152,OUTIL!$DW:$EB,C$1,FALSE),IF($A$119="Produits finis de consommation",VLOOKUP($A152,OUTIL!$EE:$EJ,C$1,FALSE),IF($A$119="Produits finis d'equipement agricole",VLOOKUP($A152,OUTIL!$EM:$ER,C$1,FALSE),IF($A$119="Produits finis d'equipement industriel",VLOOKUP($A152,OUTIL!$EU:$EZ,C$1,FALSE),"Ahmadovitch")))))))))/1000,0)</f>
        <v>14235</v>
      </c>
      <c r="D152" s="5">
        <f>ROUND(IF($A$119="Alimentation, boissons et tabacs",VLOOKUP($A152,OUTIL!$CH:$CM,D$1,FALSE),IF($A$119="Demi produits",VLOOKUP($A152,OUTIL!$CQ:$CV,D$1,FALSE),IF($A$119="Energie  et  lubrifiants",VLOOKUP($A152,OUTIL!$CY:$DD,D$1,FALSE),IF($A$119="Or industriel",VLOOKUP($A152,OUTIL!$DG:$DL,D$1,FALSE),IF($A$119="Produits bruts d'origine animale et vegetale",VLOOKUP($A152,OUTIL!$DO:$DT,D$1,FALSE),IF($A$119="Produits bruts d'origine minerale",VLOOKUP($A152,OUTIL!$DW:$EB,D$1,FALSE),IF($A$119="Produits finis de consommation",VLOOKUP($A152,OUTIL!$EE:$EJ,D$1,FALSE),IF($A$119="Produits finis d'equipement agricole",VLOOKUP($A152,OUTIL!$EM:$ER,D$1,FALSE),IF($A$119="Produits finis d'equipement industriel",VLOOKUP($A152,OUTIL!$EU:$EZ,D$1,FALSE),"Ahmadovitch")))))))))/1000,0)</f>
        <v>1030666</v>
      </c>
      <c r="E152" s="5">
        <f>ROUND(IF($A$119="Alimentation, boissons et tabacs",VLOOKUP($A152,OUTIL!$CH:$CM,E$1,FALSE),IF($A$119="Demi produits",VLOOKUP($A152,OUTIL!$CQ:$CV,E$1,FALSE),IF($A$119="Energie  et  lubrifiants",VLOOKUP($A152,OUTIL!$CY:$DD,E$1,FALSE),IF($A$119="Or industriel",VLOOKUP($A152,OUTIL!$DG:$DL,E$1,FALSE),IF($A$119="Produits bruts d'origine animale et vegetale",VLOOKUP($A152,OUTIL!$DO:$DT,E$1,FALSE),IF($A$119="Produits bruts d'origine minerale",VLOOKUP($A152,OUTIL!$DW:$EB,E$1,FALSE),IF($A$119="Produits finis de consommation",VLOOKUP($A152,OUTIL!$EE:$EJ,E$1,FALSE),IF($A$119="Produits finis d'equipement agricole",VLOOKUP($A152,OUTIL!$EM:$ER,E$1,FALSE),IF($A$119="Produits finis d'equipement industriel",VLOOKUP($A152,OUTIL!$EU:$EZ,E$1,FALSE),"Ahmadovitch")))))))))/1000,0)</f>
        <v>12130</v>
      </c>
      <c r="F152" s="5">
        <f>ROUND(IF($A$119="Alimentation, boissons et tabacs",VLOOKUP($A152,OUTIL!$CH:$CM,F$1,FALSE),IF($A$119="Demi produits",VLOOKUP($A152,OUTIL!$CQ:$CV,F$1,FALSE),IF($A$119="Energie  et  lubrifiants",VLOOKUP($A152,OUTIL!$CY:$DD,F$1,FALSE),IF($A$119="Or industriel",VLOOKUP($A152,OUTIL!$DG:$DL,F$1,FALSE),IF($A$119="Produits bruts d'origine animale et vegetale",VLOOKUP($A152,OUTIL!$DO:$DT,F$1,FALSE),IF($A$119="Produits bruts d'origine minerale",VLOOKUP($A152,OUTIL!$DW:$EB,F$1,FALSE),IF($A$119="Produits finis de consommation",VLOOKUP($A152,OUTIL!$EE:$EJ,F$1,FALSE),IF($A$119="Produits finis d'equipement agricole",VLOOKUP($A152,OUTIL!$EM:$ER,F$1,FALSE),IF($A$119="Produits finis d'equipement industriel",VLOOKUP($A152,OUTIL!$EU:$EZ,F$1,FALSE),"Ahmadovitch")))))))))/1000,0)</f>
        <v>813647</v>
      </c>
    </row>
    <row r="153" spans="1:6" ht="16.5" x14ac:dyDescent="0.3">
      <c r="A153">
        <v>34</v>
      </c>
      <c r="B153" s="5" t="str">
        <f>IF($A$119="Alimentation, boissons et tabacs",VLOOKUP(VLOOKUP($A153,OUTIL!$CH:$CM,B$1,FALSE),REF!$K:$L,2,FALSE),IF($A$119="Demi produits",VLOOKUP(VLOOKUP($A153,OUTIL!$CQ:$CV,B$1,FALSE),REF!$N:$O,2,FALSE),IF($A$119="Energie  et  lubrifiants",VLOOKUP(VLOOKUP($A153,OUTIL!$CY:$DD,B$1,FALSE),REF!$Z:$AA,2,FALSE),IF($A$119="Or industriel",VLOOKUP(VLOOKUP($A153,OUTIL!$DG:$DL,B$1,FALSE),REF!$AC:$AD,2,FALSE),IF($A$119="Produits bruts d'origine animale et vegetale",VLOOKUP(VLOOKUP($A153,OUTIL!$DO:$DT,B$1,FALSE),REF!$Q:$R,2,FALSE),IF($A$119="Produits bruts d'origine minerale",VLOOKUP(VLOOKUP($A153,OUTIL!$DW:$EB,B$1,FALSE),REF!$AF:$AG,2,FALSE),IF($A$119="Produits finis de consommation",VLOOKUP(VLOOKUP($A153,OUTIL!$EE:$EJ,B$1,FALSE),REF!$T:$U,2,FALSE),IF($A$119="Produits finis d'equipement agricole",VLOOKUP(VLOOKUP($A153,OUTIL!$EM:$ER,B$1,FALSE),REF!$AI:$AJ,2,FALSE),IF($A$119="Produits finis d'equipement industriel",VLOOKUP(VLOOKUP($A153,OUTIL!$EU:$EZ,B$1,FALSE),REF!$W:$X,2,FALSE),"Ahmadovitch")))))))))</f>
        <v>Appareils émetteurs; récepteurs; pour la radiotéléphonie, la radiotélégraphie</v>
      </c>
      <c r="C153" s="5">
        <f>ROUND(IF($A$119="Alimentation, boissons et tabacs",VLOOKUP($A153,OUTIL!$CH:$CM,C$1,FALSE),IF($A$119="Demi produits",VLOOKUP($A153,OUTIL!$CQ:$CV,C$1,FALSE),IF($A$119="Energie  et  lubrifiants",VLOOKUP($A153,OUTIL!$CY:$DD,C$1,FALSE),IF($A$119="Or industriel",VLOOKUP($A153,OUTIL!$DG:$DL,C$1,FALSE),IF($A$119="Produits bruts d'origine animale et vegetale",VLOOKUP($A153,OUTIL!$DO:$DT,C$1,FALSE),IF($A$119="Produits bruts d'origine minerale",VLOOKUP($A153,OUTIL!$DW:$EB,C$1,FALSE),IF($A$119="Produits finis de consommation",VLOOKUP($A153,OUTIL!$EE:$EJ,C$1,FALSE),IF($A$119="Produits finis d'equipement agricole",VLOOKUP($A153,OUTIL!$EM:$ER,C$1,FALSE),IF($A$119="Produits finis d'equipement industriel",VLOOKUP($A153,OUTIL!$EU:$EZ,C$1,FALSE),"Ahmadovitch")))))))))/1000,0)</f>
        <v>1558</v>
      </c>
      <c r="D153" s="5">
        <f>ROUND(IF($A$119="Alimentation, boissons et tabacs",VLOOKUP($A153,OUTIL!$CH:$CM,D$1,FALSE),IF($A$119="Demi produits",VLOOKUP($A153,OUTIL!$CQ:$CV,D$1,FALSE),IF($A$119="Energie  et  lubrifiants",VLOOKUP($A153,OUTIL!$CY:$DD,D$1,FALSE),IF($A$119="Or industriel",VLOOKUP($A153,OUTIL!$DG:$DL,D$1,FALSE),IF($A$119="Produits bruts d'origine animale et vegetale",VLOOKUP($A153,OUTIL!$DO:$DT,D$1,FALSE),IF($A$119="Produits bruts d'origine minerale",VLOOKUP($A153,OUTIL!$DW:$EB,D$1,FALSE),IF($A$119="Produits finis de consommation",VLOOKUP($A153,OUTIL!$EE:$EJ,D$1,FALSE),IF($A$119="Produits finis d'equipement agricole",VLOOKUP($A153,OUTIL!$EM:$ER,D$1,FALSE),IF($A$119="Produits finis d'equipement industriel",VLOOKUP($A153,OUTIL!$EU:$EZ,D$1,FALSE),"Ahmadovitch")))))))))/1000,0)</f>
        <v>1029508</v>
      </c>
      <c r="E153" s="5">
        <f>ROUND(IF($A$119="Alimentation, boissons et tabacs",VLOOKUP($A153,OUTIL!$CH:$CM,E$1,FALSE),IF($A$119="Demi produits",VLOOKUP($A153,OUTIL!$CQ:$CV,E$1,FALSE),IF($A$119="Energie  et  lubrifiants",VLOOKUP($A153,OUTIL!$CY:$DD,E$1,FALSE),IF($A$119="Or industriel",VLOOKUP($A153,OUTIL!$DG:$DL,E$1,FALSE),IF($A$119="Produits bruts d'origine animale et vegetale",VLOOKUP($A153,OUTIL!$DO:$DT,E$1,FALSE),IF($A$119="Produits bruts d'origine minerale",VLOOKUP($A153,OUTIL!$DW:$EB,E$1,FALSE),IF($A$119="Produits finis de consommation",VLOOKUP($A153,OUTIL!$EE:$EJ,E$1,FALSE),IF($A$119="Produits finis d'equipement agricole",VLOOKUP($A153,OUTIL!$EM:$ER,E$1,FALSE),IF($A$119="Produits finis d'equipement industriel",VLOOKUP($A153,OUTIL!$EU:$EZ,E$1,FALSE),"Ahmadovitch")))))))))/1000,0)</f>
        <v>1468</v>
      </c>
      <c r="F153" s="5">
        <f>ROUND(IF($A$119="Alimentation, boissons et tabacs",VLOOKUP($A153,OUTIL!$CH:$CM,F$1,FALSE),IF($A$119="Demi produits",VLOOKUP($A153,OUTIL!$CQ:$CV,F$1,FALSE),IF($A$119="Energie  et  lubrifiants",VLOOKUP($A153,OUTIL!$CY:$DD,F$1,FALSE),IF($A$119="Or industriel",VLOOKUP($A153,OUTIL!$DG:$DL,F$1,FALSE),IF($A$119="Produits bruts d'origine animale et vegetale",VLOOKUP($A153,OUTIL!$DO:$DT,F$1,FALSE),IF($A$119="Produits bruts d'origine minerale",VLOOKUP($A153,OUTIL!$DW:$EB,F$1,FALSE),IF($A$119="Produits finis de consommation",VLOOKUP($A153,OUTIL!$EE:$EJ,F$1,FALSE),IF($A$119="Produits finis d'equipement agricole",VLOOKUP($A153,OUTIL!$EM:$ER,F$1,FALSE),IF($A$119="Produits finis d'equipement industriel",VLOOKUP($A153,OUTIL!$EU:$EZ,F$1,FALSE),"Ahmadovitch")))))))))/1000,0)</f>
        <v>730176</v>
      </c>
    </row>
    <row r="154" spans="1:6" ht="16.5" x14ac:dyDescent="0.3">
      <c r="A154">
        <v>35</v>
      </c>
      <c r="B154" s="5" t="str">
        <f>IF($A$119="Alimentation, boissons et tabacs",VLOOKUP(VLOOKUP($A154,OUTIL!$CH:$CM,B$1,FALSE),REF!$K:$L,2,FALSE),IF($A$119="Demi produits",VLOOKUP(VLOOKUP($A154,OUTIL!$CQ:$CV,B$1,FALSE),REF!$N:$O,2,FALSE),IF($A$119="Energie  et  lubrifiants",VLOOKUP(VLOOKUP($A154,OUTIL!$CY:$DD,B$1,FALSE),REF!$Z:$AA,2,FALSE),IF($A$119="Or industriel",VLOOKUP(VLOOKUP($A154,OUTIL!$DG:$DL,B$1,FALSE),REF!$AC:$AD,2,FALSE),IF($A$119="Produits bruts d'origine animale et vegetale",VLOOKUP(VLOOKUP($A154,OUTIL!$DO:$DT,B$1,FALSE),REF!$Q:$R,2,FALSE),IF($A$119="Produits bruts d'origine minerale",VLOOKUP(VLOOKUP($A154,OUTIL!$DW:$EB,B$1,FALSE),REF!$AF:$AG,2,FALSE),IF($A$119="Produits finis de consommation",VLOOKUP(VLOOKUP($A154,OUTIL!$EE:$EJ,B$1,FALSE),REF!$T:$U,2,FALSE),IF($A$119="Produits finis d'equipement agricole",VLOOKUP(VLOOKUP($A154,OUTIL!$EM:$ER,B$1,FALSE),REF!$AI:$AJ,2,FALSE),IF($A$119="Produits finis d'equipement industriel",VLOOKUP(VLOOKUP($A154,OUTIL!$EU:$EZ,B$1,FALSE),REF!$W:$X,2,FALSE),"Ahmadovitch")))))))))</f>
        <v>Articles de robinetterie et organes similaires</v>
      </c>
      <c r="C154" s="5">
        <f>ROUND(IF($A$119="Alimentation, boissons et tabacs",VLOOKUP($A154,OUTIL!$CH:$CM,C$1,FALSE),IF($A$119="Demi produits",VLOOKUP($A154,OUTIL!$CQ:$CV,C$1,FALSE),IF($A$119="Energie  et  lubrifiants",VLOOKUP($A154,OUTIL!$CY:$DD,C$1,FALSE),IF($A$119="Or industriel",VLOOKUP($A154,OUTIL!$DG:$DL,C$1,FALSE),IF($A$119="Produits bruts d'origine animale et vegetale",VLOOKUP($A154,OUTIL!$DO:$DT,C$1,FALSE),IF($A$119="Produits bruts d'origine minerale",VLOOKUP($A154,OUTIL!$DW:$EB,C$1,FALSE),IF($A$119="Produits finis de consommation",VLOOKUP($A154,OUTIL!$EE:$EJ,C$1,FALSE),IF($A$119="Produits finis d'equipement agricole",VLOOKUP($A154,OUTIL!$EM:$ER,C$1,FALSE),IF($A$119="Produits finis d'equipement industriel",VLOOKUP($A154,OUTIL!$EU:$EZ,C$1,FALSE),"Ahmadovitch")))))))))/1000,0)</f>
        <v>5573</v>
      </c>
      <c r="D154" s="5">
        <f>ROUND(IF($A$119="Alimentation, boissons et tabacs",VLOOKUP($A154,OUTIL!$CH:$CM,D$1,FALSE),IF($A$119="Demi produits",VLOOKUP($A154,OUTIL!$CQ:$CV,D$1,FALSE),IF($A$119="Energie  et  lubrifiants",VLOOKUP($A154,OUTIL!$CY:$DD,D$1,FALSE),IF($A$119="Or industriel",VLOOKUP($A154,OUTIL!$DG:$DL,D$1,FALSE),IF($A$119="Produits bruts d'origine animale et vegetale",VLOOKUP($A154,OUTIL!$DO:$DT,D$1,FALSE),IF($A$119="Produits bruts d'origine minerale",VLOOKUP($A154,OUTIL!$DW:$EB,D$1,FALSE),IF($A$119="Produits finis de consommation",VLOOKUP($A154,OUTIL!$EE:$EJ,D$1,FALSE),IF($A$119="Produits finis d'equipement agricole",VLOOKUP($A154,OUTIL!$EM:$ER,D$1,FALSE),IF($A$119="Produits finis d'equipement industriel",VLOOKUP($A154,OUTIL!$EU:$EZ,D$1,FALSE),"Ahmadovitch")))))))))/1000,0)</f>
        <v>931507</v>
      </c>
      <c r="E154" s="5">
        <f>ROUND(IF($A$119="Alimentation, boissons et tabacs",VLOOKUP($A154,OUTIL!$CH:$CM,E$1,FALSE),IF($A$119="Demi produits",VLOOKUP($A154,OUTIL!$CQ:$CV,E$1,FALSE),IF($A$119="Energie  et  lubrifiants",VLOOKUP($A154,OUTIL!$CY:$DD,E$1,FALSE),IF($A$119="Or industriel",VLOOKUP($A154,OUTIL!$DG:$DL,E$1,FALSE),IF($A$119="Produits bruts d'origine animale et vegetale",VLOOKUP($A154,OUTIL!$DO:$DT,E$1,FALSE),IF($A$119="Produits bruts d'origine minerale",VLOOKUP($A154,OUTIL!$DW:$EB,E$1,FALSE),IF($A$119="Produits finis de consommation",VLOOKUP($A154,OUTIL!$EE:$EJ,E$1,FALSE),IF($A$119="Produits finis d'equipement agricole",VLOOKUP($A154,OUTIL!$EM:$ER,E$1,FALSE),IF($A$119="Produits finis d'equipement industriel",VLOOKUP($A154,OUTIL!$EU:$EZ,E$1,FALSE),"Ahmadovitch")))))))))/1000,0)</f>
        <v>5244</v>
      </c>
      <c r="F154" s="5">
        <f>ROUND(IF($A$119="Alimentation, boissons et tabacs",VLOOKUP($A154,OUTIL!$CH:$CM,F$1,FALSE),IF($A$119="Demi produits",VLOOKUP($A154,OUTIL!$CQ:$CV,F$1,FALSE),IF($A$119="Energie  et  lubrifiants",VLOOKUP($A154,OUTIL!$CY:$DD,F$1,FALSE),IF($A$119="Or industriel",VLOOKUP($A154,OUTIL!$DG:$DL,F$1,FALSE),IF($A$119="Produits bruts d'origine animale et vegetale",VLOOKUP($A154,OUTIL!$DO:$DT,F$1,FALSE),IF($A$119="Produits bruts d'origine minerale",VLOOKUP($A154,OUTIL!$DW:$EB,F$1,FALSE),IF($A$119="Produits finis de consommation",VLOOKUP($A154,OUTIL!$EE:$EJ,F$1,FALSE),IF($A$119="Produits finis d'equipement agricole",VLOOKUP($A154,OUTIL!$EM:$ER,F$1,FALSE),IF($A$119="Produits finis d'equipement industriel",VLOOKUP($A154,OUTIL!$EU:$EZ,F$1,FALSE),"Ahmadovitch")))))))))/1000,0)</f>
        <v>850765</v>
      </c>
    </row>
    <row r="155" spans="1:6" ht="16.5" x14ac:dyDescent="0.3">
      <c r="A155">
        <v>36</v>
      </c>
      <c r="B155" s="5" t="str">
        <f>IF($A$119="Alimentation, boissons et tabacs",VLOOKUP(VLOOKUP($A155,OUTIL!$CH:$CM,B$1,FALSE),REF!$K:$L,2,FALSE),IF($A$119="Demi produits",VLOOKUP(VLOOKUP($A155,OUTIL!$CQ:$CV,B$1,FALSE),REF!$N:$O,2,FALSE),IF($A$119="Energie  et  lubrifiants",VLOOKUP(VLOOKUP($A155,OUTIL!$CY:$DD,B$1,FALSE),REF!$Z:$AA,2,FALSE),IF($A$119="Or industriel",VLOOKUP(VLOOKUP($A155,OUTIL!$DG:$DL,B$1,FALSE),REF!$AC:$AD,2,FALSE),IF($A$119="Produits bruts d'origine animale et vegetale",VLOOKUP(VLOOKUP($A155,OUTIL!$DO:$DT,B$1,FALSE),REF!$Q:$R,2,FALSE),IF($A$119="Produits bruts d'origine minerale",VLOOKUP(VLOOKUP($A155,OUTIL!$DW:$EB,B$1,FALSE),REF!$AF:$AG,2,FALSE),IF($A$119="Produits finis de consommation",VLOOKUP(VLOOKUP($A155,OUTIL!$EE:$EJ,B$1,FALSE),REF!$T:$U,2,FALSE),IF($A$119="Produits finis d'equipement agricole",VLOOKUP(VLOOKUP($A155,OUTIL!$EM:$ER,B$1,FALSE),REF!$AI:$AJ,2,FALSE),IF($A$119="Produits finis d'equipement industriel",VLOOKUP(VLOOKUP($A155,OUTIL!$EU:$EZ,B$1,FALSE),REF!$W:$X,2,FALSE),"Ahmadovitch")))))))))</f>
        <v>Outils de métier</v>
      </c>
      <c r="C155" s="5">
        <f>ROUND(IF($A$119="Alimentation, boissons et tabacs",VLOOKUP($A155,OUTIL!$CH:$CM,C$1,FALSE),IF($A$119="Demi produits",VLOOKUP($A155,OUTIL!$CQ:$CV,C$1,FALSE),IF($A$119="Energie  et  lubrifiants",VLOOKUP($A155,OUTIL!$CY:$DD,C$1,FALSE),IF($A$119="Or industriel",VLOOKUP($A155,OUTIL!$DG:$DL,C$1,FALSE),IF($A$119="Produits bruts d'origine animale et vegetale",VLOOKUP($A155,OUTIL!$DO:$DT,C$1,FALSE),IF($A$119="Produits bruts d'origine minerale",VLOOKUP($A155,OUTIL!$DW:$EB,C$1,FALSE),IF($A$119="Produits finis de consommation",VLOOKUP($A155,OUTIL!$EE:$EJ,C$1,FALSE),IF($A$119="Produits finis d'equipement agricole",VLOOKUP($A155,OUTIL!$EM:$ER,C$1,FALSE),IF($A$119="Produits finis d'equipement industriel",VLOOKUP($A155,OUTIL!$EU:$EZ,C$1,FALSE),"Ahmadovitch")))))))))/1000,0)</f>
        <v>14659</v>
      </c>
      <c r="D155" s="5">
        <f>ROUND(IF($A$119="Alimentation, boissons et tabacs",VLOOKUP($A155,OUTIL!$CH:$CM,D$1,FALSE),IF($A$119="Demi produits",VLOOKUP($A155,OUTIL!$CQ:$CV,D$1,FALSE),IF($A$119="Energie  et  lubrifiants",VLOOKUP($A155,OUTIL!$CY:$DD,D$1,FALSE),IF($A$119="Or industriel",VLOOKUP($A155,OUTIL!$DG:$DL,D$1,FALSE),IF($A$119="Produits bruts d'origine animale et vegetale",VLOOKUP($A155,OUTIL!$DO:$DT,D$1,FALSE),IF($A$119="Produits bruts d'origine minerale",VLOOKUP($A155,OUTIL!$DW:$EB,D$1,FALSE),IF($A$119="Produits finis de consommation",VLOOKUP($A155,OUTIL!$EE:$EJ,D$1,FALSE),IF($A$119="Produits finis d'equipement agricole",VLOOKUP($A155,OUTIL!$EM:$ER,D$1,FALSE),IF($A$119="Produits finis d'equipement industriel",VLOOKUP($A155,OUTIL!$EU:$EZ,D$1,FALSE),"Ahmadovitch")))))))))/1000,0)</f>
        <v>915534</v>
      </c>
      <c r="E155" s="5">
        <f>ROUND(IF($A$119="Alimentation, boissons et tabacs",VLOOKUP($A155,OUTIL!$CH:$CM,E$1,FALSE),IF($A$119="Demi produits",VLOOKUP($A155,OUTIL!$CQ:$CV,E$1,FALSE),IF($A$119="Energie  et  lubrifiants",VLOOKUP($A155,OUTIL!$CY:$DD,E$1,FALSE),IF($A$119="Or industriel",VLOOKUP($A155,OUTIL!$DG:$DL,E$1,FALSE),IF($A$119="Produits bruts d'origine animale et vegetale",VLOOKUP($A155,OUTIL!$DO:$DT,E$1,FALSE),IF($A$119="Produits bruts d'origine minerale",VLOOKUP($A155,OUTIL!$DW:$EB,E$1,FALSE),IF($A$119="Produits finis de consommation",VLOOKUP($A155,OUTIL!$EE:$EJ,E$1,FALSE),IF($A$119="Produits finis d'equipement agricole",VLOOKUP($A155,OUTIL!$EM:$ER,E$1,FALSE),IF($A$119="Produits finis d'equipement industriel",VLOOKUP($A155,OUTIL!$EU:$EZ,E$1,FALSE),"Ahmadovitch")))))))))/1000,0)</f>
        <v>9148</v>
      </c>
      <c r="F155" s="5">
        <f>ROUND(IF($A$119="Alimentation, boissons et tabacs",VLOOKUP($A155,OUTIL!$CH:$CM,F$1,FALSE),IF($A$119="Demi produits",VLOOKUP($A155,OUTIL!$CQ:$CV,F$1,FALSE),IF($A$119="Energie  et  lubrifiants",VLOOKUP($A155,OUTIL!$CY:$DD,F$1,FALSE),IF($A$119="Or industriel",VLOOKUP($A155,OUTIL!$DG:$DL,F$1,FALSE),IF($A$119="Produits bruts d'origine animale et vegetale",VLOOKUP($A155,OUTIL!$DO:$DT,F$1,FALSE),IF($A$119="Produits bruts d'origine minerale",VLOOKUP($A155,OUTIL!$DW:$EB,F$1,FALSE),IF($A$119="Produits finis de consommation",VLOOKUP($A155,OUTIL!$EE:$EJ,F$1,FALSE),IF($A$119="Produits finis d'equipement agricole",VLOOKUP($A155,OUTIL!$EM:$ER,F$1,FALSE),IF($A$119="Produits finis d'equipement industriel",VLOOKUP($A155,OUTIL!$EU:$EZ,F$1,FALSE),"Ahmadovitch")))))))))/1000,0)</f>
        <v>623607</v>
      </c>
    </row>
    <row r="156" spans="1:6" ht="16.5" x14ac:dyDescent="0.3">
      <c r="A156">
        <v>37</v>
      </c>
      <c r="B156" s="5" t="str">
        <f>IF($A$119="Alimentation, boissons et tabacs",VLOOKUP(VLOOKUP($A156,OUTIL!$CH:$CM,B$1,FALSE),REF!$K:$L,2,FALSE),IF($A$119="Demi produits",VLOOKUP(VLOOKUP($A156,OUTIL!$CQ:$CV,B$1,FALSE),REF!$N:$O,2,FALSE),IF($A$119="Energie  et  lubrifiants",VLOOKUP(VLOOKUP($A156,OUTIL!$CY:$DD,B$1,FALSE),REF!$Z:$AA,2,FALSE),IF($A$119="Or industriel",VLOOKUP(VLOOKUP($A156,OUTIL!$DG:$DL,B$1,FALSE),REF!$AC:$AD,2,FALSE),IF($A$119="Produits bruts d'origine animale et vegetale",VLOOKUP(VLOOKUP($A156,OUTIL!$DO:$DT,B$1,FALSE),REF!$Q:$R,2,FALSE),IF($A$119="Produits bruts d'origine minerale",VLOOKUP(VLOOKUP($A156,OUTIL!$DW:$EB,B$1,FALSE),REF!$AF:$AG,2,FALSE),IF($A$119="Produits finis de consommation",VLOOKUP(VLOOKUP($A156,OUTIL!$EE:$EJ,B$1,FALSE),REF!$T:$U,2,FALSE),IF($A$119="Produits finis d'equipement agricole",VLOOKUP(VLOOKUP($A156,OUTIL!$EM:$ER,B$1,FALSE),REF!$AI:$AJ,2,FALSE),IF($A$119="Produits finis d'equipement industriel",VLOOKUP(VLOOKUP($A156,OUTIL!$EU:$EZ,B$1,FALSE),REF!$W:$X,2,FALSE),"Ahmadovitch")))))))))</f>
        <v>Circuits intégrés et micro-assemblages électroniques</v>
      </c>
      <c r="C156" s="5">
        <f>ROUND(IF($A$119="Alimentation, boissons et tabacs",VLOOKUP($A156,OUTIL!$CH:$CM,C$1,FALSE),IF($A$119="Demi produits",VLOOKUP($A156,OUTIL!$CQ:$CV,C$1,FALSE),IF($A$119="Energie  et  lubrifiants",VLOOKUP($A156,OUTIL!$CY:$DD,C$1,FALSE),IF($A$119="Or industriel",VLOOKUP($A156,OUTIL!$DG:$DL,C$1,FALSE),IF($A$119="Produits bruts d'origine animale et vegetale",VLOOKUP($A156,OUTIL!$DO:$DT,C$1,FALSE),IF($A$119="Produits bruts d'origine minerale",VLOOKUP($A156,OUTIL!$DW:$EB,C$1,FALSE),IF($A$119="Produits finis de consommation",VLOOKUP($A156,OUTIL!$EE:$EJ,C$1,FALSE),IF($A$119="Produits finis d'equipement agricole",VLOOKUP($A156,OUTIL!$EM:$ER,C$1,FALSE),IF($A$119="Produits finis d'equipement industriel",VLOOKUP($A156,OUTIL!$EU:$EZ,C$1,FALSE),"Ahmadovitch")))))))))/1000,0)</f>
        <v>1011</v>
      </c>
      <c r="D156" s="5">
        <f>ROUND(IF($A$119="Alimentation, boissons et tabacs",VLOOKUP($A156,OUTIL!$CH:$CM,D$1,FALSE),IF($A$119="Demi produits",VLOOKUP($A156,OUTIL!$CQ:$CV,D$1,FALSE),IF($A$119="Energie  et  lubrifiants",VLOOKUP($A156,OUTIL!$CY:$DD,D$1,FALSE),IF($A$119="Or industriel",VLOOKUP($A156,OUTIL!$DG:$DL,D$1,FALSE),IF($A$119="Produits bruts d'origine animale et vegetale",VLOOKUP($A156,OUTIL!$DO:$DT,D$1,FALSE),IF($A$119="Produits bruts d'origine minerale",VLOOKUP($A156,OUTIL!$DW:$EB,D$1,FALSE),IF($A$119="Produits finis de consommation",VLOOKUP($A156,OUTIL!$EE:$EJ,D$1,FALSE),IF($A$119="Produits finis d'equipement agricole",VLOOKUP($A156,OUTIL!$EM:$ER,D$1,FALSE),IF($A$119="Produits finis d'equipement industriel",VLOOKUP($A156,OUTIL!$EU:$EZ,D$1,FALSE),"Ahmadovitch")))))))))/1000,0)</f>
        <v>874014</v>
      </c>
      <c r="E156" s="5">
        <f>ROUND(IF($A$119="Alimentation, boissons et tabacs",VLOOKUP($A156,OUTIL!$CH:$CM,E$1,FALSE),IF($A$119="Demi produits",VLOOKUP($A156,OUTIL!$CQ:$CV,E$1,FALSE),IF($A$119="Energie  et  lubrifiants",VLOOKUP($A156,OUTIL!$CY:$DD,E$1,FALSE),IF($A$119="Or industriel",VLOOKUP($A156,OUTIL!$DG:$DL,E$1,FALSE),IF($A$119="Produits bruts d'origine animale et vegetale",VLOOKUP($A156,OUTIL!$DO:$DT,E$1,FALSE),IF($A$119="Produits bruts d'origine minerale",VLOOKUP($A156,OUTIL!$DW:$EB,E$1,FALSE),IF($A$119="Produits finis de consommation",VLOOKUP($A156,OUTIL!$EE:$EJ,E$1,FALSE),IF($A$119="Produits finis d'equipement agricole",VLOOKUP($A156,OUTIL!$EM:$ER,E$1,FALSE),IF($A$119="Produits finis d'equipement industriel",VLOOKUP($A156,OUTIL!$EU:$EZ,E$1,FALSE),"Ahmadovitch")))))))))/1000,0)</f>
        <v>682</v>
      </c>
      <c r="F156" s="5">
        <f>ROUND(IF($A$119="Alimentation, boissons et tabacs",VLOOKUP($A156,OUTIL!$CH:$CM,F$1,FALSE),IF($A$119="Demi produits",VLOOKUP($A156,OUTIL!$CQ:$CV,F$1,FALSE),IF($A$119="Energie  et  lubrifiants",VLOOKUP($A156,OUTIL!$CY:$DD,F$1,FALSE),IF($A$119="Or industriel",VLOOKUP($A156,OUTIL!$DG:$DL,F$1,FALSE),IF($A$119="Produits bruts d'origine animale et vegetale",VLOOKUP($A156,OUTIL!$DO:$DT,F$1,FALSE),IF($A$119="Produits bruts d'origine minerale",VLOOKUP($A156,OUTIL!$DW:$EB,F$1,FALSE),IF($A$119="Produits finis de consommation",VLOOKUP($A156,OUTIL!$EE:$EJ,F$1,FALSE),IF($A$119="Produits finis d'equipement agricole",VLOOKUP($A156,OUTIL!$EM:$ER,F$1,FALSE),IF($A$119="Produits finis d'equipement industriel",VLOOKUP($A156,OUTIL!$EU:$EZ,F$1,FALSE),"Ahmadovitch")))))))))/1000,0)</f>
        <v>705336</v>
      </c>
    </row>
    <row r="157" spans="1:6" ht="16.5" x14ac:dyDescent="0.3">
      <c r="A157">
        <v>38</v>
      </c>
      <c r="B157" s="5" t="str">
        <f>IF($A$119="Alimentation, boissons et tabacs",VLOOKUP(VLOOKUP($A157,OUTIL!$CH:$CM,B$1,FALSE),REF!$K:$L,2,FALSE),IF($A$119="Demi produits",VLOOKUP(VLOOKUP($A157,OUTIL!$CQ:$CV,B$1,FALSE),REF!$N:$O,2,FALSE),IF($A$119="Energie  et  lubrifiants",VLOOKUP(VLOOKUP($A157,OUTIL!$CY:$DD,B$1,FALSE),REF!$Z:$AA,2,FALSE),IF($A$119="Or industriel",VLOOKUP(VLOOKUP($A157,OUTIL!$DG:$DL,B$1,FALSE),REF!$AC:$AD,2,FALSE),IF($A$119="Produits bruts d'origine animale et vegetale",VLOOKUP(VLOOKUP($A157,OUTIL!$DO:$DT,B$1,FALSE),REF!$Q:$R,2,FALSE),IF($A$119="Produits bruts d'origine minerale",VLOOKUP(VLOOKUP($A157,OUTIL!$DW:$EB,B$1,FALSE),REF!$AF:$AG,2,FALSE),IF($A$119="Produits finis de consommation",VLOOKUP(VLOOKUP($A157,OUTIL!$EE:$EJ,B$1,FALSE),REF!$T:$U,2,FALSE),IF($A$119="Produits finis d'equipement agricole",VLOOKUP(VLOOKUP($A157,OUTIL!$EM:$ER,B$1,FALSE),REF!$AI:$AJ,2,FALSE),IF($A$119="Produits finis d'equipement industriel",VLOOKUP(VLOOKUP($A157,OUTIL!$EU:$EZ,B$1,FALSE),REF!$W:$X,2,FALSE),"Ahmadovitch")))))))))</f>
        <v>Sous systèmes électroniques</v>
      </c>
      <c r="C157" s="5">
        <f>ROUND(IF($A$119="Alimentation, boissons et tabacs",VLOOKUP($A157,OUTIL!$CH:$CM,C$1,FALSE),IF($A$119="Demi produits",VLOOKUP($A157,OUTIL!$CQ:$CV,C$1,FALSE),IF($A$119="Energie  et  lubrifiants",VLOOKUP($A157,OUTIL!$CY:$DD,C$1,FALSE),IF($A$119="Or industriel",VLOOKUP($A157,OUTIL!$DG:$DL,C$1,FALSE),IF($A$119="Produits bruts d'origine animale et vegetale",VLOOKUP($A157,OUTIL!$DO:$DT,C$1,FALSE),IF($A$119="Produits bruts d'origine minerale",VLOOKUP($A157,OUTIL!$DW:$EB,C$1,FALSE),IF($A$119="Produits finis de consommation",VLOOKUP($A157,OUTIL!$EE:$EJ,C$1,FALSE),IF($A$119="Produits finis d'equipement agricole",VLOOKUP($A157,OUTIL!$EM:$ER,C$1,FALSE),IF($A$119="Produits finis d'equipement industriel",VLOOKUP($A157,OUTIL!$EU:$EZ,C$1,FALSE),"Ahmadovitch")))))))))/1000,0)</f>
        <v>4785</v>
      </c>
      <c r="D157" s="5">
        <f>ROUND(IF($A$119="Alimentation, boissons et tabacs",VLOOKUP($A157,OUTIL!$CH:$CM,D$1,FALSE),IF($A$119="Demi produits",VLOOKUP($A157,OUTIL!$CQ:$CV,D$1,FALSE),IF($A$119="Energie  et  lubrifiants",VLOOKUP($A157,OUTIL!$CY:$DD,D$1,FALSE),IF($A$119="Or industriel",VLOOKUP($A157,OUTIL!$DG:$DL,D$1,FALSE),IF($A$119="Produits bruts d'origine animale et vegetale",VLOOKUP($A157,OUTIL!$DO:$DT,D$1,FALSE),IF($A$119="Produits bruts d'origine minerale",VLOOKUP($A157,OUTIL!$DW:$EB,D$1,FALSE),IF($A$119="Produits finis de consommation",VLOOKUP($A157,OUTIL!$EE:$EJ,D$1,FALSE),IF($A$119="Produits finis d'equipement agricole",VLOOKUP($A157,OUTIL!$EM:$ER,D$1,FALSE),IF($A$119="Produits finis d'equipement industriel",VLOOKUP($A157,OUTIL!$EU:$EZ,D$1,FALSE),"Ahmadovitch")))))))))/1000,0)</f>
        <v>840097</v>
      </c>
      <c r="E157" s="5">
        <f>ROUND(IF($A$119="Alimentation, boissons et tabacs",VLOOKUP($A157,OUTIL!$CH:$CM,E$1,FALSE),IF($A$119="Demi produits",VLOOKUP($A157,OUTIL!$CQ:$CV,E$1,FALSE),IF($A$119="Energie  et  lubrifiants",VLOOKUP($A157,OUTIL!$CY:$DD,E$1,FALSE),IF($A$119="Or industriel",VLOOKUP($A157,OUTIL!$DG:$DL,E$1,FALSE),IF($A$119="Produits bruts d'origine animale et vegetale",VLOOKUP($A157,OUTIL!$DO:$DT,E$1,FALSE),IF($A$119="Produits bruts d'origine minerale",VLOOKUP($A157,OUTIL!$DW:$EB,E$1,FALSE),IF($A$119="Produits finis de consommation",VLOOKUP($A157,OUTIL!$EE:$EJ,E$1,FALSE),IF($A$119="Produits finis d'equipement agricole",VLOOKUP($A157,OUTIL!$EM:$ER,E$1,FALSE),IF($A$119="Produits finis d'equipement industriel",VLOOKUP($A157,OUTIL!$EU:$EZ,E$1,FALSE),"Ahmadovitch")))))))))/1000,0)</f>
        <v>4665</v>
      </c>
      <c r="F157" s="5">
        <f>ROUND(IF($A$119="Alimentation, boissons et tabacs",VLOOKUP($A157,OUTIL!$CH:$CM,F$1,FALSE),IF($A$119="Demi produits",VLOOKUP($A157,OUTIL!$CQ:$CV,F$1,FALSE),IF($A$119="Energie  et  lubrifiants",VLOOKUP($A157,OUTIL!$CY:$DD,F$1,FALSE),IF($A$119="Or industriel",VLOOKUP($A157,OUTIL!$DG:$DL,F$1,FALSE),IF($A$119="Produits bruts d'origine animale et vegetale",VLOOKUP($A157,OUTIL!$DO:$DT,F$1,FALSE),IF($A$119="Produits bruts d'origine minerale",VLOOKUP($A157,OUTIL!$DW:$EB,F$1,FALSE),IF($A$119="Produits finis de consommation",VLOOKUP($A157,OUTIL!$EE:$EJ,F$1,FALSE),IF($A$119="Produits finis d'equipement agricole",VLOOKUP($A157,OUTIL!$EM:$ER,F$1,FALSE),IF($A$119="Produits finis d'equipement industriel",VLOOKUP($A157,OUTIL!$EU:$EZ,F$1,FALSE),"Ahmadovitch")))))))))/1000,0)</f>
        <v>846320</v>
      </c>
    </row>
    <row r="158" spans="1:6" ht="16.5" x14ac:dyDescent="0.3">
      <c r="A158">
        <v>39</v>
      </c>
      <c r="B158" s="5" t="str">
        <f>IF($A$119="Alimentation, boissons et tabacs",VLOOKUP(VLOOKUP($A158,OUTIL!$CH:$CM,B$1,FALSE),REF!$K:$L,2,FALSE),IF($A$119="Demi produits",VLOOKUP(VLOOKUP($A158,OUTIL!$CQ:$CV,B$1,FALSE),REF!$N:$O,2,FALSE),IF($A$119="Energie  et  lubrifiants",VLOOKUP(VLOOKUP($A158,OUTIL!$CY:$DD,B$1,FALSE),REF!$Z:$AA,2,FALSE),IF($A$119="Or industriel",VLOOKUP(VLOOKUP($A158,OUTIL!$DG:$DL,B$1,FALSE),REF!$AC:$AD,2,FALSE),IF($A$119="Produits bruts d'origine animale et vegetale",VLOOKUP(VLOOKUP($A158,OUTIL!$DO:$DT,B$1,FALSE),REF!$Q:$R,2,FALSE),IF($A$119="Produits bruts d'origine minerale",VLOOKUP(VLOOKUP($A158,OUTIL!$DW:$EB,B$1,FALSE),REF!$AF:$AG,2,FALSE),IF($A$119="Produits finis de consommation",VLOOKUP(VLOOKUP($A158,OUTIL!$EE:$EJ,B$1,FALSE),REF!$T:$U,2,FALSE),IF($A$119="Produits finis d'equipement agricole",VLOOKUP(VLOOKUP($A158,OUTIL!$EM:$ER,B$1,FALSE),REF!$AI:$AJ,2,FALSE),IF($A$119="Produits finis d'equipement industriel",VLOOKUP(VLOOKUP($A158,OUTIL!$EU:$EZ,B$1,FALSE),REF!$W:$X,2,FALSE),"Ahmadovitch")))))))))</f>
        <v>Arbres de transmission, manivelles, vilebrequins</v>
      </c>
      <c r="C158" s="5">
        <f>ROUND(IF($A$119="Alimentation, boissons et tabacs",VLOOKUP($A158,OUTIL!$CH:$CM,C$1,FALSE),IF($A$119="Demi produits",VLOOKUP($A158,OUTIL!$CQ:$CV,C$1,FALSE),IF($A$119="Energie  et  lubrifiants",VLOOKUP($A158,OUTIL!$CY:$DD,C$1,FALSE),IF($A$119="Or industriel",VLOOKUP($A158,OUTIL!$DG:$DL,C$1,FALSE),IF($A$119="Produits bruts d'origine animale et vegetale",VLOOKUP($A158,OUTIL!$DO:$DT,C$1,FALSE),IF($A$119="Produits bruts d'origine minerale",VLOOKUP($A158,OUTIL!$DW:$EB,C$1,FALSE),IF($A$119="Produits finis de consommation",VLOOKUP($A158,OUTIL!$EE:$EJ,C$1,FALSE),IF($A$119="Produits finis d'equipement agricole",VLOOKUP($A158,OUTIL!$EM:$ER,C$1,FALSE),IF($A$119="Produits finis d'equipement industriel",VLOOKUP($A158,OUTIL!$EU:$EZ,C$1,FALSE),"Ahmadovitch")))))))))/1000,0)</f>
        <v>5195</v>
      </c>
      <c r="D158" s="5">
        <f>ROUND(IF($A$119="Alimentation, boissons et tabacs",VLOOKUP($A158,OUTIL!$CH:$CM,D$1,FALSE),IF($A$119="Demi produits",VLOOKUP($A158,OUTIL!$CQ:$CV,D$1,FALSE),IF($A$119="Energie  et  lubrifiants",VLOOKUP($A158,OUTIL!$CY:$DD,D$1,FALSE),IF($A$119="Or industriel",VLOOKUP($A158,OUTIL!$DG:$DL,D$1,FALSE),IF($A$119="Produits bruts d'origine animale et vegetale",VLOOKUP($A158,OUTIL!$DO:$DT,D$1,FALSE),IF($A$119="Produits bruts d'origine minerale",VLOOKUP($A158,OUTIL!$DW:$EB,D$1,FALSE),IF($A$119="Produits finis de consommation",VLOOKUP($A158,OUTIL!$EE:$EJ,D$1,FALSE),IF($A$119="Produits finis d'equipement agricole",VLOOKUP($A158,OUTIL!$EM:$ER,D$1,FALSE),IF($A$119="Produits finis d'equipement industriel",VLOOKUP($A158,OUTIL!$EU:$EZ,D$1,FALSE),"Ahmadovitch")))))))))/1000,0)</f>
        <v>820685</v>
      </c>
      <c r="E158" s="5">
        <f>ROUND(IF($A$119="Alimentation, boissons et tabacs",VLOOKUP($A158,OUTIL!$CH:$CM,E$1,FALSE),IF($A$119="Demi produits",VLOOKUP($A158,OUTIL!$CQ:$CV,E$1,FALSE),IF($A$119="Energie  et  lubrifiants",VLOOKUP($A158,OUTIL!$CY:$DD,E$1,FALSE),IF($A$119="Or industriel",VLOOKUP($A158,OUTIL!$DG:$DL,E$1,FALSE),IF($A$119="Produits bruts d'origine animale et vegetale",VLOOKUP($A158,OUTIL!$DO:$DT,E$1,FALSE),IF($A$119="Produits bruts d'origine minerale",VLOOKUP($A158,OUTIL!$DW:$EB,E$1,FALSE),IF($A$119="Produits finis de consommation",VLOOKUP($A158,OUTIL!$EE:$EJ,E$1,FALSE),IF($A$119="Produits finis d'equipement agricole",VLOOKUP($A158,OUTIL!$EM:$ER,E$1,FALSE),IF($A$119="Produits finis d'equipement industriel",VLOOKUP($A158,OUTIL!$EU:$EZ,E$1,FALSE),"Ahmadovitch")))))))))/1000,0)</f>
        <v>4301</v>
      </c>
      <c r="F158" s="5">
        <f>ROUND(IF($A$119="Alimentation, boissons et tabacs",VLOOKUP($A158,OUTIL!$CH:$CM,F$1,FALSE),IF($A$119="Demi produits",VLOOKUP($A158,OUTIL!$CQ:$CV,F$1,FALSE),IF($A$119="Energie  et  lubrifiants",VLOOKUP($A158,OUTIL!$CY:$DD,F$1,FALSE),IF($A$119="Or industriel",VLOOKUP($A158,OUTIL!$DG:$DL,F$1,FALSE),IF($A$119="Produits bruts d'origine animale et vegetale",VLOOKUP($A158,OUTIL!$DO:$DT,F$1,FALSE),IF($A$119="Produits bruts d'origine minerale",VLOOKUP($A158,OUTIL!$DW:$EB,F$1,FALSE),IF($A$119="Produits finis de consommation",VLOOKUP($A158,OUTIL!$EE:$EJ,F$1,FALSE),IF($A$119="Produits finis d'equipement agricole",VLOOKUP($A158,OUTIL!$EM:$ER,F$1,FALSE),IF($A$119="Produits finis d'equipement industriel",VLOOKUP($A158,OUTIL!$EU:$EZ,F$1,FALSE),"Ahmadovitch")))))))))/1000,0)</f>
        <v>707474</v>
      </c>
    </row>
    <row r="159" spans="1:6" ht="16.5" x14ac:dyDescent="0.3">
      <c r="A159">
        <v>40</v>
      </c>
      <c r="B159" s="5" t="str">
        <f>IF($A$119="Alimentation, boissons et tabacs",VLOOKUP(VLOOKUP($A159,OUTIL!$CH:$CM,B$1,FALSE),REF!$K:$L,2,FALSE),IF($A$119="Demi produits",VLOOKUP(VLOOKUP($A159,OUTIL!$CQ:$CV,B$1,FALSE),REF!$N:$O,2,FALSE),IF($A$119="Energie  et  lubrifiants",VLOOKUP(VLOOKUP($A159,OUTIL!$CY:$DD,B$1,FALSE),REF!$Z:$AA,2,FALSE),IF($A$119="Or industriel",VLOOKUP(VLOOKUP($A159,OUTIL!$DG:$DL,B$1,FALSE),REF!$AC:$AD,2,FALSE),IF($A$119="Produits bruts d'origine animale et vegetale",VLOOKUP(VLOOKUP($A159,OUTIL!$DO:$DT,B$1,FALSE),REF!$Q:$R,2,FALSE),IF($A$119="Produits bruts d'origine minerale",VLOOKUP(VLOOKUP($A159,OUTIL!$DW:$EB,B$1,FALSE),REF!$AF:$AG,2,FALSE),IF($A$119="Produits finis de consommation",VLOOKUP(VLOOKUP($A159,OUTIL!$EE:$EJ,B$1,FALSE),REF!$T:$U,2,FALSE),IF($A$119="Produits finis d'equipement agricole",VLOOKUP(VLOOKUP($A159,OUTIL!$EM:$ER,B$1,FALSE),REF!$AI:$AJ,2,FALSE),IF($A$119="Produits finis d'equipement industriel",VLOOKUP(VLOOKUP($A159,OUTIL!$EU:$EZ,B$1,FALSE),REF!$W:$X,2,FALSE),"Ahmadovitch")))))))))</f>
        <v>Parties et pieces detachees pour vehicules industriels</v>
      </c>
      <c r="C159" s="5">
        <f>ROUND(IF($A$119="Alimentation, boissons et tabacs",VLOOKUP($A159,OUTIL!$CH:$CM,C$1,FALSE),IF($A$119="Demi produits",VLOOKUP($A159,OUTIL!$CQ:$CV,C$1,FALSE),IF($A$119="Energie  et  lubrifiants",VLOOKUP($A159,OUTIL!$CY:$DD,C$1,FALSE),IF($A$119="Or industriel",VLOOKUP($A159,OUTIL!$DG:$DL,C$1,FALSE),IF($A$119="Produits bruts d'origine animale et vegetale",VLOOKUP($A159,OUTIL!$DO:$DT,C$1,FALSE),IF($A$119="Produits bruts d'origine minerale",VLOOKUP($A159,OUTIL!$DW:$EB,C$1,FALSE),IF($A$119="Produits finis de consommation",VLOOKUP($A159,OUTIL!$EE:$EJ,C$1,FALSE),IF($A$119="Produits finis d'equipement agricole",VLOOKUP($A159,OUTIL!$EM:$ER,C$1,FALSE),IF($A$119="Produits finis d'equipement industriel",VLOOKUP($A159,OUTIL!$EU:$EZ,C$1,FALSE),"Ahmadovitch")))))))))/1000,0)</f>
        <v>11519</v>
      </c>
      <c r="D159" s="5">
        <f>ROUND(IF($A$119="Alimentation, boissons et tabacs",VLOOKUP($A159,OUTIL!$CH:$CM,D$1,FALSE),IF($A$119="Demi produits",VLOOKUP($A159,OUTIL!$CQ:$CV,D$1,FALSE),IF($A$119="Energie  et  lubrifiants",VLOOKUP($A159,OUTIL!$CY:$DD,D$1,FALSE),IF($A$119="Or industriel",VLOOKUP($A159,OUTIL!$DG:$DL,D$1,FALSE),IF($A$119="Produits bruts d'origine animale et vegetale",VLOOKUP($A159,OUTIL!$DO:$DT,D$1,FALSE),IF($A$119="Produits bruts d'origine minerale",VLOOKUP($A159,OUTIL!$DW:$EB,D$1,FALSE),IF($A$119="Produits finis de consommation",VLOOKUP($A159,OUTIL!$EE:$EJ,D$1,FALSE),IF($A$119="Produits finis d'equipement agricole",VLOOKUP($A159,OUTIL!$EM:$ER,D$1,FALSE),IF($A$119="Produits finis d'equipement industriel",VLOOKUP($A159,OUTIL!$EU:$EZ,D$1,FALSE),"Ahmadovitch")))))))))/1000,0)</f>
        <v>723979</v>
      </c>
      <c r="E159" s="5">
        <f>ROUND(IF($A$119="Alimentation, boissons et tabacs",VLOOKUP($A159,OUTIL!$CH:$CM,E$1,FALSE),IF($A$119="Demi produits",VLOOKUP($A159,OUTIL!$CQ:$CV,E$1,FALSE),IF($A$119="Energie  et  lubrifiants",VLOOKUP($A159,OUTIL!$CY:$DD,E$1,FALSE),IF($A$119="Or industriel",VLOOKUP($A159,OUTIL!$DG:$DL,E$1,FALSE),IF($A$119="Produits bruts d'origine animale et vegetale",VLOOKUP($A159,OUTIL!$DO:$DT,E$1,FALSE),IF($A$119="Produits bruts d'origine minerale",VLOOKUP($A159,OUTIL!$DW:$EB,E$1,FALSE),IF($A$119="Produits finis de consommation",VLOOKUP($A159,OUTIL!$EE:$EJ,E$1,FALSE),IF($A$119="Produits finis d'equipement agricole",VLOOKUP($A159,OUTIL!$EM:$ER,E$1,FALSE),IF($A$119="Produits finis d'equipement industriel",VLOOKUP($A159,OUTIL!$EU:$EZ,E$1,FALSE),"Ahmadovitch")))))))))/1000,0)</f>
        <v>12011</v>
      </c>
      <c r="F159" s="5">
        <f>ROUND(IF($A$119="Alimentation, boissons et tabacs",VLOOKUP($A159,OUTIL!$CH:$CM,F$1,FALSE),IF($A$119="Demi produits",VLOOKUP($A159,OUTIL!$CQ:$CV,F$1,FALSE),IF($A$119="Energie  et  lubrifiants",VLOOKUP($A159,OUTIL!$CY:$DD,F$1,FALSE),IF($A$119="Or industriel",VLOOKUP($A159,OUTIL!$DG:$DL,F$1,FALSE),IF($A$119="Produits bruts d'origine animale et vegetale",VLOOKUP($A159,OUTIL!$DO:$DT,F$1,FALSE),IF($A$119="Produits bruts d'origine minerale",VLOOKUP($A159,OUTIL!$DW:$EB,F$1,FALSE),IF($A$119="Produits finis de consommation",VLOOKUP($A159,OUTIL!$EE:$EJ,F$1,FALSE),IF($A$119="Produits finis d'equipement agricole",VLOOKUP($A159,OUTIL!$EM:$ER,F$1,FALSE),IF($A$119="Produits finis d'equipement industriel",VLOOKUP($A159,OUTIL!$EU:$EZ,F$1,FALSE),"Ahmadovitch")))))))))/1000,0)</f>
        <v>804632</v>
      </c>
    </row>
    <row r="160" spans="1:6" ht="16.5" x14ac:dyDescent="0.3">
      <c r="B160" s="5" t="s">
        <v>113</v>
      </c>
      <c r="C160" s="5">
        <f>C119-SUM(C120:C159)</f>
        <v>132478</v>
      </c>
      <c r="D160" s="5">
        <f>D119-SUM(D120:D159)</f>
        <v>7020768</v>
      </c>
      <c r="E160" s="5">
        <f>E119-SUM(E120:E159)</f>
        <v>69074</v>
      </c>
      <c r="F160" s="5">
        <f>F119-SUM(F120:F159)</f>
        <v>6413605</v>
      </c>
    </row>
    <row r="161" spans="1:6" x14ac:dyDescent="0.25">
      <c r="A161" t="s">
        <v>222</v>
      </c>
      <c r="B161" s="2" t="str">
        <f>IF($A$161="Alimentation, boissons et tabacs",VLOOKUP(VLOOKUP($A161,OUTIL!$CH:$CM,B$1,FALSE),REF!$K:$L,2,FALSE),IF($A$161="Demi produits",VLOOKUP(VLOOKUP($A161,OUTIL!$CQ:$CV,B$1,FALSE),REF!$N:$O,2,FALSE),IF($A$161="Energie  et  lubrifiants",VLOOKUP(VLOOKUP($A161,OUTIL!$CY:$DD,B$1,FALSE),REF!$Z:$AA,2,FALSE),IF($A$161="Or industriel",VLOOKUP(VLOOKUP($A161,OUTIL!$DG:$DL,B$1,FALSE),REF!$AC:$AD,2,FALSE),IF($A$161="Produits bruts d'origine animale et vegetale",VLOOKUP(VLOOKUP($A161,OUTIL!$DO:$DT,B$1,FALSE),REF!$Q:$R,2,FALSE),IF($A$161="Produits bruts d'origine minerale",VLOOKUP(VLOOKUP($A161,OUTIL!$DW:$EB,B$1,FALSE),REF!$AF:$AG,2,FALSE),IF($A$161="Produits finis de consommation",VLOOKUP(VLOOKUP($A161,OUTIL!$EE:$EJ,B$1,FALSE),REF!$T:$U,2,FALSE),IF($A$161="Produits finis d'equipement agricole",VLOOKUP(VLOOKUP($A161,OUTIL!$EM:$ER,B$1,FALSE),REF!$AI:$AJ,2,FALSE),IF($A$161="Produits finis d'equipement industriel",VLOOKUP(VLOOKUP($A161,OUTIL!$EU:$EZ,B$1,FALSE),REF!$W:$X,2,FALSE),"Ahmadovitch")))))))))</f>
        <v>PRODUITS FINIS DE CONSOMMATION</v>
      </c>
      <c r="C161" s="2">
        <f>ROUND(IF($A$161="Alimentation, boissons et tabacs",VLOOKUP($A161,OUTIL!$CH:$CM,C$1,FALSE),IF($A$161="Demi produits",VLOOKUP($A161,OUTIL!$CQ:$CV,C$1,FALSE),IF($A$161="Energie  et  lubrifiants",VLOOKUP($A161,OUTIL!$CY:$DD,C$1,FALSE),IF($A$161="Or industriel",VLOOKUP($A161,OUTIL!$DG:$DL,C$1,FALSE),IF($A$161="Produits bruts d'origine animale et vegetale",VLOOKUP($A161,OUTIL!$DO:$DT,C$1,FALSE),IF($A$161="Produits bruts d'origine minerale",VLOOKUP($A161,OUTIL!$DW:$EB,C$1,FALSE),IF($A$161="Produits finis de consommation",VLOOKUP($A161,OUTIL!$EE:$EJ,C$1,FALSE),IF($A$161="Produits finis d'equipement agricole",VLOOKUP($A161,OUTIL!$EM:$ER,C$1,FALSE),IF($A$161="Produits finis d'equipement industriel",VLOOKUP($A161,OUTIL!$EU:$EZ,C$1,FALSE),"Ahmadovitch")))))))))/1000,0)</f>
        <v>1754068</v>
      </c>
      <c r="D161" s="2">
        <f>ROUND(IF($A$161="Alimentation, boissons et tabacs",VLOOKUP($A161,OUTIL!$CH:$CM,D$1,FALSE),IF($A$161="Demi produits",VLOOKUP($A161,OUTIL!$CQ:$CV,D$1,FALSE),IF($A$161="Energie  et  lubrifiants",VLOOKUP($A161,OUTIL!$CY:$DD,D$1,FALSE),IF($A$161="Or industriel",VLOOKUP($A161,OUTIL!$DG:$DL,D$1,FALSE),IF($A$161="Produits bruts d'origine animale et vegetale",VLOOKUP($A161,OUTIL!$DO:$DT,D$1,FALSE),IF($A$161="Produits bruts d'origine minerale",VLOOKUP($A161,OUTIL!$DW:$EB,D$1,FALSE),IF($A$161="Produits finis de consommation",VLOOKUP($A161,OUTIL!$EE:$EJ,D$1,FALSE),IF($A$161="Produits finis d'equipement agricole",VLOOKUP($A161,OUTIL!$EM:$ER,D$1,FALSE),IF($A$161="Produits finis d'equipement industriel",VLOOKUP($A161,OUTIL!$EU:$EZ,D$1,FALSE),"Ahmadovitch")))))))))/1000,0)</f>
        <v>149227648</v>
      </c>
      <c r="E161" s="2">
        <f>ROUND(IF($A$161="Alimentation, boissons et tabacs",VLOOKUP($A161,OUTIL!$CH:$CM,E$1,FALSE),IF($A$161="Demi produits",VLOOKUP($A161,OUTIL!$CQ:$CV,E$1,FALSE),IF($A$161="Energie  et  lubrifiants",VLOOKUP($A161,OUTIL!$CY:$DD,E$1,FALSE),IF($A$161="Or industriel",VLOOKUP($A161,OUTIL!$DG:$DL,E$1,FALSE),IF($A$161="Produits bruts d'origine animale et vegetale",VLOOKUP($A161,OUTIL!$DO:$DT,E$1,FALSE),IF($A$161="Produits bruts d'origine minerale",VLOOKUP($A161,OUTIL!$DW:$EB,E$1,FALSE),IF($A$161="Produits finis de consommation",VLOOKUP($A161,OUTIL!$EE:$EJ,E$1,FALSE),IF($A$161="Produits finis d'equipement agricole",VLOOKUP($A161,OUTIL!$EM:$ER,E$1,FALSE),IF($A$161="Produits finis d'equipement industriel",VLOOKUP($A161,OUTIL!$EU:$EZ,E$1,FALSE),"Ahmadovitch")))))))))/1000,0)</f>
        <v>1560929</v>
      </c>
      <c r="F161" s="2">
        <f>ROUND(IF($A$161="Alimentation, boissons et tabacs",VLOOKUP($A161,OUTIL!$CH:$CM,F$1,FALSE),IF($A$161="Demi produits",VLOOKUP($A161,OUTIL!$CQ:$CV,F$1,FALSE),IF($A$161="Energie  et  lubrifiants",VLOOKUP($A161,OUTIL!$CY:$DD,F$1,FALSE),IF($A$161="Or industriel",VLOOKUP($A161,OUTIL!$DG:$DL,F$1,FALSE),IF($A$161="Produits bruts d'origine animale et vegetale",VLOOKUP($A161,OUTIL!$DO:$DT,F$1,FALSE),IF($A$161="Produits bruts d'origine minerale",VLOOKUP($A161,OUTIL!$DW:$EB,F$1,FALSE),IF($A$161="Produits finis de consommation",VLOOKUP($A161,OUTIL!$EE:$EJ,F$1,FALSE),IF($A$161="Produits finis d'equipement agricole",VLOOKUP($A161,OUTIL!$EM:$ER,F$1,FALSE),IF($A$161="Produits finis d'equipement industriel",VLOOKUP($A161,OUTIL!$EU:$EZ,F$1,FALSE),"Ahmadovitch")))))))))/1000,0)</f>
        <v>131901076</v>
      </c>
    </row>
    <row r="162" spans="1:6" ht="16.5" x14ac:dyDescent="0.3">
      <c r="A162">
        <v>1</v>
      </c>
      <c r="B162" s="5" t="str">
        <f>IF($A$161="Alimentation, boissons et tabacs",VLOOKUP(VLOOKUP($A162,OUTIL!$CH:$CM,B$1,FALSE),REF!$K:$L,2,FALSE),IF($A$161="Demi produits",VLOOKUP(VLOOKUP($A162,OUTIL!$CQ:$CV,B$1,FALSE),REF!$N:$O,2,FALSE),IF($A$161="Energie  et  lubrifiants",VLOOKUP(VLOOKUP($A162,OUTIL!$CY:$DD,B$1,FALSE),REF!$Z:$AA,2,FALSE),IF($A$161="Or industriel",VLOOKUP(VLOOKUP($A162,OUTIL!$DG:$DL,B$1,FALSE),REF!$AC:$AD,2,FALSE),IF($A$161="Produits bruts d'origine animale et vegetale",VLOOKUP(VLOOKUP($A162,OUTIL!$DO:$DT,B$1,FALSE),REF!$Q:$R,2,FALSE),IF($A$161="Produits bruts d'origine minerale",VLOOKUP(VLOOKUP($A162,OUTIL!$DW:$EB,B$1,FALSE),REF!$AF:$AG,2,FALSE),IF($A$161="Produits finis de consommation",VLOOKUP(VLOOKUP($A162,OUTIL!$EE:$EJ,B$1,FALSE),REF!$T:$U,2,FALSE),IF($A$161="Produits finis d'equipement agricole",VLOOKUP(VLOOKUP($A162,OUTIL!$EM:$ER,B$1,FALSE),REF!$AI:$AJ,2,FALSE),IF($A$161="Produits finis d'equipement industriel",VLOOKUP(VLOOKUP($A162,OUTIL!$EU:$EZ,B$1,FALSE),REF!$W:$X,2,FALSE),"Ahmadovitch")))))))))</f>
        <v>Voitures de tourisme</v>
      </c>
      <c r="C162" s="5">
        <f>ROUND(IF($A$161="Alimentation, boissons et tabacs",VLOOKUP($A162,OUTIL!$CH:$CM,C$1,FALSE),IF($A$161="Demi produits",VLOOKUP($A162,OUTIL!$CQ:$CV,C$1,FALSE),IF($A$161="Energie  et  lubrifiants",VLOOKUP($A162,OUTIL!$CY:$DD,C$1,FALSE),IF($A$161="Or industriel",VLOOKUP($A162,OUTIL!$DG:$DL,C$1,FALSE),IF($A$161="Produits bruts d'origine animale et vegetale",VLOOKUP($A162,OUTIL!$DO:$DT,C$1,FALSE),IF($A$161="Produits bruts d'origine minerale",VLOOKUP($A162,OUTIL!$DW:$EB,C$1,FALSE),IF($A$161="Produits finis de consommation",VLOOKUP($A162,OUTIL!$EE:$EJ,C$1,FALSE),IF($A$161="Produits finis d'equipement agricole",VLOOKUP($A162,OUTIL!$EM:$ER,C$1,FALSE),IF($A$161="Produits finis d'equipement industriel",VLOOKUP($A162,OUTIL!$EU:$EZ,C$1,FALSE),"Ahmadovitch")))))))))/1000,0)</f>
        <v>191404</v>
      </c>
      <c r="D162" s="5">
        <f>ROUND(IF($A$161="Alimentation, boissons et tabacs",VLOOKUP($A162,OUTIL!$CH:$CM,D$1,FALSE),IF($A$161="Demi produits",VLOOKUP($A162,OUTIL!$CQ:$CV,D$1,FALSE),IF($A$161="Energie  et  lubrifiants",VLOOKUP($A162,OUTIL!$CY:$DD,D$1,FALSE),IF($A$161="Or industriel",VLOOKUP($A162,OUTIL!$DG:$DL,D$1,FALSE),IF($A$161="Produits bruts d'origine animale et vegetale",VLOOKUP($A162,OUTIL!$DO:$DT,D$1,FALSE),IF($A$161="Produits bruts d'origine minerale",VLOOKUP($A162,OUTIL!$DW:$EB,D$1,FALSE),IF($A$161="Produits finis de consommation",VLOOKUP($A162,OUTIL!$EE:$EJ,D$1,FALSE),IF($A$161="Produits finis d'equipement agricole",VLOOKUP($A162,OUTIL!$EM:$ER,D$1,FALSE),IF($A$161="Produits finis d'equipement industriel",VLOOKUP($A162,OUTIL!$EU:$EZ,D$1,FALSE),"Ahmadovitch")))))))))/1000,0)</f>
        <v>27760163</v>
      </c>
      <c r="E162" s="5">
        <f>ROUND(IF($A$161="Alimentation, boissons et tabacs",VLOOKUP($A162,OUTIL!$CH:$CM,E$1,FALSE),IF($A$161="Demi produits",VLOOKUP($A162,OUTIL!$CQ:$CV,E$1,FALSE),IF($A$161="Energie  et  lubrifiants",VLOOKUP($A162,OUTIL!$CY:$DD,E$1,FALSE),IF($A$161="Or industriel",VLOOKUP($A162,OUTIL!$DG:$DL,E$1,FALSE),IF($A$161="Produits bruts d'origine animale et vegetale",VLOOKUP($A162,OUTIL!$DO:$DT,E$1,FALSE),IF($A$161="Produits bruts d'origine minerale",VLOOKUP($A162,OUTIL!$DW:$EB,E$1,FALSE),IF($A$161="Produits finis de consommation",VLOOKUP($A162,OUTIL!$EE:$EJ,E$1,FALSE),IF($A$161="Produits finis d'equipement agricole",VLOOKUP($A162,OUTIL!$EM:$ER,E$1,FALSE),IF($A$161="Produits finis d'equipement industriel",VLOOKUP($A162,OUTIL!$EU:$EZ,E$1,FALSE),"Ahmadovitch")))))))))/1000,0)</f>
        <v>138279</v>
      </c>
      <c r="F162" s="5">
        <f>ROUND(IF($A$161="Alimentation, boissons et tabacs",VLOOKUP($A162,OUTIL!$CH:$CM,F$1,FALSE),IF($A$161="Demi produits",VLOOKUP($A162,OUTIL!$CQ:$CV,F$1,FALSE),IF($A$161="Energie  et  lubrifiants",VLOOKUP($A162,OUTIL!$CY:$DD,F$1,FALSE),IF($A$161="Or industriel",VLOOKUP($A162,OUTIL!$DG:$DL,F$1,FALSE),IF($A$161="Produits bruts d'origine animale et vegetale",VLOOKUP($A162,OUTIL!$DO:$DT,F$1,FALSE),IF($A$161="Produits bruts d'origine minerale",VLOOKUP($A162,OUTIL!$DW:$EB,F$1,FALSE),IF($A$161="Produits finis de consommation",VLOOKUP($A162,OUTIL!$EE:$EJ,F$1,FALSE),IF($A$161="Produits finis d'equipement agricole",VLOOKUP($A162,OUTIL!$EM:$ER,F$1,FALSE),IF($A$161="Produits finis d'equipement industriel",VLOOKUP($A162,OUTIL!$EU:$EZ,F$1,FALSE),"Ahmadovitch")))))))))/1000,0)</f>
        <v>20071291</v>
      </c>
    </row>
    <row r="163" spans="1:6" ht="16.5" x14ac:dyDescent="0.3">
      <c r="A163">
        <v>2</v>
      </c>
      <c r="B163" s="5" t="str">
        <f>IF($A$161="Alimentation, boissons et tabacs",VLOOKUP(VLOOKUP($A163,OUTIL!$CH:$CM,B$1,FALSE),REF!$K:$L,2,FALSE),IF($A$161="Demi produits",VLOOKUP(VLOOKUP($A163,OUTIL!$CQ:$CV,B$1,FALSE),REF!$N:$O,2,FALSE),IF($A$161="Energie  et  lubrifiants",VLOOKUP(VLOOKUP($A163,OUTIL!$CY:$DD,B$1,FALSE),REF!$Z:$AA,2,FALSE),IF($A$161="Or industriel",VLOOKUP(VLOOKUP($A163,OUTIL!$DG:$DL,B$1,FALSE),REF!$AC:$AD,2,FALSE),IF($A$161="Produits bruts d'origine animale et vegetale",VLOOKUP(VLOOKUP($A163,OUTIL!$DO:$DT,B$1,FALSE),REF!$Q:$R,2,FALSE),IF($A$161="Produits bruts d'origine minerale",VLOOKUP(VLOOKUP($A163,OUTIL!$DW:$EB,B$1,FALSE),REF!$AF:$AG,2,FALSE),IF($A$161="Produits finis de consommation",VLOOKUP(VLOOKUP($A163,OUTIL!$EE:$EJ,B$1,FALSE),REF!$T:$U,2,FALSE),IF($A$161="Produits finis d'equipement agricole",VLOOKUP(VLOOKUP($A163,OUTIL!$EM:$ER,B$1,FALSE),REF!$AI:$AJ,2,FALSE),IF($A$161="Produits finis d'equipement industriel",VLOOKUP(VLOOKUP($A163,OUTIL!$EU:$EZ,B$1,FALSE),REF!$W:$X,2,FALSE),"Ahmadovitch")))))))))</f>
        <v>Parties et pièces pour voitures et véhicules de tourisme</v>
      </c>
      <c r="C163" s="5">
        <f>ROUND(IF($A$161="Alimentation, boissons et tabacs",VLOOKUP($A163,OUTIL!$CH:$CM,C$1,FALSE),IF($A$161="Demi produits",VLOOKUP($A163,OUTIL!$CQ:$CV,C$1,FALSE),IF($A$161="Energie  et  lubrifiants",VLOOKUP($A163,OUTIL!$CY:$DD,C$1,FALSE),IF($A$161="Or industriel",VLOOKUP($A163,OUTIL!$DG:$DL,C$1,FALSE),IF($A$161="Produits bruts d'origine animale et vegetale",VLOOKUP($A163,OUTIL!$DO:$DT,C$1,FALSE),IF($A$161="Produits bruts d'origine minerale",VLOOKUP($A163,OUTIL!$DW:$EB,C$1,FALSE),IF($A$161="Produits finis de consommation",VLOOKUP($A163,OUTIL!$EE:$EJ,C$1,FALSE),IF($A$161="Produits finis d'equipement agricole",VLOOKUP($A163,OUTIL!$EM:$ER,C$1,FALSE),IF($A$161="Produits finis d'equipement industriel",VLOOKUP($A163,OUTIL!$EU:$EZ,C$1,FALSE),"Ahmadovitch")))))))))/1000,0)</f>
        <v>246614</v>
      </c>
      <c r="D163" s="5">
        <f>ROUND(IF($A$161="Alimentation, boissons et tabacs",VLOOKUP($A163,OUTIL!$CH:$CM,D$1,FALSE),IF($A$161="Demi produits",VLOOKUP($A163,OUTIL!$CQ:$CV,D$1,FALSE),IF($A$161="Energie  et  lubrifiants",VLOOKUP($A163,OUTIL!$CY:$DD,D$1,FALSE),IF($A$161="Or industriel",VLOOKUP($A163,OUTIL!$DG:$DL,D$1,FALSE),IF($A$161="Produits bruts d'origine animale et vegetale",VLOOKUP($A163,OUTIL!$DO:$DT,D$1,FALSE),IF($A$161="Produits bruts d'origine minerale",VLOOKUP($A163,OUTIL!$DW:$EB,D$1,FALSE),IF($A$161="Produits finis de consommation",VLOOKUP($A163,OUTIL!$EE:$EJ,D$1,FALSE),IF($A$161="Produits finis d'equipement agricole",VLOOKUP($A163,OUTIL!$EM:$ER,D$1,FALSE),IF($A$161="Produits finis d'equipement industriel",VLOOKUP($A163,OUTIL!$EU:$EZ,D$1,FALSE),"Ahmadovitch")))))))))/1000,0)</f>
        <v>24961631</v>
      </c>
      <c r="E163" s="5">
        <f>ROUND(IF($A$161="Alimentation, boissons et tabacs",VLOOKUP($A163,OUTIL!$CH:$CM,E$1,FALSE),IF($A$161="Demi produits",VLOOKUP($A163,OUTIL!$CQ:$CV,E$1,FALSE),IF($A$161="Energie  et  lubrifiants",VLOOKUP($A163,OUTIL!$CY:$DD,E$1,FALSE),IF($A$161="Or industriel",VLOOKUP($A163,OUTIL!$DG:$DL,E$1,FALSE),IF($A$161="Produits bruts d'origine animale et vegetale",VLOOKUP($A163,OUTIL!$DO:$DT,E$1,FALSE),IF($A$161="Produits bruts d'origine minerale",VLOOKUP($A163,OUTIL!$DW:$EB,E$1,FALSE),IF($A$161="Produits finis de consommation",VLOOKUP($A163,OUTIL!$EE:$EJ,E$1,FALSE),IF($A$161="Produits finis d'equipement agricole",VLOOKUP($A163,OUTIL!$EM:$ER,E$1,FALSE),IF($A$161="Produits finis d'equipement industriel",VLOOKUP($A163,OUTIL!$EU:$EZ,E$1,FALSE),"Ahmadovitch")))))))))/1000,0)</f>
        <v>234817</v>
      </c>
      <c r="F163" s="5">
        <f>ROUND(IF($A$161="Alimentation, boissons et tabacs",VLOOKUP($A163,OUTIL!$CH:$CM,F$1,FALSE),IF($A$161="Demi produits",VLOOKUP($A163,OUTIL!$CQ:$CV,F$1,FALSE),IF($A$161="Energie  et  lubrifiants",VLOOKUP($A163,OUTIL!$CY:$DD,F$1,FALSE),IF($A$161="Or industriel",VLOOKUP($A163,OUTIL!$DG:$DL,F$1,FALSE),IF($A$161="Produits bruts d'origine animale et vegetale",VLOOKUP($A163,OUTIL!$DO:$DT,F$1,FALSE),IF($A$161="Produits bruts d'origine minerale",VLOOKUP($A163,OUTIL!$DW:$EB,F$1,FALSE),IF($A$161="Produits finis de consommation",VLOOKUP($A163,OUTIL!$EE:$EJ,F$1,FALSE),IF($A$161="Produits finis d'equipement agricole",VLOOKUP($A163,OUTIL!$EM:$ER,F$1,FALSE),IF($A$161="Produits finis d'equipement industriel",VLOOKUP($A163,OUTIL!$EU:$EZ,F$1,FALSE),"Ahmadovitch")))))))))/1000,0)</f>
        <v>24541497</v>
      </c>
    </row>
    <row r="164" spans="1:6" ht="16.5" x14ac:dyDescent="0.3">
      <c r="A164">
        <v>3</v>
      </c>
      <c r="B164" s="5" t="str">
        <f>IF($A$161="Alimentation, boissons et tabacs",VLOOKUP(VLOOKUP($A164,OUTIL!$CH:$CM,B$1,FALSE),REF!$K:$L,2,FALSE),IF($A$161="Demi produits",VLOOKUP(VLOOKUP($A164,OUTIL!$CQ:$CV,B$1,FALSE),REF!$N:$O,2,FALSE),IF($A$161="Energie  et  lubrifiants",VLOOKUP(VLOOKUP($A164,OUTIL!$CY:$DD,B$1,FALSE),REF!$Z:$AA,2,FALSE),IF($A$161="Or industriel",VLOOKUP(VLOOKUP($A164,OUTIL!$DG:$DL,B$1,FALSE),REF!$AC:$AD,2,FALSE),IF($A$161="Produits bruts d'origine animale et vegetale",VLOOKUP(VLOOKUP($A164,OUTIL!$DO:$DT,B$1,FALSE),REF!$Q:$R,2,FALSE),IF($A$161="Produits bruts d'origine minerale",VLOOKUP(VLOOKUP($A164,OUTIL!$DW:$EB,B$1,FALSE),REF!$AF:$AG,2,FALSE),IF($A$161="Produits finis de consommation",VLOOKUP(VLOOKUP($A164,OUTIL!$EE:$EJ,B$1,FALSE),REF!$T:$U,2,FALSE),IF($A$161="Produits finis d'equipement agricole",VLOOKUP(VLOOKUP($A164,OUTIL!$EM:$ER,B$1,FALSE),REF!$AI:$AJ,2,FALSE),IF($A$161="Produits finis d'equipement industriel",VLOOKUP(VLOOKUP($A164,OUTIL!$EU:$EZ,B$1,FALSE),REF!$W:$X,2,FALSE),"Ahmadovitch")))))))))</f>
        <v>Tissus et fils de fibres synthétiques et artificielles</v>
      </c>
      <c r="C164" s="5">
        <f>ROUND(IF($A$161="Alimentation, boissons et tabacs",VLOOKUP($A164,OUTIL!$CH:$CM,C$1,FALSE),IF($A$161="Demi produits",VLOOKUP($A164,OUTIL!$CQ:$CV,C$1,FALSE),IF($A$161="Energie  et  lubrifiants",VLOOKUP($A164,OUTIL!$CY:$DD,C$1,FALSE),IF($A$161="Or industriel",VLOOKUP($A164,OUTIL!$DG:$DL,C$1,FALSE),IF($A$161="Produits bruts d'origine animale et vegetale",VLOOKUP($A164,OUTIL!$DO:$DT,C$1,FALSE),IF($A$161="Produits bruts d'origine minerale",VLOOKUP($A164,OUTIL!$DW:$EB,C$1,FALSE),IF($A$161="Produits finis de consommation",VLOOKUP($A164,OUTIL!$EE:$EJ,C$1,FALSE),IF($A$161="Produits finis d'equipement agricole",VLOOKUP($A164,OUTIL!$EM:$ER,C$1,FALSE),IF($A$161="Produits finis d'equipement industriel",VLOOKUP($A164,OUTIL!$EU:$EZ,C$1,FALSE),"Ahmadovitch")))))))))/1000,0)</f>
        <v>96772</v>
      </c>
      <c r="D164" s="5">
        <f>ROUND(IF($A$161="Alimentation, boissons et tabacs",VLOOKUP($A164,OUTIL!$CH:$CM,D$1,FALSE),IF($A$161="Demi produits",VLOOKUP($A164,OUTIL!$CQ:$CV,D$1,FALSE),IF($A$161="Energie  et  lubrifiants",VLOOKUP($A164,OUTIL!$CY:$DD,D$1,FALSE),IF($A$161="Or industriel",VLOOKUP($A164,OUTIL!$DG:$DL,D$1,FALSE),IF($A$161="Produits bruts d'origine animale et vegetale",VLOOKUP($A164,OUTIL!$DO:$DT,D$1,FALSE),IF($A$161="Produits bruts d'origine minerale",VLOOKUP($A164,OUTIL!$DW:$EB,D$1,FALSE),IF($A$161="Produits finis de consommation",VLOOKUP($A164,OUTIL!$EE:$EJ,D$1,FALSE),IF($A$161="Produits finis d'equipement agricole",VLOOKUP($A164,OUTIL!$EM:$ER,D$1,FALSE),IF($A$161="Produits finis d'equipement industriel",VLOOKUP($A164,OUTIL!$EU:$EZ,D$1,FALSE),"Ahmadovitch")))))))))/1000,0)</f>
        <v>9619822</v>
      </c>
      <c r="E164" s="5">
        <f>ROUND(IF($A$161="Alimentation, boissons et tabacs",VLOOKUP($A164,OUTIL!$CH:$CM,E$1,FALSE),IF($A$161="Demi produits",VLOOKUP($A164,OUTIL!$CQ:$CV,E$1,FALSE),IF($A$161="Energie  et  lubrifiants",VLOOKUP($A164,OUTIL!$CY:$DD,E$1,FALSE),IF($A$161="Or industriel",VLOOKUP($A164,OUTIL!$DG:$DL,E$1,FALSE),IF($A$161="Produits bruts d'origine animale et vegetale",VLOOKUP($A164,OUTIL!$DO:$DT,E$1,FALSE),IF($A$161="Produits bruts d'origine minerale",VLOOKUP($A164,OUTIL!$DW:$EB,E$1,FALSE),IF($A$161="Produits finis de consommation",VLOOKUP($A164,OUTIL!$EE:$EJ,E$1,FALSE),IF($A$161="Produits finis d'equipement agricole",VLOOKUP($A164,OUTIL!$EM:$ER,E$1,FALSE),IF($A$161="Produits finis d'equipement industriel",VLOOKUP($A164,OUTIL!$EU:$EZ,E$1,FALSE),"Ahmadovitch")))))))))/1000,0)</f>
        <v>100450</v>
      </c>
      <c r="F164" s="5">
        <f>ROUND(IF($A$161="Alimentation, boissons et tabacs",VLOOKUP($A164,OUTIL!$CH:$CM,F$1,FALSE),IF($A$161="Demi produits",VLOOKUP($A164,OUTIL!$CQ:$CV,F$1,FALSE),IF($A$161="Energie  et  lubrifiants",VLOOKUP($A164,OUTIL!$CY:$DD,F$1,FALSE),IF($A$161="Or industriel",VLOOKUP($A164,OUTIL!$DG:$DL,F$1,FALSE),IF($A$161="Produits bruts d'origine animale et vegetale",VLOOKUP($A164,OUTIL!$DO:$DT,F$1,FALSE),IF($A$161="Produits bruts d'origine minerale",VLOOKUP($A164,OUTIL!$DW:$EB,F$1,FALSE),IF($A$161="Produits finis de consommation",VLOOKUP($A164,OUTIL!$EE:$EJ,F$1,FALSE),IF($A$161="Produits finis d'equipement agricole",VLOOKUP($A164,OUTIL!$EM:$ER,F$1,FALSE),IF($A$161="Produits finis d'equipement industriel",VLOOKUP($A164,OUTIL!$EU:$EZ,F$1,FALSE),"Ahmadovitch")))))))))/1000,0)</f>
        <v>10077930</v>
      </c>
    </row>
    <row r="165" spans="1:6" ht="16.5" x14ac:dyDescent="0.3">
      <c r="A165">
        <v>4</v>
      </c>
      <c r="B165" s="5" t="str">
        <f>IF($A$161="Alimentation, boissons et tabacs",VLOOKUP(VLOOKUP($A165,OUTIL!$CH:$CM,B$1,FALSE),REF!$K:$L,2,FALSE),IF($A$161="Demi produits",VLOOKUP(VLOOKUP($A165,OUTIL!$CQ:$CV,B$1,FALSE),REF!$N:$O,2,FALSE),IF($A$161="Energie  et  lubrifiants",VLOOKUP(VLOOKUP($A165,OUTIL!$CY:$DD,B$1,FALSE),REF!$Z:$AA,2,FALSE),IF($A$161="Or industriel",VLOOKUP(VLOOKUP($A165,OUTIL!$DG:$DL,B$1,FALSE),REF!$AC:$AD,2,FALSE),IF($A$161="Produits bruts d'origine animale et vegetale",VLOOKUP(VLOOKUP($A165,OUTIL!$DO:$DT,B$1,FALSE),REF!$Q:$R,2,FALSE),IF($A$161="Produits bruts d'origine minerale",VLOOKUP(VLOOKUP($A165,OUTIL!$DW:$EB,B$1,FALSE),REF!$AF:$AG,2,FALSE),IF($A$161="Produits finis de consommation",VLOOKUP(VLOOKUP($A165,OUTIL!$EE:$EJ,B$1,FALSE),REF!$T:$U,2,FALSE),IF($A$161="Produits finis d'equipement agricole",VLOOKUP(VLOOKUP($A165,OUTIL!$EM:$ER,B$1,FALSE),REF!$AI:$AJ,2,FALSE),IF($A$161="Produits finis d'equipement industriel",VLOOKUP(VLOOKUP($A165,OUTIL!$EU:$EZ,B$1,FALSE),REF!$W:$X,2,FALSE),"Ahmadovitch")))))))))</f>
        <v>Médicaments et autres produits pharmaceutiques</v>
      </c>
      <c r="C165" s="5">
        <f>ROUND(IF($A$161="Alimentation, boissons et tabacs",VLOOKUP($A165,OUTIL!$CH:$CM,C$1,FALSE),IF($A$161="Demi produits",VLOOKUP($A165,OUTIL!$CQ:$CV,C$1,FALSE),IF($A$161="Energie  et  lubrifiants",VLOOKUP($A165,OUTIL!$CY:$DD,C$1,FALSE),IF($A$161="Or industriel",VLOOKUP($A165,OUTIL!$DG:$DL,C$1,FALSE),IF($A$161="Produits bruts d'origine animale et vegetale",VLOOKUP($A165,OUTIL!$DO:$DT,C$1,FALSE),IF($A$161="Produits bruts d'origine minerale",VLOOKUP($A165,OUTIL!$DW:$EB,C$1,FALSE),IF($A$161="Produits finis de consommation",VLOOKUP($A165,OUTIL!$EE:$EJ,C$1,FALSE),IF($A$161="Produits finis d'equipement agricole",VLOOKUP($A165,OUTIL!$EM:$ER,C$1,FALSE),IF($A$161="Produits finis d'equipement industriel",VLOOKUP($A165,OUTIL!$EU:$EZ,C$1,FALSE),"Ahmadovitch")))))))))/1000,0)</f>
        <v>9996</v>
      </c>
      <c r="D165" s="5">
        <f>ROUND(IF($A$161="Alimentation, boissons et tabacs",VLOOKUP($A165,OUTIL!$CH:$CM,D$1,FALSE),IF($A$161="Demi produits",VLOOKUP($A165,OUTIL!$CQ:$CV,D$1,FALSE),IF($A$161="Energie  et  lubrifiants",VLOOKUP($A165,OUTIL!$CY:$DD,D$1,FALSE),IF($A$161="Or industriel",VLOOKUP($A165,OUTIL!$DG:$DL,D$1,FALSE),IF($A$161="Produits bruts d'origine animale et vegetale",VLOOKUP($A165,OUTIL!$DO:$DT,D$1,FALSE),IF($A$161="Produits bruts d'origine minerale",VLOOKUP($A165,OUTIL!$DW:$EB,D$1,FALSE),IF($A$161="Produits finis de consommation",VLOOKUP($A165,OUTIL!$EE:$EJ,D$1,FALSE),IF($A$161="Produits finis d'equipement agricole",VLOOKUP($A165,OUTIL!$EM:$ER,D$1,FALSE),IF($A$161="Produits finis d'equipement industriel",VLOOKUP($A165,OUTIL!$EU:$EZ,D$1,FALSE),"Ahmadovitch")))))))))/1000,0)</f>
        <v>9540735</v>
      </c>
      <c r="E165" s="5">
        <f>ROUND(IF($A$161="Alimentation, boissons et tabacs",VLOOKUP($A165,OUTIL!$CH:$CM,E$1,FALSE),IF($A$161="Demi produits",VLOOKUP($A165,OUTIL!$CQ:$CV,E$1,FALSE),IF($A$161="Energie  et  lubrifiants",VLOOKUP($A165,OUTIL!$CY:$DD,E$1,FALSE),IF($A$161="Or industriel",VLOOKUP($A165,OUTIL!$DG:$DL,E$1,FALSE),IF($A$161="Produits bruts d'origine animale et vegetale",VLOOKUP($A165,OUTIL!$DO:$DT,E$1,FALSE),IF($A$161="Produits bruts d'origine minerale",VLOOKUP($A165,OUTIL!$DW:$EB,E$1,FALSE),IF($A$161="Produits finis de consommation",VLOOKUP($A165,OUTIL!$EE:$EJ,E$1,FALSE),IF($A$161="Produits finis d'equipement agricole",VLOOKUP($A165,OUTIL!$EM:$ER,E$1,FALSE),IF($A$161="Produits finis d'equipement industriel",VLOOKUP($A165,OUTIL!$EU:$EZ,E$1,FALSE),"Ahmadovitch")))))))))/1000,0)</f>
        <v>8360</v>
      </c>
      <c r="F165" s="5">
        <f>ROUND(IF($A$161="Alimentation, boissons et tabacs",VLOOKUP($A165,OUTIL!$CH:$CM,F$1,FALSE),IF($A$161="Demi produits",VLOOKUP($A165,OUTIL!$CQ:$CV,F$1,FALSE),IF($A$161="Energie  et  lubrifiants",VLOOKUP($A165,OUTIL!$CY:$DD,F$1,FALSE),IF($A$161="Or industriel",VLOOKUP($A165,OUTIL!$DG:$DL,F$1,FALSE),IF($A$161="Produits bruts d'origine animale et vegetale",VLOOKUP($A165,OUTIL!$DO:$DT,F$1,FALSE),IF($A$161="Produits bruts d'origine minerale",VLOOKUP($A165,OUTIL!$DW:$EB,F$1,FALSE),IF($A$161="Produits finis de consommation",VLOOKUP($A165,OUTIL!$EE:$EJ,F$1,FALSE),IF($A$161="Produits finis d'equipement agricole",VLOOKUP($A165,OUTIL!$EM:$ER,F$1,FALSE),IF($A$161="Produits finis d'equipement industriel",VLOOKUP($A165,OUTIL!$EU:$EZ,F$1,FALSE),"Ahmadovitch")))))))))/1000,0)</f>
        <v>7895426</v>
      </c>
    </row>
    <row r="166" spans="1:6" ht="16.5" x14ac:dyDescent="0.3">
      <c r="A166">
        <v>5</v>
      </c>
      <c r="B166" s="5" t="str">
        <f>IF($A$161="Alimentation, boissons et tabacs",VLOOKUP(VLOOKUP($A166,OUTIL!$CH:$CM,B$1,FALSE),REF!$K:$L,2,FALSE),IF($A$161="Demi produits",VLOOKUP(VLOOKUP($A166,OUTIL!$CQ:$CV,B$1,FALSE),REF!$N:$O,2,FALSE),IF($A$161="Energie  et  lubrifiants",VLOOKUP(VLOOKUP($A166,OUTIL!$CY:$DD,B$1,FALSE),REF!$Z:$AA,2,FALSE),IF($A$161="Or industriel",VLOOKUP(VLOOKUP($A166,OUTIL!$DG:$DL,B$1,FALSE),REF!$AC:$AD,2,FALSE),IF($A$161="Produits bruts d'origine animale et vegetale",VLOOKUP(VLOOKUP($A166,OUTIL!$DO:$DT,B$1,FALSE),REF!$Q:$R,2,FALSE),IF($A$161="Produits bruts d'origine minerale",VLOOKUP(VLOOKUP($A166,OUTIL!$DW:$EB,B$1,FALSE),REF!$AF:$AG,2,FALSE),IF($A$161="Produits finis de consommation",VLOOKUP(VLOOKUP($A166,OUTIL!$EE:$EJ,B$1,FALSE),REF!$T:$U,2,FALSE),IF($A$161="Produits finis d'equipement agricole",VLOOKUP(VLOOKUP($A166,OUTIL!$EM:$ER,B$1,FALSE),REF!$AI:$AJ,2,FALSE),IF($A$161="Produits finis d'equipement industriel",VLOOKUP(VLOOKUP($A166,OUTIL!$EU:$EZ,B$1,FALSE),REF!$W:$X,2,FALSE),"Ahmadovitch")))))))))</f>
        <v>Ouvrages divers en matières plastiques</v>
      </c>
      <c r="C166" s="5">
        <f>ROUND(IF($A$161="Alimentation, boissons et tabacs",VLOOKUP($A166,OUTIL!$CH:$CM,C$1,FALSE),IF($A$161="Demi produits",VLOOKUP($A166,OUTIL!$CQ:$CV,C$1,FALSE),IF($A$161="Energie  et  lubrifiants",VLOOKUP($A166,OUTIL!$CY:$DD,C$1,FALSE),IF($A$161="Or industriel",VLOOKUP($A166,OUTIL!$DG:$DL,C$1,FALSE),IF($A$161="Produits bruts d'origine animale et vegetale",VLOOKUP($A166,OUTIL!$DO:$DT,C$1,FALSE),IF($A$161="Produits bruts d'origine minerale",VLOOKUP($A166,OUTIL!$DW:$EB,C$1,FALSE),IF($A$161="Produits finis de consommation",VLOOKUP($A166,OUTIL!$EE:$EJ,C$1,FALSE),IF($A$161="Produits finis d'equipement agricole",VLOOKUP($A166,OUTIL!$EM:$ER,C$1,FALSE),IF($A$161="Produits finis d'equipement industriel",VLOOKUP($A166,OUTIL!$EU:$EZ,C$1,FALSE),"Ahmadovitch")))))))))/1000,0)</f>
        <v>131509</v>
      </c>
      <c r="D166" s="5">
        <f>ROUND(IF($A$161="Alimentation, boissons et tabacs",VLOOKUP($A166,OUTIL!$CH:$CM,D$1,FALSE),IF($A$161="Demi produits",VLOOKUP($A166,OUTIL!$CQ:$CV,D$1,FALSE),IF($A$161="Energie  et  lubrifiants",VLOOKUP($A166,OUTIL!$CY:$DD,D$1,FALSE),IF($A$161="Or industriel",VLOOKUP($A166,OUTIL!$DG:$DL,D$1,FALSE),IF($A$161="Produits bruts d'origine animale et vegetale",VLOOKUP($A166,OUTIL!$DO:$DT,D$1,FALSE),IF($A$161="Produits bruts d'origine minerale",VLOOKUP($A166,OUTIL!$DW:$EB,D$1,FALSE),IF($A$161="Produits finis de consommation",VLOOKUP($A166,OUTIL!$EE:$EJ,D$1,FALSE),IF($A$161="Produits finis d'equipement agricole",VLOOKUP($A166,OUTIL!$EM:$ER,D$1,FALSE),IF($A$161="Produits finis d'equipement industriel",VLOOKUP($A166,OUTIL!$EU:$EZ,D$1,FALSE),"Ahmadovitch")))))))))/1000,0)</f>
        <v>7769898</v>
      </c>
      <c r="E166" s="5">
        <f>ROUND(IF($A$161="Alimentation, boissons et tabacs",VLOOKUP($A166,OUTIL!$CH:$CM,E$1,FALSE),IF($A$161="Demi produits",VLOOKUP($A166,OUTIL!$CQ:$CV,E$1,FALSE),IF($A$161="Energie  et  lubrifiants",VLOOKUP($A166,OUTIL!$CY:$DD,E$1,FALSE),IF($A$161="Or industriel",VLOOKUP($A166,OUTIL!$DG:$DL,E$1,FALSE),IF($A$161="Produits bruts d'origine animale et vegetale",VLOOKUP($A166,OUTIL!$DO:$DT,E$1,FALSE),IF($A$161="Produits bruts d'origine minerale",VLOOKUP($A166,OUTIL!$DW:$EB,E$1,FALSE),IF($A$161="Produits finis de consommation",VLOOKUP($A166,OUTIL!$EE:$EJ,E$1,FALSE),IF($A$161="Produits finis d'equipement agricole",VLOOKUP($A166,OUTIL!$EM:$ER,E$1,FALSE),IF($A$161="Produits finis d'equipement industriel",VLOOKUP($A166,OUTIL!$EU:$EZ,E$1,FALSE),"Ahmadovitch")))))))))/1000,0)</f>
        <v>117961</v>
      </c>
      <c r="F166" s="5">
        <f>ROUND(IF($A$161="Alimentation, boissons et tabacs",VLOOKUP($A166,OUTIL!$CH:$CM,F$1,FALSE),IF($A$161="Demi produits",VLOOKUP($A166,OUTIL!$CQ:$CV,F$1,FALSE),IF($A$161="Energie  et  lubrifiants",VLOOKUP($A166,OUTIL!$CY:$DD,F$1,FALSE),IF($A$161="Or industriel",VLOOKUP($A166,OUTIL!$DG:$DL,F$1,FALSE),IF($A$161="Produits bruts d'origine animale et vegetale",VLOOKUP($A166,OUTIL!$DO:$DT,F$1,FALSE),IF($A$161="Produits bruts d'origine minerale",VLOOKUP($A166,OUTIL!$DW:$EB,F$1,FALSE),IF($A$161="Produits finis de consommation",VLOOKUP($A166,OUTIL!$EE:$EJ,F$1,FALSE),IF($A$161="Produits finis d'equipement agricole",VLOOKUP($A166,OUTIL!$EM:$ER,F$1,FALSE),IF($A$161="Produits finis d'equipement industriel",VLOOKUP($A166,OUTIL!$EU:$EZ,F$1,FALSE),"Ahmadovitch")))))))))/1000,0)</f>
        <v>7135362</v>
      </c>
    </row>
    <row r="167" spans="1:6" ht="16.5" x14ac:dyDescent="0.3">
      <c r="A167">
        <v>6</v>
      </c>
      <c r="B167" s="5" t="str">
        <f>IF($A$161="Alimentation, boissons et tabacs",VLOOKUP(VLOOKUP($A167,OUTIL!$CH:$CM,B$1,FALSE),REF!$K:$L,2,FALSE),IF($A$161="Demi produits",VLOOKUP(VLOOKUP($A167,OUTIL!$CQ:$CV,B$1,FALSE),REF!$N:$O,2,FALSE),IF($A$161="Energie  et  lubrifiants",VLOOKUP(VLOOKUP($A167,OUTIL!$CY:$DD,B$1,FALSE),REF!$Z:$AA,2,FALSE),IF($A$161="Or industriel",VLOOKUP(VLOOKUP($A167,OUTIL!$DG:$DL,B$1,FALSE),REF!$AC:$AD,2,FALSE),IF($A$161="Produits bruts d'origine animale et vegetale",VLOOKUP(VLOOKUP($A167,OUTIL!$DO:$DT,B$1,FALSE),REF!$Q:$R,2,FALSE),IF($A$161="Produits bruts d'origine minerale",VLOOKUP(VLOOKUP($A167,OUTIL!$DW:$EB,B$1,FALSE),REF!$AF:$AG,2,FALSE),IF($A$161="Produits finis de consommation",VLOOKUP(VLOOKUP($A167,OUTIL!$EE:$EJ,B$1,FALSE),REF!$T:$U,2,FALSE),IF($A$161="Produits finis d'equipement agricole",VLOOKUP(VLOOKUP($A167,OUTIL!$EM:$ER,B$1,FALSE),REF!$AI:$AJ,2,FALSE),IF($A$161="Produits finis d'equipement industriel",VLOOKUP(VLOOKUP($A167,OUTIL!$EU:$EZ,B$1,FALSE),REF!$W:$X,2,FALSE),"Ahmadovitch")))))))))</f>
        <v>Etoffes de bonneterie</v>
      </c>
      <c r="C167" s="5">
        <f>ROUND(IF($A$161="Alimentation, boissons et tabacs",VLOOKUP($A167,OUTIL!$CH:$CM,C$1,FALSE),IF($A$161="Demi produits",VLOOKUP($A167,OUTIL!$CQ:$CV,C$1,FALSE),IF($A$161="Energie  et  lubrifiants",VLOOKUP($A167,OUTIL!$CY:$DD,C$1,FALSE),IF($A$161="Or industriel",VLOOKUP($A167,OUTIL!$DG:$DL,C$1,FALSE),IF($A$161="Produits bruts d'origine animale et vegetale",VLOOKUP($A167,OUTIL!$DO:$DT,C$1,FALSE),IF($A$161="Produits bruts d'origine minerale",VLOOKUP($A167,OUTIL!$DW:$EB,C$1,FALSE),IF($A$161="Produits finis de consommation",VLOOKUP($A167,OUTIL!$EE:$EJ,C$1,FALSE),IF($A$161="Produits finis d'equipement agricole",VLOOKUP($A167,OUTIL!$EM:$ER,C$1,FALSE),IF($A$161="Produits finis d'equipement industriel",VLOOKUP($A167,OUTIL!$EU:$EZ,C$1,FALSE),"Ahmadovitch")))))))))/1000,0)</f>
        <v>107037</v>
      </c>
      <c r="D167" s="5">
        <f>ROUND(IF($A$161="Alimentation, boissons et tabacs",VLOOKUP($A167,OUTIL!$CH:$CM,D$1,FALSE),IF($A$161="Demi produits",VLOOKUP($A167,OUTIL!$CQ:$CV,D$1,FALSE),IF($A$161="Energie  et  lubrifiants",VLOOKUP($A167,OUTIL!$CY:$DD,D$1,FALSE),IF($A$161="Or industriel",VLOOKUP($A167,OUTIL!$DG:$DL,D$1,FALSE),IF($A$161="Produits bruts d'origine animale et vegetale",VLOOKUP($A167,OUTIL!$DO:$DT,D$1,FALSE),IF($A$161="Produits bruts d'origine minerale",VLOOKUP($A167,OUTIL!$DW:$EB,D$1,FALSE),IF($A$161="Produits finis de consommation",VLOOKUP($A167,OUTIL!$EE:$EJ,D$1,FALSE),IF($A$161="Produits finis d'equipement agricole",VLOOKUP($A167,OUTIL!$EM:$ER,D$1,FALSE),IF($A$161="Produits finis d'equipement industriel",VLOOKUP($A167,OUTIL!$EU:$EZ,D$1,FALSE),"Ahmadovitch")))))))))/1000,0)</f>
        <v>6052543</v>
      </c>
      <c r="E167" s="5">
        <f>ROUND(IF($A$161="Alimentation, boissons et tabacs",VLOOKUP($A167,OUTIL!$CH:$CM,E$1,FALSE),IF($A$161="Demi produits",VLOOKUP($A167,OUTIL!$CQ:$CV,E$1,FALSE),IF($A$161="Energie  et  lubrifiants",VLOOKUP($A167,OUTIL!$CY:$DD,E$1,FALSE),IF($A$161="Or industriel",VLOOKUP($A167,OUTIL!$DG:$DL,E$1,FALSE),IF($A$161="Produits bruts d'origine animale et vegetale",VLOOKUP($A167,OUTIL!$DO:$DT,E$1,FALSE),IF($A$161="Produits bruts d'origine minerale",VLOOKUP($A167,OUTIL!$DW:$EB,E$1,FALSE),IF($A$161="Produits finis de consommation",VLOOKUP($A167,OUTIL!$EE:$EJ,E$1,FALSE),IF($A$161="Produits finis d'equipement agricole",VLOOKUP($A167,OUTIL!$EM:$ER,E$1,FALSE),IF($A$161="Produits finis d'equipement industriel",VLOOKUP($A167,OUTIL!$EU:$EZ,E$1,FALSE),"Ahmadovitch")))))))))/1000,0)</f>
        <v>97714</v>
      </c>
      <c r="F167" s="5">
        <f>ROUND(IF($A$161="Alimentation, boissons et tabacs",VLOOKUP($A167,OUTIL!$CH:$CM,F$1,FALSE),IF($A$161="Demi produits",VLOOKUP($A167,OUTIL!$CQ:$CV,F$1,FALSE),IF($A$161="Energie  et  lubrifiants",VLOOKUP($A167,OUTIL!$CY:$DD,F$1,FALSE),IF($A$161="Or industriel",VLOOKUP($A167,OUTIL!$DG:$DL,F$1,FALSE),IF($A$161="Produits bruts d'origine animale et vegetale",VLOOKUP($A167,OUTIL!$DO:$DT,F$1,FALSE),IF($A$161="Produits bruts d'origine minerale",VLOOKUP($A167,OUTIL!$DW:$EB,F$1,FALSE),IF($A$161="Produits finis de consommation",VLOOKUP($A167,OUTIL!$EE:$EJ,F$1,FALSE),IF($A$161="Produits finis d'equipement agricole",VLOOKUP($A167,OUTIL!$EM:$ER,F$1,FALSE),IF($A$161="Produits finis d'equipement industriel",VLOOKUP($A167,OUTIL!$EU:$EZ,F$1,FALSE),"Ahmadovitch")))))))))/1000,0)</f>
        <v>6024972</v>
      </c>
    </row>
    <row r="168" spans="1:6" ht="16.5" x14ac:dyDescent="0.3">
      <c r="A168">
        <v>7</v>
      </c>
      <c r="B168" s="5" t="str">
        <f>IF($A$161="Alimentation, boissons et tabacs",VLOOKUP(VLOOKUP($A168,OUTIL!$CH:$CM,B$1,FALSE),REF!$K:$L,2,FALSE),IF($A$161="Demi produits",VLOOKUP(VLOOKUP($A168,OUTIL!$CQ:$CV,B$1,FALSE),REF!$N:$O,2,FALSE),IF($A$161="Energie  et  lubrifiants",VLOOKUP(VLOOKUP($A168,OUTIL!$CY:$DD,B$1,FALSE),REF!$Z:$AA,2,FALSE),IF($A$161="Or industriel",VLOOKUP(VLOOKUP($A168,OUTIL!$DG:$DL,B$1,FALSE),REF!$AC:$AD,2,FALSE),IF($A$161="Produits bruts d'origine animale et vegetale",VLOOKUP(VLOOKUP($A168,OUTIL!$DO:$DT,B$1,FALSE),REF!$Q:$R,2,FALSE),IF($A$161="Produits bruts d'origine minerale",VLOOKUP(VLOOKUP($A168,OUTIL!$DW:$EB,B$1,FALSE),REF!$AF:$AG,2,FALSE),IF($A$161="Produits finis de consommation",VLOOKUP(VLOOKUP($A168,OUTIL!$EE:$EJ,B$1,FALSE),REF!$T:$U,2,FALSE),IF($A$161="Produits finis d'equipement agricole",VLOOKUP(VLOOKUP($A168,OUTIL!$EM:$ER,B$1,FALSE),REF!$AI:$AJ,2,FALSE),IF($A$161="Produits finis d'equipement industriel",VLOOKUP(VLOOKUP($A168,OUTIL!$EU:$EZ,B$1,FALSE),REF!$W:$X,2,FALSE),"Ahmadovitch")))))))))</f>
        <v>Sièges, meubles,matelas et articles d'éclairage</v>
      </c>
      <c r="C168" s="5">
        <f>ROUND(IF($A$161="Alimentation, boissons et tabacs",VLOOKUP($A168,OUTIL!$CH:$CM,C$1,FALSE),IF($A$161="Demi produits",VLOOKUP($A168,OUTIL!$CQ:$CV,C$1,FALSE),IF($A$161="Energie  et  lubrifiants",VLOOKUP($A168,OUTIL!$CY:$DD,C$1,FALSE),IF($A$161="Or industriel",VLOOKUP($A168,OUTIL!$DG:$DL,C$1,FALSE),IF($A$161="Produits bruts d'origine animale et vegetale",VLOOKUP($A168,OUTIL!$DO:$DT,C$1,FALSE),IF($A$161="Produits bruts d'origine minerale",VLOOKUP($A168,OUTIL!$DW:$EB,C$1,FALSE),IF($A$161="Produits finis de consommation",VLOOKUP($A168,OUTIL!$EE:$EJ,C$1,FALSE),IF($A$161="Produits finis d'equipement agricole",VLOOKUP($A168,OUTIL!$EM:$ER,C$1,FALSE),IF($A$161="Produits finis d'equipement industriel",VLOOKUP($A168,OUTIL!$EU:$EZ,C$1,FALSE),"Ahmadovitch")))))))))/1000,0)</f>
        <v>108607</v>
      </c>
      <c r="D168" s="5">
        <f>ROUND(IF($A$161="Alimentation, boissons et tabacs",VLOOKUP($A168,OUTIL!$CH:$CM,D$1,FALSE),IF($A$161="Demi produits",VLOOKUP($A168,OUTIL!$CQ:$CV,D$1,FALSE),IF($A$161="Energie  et  lubrifiants",VLOOKUP($A168,OUTIL!$CY:$DD,D$1,FALSE),IF($A$161="Or industriel",VLOOKUP($A168,OUTIL!$DG:$DL,D$1,FALSE),IF($A$161="Produits bruts d'origine animale et vegetale",VLOOKUP($A168,OUTIL!$DO:$DT,D$1,FALSE),IF($A$161="Produits bruts d'origine minerale",VLOOKUP($A168,OUTIL!$DW:$EB,D$1,FALSE),IF($A$161="Produits finis de consommation",VLOOKUP($A168,OUTIL!$EE:$EJ,D$1,FALSE),IF($A$161="Produits finis d'equipement agricole",VLOOKUP($A168,OUTIL!$EM:$ER,D$1,FALSE),IF($A$161="Produits finis d'equipement industriel",VLOOKUP($A168,OUTIL!$EU:$EZ,D$1,FALSE),"Ahmadovitch")))))))))/1000,0)</f>
        <v>4956373</v>
      </c>
      <c r="E168" s="5">
        <f>ROUND(IF($A$161="Alimentation, boissons et tabacs",VLOOKUP($A168,OUTIL!$CH:$CM,E$1,FALSE),IF($A$161="Demi produits",VLOOKUP($A168,OUTIL!$CQ:$CV,E$1,FALSE),IF($A$161="Energie  et  lubrifiants",VLOOKUP($A168,OUTIL!$CY:$DD,E$1,FALSE),IF($A$161="Or industriel",VLOOKUP($A168,OUTIL!$DG:$DL,E$1,FALSE),IF($A$161="Produits bruts d'origine animale et vegetale",VLOOKUP($A168,OUTIL!$DO:$DT,E$1,FALSE),IF($A$161="Produits bruts d'origine minerale",VLOOKUP($A168,OUTIL!$DW:$EB,E$1,FALSE),IF($A$161="Produits finis de consommation",VLOOKUP($A168,OUTIL!$EE:$EJ,E$1,FALSE),IF($A$161="Produits finis d'equipement agricole",VLOOKUP($A168,OUTIL!$EM:$ER,E$1,FALSE),IF($A$161="Produits finis d'equipement industriel",VLOOKUP($A168,OUTIL!$EU:$EZ,E$1,FALSE),"Ahmadovitch")))))))))/1000,0)</f>
        <v>94280</v>
      </c>
      <c r="F168" s="5">
        <f>ROUND(IF($A$161="Alimentation, boissons et tabacs",VLOOKUP($A168,OUTIL!$CH:$CM,F$1,FALSE),IF($A$161="Demi produits",VLOOKUP($A168,OUTIL!$CQ:$CV,F$1,FALSE),IF($A$161="Energie  et  lubrifiants",VLOOKUP($A168,OUTIL!$CY:$DD,F$1,FALSE),IF($A$161="Or industriel",VLOOKUP($A168,OUTIL!$DG:$DL,F$1,FALSE),IF($A$161="Produits bruts d'origine animale et vegetale",VLOOKUP($A168,OUTIL!$DO:$DT,F$1,FALSE),IF($A$161="Produits bruts d'origine minerale",VLOOKUP($A168,OUTIL!$DW:$EB,F$1,FALSE),IF($A$161="Produits finis de consommation",VLOOKUP($A168,OUTIL!$EE:$EJ,F$1,FALSE),IF($A$161="Produits finis d'equipement agricole",VLOOKUP($A168,OUTIL!$EM:$ER,F$1,FALSE),IF($A$161="Produits finis d'equipement industriel",VLOOKUP($A168,OUTIL!$EU:$EZ,F$1,FALSE),"Ahmadovitch")))))))))/1000,0)</f>
        <v>4111260</v>
      </c>
    </row>
    <row r="169" spans="1:6" ht="16.5" x14ac:dyDescent="0.3">
      <c r="A169">
        <v>8</v>
      </c>
      <c r="B169" s="5" t="str">
        <f>IF($A$161="Alimentation, boissons et tabacs",VLOOKUP(VLOOKUP($A169,OUTIL!$CH:$CM,B$1,FALSE),REF!$K:$L,2,FALSE),IF($A$161="Demi produits",VLOOKUP(VLOOKUP($A169,OUTIL!$CQ:$CV,B$1,FALSE),REF!$N:$O,2,FALSE),IF($A$161="Energie  et  lubrifiants",VLOOKUP(VLOOKUP($A169,OUTIL!$CY:$DD,B$1,FALSE),REF!$Z:$AA,2,FALSE),IF($A$161="Or industriel",VLOOKUP(VLOOKUP($A169,OUTIL!$DG:$DL,B$1,FALSE),REF!$AC:$AD,2,FALSE),IF($A$161="Produits bruts d'origine animale et vegetale",VLOOKUP(VLOOKUP($A169,OUTIL!$DO:$DT,B$1,FALSE),REF!$Q:$R,2,FALSE),IF($A$161="Produits bruts d'origine minerale",VLOOKUP(VLOOKUP($A169,OUTIL!$DW:$EB,B$1,FALSE),REF!$AF:$AG,2,FALSE),IF($A$161="Produits finis de consommation",VLOOKUP(VLOOKUP($A169,OUTIL!$EE:$EJ,B$1,FALSE),REF!$T:$U,2,FALSE),IF($A$161="Produits finis d'equipement agricole",VLOOKUP(VLOOKUP($A169,OUTIL!$EM:$ER,B$1,FALSE),REF!$AI:$AJ,2,FALSE),IF($A$161="Produits finis d'equipement industriel",VLOOKUP(VLOOKUP($A169,OUTIL!$EU:$EZ,B$1,FALSE),REF!$W:$X,2,FALSE),"Ahmadovitch")))))))))</f>
        <v>Produits de parfumerie ou de toilette et preparations cosmetiques</v>
      </c>
      <c r="C169" s="5">
        <f>ROUND(IF($A$161="Alimentation, boissons et tabacs",VLOOKUP($A169,OUTIL!$CH:$CM,C$1,FALSE),IF($A$161="Demi produits",VLOOKUP($A169,OUTIL!$CQ:$CV,C$1,FALSE),IF($A$161="Energie  et  lubrifiants",VLOOKUP($A169,OUTIL!$CY:$DD,C$1,FALSE),IF($A$161="Or industriel",VLOOKUP($A169,OUTIL!$DG:$DL,C$1,FALSE),IF($A$161="Produits bruts d'origine animale et vegetale",VLOOKUP($A169,OUTIL!$DO:$DT,C$1,FALSE),IF($A$161="Produits bruts d'origine minerale",VLOOKUP($A169,OUTIL!$DW:$EB,C$1,FALSE),IF($A$161="Produits finis de consommation",VLOOKUP($A169,OUTIL!$EE:$EJ,C$1,FALSE),IF($A$161="Produits finis d'equipement agricole",VLOOKUP($A169,OUTIL!$EM:$ER,C$1,FALSE),IF($A$161="Produits finis d'equipement industriel",VLOOKUP($A169,OUTIL!$EU:$EZ,C$1,FALSE),"Ahmadovitch")))))))))/1000,0)</f>
        <v>47493</v>
      </c>
      <c r="D169" s="5">
        <f>ROUND(IF($A$161="Alimentation, boissons et tabacs",VLOOKUP($A169,OUTIL!$CH:$CM,D$1,FALSE),IF($A$161="Demi produits",VLOOKUP($A169,OUTIL!$CQ:$CV,D$1,FALSE),IF($A$161="Energie  et  lubrifiants",VLOOKUP($A169,OUTIL!$CY:$DD,D$1,FALSE),IF($A$161="Or industriel",VLOOKUP($A169,OUTIL!$DG:$DL,D$1,FALSE),IF($A$161="Produits bruts d'origine animale et vegetale",VLOOKUP($A169,OUTIL!$DO:$DT,D$1,FALSE),IF($A$161="Produits bruts d'origine minerale",VLOOKUP($A169,OUTIL!$DW:$EB,D$1,FALSE),IF($A$161="Produits finis de consommation",VLOOKUP($A169,OUTIL!$EE:$EJ,D$1,FALSE),IF($A$161="Produits finis d'equipement agricole",VLOOKUP($A169,OUTIL!$EM:$ER,D$1,FALSE),IF($A$161="Produits finis d'equipement industriel",VLOOKUP($A169,OUTIL!$EU:$EZ,D$1,FALSE),"Ahmadovitch")))))))))/1000,0)</f>
        <v>3317760</v>
      </c>
      <c r="E169" s="5">
        <f>ROUND(IF($A$161="Alimentation, boissons et tabacs",VLOOKUP($A169,OUTIL!$CH:$CM,E$1,FALSE),IF($A$161="Demi produits",VLOOKUP($A169,OUTIL!$CQ:$CV,E$1,FALSE),IF($A$161="Energie  et  lubrifiants",VLOOKUP($A169,OUTIL!$CY:$DD,E$1,FALSE),IF($A$161="Or industriel",VLOOKUP($A169,OUTIL!$DG:$DL,E$1,FALSE),IF($A$161="Produits bruts d'origine animale et vegetale",VLOOKUP($A169,OUTIL!$DO:$DT,E$1,FALSE),IF($A$161="Produits bruts d'origine minerale",VLOOKUP($A169,OUTIL!$DW:$EB,E$1,FALSE),IF($A$161="Produits finis de consommation",VLOOKUP($A169,OUTIL!$EE:$EJ,E$1,FALSE),IF($A$161="Produits finis d'equipement agricole",VLOOKUP($A169,OUTIL!$EM:$ER,E$1,FALSE),IF($A$161="Produits finis d'equipement industriel",VLOOKUP($A169,OUTIL!$EU:$EZ,E$1,FALSE),"Ahmadovitch")))))))))/1000,0)</f>
        <v>45915</v>
      </c>
      <c r="F169" s="5">
        <f>ROUND(IF($A$161="Alimentation, boissons et tabacs",VLOOKUP($A169,OUTIL!$CH:$CM,F$1,FALSE),IF($A$161="Demi produits",VLOOKUP($A169,OUTIL!$CQ:$CV,F$1,FALSE),IF($A$161="Energie  et  lubrifiants",VLOOKUP($A169,OUTIL!$CY:$DD,F$1,FALSE),IF($A$161="Or industriel",VLOOKUP($A169,OUTIL!$DG:$DL,F$1,FALSE),IF($A$161="Produits bruts d'origine animale et vegetale",VLOOKUP($A169,OUTIL!$DO:$DT,F$1,FALSE),IF($A$161="Produits bruts d'origine minerale",VLOOKUP($A169,OUTIL!$DW:$EB,F$1,FALSE),IF($A$161="Produits finis de consommation",VLOOKUP($A169,OUTIL!$EE:$EJ,F$1,FALSE),IF($A$161="Produits finis d'equipement agricole",VLOOKUP($A169,OUTIL!$EM:$ER,F$1,FALSE),IF($A$161="Produits finis d'equipement industriel",VLOOKUP($A169,OUTIL!$EU:$EZ,F$1,FALSE),"Ahmadovitch")))))))))/1000,0)</f>
        <v>3109411</v>
      </c>
    </row>
    <row r="170" spans="1:6" ht="16.5" x14ac:dyDescent="0.3">
      <c r="A170">
        <v>9</v>
      </c>
      <c r="B170" s="5" t="str">
        <f>IF($A$161="Alimentation, boissons et tabacs",VLOOKUP(VLOOKUP($A170,OUTIL!$CH:$CM,B$1,FALSE),REF!$K:$L,2,FALSE),IF($A$161="Demi produits",VLOOKUP(VLOOKUP($A170,OUTIL!$CQ:$CV,B$1,FALSE),REF!$N:$O,2,FALSE),IF($A$161="Energie  et  lubrifiants",VLOOKUP(VLOOKUP($A170,OUTIL!$CY:$DD,B$1,FALSE),REF!$Z:$AA,2,FALSE),IF($A$161="Or industriel",VLOOKUP(VLOOKUP($A170,OUTIL!$DG:$DL,B$1,FALSE),REF!$AC:$AD,2,FALSE),IF($A$161="Produits bruts d'origine animale et vegetale",VLOOKUP(VLOOKUP($A170,OUTIL!$DO:$DT,B$1,FALSE),REF!$Q:$R,2,FALSE),IF($A$161="Produits bruts d'origine minerale",VLOOKUP(VLOOKUP($A170,OUTIL!$DW:$EB,B$1,FALSE),REF!$AF:$AG,2,FALSE),IF($A$161="Produits finis de consommation",VLOOKUP(VLOOKUP($A170,OUTIL!$EE:$EJ,B$1,FALSE),REF!$T:$U,2,FALSE),IF($A$161="Produits finis d'equipement agricole",VLOOKUP(VLOOKUP($A170,OUTIL!$EM:$ER,B$1,FALSE),REF!$AI:$AJ,2,FALSE),IF($A$161="Produits finis d'equipement industriel",VLOOKUP(VLOOKUP($A170,OUTIL!$EU:$EZ,B$1,FALSE),REF!$W:$X,2,FALSE),"Ahmadovitch")))))))))</f>
        <v>Appareils récepteurs radio et télévision</v>
      </c>
      <c r="C170" s="5">
        <f>ROUND(IF($A$161="Alimentation, boissons et tabacs",VLOOKUP($A170,OUTIL!$CH:$CM,C$1,FALSE),IF($A$161="Demi produits",VLOOKUP($A170,OUTIL!$CQ:$CV,C$1,FALSE),IF($A$161="Energie  et  lubrifiants",VLOOKUP($A170,OUTIL!$CY:$DD,C$1,FALSE),IF($A$161="Or industriel",VLOOKUP($A170,OUTIL!$DG:$DL,C$1,FALSE),IF($A$161="Produits bruts d'origine animale et vegetale",VLOOKUP($A170,OUTIL!$DO:$DT,C$1,FALSE),IF($A$161="Produits bruts d'origine minerale",VLOOKUP($A170,OUTIL!$DW:$EB,C$1,FALSE),IF($A$161="Produits finis de consommation",VLOOKUP($A170,OUTIL!$EE:$EJ,C$1,FALSE),IF($A$161="Produits finis d'equipement agricole",VLOOKUP($A170,OUTIL!$EM:$ER,C$1,FALSE),IF($A$161="Produits finis d'equipement industriel",VLOOKUP($A170,OUTIL!$EU:$EZ,C$1,FALSE),"Ahmadovitch")))))))))/1000,0)</f>
        <v>16684</v>
      </c>
      <c r="D170" s="5">
        <f>ROUND(IF($A$161="Alimentation, boissons et tabacs",VLOOKUP($A170,OUTIL!$CH:$CM,D$1,FALSE),IF($A$161="Demi produits",VLOOKUP($A170,OUTIL!$CQ:$CV,D$1,FALSE),IF($A$161="Energie  et  lubrifiants",VLOOKUP($A170,OUTIL!$CY:$DD,D$1,FALSE),IF($A$161="Or industriel",VLOOKUP($A170,OUTIL!$DG:$DL,D$1,FALSE),IF($A$161="Produits bruts d'origine animale et vegetale",VLOOKUP($A170,OUTIL!$DO:$DT,D$1,FALSE),IF($A$161="Produits bruts d'origine minerale",VLOOKUP($A170,OUTIL!$DW:$EB,D$1,FALSE),IF($A$161="Produits finis de consommation",VLOOKUP($A170,OUTIL!$EE:$EJ,D$1,FALSE),IF($A$161="Produits finis d'equipement agricole",VLOOKUP($A170,OUTIL!$EM:$ER,D$1,FALSE),IF($A$161="Produits finis d'equipement industriel",VLOOKUP($A170,OUTIL!$EU:$EZ,D$1,FALSE),"Ahmadovitch")))))))))/1000,0)</f>
        <v>3254067</v>
      </c>
      <c r="E170" s="5">
        <f>ROUND(IF($A$161="Alimentation, boissons et tabacs",VLOOKUP($A170,OUTIL!$CH:$CM,E$1,FALSE),IF($A$161="Demi produits",VLOOKUP($A170,OUTIL!$CQ:$CV,E$1,FALSE),IF($A$161="Energie  et  lubrifiants",VLOOKUP($A170,OUTIL!$CY:$DD,E$1,FALSE),IF($A$161="Or industriel",VLOOKUP($A170,OUTIL!$DG:$DL,E$1,FALSE),IF($A$161="Produits bruts d'origine animale et vegetale",VLOOKUP($A170,OUTIL!$DO:$DT,E$1,FALSE),IF($A$161="Produits bruts d'origine minerale",VLOOKUP($A170,OUTIL!$DW:$EB,E$1,FALSE),IF($A$161="Produits finis de consommation",VLOOKUP($A170,OUTIL!$EE:$EJ,E$1,FALSE),IF($A$161="Produits finis d'equipement agricole",VLOOKUP($A170,OUTIL!$EM:$ER,E$1,FALSE),IF($A$161="Produits finis d'equipement industriel",VLOOKUP($A170,OUTIL!$EU:$EZ,E$1,FALSE),"Ahmadovitch")))))))))/1000,0)</f>
        <v>14713</v>
      </c>
      <c r="F170" s="5">
        <f>ROUND(IF($A$161="Alimentation, boissons et tabacs",VLOOKUP($A170,OUTIL!$CH:$CM,F$1,FALSE),IF($A$161="Demi produits",VLOOKUP($A170,OUTIL!$CQ:$CV,F$1,FALSE),IF($A$161="Energie  et  lubrifiants",VLOOKUP($A170,OUTIL!$CY:$DD,F$1,FALSE),IF($A$161="Or industriel",VLOOKUP($A170,OUTIL!$DG:$DL,F$1,FALSE),IF($A$161="Produits bruts d'origine animale et vegetale",VLOOKUP($A170,OUTIL!$DO:$DT,F$1,FALSE),IF($A$161="Produits bruts d'origine minerale",VLOOKUP($A170,OUTIL!$DW:$EB,F$1,FALSE),IF($A$161="Produits finis de consommation",VLOOKUP($A170,OUTIL!$EE:$EJ,F$1,FALSE),IF($A$161="Produits finis d'equipement agricole",VLOOKUP($A170,OUTIL!$EM:$ER,F$1,FALSE),IF($A$161="Produits finis d'equipement industriel",VLOOKUP($A170,OUTIL!$EU:$EZ,F$1,FALSE),"Ahmadovitch")))))))))/1000,0)</f>
        <v>2525074</v>
      </c>
    </row>
    <row r="171" spans="1:6" ht="16.5" x14ac:dyDescent="0.3">
      <c r="A171">
        <v>10</v>
      </c>
      <c r="B171" s="5" t="str">
        <f>IF($A$161="Alimentation, boissons et tabacs",VLOOKUP(VLOOKUP($A171,OUTIL!$CH:$CM,B$1,FALSE),REF!$K:$L,2,FALSE),IF($A$161="Demi produits",VLOOKUP(VLOOKUP($A171,OUTIL!$CQ:$CV,B$1,FALSE),REF!$N:$O,2,FALSE),IF($A$161="Energie  et  lubrifiants",VLOOKUP(VLOOKUP($A171,OUTIL!$CY:$DD,B$1,FALSE),REF!$Z:$AA,2,FALSE),IF($A$161="Or industriel",VLOOKUP(VLOOKUP($A171,OUTIL!$DG:$DL,B$1,FALSE),REF!$AC:$AD,2,FALSE),IF($A$161="Produits bruts d'origine animale et vegetale",VLOOKUP(VLOOKUP($A171,OUTIL!$DO:$DT,B$1,FALSE),REF!$Q:$R,2,FALSE),IF($A$161="Produits bruts d'origine minerale",VLOOKUP(VLOOKUP($A171,OUTIL!$DW:$EB,B$1,FALSE),REF!$AF:$AG,2,FALSE),IF($A$161="Produits finis de consommation",VLOOKUP(VLOOKUP($A171,OUTIL!$EE:$EJ,B$1,FALSE),REF!$T:$U,2,FALSE),IF($A$161="Produits finis d'equipement agricole",VLOOKUP(VLOOKUP($A171,OUTIL!$EM:$ER,B$1,FALSE),REF!$AI:$AJ,2,FALSE),IF($A$161="Produits finis d'equipement industriel",VLOOKUP(VLOOKUP($A171,OUTIL!$EU:$EZ,B$1,FALSE),REF!$W:$X,2,FALSE),"Ahmadovitch")))))))))</f>
        <v>Tissus et fils de coton</v>
      </c>
      <c r="C171" s="5">
        <f>ROUND(IF($A$161="Alimentation, boissons et tabacs",VLOOKUP($A171,OUTIL!$CH:$CM,C$1,FALSE),IF($A$161="Demi produits",VLOOKUP($A171,OUTIL!$CQ:$CV,C$1,FALSE),IF($A$161="Energie  et  lubrifiants",VLOOKUP($A171,OUTIL!$CY:$DD,C$1,FALSE),IF($A$161="Or industriel",VLOOKUP($A171,OUTIL!$DG:$DL,C$1,FALSE),IF($A$161="Produits bruts d'origine animale et vegetale",VLOOKUP($A171,OUTIL!$DO:$DT,C$1,FALSE),IF($A$161="Produits bruts d'origine minerale",VLOOKUP($A171,OUTIL!$DW:$EB,C$1,FALSE),IF($A$161="Produits finis de consommation",VLOOKUP($A171,OUTIL!$EE:$EJ,C$1,FALSE),IF($A$161="Produits finis d'equipement agricole",VLOOKUP($A171,OUTIL!$EM:$ER,C$1,FALSE),IF($A$161="Produits finis d'equipement industriel",VLOOKUP($A171,OUTIL!$EU:$EZ,C$1,FALSE),"Ahmadovitch")))))))))/1000,0)</f>
        <v>29601</v>
      </c>
      <c r="D171" s="5">
        <f>ROUND(IF($A$161="Alimentation, boissons et tabacs",VLOOKUP($A171,OUTIL!$CH:$CM,D$1,FALSE),IF($A$161="Demi produits",VLOOKUP($A171,OUTIL!$CQ:$CV,D$1,FALSE),IF($A$161="Energie  et  lubrifiants",VLOOKUP($A171,OUTIL!$CY:$DD,D$1,FALSE),IF($A$161="Or industriel",VLOOKUP($A171,OUTIL!$DG:$DL,D$1,FALSE),IF($A$161="Produits bruts d'origine animale et vegetale",VLOOKUP($A171,OUTIL!$DO:$DT,D$1,FALSE),IF($A$161="Produits bruts d'origine minerale",VLOOKUP($A171,OUTIL!$DW:$EB,D$1,FALSE),IF($A$161="Produits finis de consommation",VLOOKUP($A171,OUTIL!$EE:$EJ,D$1,FALSE),IF($A$161="Produits finis d'equipement agricole",VLOOKUP($A171,OUTIL!$EM:$ER,D$1,FALSE),IF($A$161="Produits finis d'equipement industriel",VLOOKUP($A171,OUTIL!$EU:$EZ,D$1,FALSE),"Ahmadovitch")))))))))/1000,0)</f>
        <v>3040410</v>
      </c>
      <c r="E171" s="5">
        <f>ROUND(IF($A$161="Alimentation, boissons et tabacs",VLOOKUP($A171,OUTIL!$CH:$CM,E$1,FALSE),IF($A$161="Demi produits",VLOOKUP($A171,OUTIL!$CQ:$CV,E$1,FALSE),IF($A$161="Energie  et  lubrifiants",VLOOKUP($A171,OUTIL!$CY:$DD,E$1,FALSE),IF($A$161="Or industriel",VLOOKUP($A171,OUTIL!$DG:$DL,E$1,FALSE),IF($A$161="Produits bruts d'origine animale et vegetale",VLOOKUP($A171,OUTIL!$DO:$DT,E$1,FALSE),IF($A$161="Produits bruts d'origine minerale",VLOOKUP($A171,OUTIL!$DW:$EB,E$1,FALSE),IF($A$161="Produits finis de consommation",VLOOKUP($A171,OUTIL!$EE:$EJ,E$1,FALSE),IF($A$161="Produits finis d'equipement agricole",VLOOKUP($A171,OUTIL!$EM:$ER,E$1,FALSE),IF($A$161="Produits finis d'equipement industriel",VLOOKUP($A171,OUTIL!$EU:$EZ,E$1,FALSE),"Ahmadovitch")))))))))/1000,0)</f>
        <v>27948</v>
      </c>
      <c r="F171" s="5">
        <f>ROUND(IF($A$161="Alimentation, boissons et tabacs",VLOOKUP($A171,OUTIL!$CH:$CM,F$1,FALSE),IF($A$161="Demi produits",VLOOKUP($A171,OUTIL!$CQ:$CV,F$1,FALSE),IF($A$161="Energie  et  lubrifiants",VLOOKUP($A171,OUTIL!$CY:$DD,F$1,FALSE),IF($A$161="Or industriel",VLOOKUP($A171,OUTIL!$DG:$DL,F$1,FALSE),IF($A$161="Produits bruts d'origine animale et vegetale",VLOOKUP($A171,OUTIL!$DO:$DT,F$1,FALSE),IF($A$161="Produits bruts d'origine minerale",VLOOKUP($A171,OUTIL!$DW:$EB,F$1,FALSE),IF($A$161="Produits finis de consommation",VLOOKUP($A171,OUTIL!$EE:$EJ,F$1,FALSE),IF($A$161="Produits finis d'equipement agricole",VLOOKUP($A171,OUTIL!$EM:$ER,F$1,FALSE),IF($A$161="Produits finis d'equipement industriel",VLOOKUP($A171,OUTIL!$EU:$EZ,F$1,FALSE),"Ahmadovitch")))))))))/1000,0)</f>
        <v>3064888</v>
      </c>
    </row>
    <row r="172" spans="1:6" ht="16.5" x14ac:dyDescent="0.3">
      <c r="A172">
        <v>11</v>
      </c>
      <c r="B172" s="5" t="str">
        <f>IF($A$161="Alimentation, boissons et tabacs",VLOOKUP(VLOOKUP($A172,OUTIL!$CH:$CM,B$1,FALSE),REF!$K:$L,2,FALSE),IF($A$161="Demi produits",VLOOKUP(VLOOKUP($A172,OUTIL!$CQ:$CV,B$1,FALSE),REF!$N:$O,2,FALSE),IF($A$161="Energie  et  lubrifiants",VLOOKUP(VLOOKUP($A172,OUTIL!$CY:$DD,B$1,FALSE),REF!$Z:$AA,2,FALSE),IF($A$161="Or industriel",VLOOKUP(VLOOKUP($A172,OUTIL!$DG:$DL,B$1,FALSE),REF!$AC:$AD,2,FALSE),IF($A$161="Produits bruts d'origine animale et vegetale",VLOOKUP(VLOOKUP($A172,OUTIL!$DO:$DT,B$1,FALSE),REF!$Q:$R,2,FALSE),IF($A$161="Produits bruts d'origine minerale",VLOOKUP(VLOOKUP($A172,OUTIL!$DW:$EB,B$1,FALSE),REF!$AF:$AG,2,FALSE),IF($A$161="Produits finis de consommation",VLOOKUP(VLOOKUP($A172,OUTIL!$EE:$EJ,B$1,FALSE),REF!$T:$U,2,FALSE),IF($A$161="Produits finis d'equipement agricole",VLOOKUP(VLOOKUP($A172,OUTIL!$EM:$ER,B$1,FALSE),REF!$AI:$AJ,2,FALSE),IF($A$161="Produits finis d'equipement industriel",VLOOKUP(VLOOKUP($A172,OUTIL!$EU:$EZ,B$1,FALSE),REF!$W:$X,2,FALSE),"Ahmadovitch")))))))))</f>
        <v>Quincaillerie de ménage et articles d'économie domestique</v>
      </c>
      <c r="C172" s="5">
        <f>ROUND(IF($A$161="Alimentation, boissons et tabacs",VLOOKUP($A172,OUTIL!$CH:$CM,C$1,FALSE),IF($A$161="Demi produits",VLOOKUP($A172,OUTIL!$CQ:$CV,C$1,FALSE),IF($A$161="Energie  et  lubrifiants",VLOOKUP($A172,OUTIL!$CY:$DD,C$1,FALSE),IF($A$161="Or industriel",VLOOKUP($A172,OUTIL!$DG:$DL,C$1,FALSE),IF($A$161="Produits bruts d'origine animale et vegetale",VLOOKUP($A172,OUTIL!$DO:$DT,C$1,FALSE),IF($A$161="Produits bruts d'origine minerale",VLOOKUP($A172,OUTIL!$DW:$EB,C$1,FALSE),IF($A$161="Produits finis de consommation",VLOOKUP($A172,OUTIL!$EE:$EJ,C$1,FALSE),IF($A$161="Produits finis d'equipement agricole",VLOOKUP($A172,OUTIL!$EM:$ER,C$1,FALSE),IF($A$161="Produits finis d'equipement industriel",VLOOKUP($A172,OUTIL!$EU:$EZ,C$1,FALSE),"Ahmadovitch")))))))))/1000,0)</f>
        <v>55489</v>
      </c>
      <c r="D172" s="5">
        <f>ROUND(IF($A$161="Alimentation, boissons et tabacs",VLOOKUP($A172,OUTIL!$CH:$CM,D$1,FALSE),IF($A$161="Demi produits",VLOOKUP($A172,OUTIL!$CQ:$CV,D$1,FALSE),IF($A$161="Energie  et  lubrifiants",VLOOKUP($A172,OUTIL!$CY:$DD,D$1,FALSE),IF($A$161="Or industriel",VLOOKUP($A172,OUTIL!$DG:$DL,D$1,FALSE),IF($A$161="Produits bruts d'origine animale et vegetale",VLOOKUP($A172,OUTIL!$DO:$DT,D$1,FALSE),IF($A$161="Produits bruts d'origine minerale",VLOOKUP($A172,OUTIL!$DW:$EB,D$1,FALSE),IF($A$161="Produits finis de consommation",VLOOKUP($A172,OUTIL!$EE:$EJ,D$1,FALSE),IF($A$161="Produits finis d'equipement agricole",VLOOKUP($A172,OUTIL!$EM:$ER,D$1,FALSE),IF($A$161="Produits finis d'equipement industriel",VLOOKUP($A172,OUTIL!$EU:$EZ,D$1,FALSE),"Ahmadovitch")))))))))/1000,0)</f>
        <v>2720215</v>
      </c>
      <c r="E172" s="5">
        <f>ROUND(IF($A$161="Alimentation, boissons et tabacs",VLOOKUP($A172,OUTIL!$CH:$CM,E$1,FALSE),IF($A$161="Demi produits",VLOOKUP($A172,OUTIL!$CQ:$CV,E$1,FALSE),IF($A$161="Energie  et  lubrifiants",VLOOKUP($A172,OUTIL!$CY:$DD,E$1,FALSE),IF($A$161="Or industriel",VLOOKUP($A172,OUTIL!$DG:$DL,E$1,FALSE),IF($A$161="Produits bruts d'origine animale et vegetale",VLOOKUP($A172,OUTIL!$DO:$DT,E$1,FALSE),IF($A$161="Produits bruts d'origine minerale",VLOOKUP($A172,OUTIL!$DW:$EB,E$1,FALSE),IF($A$161="Produits finis de consommation",VLOOKUP($A172,OUTIL!$EE:$EJ,E$1,FALSE),IF($A$161="Produits finis d'equipement agricole",VLOOKUP($A172,OUTIL!$EM:$ER,E$1,FALSE),IF($A$161="Produits finis d'equipement industriel",VLOOKUP($A172,OUTIL!$EU:$EZ,E$1,FALSE),"Ahmadovitch")))))))))/1000,0)</f>
        <v>48410</v>
      </c>
      <c r="F172" s="5">
        <f>ROUND(IF($A$161="Alimentation, boissons et tabacs",VLOOKUP($A172,OUTIL!$CH:$CM,F$1,FALSE),IF($A$161="Demi produits",VLOOKUP($A172,OUTIL!$CQ:$CV,F$1,FALSE),IF($A$161="Energie  et  lubrifiants",VLOOKUP($A172,OUTIL!$CY:$DD,F$1,FALSE),IF($A$161="Or industriel",VLOOKUP($A172,OUTIL!$DG:$DL,F$1,FALSE),IF($A$161="Produits bruts d'origine animale et vegetale",VLOOKUP($A172,OUTIL!$DO:$DT,F$1,FALSE),IF($A$161="Produits bruts d'origine minerale",VLOOKUP($A172,OUTIL!$DW:$EB,F$1,FALSE),IF($A$161="Produits finis de consommation",VLOOKUP($A172,OUTIL!$EE:$EJ,F$1,FALSE),IF($A$161="Produits finis d'equipement agricole",VLOOKUP($A172,OUTIL!$EM:$ER,F$1,FALSE),IF($A$161="Produits finis d'equipement industriel",VLOOKUP($A172,OUTIL!$EU:$EZ,F$1,FALSE),"Ahmadovitch")))))))))/1000,0)</f>
        <v>2470170</v>
      </c>
    </row>
    <row r="173" spans="1:6" ht="16.5" x14ac:dyDescent="0.3">
      <c r="A173">
        <v>12</v>
      </c>
      <c r="B173" s="5" t="str">
        <f>IF($A$161="Alimentation, boissons et tabacs",VLOOKUP(VLOOKUP($A173,OUTIL!$CH:$CM,B$1,FALSE),REF!$K:$L,2,FALSE),IF($A$161="Demi produits",VLOOKUP(VLOOKUP($A173,OUTIL!$CQ:$CV,B$1,FALSE),REF!$N:$O,2,FALSE),IF($A$161="Energie  et  lubrifiants",VLOOKUP(VLOOKUP($A173,OUTIL!$CY:$DD,B$1,FALSE),REF!$Z:$AA,2,FALSE),IF($A$161="Or industriel",VLOOKUP(VLOOKUP($A173,OUTIL!$DG:$DL,B$1,FALSE),REF!$AC:$AD,2,FALSE),IF($A$161="Produits bruts d'origine animale et vegetale",VLOOKUP(VLOOKUP($A173,OUTIL!$DO:$DT,B$1,FALSE),REF!$Q:$R,2,FALSE),IF($A$161="Produits bruts d'origine minerale",VLOOKUP(VLOOKUP($A173,OUTIL!$DW:$EB,B$1,FALSE),REF!$AF:$AG,2,FALSE),IF($A$161="Produits finis de consommation",VLOOKUP(VLOOKUP($A173,OUTIL!$EE:$EJ,B$1,FALSE),REF!$T:$U,2,FALSE),IF($A$161="Produits finis d'equipement agricole",VLOOKUP(VLOOKUP($A173,OUTIL!$EM:$ER,B$1,FALSE),REF!$AI:$AJ,2,FALSE),IF($A$161="Produits finis d'equipement industriel",VLOOKUP(VLOOKUP($A173,OUTIL!$EU:$EZ,B$1,FALSE),REF!$W:$X,2,FALSE),"Ahmadovitch")))))))))</f>
        <v>Cycles et motocycles, leurs parties et pièces</v>
      </c>
      <c r="C173" s="5">
        <f>ROUND(IF($A$161="Alimentation, boissons et tabacs",VLOOKUP($A173,OUTIL!$CH:$CM,C$1,FALSE),IF($A$161="Demi produits",VLOOKUP($A173,OUTIL!$CQ:$CV,C$1,FALSE),IF($A$161="Energie  et  lubrifiants",VLOOKUP($A173,OUTIL!$CY:$DD,C$1,FALSE),IF($A$161="Or industriel",VLOOKUP($A173,OUTIL!$DG:$DL,C$1,FALSE),IF($A$161="Produits bruts d'origine animale et vegetale",VLOOKUP($A173,OUTIL!$DO:$DT,C$1,FALSE),IF($A$161="Produits bruts d'origine minerale",VLOOKUP($A173,OUTIL!$DW:$EB,C$1,FALSE),IF($A$161="Produits finis de consommation",VLOOKUP($A173,OUTIL!$EE:$EJ,C$1,FALSE),IF($A$161="Produits finis d'equipement agricole",VLOOKUP($A173,OUTIL!$EM:$ER,C$1,FALSE),IF($A$161="Produits finis d'equipement industriel",VLOOKUP($A173,OUTIL!$EU:$EZ,C$1,FALSE),"Ahmadovitch")))))))))/1000,0)</f>
        <v>42061</v>
      </c>
      <c r="D173" s="5">
        <f>ROUND(IF($A$161="Alimentation, boissons et tabacs",VLOOKUP($A173,OUTIL!$CH:$CM,D$1,FALSE),IF($A$161="Demi produits",VLOOKUP($A173,OUTIL!$CQ:$CV,D$1,FALSE),IF($A$161="Energie  et  lubrifiants",VLOOKUP($A173,OUTIL!$CY:$DD,D$1,FALSE),IF($A$161="Or industriel",VLOOKUP($A173,OUTIL!$DG:$DL,D$1,FALSE),IF($A$161="Produits bruts d'origine animale et vegetale",VLOOKUP($A173,OUTIL!$DO:$DT,D$1,FALSE),IF($A$161="Produits bruts d'origine minerale",VLOOKUP($A173,OUTIL!$DW:$EB,D$1,FALSE),IF($A$161="Produits finis de consommation",VLOOKUP($A173,OUTIL!$EE:$EJ,D$1,FALSE),IF($A$161="Produits finis d'equipement agricole",VLOOKUP($A173,OUTIL!$EM:$ER,D$1,FALSE),IF($A$161="Produits finis d'equipement industriel",VLOOKUP($A173,OUTIL!$EU:$EZ,D$1,FALSE),"Ahmadovitch")))))))))/1000,0)</f>
        <v>2404191</v>
      </c>
      <c r="E173" s="5">
        <f>ROUND(IF($A$161="Alimentation, boissons et tabacs",VLOOKUP($A173,OUTIL!$CH:$CM,E$1,FALSE),IF($A$161="Demi produits",VLOOKUP($A173,OUTIL!$CQ:$CV,E$1,FALSE),IF($A$161="Energie  et  lubrifiants",VLOOKUP($A173,OUTIL!$CY:$DD,E$1,FALSE),IF($A$161="Or industriel",VLOOKUP($A173,OUTIL!$DG:$DL,E$1,FALSE),IF($A$161="Produits bruts d'origine animale et vegetale",VLOOKUP($A173,OUTIL!$DO:$DT,E$1,FALSE),IF($A$161="Produits bruts d'origine minerale",VLOOKUP($A173,OUTIL!$DW:$EB,E$1,FALSE),IF($A$161="Produits finis de consommation",VLOOKUP($A173,OUTIL!$EE:$EJ,E$1,FALSE),IF($A$161="Produits finis d'equipement agricole",VLOOKUP($A173,OUTIL!$EM:$ER,E$1,FALSE),IF($A$161="Produits finis d'equipement industriel",VLOOKUP($A173,OUTIL!$EU:$EZ,E$1,FALSE),"Ahmadovitch")))))))))/1000,0)</f>
        <v>36257</v>
      </c>
      <c r="F173" s="5">
        <f>ROUND(IF($A$161="Alimentation, boissons et tabacs",VLOOKUP($A173,OUTIL!$CH:$CM,F$1,FALSE),IF($A$161="Demi produits",VLOOKUP($A173,OUTIL!$CQ:$CV,F$1,FALSE),IF($A$161="Energie  et  lubrifiants",VLOOKUP($A173,OUTIL!$CY:$DD,F$1,FALSE),IF($A$161="Or industriel",VLOOKUP($A173,OUTIL!$DG:$DL,F$1,FALSE),IF($A$161="Produits bruts d'origine animale et vegetale",VLOOKUP($A173,OUTIL!$DO:$DT,F$1,FALSE),IF($A$161="Produits bruts d'origine minerale",VLOOKUP($A173,OUTIL!$DW:$EB,F$1,FALSE),IF($A$161="Produits finis de consommation",VLOOKUP($A173,OUTIL!$EE:$EJ,F$1,FALSE),IF($A$161="Produits finis d'equipement agricole",VLOOKUP($A173,OUTIL!$EM:$ER,F$1,FALSE),IF($A$161="Produits finis d'equipement industriel",VLOOKUP($A173,OUTIL!$EU:$EZ,F$1,FALSE),"Ahmadovitch")))))))))/1000,0)</f>
        <v>1971802</v>
      </c>
    </row>
    <row r="174" spans="1:6" ht="16.5" x14ac:dyDescent="0.3">
      <c r="A174">
        <v>13</v>
      </c>
      <c r="B174" s="5" t="str">
        <f>IF($A$161="Alimentation, boissons et tabacs",VLOOKUP(VLOOKUP($A174,OUTIL!$CH:$CM,B$1,FALSE),REF!$K:$L,2,FALSE),IF($A$161="Demi produits",VLOOKUP(VLOOKUP($A174,OUTIL!$CQ:$CV,B$1,FALSE),REF!$N:$O,2,FALSE),IF($A$161="Energie  et  lubrifiants",VLOOKUP(VLOOKUP($A174,OUTIL!$CY:$DD,B$1,FALSE),REF!$Z:$AA,2,FALSE),IF($A$161="Or industriel",VLOOKUP(VLOOKUP($A174,OUTIL!$DG:$DL,B$1,FALSE),REF!$AC:$AD,2,FALSE),IF($A$161="Produits bruts d'origine animale et vegetale",VLOOKUP(VLOOKUP($A174,OUTIL!$DO:$DT,B$1,FALSE),REF!$Q:$R,2,FALSE),IF($A$161="Produits bruts d'origine minerale",VLOOKUP(VLOOKUP($A174,OUTIL!$DW:$EB,B$1,FALSE),REF!$AF:$AG,2,FALSE),IF($A$161="Produits finis de consommation",VLOOKUP(VLOOKUP($A174,OUTIL!$EE:$EJ,B$1,FALSE),REF!$T:$U,2,FALSE),IF($A$161="Produits finis d'equipement agricole",VLOOKUP(VLOOKUP($A174,OUTIL!$EM:$ER,B$1,FALSE),REF!$AI:$AJ,2,FALSE),IF($A$161="Produits finis d'equipement industriel",VLOOKUP(VLOOKUP($A174,OUTIL!$EU:$EZ,B$1,FALSE),REF!$W:$X,2,FALSE),"Ahmadovitch")))))))))</f>
        <v>Articles de bonneterie</v>
      </c>
      <c r="C174" s="5">
        <f>ROUND(IF($A$161="Alimentation, boissons et tabacs",VLOOKUP($A174,OUTIL!$CH:$CM,C$1,FALSE),IF($A$161="Demi produits",VLOOKUP($A174,OUTIL!$CQ:$CV,C$1,FALSE),IF($A$161="Energie  et  lubrifiants",VLOOKUP($A174,OUTIL!$CY:$DD,C$1,FALSE),IF($A$161="Or industriel",VLOOKUP($A174,OUTIL!$DG:$DL,C$1,FALSE),IF($A$161="Produits bruts d'origine animale et vegetale",VLOOKUP($A174,OUTIL!$DO:$DT,C$1,FALSE),IF($A$161="Produits bruts d'origine minerale",VLOOKUP($A174,OUTIL!$DW:$EB,C$1,FALSE),IF($A$161="Produits finis de consommation",VLOOKUP($A174,OUTIL!$EE:$EJ,C$1,FALSE),IF($A$161="Produits finis d'equipement agricole",VLOOKUP($A174,OUTIL!$EM:$ER,C$1,FALSE),IF($A$161="Produits finis d'equipement industriel",VLOOKUP($A174,OUTIL!$EU:$EZ,C$1,FALSE),"Ahmadovitch")))))))))/1000,0)</f>
        <v>12650</v>
      </c>
      <c r="D174" s="5">
        <f>ROUND(IF($A$161="Alimentation, boissons et tabacs",VLOOKUP($A174,OUTIL!$CH:$CM,D$1,FALSE),IF($A$161="Demi produits",VLOOKUP($A174,OUTIL!$CQ:$CV,D$1,FALSE),IF($A$161="Energie  et  lubrifiants",VLOOKUP($A174,OUTIL!$CY:$DD,D$1,FALSE),IF($A$161="Or industriel",VLOOKUP($A174,OUTIL!$DG:$DL,D$1,FALSE),IF($A$161="Produits bruts d'origine animale et vegetale",VLOOKUP($A174,OUTIL!$DO:$DT,D$1,FALSE),IF($A$161="Produits bruts d'origine minerale",VLOOKUP($A174,OUTIL!$DW:$EB,D$1,FALSE),IF($A$161="Produits finis de consommation",VLOOKUP($A174,OUTIL!$EE:$EJ,D$1,FALSE),IF($A$161="Produits finis d'equipement agricole",VLOOKUP($A174,OUTIL!$EM:$ER,D$1,FALSE),IF($A$161="Produits finis d'equipement industriel",VLOOKUP($A174,OUTIL!$EU:$EZ,D$1,FALSE),"Ahmadovitch")))))))))/1000,0)</f>
        <v>2254024</v>
      </c>
      <c r="E174" s="5">
        <f>ROUND(IF($A$161="Alimentation, boissons et tabacs",VLOOKUP($A174,OUTIL!$CH:$CM,E$1,FALSE),IF($A$161="Demi produits",VLOOKUP($A174,OUTIL!$CQ:$CV,E$1,FALSE),IF($A$161="Energie  et  lubrifiants",VLOOKUP($A174,OUTIL!$CY:$DD,E$1,FALSE),IF($A$161="Or industriel",VLOOKUP($A174,OUTIL!$DG:$DL,E$1,FALSE),IF($A$161="Produits bruts d'origine animale et vegetale",VLOOKUP($A174,OUTIL!$DO:$DT,E$1,FALSE),IF($A$161="Produits bruts d'origine minerale",VLOOKUP($A174,OUTIL!$DW:$EB,E$1,FALSE),IF($A$161="Produits finis de consommation",VLOOKUP($A174,OUTIL!$EE:$EJ,E$1,FALSE),IF($A$161="Produits finis d'equipement agricole",VLOOKUP($A174,OUTIL!$EM:$ER,E$1,FALSE),IF($A$161="Produits finis d'equipement industriel",VLOOKUP($A174,OUTIL!$EU:$EZ,E$1,FALSE),"Ahmadovitch")))))))))/1000,0)</f>
        <v>12000</v>
      </c>
      <c r="F174" s="5">
        <f>ROUND(IF($A$161="Alimentation, boissons et tabacs",VLOOKUP($A174,OUTIL!$CH:$CM,F$1,FALSE),IF($A$161="Demi produits",VLOOKUP($A174,OUTIL!$CQ:$CV,F$1,FALSE),IF($A$161="Energie  et  lubrifiants",VLOOKUP($A174,OUTIL!$CY:$DD,F$1,FALSE),IF($A$161="Or industriel",VLOOKUP($A174,OUTIL!$DG:$DL,F$1,FALSE),IF($A$161="Produits bruts d'origine animale et vegetale",VLOOKUP($A174,OUTIL!$DO:$DT,F$1,FALSE),IF($A$161="Produits bruts d'origine minerale",VLOOKUP($A174,OUTIL!$DW:$EB,F$1,FALSE),IF($A$161="Produits finis de consommation",VLOOKUP($A174,OUTIL!$EE:$EJ,F$1,FALSE),IF($A$161="Produits finis d'equipement agricole",VLOOKUP($A174,OUTIL!$EM:$ER,F$1,FALSE),IF($A$161="Produits finis d'equipement industriel",VLOOKUP($A174,OUTIL!$EU:$EZ,F$1,FALSE),"Ahmadovitch")))))))))/1000,0)</f>
        <v>2152875</v>
      </c>
    </row>
    <row r="175" spans="1:6" ht="16.5" x14ac:dyDescent="0.3">
      <c r="A175">
        <v>14</v>
      </c>
      <c r="B175" s="5" t="str">
        <f>IF($A$161="Alimentation, boissons et tabacs",VLOOKUP(VLOOKUP($A175,OUTIL!$CH:$CM,B$1,FALSE),REF!$K:$L,2,FALSE),IF($A$161="Demi produits",VLOOKUP(VLOOKUP($A175,OUTIL!$CQ:$CV,B$1,FALSE),REF!$N:$O,2,FALSE),IF($A$161="Energie  et  lubrifiants",VLOOKUP(VLOOKUP($A175,OUTIL!$CY:$DD,B$1,FALSE),REF!$Z:$AA,2,FALSE),IF($A$161="Or industriel",VLOOKUP(VLOOKUP($A175,OUTIL!$DG:$DL,B$1,FALSE),REF!$AC:$AD,2,FALSE),IF($A$161="Produits bruts d'origine animale et vegetale",VLOOKUP(VLOOKUP($A175,OUTIL!$DO:$DT,B$1,FALSE),REF!$Q:$R,2,FALSE),IF($A$161="Produits bruts d'origine minerale",VLOOKUP(VLOOKUP($A175,OUTIL!$DW:$EB,B$1,FALSE),REF!$AF:$AG,2,FALSE),IF($A$161="Produits finis de consommation",VLOOKUP(VLOOKUP($A175,OUTIL!$EE:$EJ,B$1,FALSE),REF!$T:$U,2,FALSE),IF($A$161="Produits finis d'equipement agricole",VLOOKUP(VLOOKUP($A175,OUTIL!$EM:$ER,B$1,FALSE),REF!$AI:$AJ,2,FALSE),IF($A$161="Produits finis d'equipement industriel",VLOOKUP(VLOOKUP($A175,OUTIL!$EU:$EZ,B$1,FALSE),REF!$W:$X,2,FALSE),"Ahmadovitch")))))))))</f>
        <v>Chaussures</v>
      </c>
      <c r="C175" s="5">
        <f>ROUND(IF($A$161="Alimentation, boissons et tabacs",VLOOKUP($A175,OUTIL!$CH:$CM,C$1,FALSE),IF($A$161="Demi produits",VLOOKUP($A175,OUTIL!$CQ:$CV,C$1,FALSE),IF($A$161="Energie  et  lubrifiants",VLOOKUP($A175,OUTIL!$CY:$DD,C$1,FALSE),IF($A$161="Or industriel",VLOOKUP($A175,OUTIL!$DG:$DL,C$1,FALSE),IF($A$161="Produits bruts d'origine animale et vegetale",VLOOKUP($A175,OUTIL!$DO:$DT,C$1,FALSE),IF($A$161="Produits bruts d'origine minerale",VLOOKUP($A175,OUTIL!$DW:$EB,C$1,FALSE),IF($A$161="Produits finis de consommation",VLOOKUP($A175,OUTIL!$EE:$EJ,C$1,FALSE),IF($A$161="Produits finis d'equipement agricole",VLOOKUP($A175,OUTIL!$EM:$ER,C$1,FALSE),IF($A$161="Produits finis d'equipement industriel",VLOOKUP($A175,OUTIL!$EU:$EZ,C$1,FALSE),"Ahmadovitch")))))))))/1000,0)</f>
        <v>24562</v>
      </c>
      <c r="D175" s="5">
        <f>ROUND(IF($A$161="Alimentation, boissons et tabacs",VLOOKUP($A175,OUTIL!$CH:$CM,D$1,FALSE),IF($A$161="Demi produits",VLOOKUP($A175,OUTIL!$CQ:$CV,D$1,FALSE),IF($A$161="Energie  et  lubrifiants",VLOOKUP($A175,OUTIL!$CY:$DD,D$1,FALSE),IF($A$161="Or industriel",VLOOKUP($A175,OUTIL!$DG:$DL,D$1,FALSE),IF($A$161="Produits bruts d'origine animale et vegetale",VLOOKUP($A175,OUTIL!$DO:$DT,D$1,FALSE),IF($A$161="Produits bruts d'origine minerale",VLOOKUP($A175,OUTIL!$DW:$EB,D$1,FALSE),IF($A$161="Produits finis de consommation",VLOOKUP($A175,OUTIL!$EE:$EJ,D$1,FALSE),IF($A$161="Produits finis d'equipement agricole",VLOOKUP($A175,OUTIL!$EM:$ER,D$1,FALSE),IF($A$161="Produits finis d'equipement industriel",VLOOKUP($A175,OUTIL!$EU:$EZ,D$1,FALSE),"Ahmadovitch")))))))))/1000,0)</f>
        <v>2190896</v>
      </c>
      <c r="E175" s="5">
        <f>ROUND(IF($A$161="Alimentation, boissons et tabacs",VLOOKUP($A175,OUTIL!$CH:$CM,E$1,FALSE),IF($A$161="Demi produits",VLOOKUP($A175,OUTIL!$CQ:$CV,E$1,FALSE),IF($A$161="Energie  et  lubrifiants",VLOOKUP($A175,OUTIL!$CY:$DD,E$1,FALSE),IF($A$161="Or industriel",VLOOKUP($A175,OUTIL!$DG:$DL,E$1,FALSE),IF($A$161="Produits bruts d'origine animale et vegetale",VLOOKUP($A175,OUTIL!$DO:$DT,E$1,FALSE),IF($A$161="Produits bruts d'origine minerale",VLOOKUP($A175,OUTIL!$DW:$EB,E$1,FALSE),IF($A$161="Produits finis de consommation",VLOOKUP($A175,OUTIL!$EE:$EJ,E$1,FALSE),IF($A$161="Produits finis d'equipement agricole",VLOOKUP($A175,OUTIL!$EM:$ER,E$1,FALSE),IF($A$161="Produits finis d'equipement industriel",VLOOKUP($A175,OUTIL!$EU:$EZ,E$1,FALSE),"Ahmadovitch")))))))))/1000,0)</f>
        <v>18089</v>
      </c>
      <c r="F175" s="5">
        <f>ROUND(IF($A$161="Alimentation, boissons et tabacs",VLOOKUP($A175,OUTIL!$CH:$CM,F$1,FALSE),IF($A$161="Demi produits",VLOOKUP($A175,OUTIL!$CQ:$CV,F$1,FALSE),IF($A$161="Energie  et  lubrifiants",VLOOKUP($A175,OUTIL!$CY:$DD,F$1,FALSE),IF($A$161="Or industriel",VLOOKUP($A175,OUTIL!$DG:$DL,F$1,FALSE),IF($A$161="Produits bruts d'origine animale et vegetale",VLOOKUP($A175,OUTIL!$DO:$DT,F$1,FALSE),IF($A$161="Produits bruts d'origine minerale",VLOOKUP($A175,OUTIL!$DW:$EB,F$1,FALSE),IF($A$161="Produits finis de consommation",VLOOKUP($A175,OUTIL!$EE:$EJ,F$1,FALSE),IF($A$161="Produits finis d'equipement agricole",VLOOKUP($A175,OUTIL!$EM:$ER,F$1,FALSE),IF($A$161="Produits finis d'equipement industriel",VLOOKUP($A175,OUTIL!$EU:$EZ,F$1,FALSE),"Ahmadovitch")))))))))/1000,0)</f>
        <v>1898349</v>
      </c>
    </row>
    <row r="176" spans="1:6" ht="16.5" x14ac:dyDescent="0.3">
      <c r="A176">
        <v>15</v>
      </c>
      <c r="B176" s="5" t="str">
        <f>IF($A$161="Alimentation, boissons et tabacs",VLOOKUP(VLOOKUP($A176,OUTIL!$CH:$CM,B$1,FALSE),REF!$K:$L,2,FALSE),IF($A$161="Demi produits",VLOOKUP(VLOOKUP($A176,OUTIL!$CQ:$CV,B$1,FALSE),REF!$N:$O,2,FALSE),IF($A$161="Energie  et  lubrifiants",VLOOKUP(VLOOKUP($A176,OUTIL!$CY:$DD,B$1,FALSE),REF!$Z:$AA,2,FALSE),IF($A$161="Or industriel",VLOOKUP(VLOOKUP($A176,OUTIL!$DG:$DL,B$1,FALSE),REF!$AC:$AD,2,FALSE),IF($A$161="Produits bruts d'origine animale et vegetale",VLOOKUP(VLOOKUP($A176,OUTIL!$DO:$DT,B$1,FALSE),REF!$Q:$R,2,FALSE),IF($A$161="Produits bruts d'origine minerale",VLOOKUP(VLOOKUP($A176,OUTIL!$DW:$EB,B$1,FALSE),REF!$AF:$AG,2,FALSE),IF($A$161="Produits finis de consommation",VLOOKUP(VLOOKUP($A176,OUTIL!$EE:$EJ,B$1,FALSE),REF!$T:$U,2,FALSE),IF($A$161="Produits finis d'equipement agricole",VLOOKUP(VLOOKUP($A176,OUTIL!$EM:$ER,B$1,FALSE),REF!$AI:$AJ,2,FALSE),IF($A$161="Produits finis d'equipement industriel",VLOOKUP(VLOOKUP($A176,OUTIL!$EU:$EZ,B$1,FALSE),REF!$W:$X,2,FALSE),"Ahmadovitch")))))))))</f>
        <v>Réfrigérateurs, lave-vaisselle et autres articles domestiques</v>
      </c>
      <c r="C176" s="5">
        <f>ROUND(IF($A$161="Alimentation, boissons et tabacs",VLOOKUP($A176,OUTIL!$CH:$CM,C$1,FALSE),IF($A$161="Demi produits",VLOOKUP($A176,OUTIL!$CQ:$CV,C$1,FALSE),IF($A$161="Energie  et  lubrifiants",VLOOKUP($A176,OUTIL!$CY:$DD,C$1,FALSE),IF($A$161="Or industriel",VLOOKUP($A176,OUTIL!$DG:$DL,C$1,FALSE),IF($A$161="Produits bruts d'origine animale et vegetale",VLOOKUP($A176,OUTIL!$DO:$DT,C$1,FALSE),IF($A$161="Produits bruts d'origine minerale",VLOOKUP($A176,OUTIL!$DW:$EB,C$1,FALSE),IF($A$161="Produits finis de consommation",VLOOKUP($A176,OUTIL!$EE:$EJ,C$1,FALSE),IF($A$161="Produits finis d'equipement agricole",VLOOKUP($A176,OUTIL!$EM:$ER,C$1,FALSE),IF($A$161="Produits finis d'equipement industriel",VLOOKUP($A176,OUTIL!$EU:$EZ,C$1,FALSE),"Ahmadovitch")))))))))/1000,0)</f>
        <v>36758</v>
      </c>
      <c r="D176" s="5">
        <f>ROUND(IF($A$161="Alimentation, boissons et tabacs",VLOOKUP($A176,OUTIL!$CH:$CM,D$1,FALSE),IF($A$161="Demi produits",VLOOKUP($A176,OUTIL!$CQ:$CV,D$1,FALSE),IF($A$161="Energie  et  lubrifiants",VLOOKUP($A176,OUTIL!$CY:$DD,D$1,FALSE),IF($A$161="Or industriel",VLOOKUP($A176,OUTIL!$DG:$DL,D$1,FALSE),IF($A$161="Produits bruts d'origine animale et vegetale",VLOOKUP($A176,OUTIL!$DO:$DT,D$1,FALSE),IF($A$161="Produits bruts d'origine minerale",VLOOKUP($A176,OUTIL!$DW:$EB,D$1,FALSE),IF($A$161="Produits finis de consommation",VLOOKUP($A176,OUTIL!$EE:$EJ,D$1,FALSE),IF($A$161="Produits finis d'equipement agricole",VLOOKUP($A176,OUTIL!$EM:$ER,D$1,FALSE),IF($A$161="Produits finis d'equipement industriel",VLOOKUP($A176,OUTIL!$EU:$EZ,D$1,FALSE),"Ahmadovitch")))))))))/1000,0)</f>
        <v>2122757</v>
      </c>
      <c r="E176" s="5">
        <f>ROUND(IF($A$161="Alimentation, boissons et tabacs",VLOOKUP($A176,OUTIL!$CH:$CM,E$1,FALSE),IF($A$161="Demi produits",VLOOKUP($A176,OUTIL!$CQ:$CV,E$1,FALSE),IF($A$161="Energie  et  lubrifiants",VLOOKUP($A176,OUTIL!$CY:$DD,E$1,FALSE),IF($A$161="Or industriel",VLOOKUP($A176,OUTIL!$DG:$DL,E$1,FALSE),IF($A$161="Produits bruts d'origine animale et vegetale",VLOOKUP($A176,OUTIL!$DO:$DT,E$1,FALSE),IF($A$161="Produits bruts d'origine minerale",VLOOKUP($A176,OUTIL!$DW:$EB,E$1,FALSE),IF($A$161="Produits finis de consommation",VLOOKUP($A176,OUTIL!$EE:$EJ,E$1,FALSE),IF($A$161="Produits finis d'equipement agricole",VLOOKUP($A176,OUTIL!$EM:$ER,E$1,FALSE),IF($A$161="Produits finis d'equipement industriel",VLOOKUP($A176,OUTIL!$EU:$EZ,E$1,FALSE),"Ahmadovitch")))))))))/1000,0)</f>
        <v>36041</v>
      </c>
      <c r="F176" s="5">
        <f>ROUND(IF($A$161="Alimentation, boissons et tabacs",VLOOKUP($A176,OUTIL!$CH:$CM,F$1,FALSE),IF($A$161="Demi produits",VLOOKUP($A176,OUTIL!$CQ:$CV,F$1,FALSE),IF($A$161="Energie  et  lubrifiants",VLOOKUP($A176,OUTIL!$CY:$DD,F$1,FALSE),IF($A$161="Or industriel",VLOOKUP($A176,OUTIL!$DG:$DL,F$1,FALSE),IF($A$161="Produits bruts d'origine animale et vegetale",VLOOKUP($A176,OUTIL!$DO:$DT,F$1,FALSE),IF($A$161="Produits bruts d'origine minerale",VLOOKUP($A176,OUTIL!$DW:$EB,F$1,FALSE),IF($A$161="Produits finis de consommation",VLOOKUP($A176,OUTIL!$EE:$EJ,F$1,FALSE),IF($A$161="Produits finis d'equipement agricole",VLOOKUP($A176,OUTIL!$EM:$ER,F$1,FALSE),IF($A$161="Produits finis d'equipement industriel",VLOOKUP($A176,OUTIL!$EU:$EZ,F$1,FALSE),"Ahmadovitch")))))))))/1000,0)</f>
        <v>2075891</v>
      </c>
    </row>
    <row r="177" spans="1:6" ht="16.5" x14ac:dyDescent="0.3">
      <c r="A177">
        <v>16</v>
      </c>
      <c r="B177" s="5" t="str">
        <f>IF($A$161="Alimentation, boissons et tabacs",VLOOKUP(VLOOKUP($A177,OUTIL!$CH:$CM,B$1,FALSE),REF!$K:$L,2,FALSE),IF($A$161="Demi produits",VLOOKUP(VLOOKUP($A177,OUTIL!$CQ:$CV,B$1,FALSE),REF!$N:$O,2,FALSE),IF($A$161="Energie  et  lubrifiants",VLOOKUP(VLOOKUP($A177,OUTIL!$CY:$DD,B$1,FALSE),REF!$Z:$AA,2,FALSE),IF($A$161="Or industriel",VLOOKUP(VLOOKUP($A177,OUTIL!$DG:$DL,B$1,FALSE),REF!$AC:$AD,2,FALSE),IF($A$161="Produits bruts d'origine animale et vegetale",VLOOKUP(VLOOKUP($A177,OUTIL!$DO:$DT,B$1,FALSE),REF!$Q:$R,2,FALSE),IF($A$161="Produits bruts d'origine minerale",VLOOKUP(VLOOKUP($A177,OUTIL!$DW:$EB,B$1,FALSE),REF!$AF:$AG,2,FALSE),IF($A$161="Produits finis de consommation",VLOOKUP(VLOOKUP($A177,OUTIL!$EE:$EJ,B$1,FALSE),REF!$T:$U,2,FALSE),IF($A$161="Produits finis d'equipement agricole",VLOOKUP(VLOOKUP($A177,OUTIL!$EM:$ER,B$1,FALSE),REF!$AI:$AJ,2,FALSE),IF($A$161="Produits finis d'equipement industriel",VLOOKUP(VLOOKUP($A177,OUTIL!$EU:$EZ,B$1,FALSE),REF!$W:$X,2,FALSE),"Ahmadovitch")))))))))</f>
        <v>Vêtements confectionnes</v>
      </c>
      <c r="C177" s="5">
        <f>ROUND(IF($A$161="Alimentation, boissons et tabacs",VLOOKUP($A177,OUTIL!$CH:$CM,C$1,FALSE),IF($A$161="Demi produits",VLOOKUP($A177,OUTIL!$CQ:$CV,C$1,FALSE),IF($A$161="Energie  et  lubrifiants",VLOOKUP($A177,OUTIL!$CY:$DD,C$1,FALSE),IF($A$161="Or industriel",VLOOKUP($A177,OUTIL!$DG:$DL,C$1,FALSE),IF($A$161="Produits bruts d'origine animale et vegetale",VLOOKUP($A177,OUTIL!$DO:$DT,C$1,FALSE),IF($A$161="Produits bruts d'origine minerale",VLOOKUP($A177,OUTIL!$DW:$EB,C$1,FALSE),IF($A$161="Produits finis de consommation",VLOOKUP($A177,OUTIL!$EE:$EJ,C$1,FALSE),IF($A$161="Produits finis d'equipement agricole",VLOOKUP($A177,OUTIL!$EM:$ER,C$1,FALSE),IF($A$161="Produits finis d'equipement industriel",VLOOKUP($A177,OUTIL!$EU:$EZ,C$1,FALSE),"Ahmadovitch")))))))))/1000,0)</f>
        <v>8904</v>
      </c>
      <c r="D177" s="5">
        <f>ROUND(IF($A$161="Alimentation, boissons et tabacs",VLOOKUP($A177,OUTIL!$CH:$CM,D$1,FALSE),IF($A$161="Demi produits",VLOOKUP($A177,OUTIL!$CQ:$CV,D$1,FALSE),IF($A$161="Energie  et  lubrifiants",VLOOKUP($A177,OUTIL!$CY:$DD,D$1,FALSE),IF($A$161="Or industriel",VLOOKUP($A177,OUTIL!$DG:$DL,D$1,FALSE),IF($A$161="Produits bruts d'origine animale et vegetale",VLOOKUP($A177,OUTIL!$DO:$DT,D$1,FALSE),IF($A$161="Produits bruts d'origine minerale",VLOOKUP($A177,OUTIL!$DW:$EB,D$1,FALSE),IF($A$161="Produits finis de consommation",VLOOKUP($A177,OUTIL!$EE:$EJ,D$1,FALSE),IF($A$161="Produits finis d'equipement agricole",VLOOKUP($A177,OUTIL!$EM:$ER,D$1,FALSE),IF($A$161="Produits finis d'equipement industriel",VLOOKUP($A177,OUTIL!$EU:$EZ,D$1,FALSE),"Ahmadovitch")))))))))/1000,0)</f>
        <v>1964273</v>
      </c>
      <c r="E177" s="5">
        <f>ROUND(IF($A$161="Alimentation, boissons et tabacs",VLOOKUP($A177,OUTIL!$CH:$CM,E$1,FALSE),IF($A$161="Demi produits",VLOOKUP($A177,OUTIL!$CQ:$CV,E$1,FALSE),IF($A$161="Energie  et  lubrifiants",VLOOKUP($A177,OUTIL!$CY:$DD,E$1,FALSE),IF($A$161="Or industriel",VLOOKUP($A177,OUTIL!$DG:$DL,E$1,FALSE),IF($A$161="Produits bruts d'origine animale et vegetale",VLOOKUP($A177,OUTIL!$DO:$DT,E$1,FALSE),IF($A$161="Produits bruts d'origine minerale",VLOOKUP($A177,OUTIL!$DW:$EB,E$1,FALSE),IF($A$161="Produits finis de consommation",VLOOKUP($A177,OUTIL!$EE:$EJ,E$1,FALSE),IF($A$161="Produits finis d'equipement agricole",VLOOKUP($A177,OUTIL!$EM:$ER,E$1,FALSE),IF($A$161="Produits finis d'equipement industriel",VLOOKUP($A177,OUTIL!$EU:$EZ,E$1,FALSE),"Ahmadovitch")))))))))/1000,0)</f>
        <v>7445</v>
      </c>
      <c r="F177" s="5">
        <f>ROUND(IF($A$161="Alimentation, boissons et tabacs",VLOOKUP($A177,OUTIL!$CH:$CM,F$1,FALSE),IF($A$161="Demi produits",VLOOKUP($A177,OUTIL!$CQ:$CV,F$1,FALSE),IF($A$161="Energie  et  lubrifiants",VLOOKUP($A177,OUTIL!$CY:$DD,F$1,FALSE),IF($A$161="Or industriel",VLOOKUP($A177,OUTIL!$DG:$DL,F$1,FALSE),IF($A$161="Produits bruts d'origine animale et vegetale",VLOOKUP($A177,OUTIL!$DO:$DT,F$1,FALSE),IF($A$161="Produits bruts d'origine minerale",VLOOKUP($A177,OUTIL!$DW:$EB,F$1,FALSE),IF($A$161="Produits finis de consommation",VLOOKUP($A177,OUTIL!$EE:$EJ,F$1,FALSE),IF($A$161="Produits finis d'equipement agricole",VLOOKUP($A177,OUTIL!$EM:$ER,F$1,FALSE),IF($A$161="Produits finis d'equipement industriel",VLOOKUP($A177,OUTIL!$EU:$EZ,F$1,FALSE),"Ahmadovitch")))))))))/1000,0)</f>
        <v>1736738</v>
      </c>
    </row>
    <row r="178" spans="1:6" ht="16.5" x14ac:dyDescent="0.3">
      <c r="A178">
        <v>17</v>
      </c>
      <c r="B178" s="5" t="str">
        <f>IF($A$161="Alimentation, boissons et tabacs",VLOOKUP(VLOOKUP($A178,OUTIL!$CH:$CM,B$1,FALSE),REF!$K:$L,2,FALSE),IF($A$161="Demi produits",VLOOKUP(VLOOKUP($A178,OUTIL!$CQ:$CV,B$1,FALSE),REF!$N:$O,2,FALSE),IF($A$161="Energie  et  lubrifiants",VLOOKUP(VLOOKUP($A178,OUTIL!$CY:$DD,B$1,FALSE),REF!$Z:$AA,2,FALSE),IF($A$161="Or industriel",VLOOKUP(VLOOKUP($A178,OUTIL!$DG:$DL,B$1,FALSE),REF!$AC:$AD,2,FALSE),IF($A$161="Produits bruts d'origine animale et vegetale",VLOOKUP(VLOOKUP($A178,OUTIL!$DO:$DT,B$1,FALSE),REF!$Q:$R,2,FALSE),IF($A$161="Produits bruts d'origine minerale",VLOOKUP(VLOOKUP($A178,OUTIL!$DW:$EB,B$1,FALSE),REF!$AF:$AG,2,FALSE),IF($A$161="Produits finis de consommation",VLOOKUP(VLOOKUP($A178,OUTIL!$EE:$EJ,B$1,FALSE),REF!$T:$U,2,FALSE),IF($A$161="Produits finis d'equipement agricole",VLOOKUP(VLOOKUP($A178,OUTIL!$EM:$ER,B$1,FALSE),REF!$AI:$AJ,2,FALSE),IF($A$161="Produits finis d'equipement industriel",VLOOKUP(VLOOKUP($A178,OUTIL!$EU:$EZ,B$1,FALSE),REF!$W:$X,2,FALSE),"Ahmadovitch")))))))))</f>
        <v>Savons; agents de surface organiques et préparations tensio-avtives</v>
      </c>
      <c r="C178" s="5">
        <f>ROUND(IF($A$161="Alimentation, boissons et tabacs",VLOOKUP($A178,OUTIL!$CH:$CM,C$1,FALSE),IF($A$161="Demi produits",VLOOKUP($A178,OUTIL!$CQ:$CV,C$1,FALSE),IF($A$161="Energie  et  lubrifiants",VLOOKUP($A178,OUTIL!$CY:$DD,C$1,FALSE),IF($A$161="Or industriel",VLOOKUP($A178,OUTIL!$DG:$DL,C$1,FALSE),IF($A$161="Produits bruts d'origine animale et vegetale",VLOOKUP($A178,OUTIL!$DO:$DT,C$1,FALSE),IF($A$161="Produits bruts d'origine minerale",VLOOKUP($A178,OUTIL!$DW:$EB,C$1,FALSE),IF($A$161="Produits finis de consommation",VLOOKUP($A178,OUTIL!$EE:$EJ,C$1,FALSE),IF($A$161="Produits finis d'equipement agricole",VLOOKUP($A178,OUTIL!$EM:$ER,C$1,FALSE),IF($A$161="Produits finis d'equipement industriel",VLOOKUP($A178,OUTIL!$EU:$EZ,C$1,FALSE),"Ahmadovitch")))))))))/1000,0)</f>
        <v>102192</v>
      </c>
      <c r="D178" s="5">
        <f>ROUND(IF($A$161="Alimentation, boissons et tabacs",VLOOKUP($A178,OUTIL!$CH:$CM,D$1,FALSE),IF($A$161="Demi produits",VLOOKUP($A178,OUTIL!$CQ:$CV,D$1,FALSE),IF($A$161="Energie  et  lubrifiants",VLOOKUP($A178,OUTIL!$CY:$DD,D$1,FALSE),IF($A$161="Or industriel",VLOOKUP($A178,OUTIL!$DG:$DL,D$1,FALSE),IF($A$161="Produits bruts d'origine animale et vegetale",VLOOKUP($A178,OUTIL!$DO:$DT,D$1,FALSE),IF($A$161="Produits bruts d'origine minerale",VLOOKUP($A178,OUTIL!$DW:$EB,D$1,FALSE),IF($A$161="Produits finis de consommation",VLOOKUP($A178,OUTIL!$EE:$EJ,D$1,FALSE),IF($A$161="Produits finis d'equipement agricole",VLOOKUP($A178,OUTIL!$EM:$ER,D$1,FALSE),IF($A$161="Produits finis d'equipement industriel",VLOOKUP($A178,OUTIL!$EU:$EZ,D$1,FALSE),"Ahmadovitch")))))))))/1000,0)</f>
        <v>1635084</v>
      </c>
      <c r="E178" s="5">
        <f>ROUND(IF($A$161="Alimentation, boissons et tabacs",VLOOKUP($A178,OUTIL!$CH:$CM,E$1,FALSE),IF($A$161="Demi produits",VLOOKUP($A178,OUTIL!$CQ:$CV,E$1,FALSE),IF($A$161="Energie  et  lubrifiants",VLOOKUP($A178,OUTIL!$CY:$DD,E$1,FALSE),IF($A$161="Or industriel",VLOOKUP($A178,OUTIL!$DG:$DL,E$1,FALSE),IF($A$161="Produits bruts d'origine animale et vegetale",VLOOKUP($A178,OUTIL!$DO:$DT,E$1,FALSE),IF($A$161="Produits bruts d'origine minerale",VLOOKUP($A178,OUTIL!$DW:$EB,E$1,FALSE),IF($A$161="Produits finis de consommation",VLOOKUP($A178,OUTIL!$EE:$EJ,E$1,FALSE),IF($A$161="Produits finis d'equipement agricole",VLOOKUP($A178,OUTIL!$EM:$ER,E$1,FALSE),IF($A$161="Produits finis d'equipement industriel",VLOOKUP($A178,OUTIL!$EU:$EZ,E$1,FALSE),"Ahmadovitch")))))))))/1000,0)</f>
        <v>91165</v>
      </c>
      <c r="F178" s="5">
        <f>ROUND(IF($A$161="Alimentation, boissons et tabacs",VLOOKUP($A178,OUTIL!$CH:$CM,F$1,FALSE),IF($A$161="Demi produits",VLOOKUP($A178,OUTIL!$CQ:$CV,F$1,FALSE),IF($A$161="Energie  et  lubrifiants",VLOOKUP($A178,OUTIL!$CY:$DD,F$1,FALSE),IF($A$161="Or industriel",VLOOKUP($A178,OUTIL!$DG:$DL,F$1,FALSE),IF($A$161="Produits bruts d'origine animale et vegetale",VLOOKUP($A178,OUTIL!$DO:$DT,F$1,FALSE),IF($A$161="Produits bruts d'origine minerale",VLOOKUP($A178,OUTIL!$DW:$EB,F$1,FALSE),IF($A$161="Produits finis de consommation",VLOOKUP($A178,OUTIL!$EE:$EJ,F$1,FALSE),IF($A$161="Produits finis d'equipement agricole",VLOOKUP($A178,OUTIL!$EM:$ER,F$1,FALSE),IF($A$161="Produits finis d'equipement industriel",VLOOKUP($A178,OUTIL!$EU:$EZ,F$1,FALSE),"Ahmadovitch")))))))))/1000,0)</f>
        <v>1503935</v>
      </c>
    </row>
    <row r="179" spans="1:6" ht="16.5" x14ac:dyDescent="0.3">
      <c r="A179">
        <v>18</v>
      </c>
      <c r="B179" s="5" t="str">
        <f>IF($A$161="Alimentation, boissons et tabacs",VLOOKUP(VLOOKUP($A179,OUTIL!$CH:$CM,B$1,FALSE),REF!$K:$L,2,FALSE),IF($A$161="Demi produits",VLOOKUP(VLOOKUP($A179,OUTIL!$CQ:$CV,B$1,FALSE),REF!$N:$O,2,FALSE),IF($A$161="Energie  et  lubrifiants",VLOOKUP(VLOOKUP($A179,OUTIL!$CY:$DD,B$1,FALSE),REF!$Z:$AA,2,FALSE),IF($A$161="Or industriel",VLOOKUP(VLOOKUP($A179,OUTIL!$DG:$DL,B$1,FALSE),REF!$AC:$AD,2,FALSE),IF($A$161="Produits bruts d'origine animale et vegetale",VLOOKUP(VLOOKUP($A179,OUTIL!$DO:$DT,B$1,FALSE),REF!$Q:$R,2,FALSE),IF($A$161="Produits bruts d'origine minerale",VLOOKUP(VLOOKUP($A179,OUTIL!$DW:$EB,B$1,FALSE),REF!$AF:$AG,2,FALSE),IF($A$161="Produits finis de consommation",VLOOKUP(VLOOKUP($A179,OUTIL!$EE:$EJ,B$1,FALSE),REF!$T:$U,2,FALSE),IF($A$161="Produits finis d'equipement agricole",VLOOKUP(VLOOKUP($A179,OUTIL!$EM:$ER,B$1,FALSE),REF!$AI:$AJ,2,FALSE),IF($A$161="Produits finis d'equipement industriel",VLOOKUP(VLOOKUP($A179,OUTIL!$EU:$EZ,B$1,FALSE),REF!$W:$X,2,FALSE),"Ahmadovitch")))))))))</f>
        <v>Tissus spéciaux, velours, dentelles et broderies</v>
      </c>
      <c r="C179" s="5">
        <f>ROUND(IF($A$161="Alimentation, boissons et tabacs",VLOOKUP($A179,OUTIL!$CH:$CM,C$1,FALSE),IF($A$161="Demi produits",VLOOKUP($A179,OUTIL!$CQ:$CV,C$1,FALSE),IF($A$161="Energie  et  lubrifiants",VLOOKUP($A179,OUTIL!$CY:$DD,C$1,FALSE),IF($A$161="Or industriel",VLOOKUP($A179,OUTIL!$DG:$DL,C$1,FALSE),IF($A$161="Produits bruts d'origine animale et vegetale",VLOOKUP($A179,OUTIL!$DO:$DT,C$1,FALSE),IF($A$161="Produits bruts d'origine minerale",VLOOKUP($A179,OUTIL!$DW:$EB,C$1,FALSE),IF($A$161="Produits finis de consommation",VLOOKUP($A179,OUTIL!$EE:$EJ,C$1,FALSE),IF($A$161="Produits finis d'equipement agricole",VLOOKUP($A179,OUTIL!$EM:$ER,C$1,FALSE),IF($A$161="Produits finis d'equipement industriel",VLOOKUP($A179,OUTIL!$EU:$EZ,C$1,FALSE),"Ahmadovitch")))))))))/1000,0)</f>
        <v>14638</v>
      </c>
      <c r="D179" s="5">
        <f>ROUND(IF($A$161="Alimentation, boissons et tabacs",VLOOKUP($A179,OUTIL!$CH:$CM,D$1,FALSE),IF($A$161="Demi produits",VLOOKUP($A179,OUTIL!$CQ:$CV,D$1,FALSE),IF($A$161="Energie  et  lubrifiants",VLOOKUP($A179,OUTIL!$CY:$DD,D$1,FALSE),IF($A$161="Or industriel",VLOOKUP($A179,OUTIL!$DG:$DL,D$1,FALSE),IF($A$161="Produits bruts d'origine animale et vegetale",VLOOKUP($A179,OUTIL!$DO:$DT,D$1,FALSE),IF($A$161="Produits bruts d'origine minerale",VLOOKUP($A179,OUTIL!$DW:$EB,D$1,FALSE),IF($A$161="Produits finis de consommation",VLOOKUP($A179,OUTIL!$EE:$EJ,D$1,FALSE),IF($A$161="Produits finis d'equipement agricole",VLOOKUP($A179,OUTIL!$EM:$ER,D$1,FALSE),IF($A$161="Produits finis d'equipement industriel",VLOOKUP($A179,OUTIL!$EU:$EZ,D$1,FALSE),"Ahmadovitch")))))))))/1000,0)</f>
        <v>1563195</v>
      </c>
      <c r="E179" s="5">
        <f>ROUND(IF($A$161="Alimentation, boissons et tabacs",VLOOKUP($A179,OUTIL!$CH:$CM,E$1,FALSE),IF($A$161="Demi produits",VLOOKUP($A179,OUTIL!$CQ:$CV,E$1,FALSE),IF($A$161="Energie  et  lubrifiants",VLOOKUP($A179,OUTIL!$CY:$DD,E$1,FALSE),IF($A$161="Or industriel",VLOOKUP($A179,OUTIL!$DG:$DL,E$1,FALSE),IF($A$161="Produits bruts d'origine animale et vegetale",VLOOKUP($A179,OUTIL!$DO:$DT,E$1,FALSE),IF($A$161="Produits bruts d'origine minerale",VLOOKUP($A179,OUTIL!$DW:$EB,E$1,FALSE),IF($A$161="Produits finis de consommation",VLOOKUP($A179,OUTIL!$EE:$EJ,E$1,FALSE),IF($A$161="Produits finis d'equipement agricole",VLOOKUP($A179,OUTIL!$EM:$ER,E$1,FALSE),IF($A$161="Produits finis d'equipement industriel",VLOOKUP($A179,OUTIL!$EU:$EZ,E$1,FALSE),"Ahmadovitch")))))))))/1000,0)</f>
        <v>11738</v>
      </c>
      <c r="F179" s="5">
        <f>ROUND(IF($A$161="Alimentation, boissons et tabacs",VLOOKUP($A179,OUTIL!$CH:$CM,F$1,FALSE),IF($A$161="Demi produits",VLOOKUP($A179,OUTIL!$CQ:$CV,F$1,FALSE),IF($A$161="Energie  et  lubrifiants",VLOOKUP($A179,OUTIL!$CY:$DD,F$1,FALSE),IF($A$161="Or industriel",VLOOKUP($A179,OUTIL!$DG:$DL,F$1,FALSE),IF($A$161="Produits bruts d'origine animale et vegetale",VLOOKUP($A179,OUTIL!$DO:$DT,F$1,FALSE),IF($A$161="Produits bruts d'origine minerale",VLOOKUP($A179,OUTIL!$DW:$EB,F$1,FALSE),IF($A$161="Produits finis de consommation",VLOOKUP($A179,OUTIL!$EE:$EJ,F$1,FALSE),IF($A$161="Produits finis d'equipement agricole",VLOOKUP($A179,OUTIL!$EM:$ER,F$1,FALSE),IF($A$161="Produits finis d'equipement industriel",VLOOKUP($A179,OUTIL!$EU:$EZ,F$1,FALSE),"Ahmadovitch")))))))))/1000,0)</f>
        <v>1398371</v>
      </c>
    </row>
    <row r="180" spans="1:6" ht="16.5" x14ac:dyDescent="0.3">
      <c r="A180">
        <v>19</v>
      </c>
      <c r="B180" s="5" t="str">
        <f>IF($A$161="Alimentation, boissons et tabacs",VLOOKUP(VLOOKUP($A180,OUTIL!$CH:$CM,B$1,FALSE),REF!$K:$L,2,FALSE),IF($A$161="Demi produits",VLOOKUP(VLOOKUP($A180,OUTIL!$CQ:$CV,B$1,FALSE),REF!$N:$O,2,FALSE),IF($A$161="Energie  et  lubrifiants",VLOOKUP(VLOOKUP($A180,OUTIL!$CY:$DD,B$1,FALSE),REF!$Z:$AA,2,FALSE),IF($A$161="Or industriel",VLOOKUP(VLOOKUP($A180,OUTIL!$DG:$DL,B$1,FALSE),REF!$AC:$AD,2,FALSE),IF($A$161="Produits bruts d'origine animale et vegetale",VLOOKUP(VLOOKUP($A180,OUTIL!$DO:$DT,B$1,FALSE),REF!$Q:$R,2,FALSE),IF($A$161="Produits bruts d'origine minerale",VLOOKUP(VLOOKUP($A180,OUTIL!$DW:$EB,B$1,FALSE),REF!$AF:$AG,2,FALSE),IF($A$161="Produits finis de consommation",VLOOKUP(VLOOKUP($A180,OUTIL!$EE:$EJ,B$1,FALSE),REF!$T:$U,2,FALSE),IF($A$161="Produits finis d'equipement agricole",VLOOKUP(VLOOKUP($A180,OUTIL!$EM:$ER,B$1,FALSE),REF!$AI:$AJ,2,FALSE),IF($A$161="Produits finis d'equipement industriel",VLOOKUP(VLOOKUP($A180,OUTIL!$EU:$EZ,B$1,FALSE),REF!$W:$X,2,FALSE),"Ahmadovitch")))))))))</f>
        <v>Ouvrages divers en fer ou en acier</v>
      </c>
      <c r="C180" s="5">
        <f>ROUND(IF($A$161="Alimentation, boissons et tabacs",VLOOKUP($A180,OUTIL!$CH:$CM,C$1,FALSE),IF($A$161="Demi produits",VLOOKUP($A180,OUTIL!$CQ:$CV,C$1,FALSE),IF($A$161="Energie  et  lubrifiants",VLOOKUP($A180,OUTIL!$CY:$DD,C$1,FALSE),IF($A$161="Or industriel",VLOOKUP($A180,OUTIL!$DG:$DL,C$1,FALSE),IF($A$161="Produits bruts d'origine animale et vegetale",VLOOKUP($A180,OUTIL!$DO:$DT,C$1,FALSE),IF($A$161="Produits bruts d'origine minerale",VLOOKUP($A180,OUTIL!$DW:$EB,C$1,FALSE),IF($A$161="Produits finis de consommation",VLOOKUP($A180,OUTIL!$EE:$EJ,C$1,FALSE),IF($A$161="Produits finis d'equipement agricole",VLOOKUP($A180,OUTIL!$EM:$ER,C$1,FALSE),IF($A$161="Produits finis d'equipement industriel",VLOOKUP($A180,OUTIL!$EU:$EZ,C$1,FALSE),"Ahmadovitch")))))))))/1000,0)</f>
        <v>43192</v>
      </c>
      <c r="D180" s="5">
        <f>ROUND(IF($A$161="Alimentation, boissons et tabacs",VLOOKUP($A180,OUTIL!$CH:$CM,D$1,FALSE),IF($A$161="Demi produits",VLOOKUP($A180,OUTIL!$CQ:$CV,D$1,FALSE),IF($A$161="Energie  et  lubrifiants",VLOOKUP($A180,OUTIL!$CY:$DD,D$1,FALSE),IF($A$161="Or industriel",VLOOKUP($A180,OUTIL!$DG:$DL,D$1,FALSE),IF($A$161="Produits bruts d'origine animale et vegetale",VLOOKUP($A180,OUTIL!$DO:$DT,D$1,FALSE),IF($A$161="Produits bruts d'origine minerale",VLOOKUP($A180,OUTIL!$DW:$EB,D$1,FALSE),IF($A$161="Produits finis de consommation",VLOOKUP($A180,OUTIL!$EE:$EJ,D$1,FALSE),IF($A$161="Produits finis d'equipement agricole",VLOOKUP($A180,OUTIL!$EM:$ER,D$1,FALSE),IF($A$161="Produits finis d'equipement industriel",VLOOKUP($A180,OUTIL!$EU:$EZ,D$1,FALSE),"Ahmadovitch")))))))))/1000,0)</f>
        <v>1560004</v>
      </c>
      <c r="E180" s="5">
        <f>ROUND(IF($A$161="Alimentation, boissons et tabacs",VLOOKUP($A180,OUTIL!$CH:$CM,E$1,FALSE),IF($A$161="Demi produits",VLOOKUP($A180,OUTIL!$CQ:$CV,E$1,FALSE),IF($A$161="Energie  et  lubrifiants",VLOOKUP($A180,OUTIL!$CY:$DD,E$1,FALSE),IF($A$161="Or industriel",VLOOKUP($A180,OUTIL!$DG:$DL,E$1,FALSE),IF($A$161="Produits bruts d'origine animale et vegetale",VLOOKUP($A180,OUTIL!$DO:$DT,E$1,FALSE),IF($A$161="Produits bruts d'origine minerale",VLOOKUP($A180,OUTIL!$DW:$EB,E$1,FALSE),IF($A$161="Produits finis de consommation",VLOOKUP($A180,OUTIL!$EE:$EJ,E$1,FALSE),IF($A$161="Produits finis d'equipement agricole",VLOOKUP($A180,OUTIL!$EM:$ER,E$1,FALSE),IF($A$161="Produits finis d'equipement industriel",VLOOKUP($A180,OUTIL!$EU:$EZ,E$1,FALSE),"Ahmadovitch")))))))))/1000,0)</f>
        <v>30756</v>
      </c>
      <c r="F180" s="5">
        <f>ROUND(IF($A$161="Alimentation, boissons et tabacs",VLOOKUP($A180,OUTIL!$CH:$CM,F$1,FALSE),IF($A$161="Demi produits",VLOOKUP($A180,OUTIL!$CQ:$CV,F$1,FALSE),IF($A$161="Energie  et  lubrifiants",VLOOKUP($A180,OUTIL!$CY:$DD,F$1,FALSE),IF($A$161="Or industriel",VLOOKUP($A180,OUTIL!$DG:$DL,F$1,FALSE),IF($A$161="Produits bruts d'origine animale et vegetale",VLOOKUP($A180,OUTIL!$DO:$DT,F$1,FALSE),IF($A$161="Produits bruts d'origine minerale",VLOOKUP($A180,OUTIL!$DW:$EB,F$1,FALSE),IF($A$161="Produits finis de consommation",VLOOKUP($A180,OUTIL!$EE:$EJ,F$1,FALSE),IF($A$161="Produits finis d'equipement agricole",VLOOKUP($A180,OUTIL!$EM:$ER,F$1,FALSE),IF($A$161="Produits finis d'equipement industriel",VLOOKUP($A180,OUTIL!$EU:$EZ,F$1,FALSE),"Ahmadovitch")))))))))/1000,0)</f>
        <v>1251825</v>
      </c>
    </row>
    <row r="181" spans="1:6" ht="16.5" x14ac:dyDescent="0.3">
      <c r="A181">
        <v>20</v>
      </c>
      <c r="B181" s="5" t="str">
        <f>IF($A$161="Alimentation, boissons et tabacs",VLOOKUP(VLOOKUP($A181,OUTIL!$CH:$CM,B$1,FALSE),REF!$K:$L,2,FALSE),IF($A$161="Demi produits",VLOOKUP(VLOOKUP($A181,OUTIL!$CQ:$CV,B$1,FALSE),REF!$N:$O,2,FALSE),IF($A$161="Energie  et  lubrifiants",VLOOKUP(VLOOKUP($A181,OUTIL!$CY:$DD,B$1,FALSE),REF!$Z:$AA,2,FALSE),IF($A$161="Or industriel",VLOOKUP(VLOOKUP($A181,OUTIL!$DG:$DL,B$1,FALSE),REF!$AC:$AD,2,FALSE),IF($A$161="Produits bruts d'origine animale et vegetale",VLOOKUP(VLOOKUP($A181,OUTIL!$DO:$DT,B$1,FALSE),REF!$Q:$R,2,FALSE),IF($A$161="Produits bruts d'origine minerale",VLOOKUP(VLOOKUP($A181,OUTIL!$DW:$EB,B$1,FALSE),REF!$AF:$AG,2,FALSE),IF($A$161="Produits finis de consommation",VLOOKUP(VLOOKUP($A181,OUTIL!$EE:$EJ,B$1,FALSE),REF!$T:$U,2,FALSE),IF($A$161="Produits finis d'equipement agricole",VLOOKUP(VLOOKUP($A181,OUTIL!$EM:$ER,B$1,FALSE),REF!$AI:$AJ,2,FALSE),IF($A$161="Produits finis d'equipement industriel",VLOOKUP(VLOOKUP($A181,OUTIL!$EU:$EZ,B$1,FALSE),REF!$W:$X,2,FALSE),"Ahmadovitch")))))))))</f>
        <v>Sacs, malles et ouvrages divers en cuir</v>
      </c>
      <c r="C181" s="5">
        <f>ROUND(IF($A$161="Alimentation, boissons et tabacs",VLOOKUP($A181,OUTIL!$CH:$CM,C$1,FALSE),IF($A$161="Demi produits",VLOOKUP($A181,OUTIL!$CQ:$CV,C$1,FALSE),IF($A$161="Energie  et  lubrifiants",VLOOKUP($A181,OUTIL!$CY:$DD,C$1,FALSE),IF($A$161="Or industriel",VLOOKUP($A181,OUTIL!$DG:$DL,C$1,FALSE),IF($A$161="Produits bruts d'origine animale et vegetale",VLOOKUP($A181,OUTIL!$DO:$DT,C$1,FALSE),IF($A$161="Produits bruts d'origine minerale",VLOOKUP($A181,OUTIL!$DW:$EB,C$1,FALSE),IF($A$161="Produits finis de consommation",VLOOKUP($A181,OUTIL!$EE:$EJ,C$1,FALSE),IF($A$161="Produits finis d'equipement agricole",VLOOKUP($A181,OUTIL!$EM:$ER,C$1,FALSE),IF($A$161="Produits finis d'equipement industriel",VLOOKUP($A181,OUTIL!$EU:$EZ,C$1,FALSE),"Ahmadovitch")))))))))/1000,0)</f>
        <v>11715</v>
      </c>
      <c r="D181" s="5">
        <f>ROUND(IF($A$161="Alimentation, boissons et tabacs",VLOOKUP($A181,OUTIL!$CH:$CM,D$1,FALSE),IF($A$161="Demi produits",VLOOKUP($A181,OUTIL!$CQ:$CV,D$1,FALSE),IF($A$161="Energie  et  lubrifiants",VLOOKUP($A181,OUTIL!$CY:$DD,D$1,FALSE),IF($A$161="Or industriel",VLOOKUP($A181,OUTIL!$DG:$DL,D$1,FALSE),IF($A$161="Produits bruts d'origine animale et vegetale",VLOOKUP($A181,OUTIL!$DO:$DT,D$1,FALSE),IF($A$161="Produits bruts d'origine minerale",VLOOKUP($A181,OUTIL!$DW:$EB,D$1,FALSE),IF($A$161="Produits finis de consommation",VLOOKUP($A181,OUTIL!$EE:$EJ,D$1,FALSE),IF($A$161="Produits finis d'equipement agricole",VLOOKUP($A181,OUTIL!$EM:$ER,D$1,FALSE),IF($A$161="Produits finis d'equipement industriel",VLOOKUP($A181,OUTIL!$EU:$EZ,D$1,FALSE),"Ahmadovitch")))))))))/1000,0)</f>
        <v>1454890</v>
      </c>
      <c r="E181" s="5">
        <f>ROUND(IF($A$161="Alimentation, boissons et tabacs",VLOOKUP($A181,OUTIL!$CH:$CM,E$1,FALSE),IF($A$161="Demi produits",VLOOKUP($A181,OUTIL!$CQ:$CV,E$1,FALSE),IF($A$161="Energie  et  lubrifiants",VLOOKUP($A181,OUTIL!$CY:$DD,E$1,FALSE),IF($A$161="Or industriel",VLOOKUP($A181,OUTIL!$DG:$DL,E$1,FALSE),IF($A$161="Produits bruts d'origine animale et vegetale",VLOOKUP($A181,OUTIL!$DO:$DT,E$1,FALSE),IF($A$161="Produits bruts d'origine minerale",VLOOKUP($A181,OUTIL!$DW:$EB,E$1,FALSE),IF($A$161="Produits finis de consommation",VLOOKUP($A181,OUTIL!$EE:$EJ,E$1,FALSE),IF($A$161="Produits finis d'equipement agricole",VLOOKUP($A181,OUTIL!$EM:$ER,E$1,FALSE),IF($A$161="Produits finis d'equipement industriel",VLOOKUP($A181,OUTIL!$EU:$EZ,E$1,FALSE),"Ahmadovitch")))))))))/1000,0)</f>
        <v>9913</v>
      </c>
      <c r="F181" s="5">
        <f>ROUND(IF($A$161="Alimentation, boissons et tabacs",VLOOKUP($A181,OUTIL!$CH:$CM,F$1,FALSE),IF($A$161="Demi produits",VLOOKUP($A181,OUTIL!$CQ:$CV,F$1,FALSE),IF($A$161="Energie  et  lubrifiants",VLOOKUP($A181,OUTIL!$CY:$DD,F$1,FALSE),IF($A$161="Or industriel",VLOOKUP($A181,OUTIL!$DG:$DL,F$1,FALSE),IF($A$161="Produits bruts d'origine animale et vegetale",VLOOKUP($A181,OUTIL!$DO:$DT,F$1,FALSE),IF($A$161="Produits bruts d'origine minerale",VLOOKUP($A181,OUTIL!$DW:$EB,F$1,FALSE),IF($A$161="Produits finis de consommation",VLOOKUP($A181,OUTIL!$EE:$EJ,F$1,FALSE),IF($A$161="Produits finis d'equipement agricole",VLOOKUP($A181,OUTIL!$EM:$ER,F$1,FALSE),IF($A$161="Produits finis d'equipement industriel",VLOOKUP($A181,OUTIL!$EU:$EZ,F$1,FALSE),"Ahmadovitch")))))))))/1000,0)</f>
        <v>1459269</v>
      </c>
    </row>
    <row r="182" spans="1:6" ht="16.5" x14ac:dyDescent="0.3">
      <c r="A182">
        <v>21</v>
      </c>
      <c r="B182" s="5" t="str">
        <f>IF($A$161="Alimentation, boissons et tabacs",VLOOKUP(VLOOKUP($A182,OUTIL!$CH:$CM,B$1,FALSE),REF!$K:$L,2,FALSE),IF($A$161="Demi produits",VLOOKUP(VLOOKUP($A182,OUTIL!$CQ:$CV,B$1,FALSE),REF!$N:$O,2,FALSE),IF($A$161="Energie  et  lubrifiants",VLOOKUP(VLOOKUP($A182,OUTIL!$CY:$DD,B$1,FALSE),REF!$Z:$AA,2,FALSE),IF($A$161="Or industriel",VLOOKUP(VLOOKUP($A182,OUTIL!$DG:$DL,B$1,FALSE),REF!$AC:$AD,2,FALSE),IF($A$161="Produits bruts d'origine animale et vegetale",VLOOKUP(VLOOKUP($A182,OUTIL!$DO:$DT,B$1,FALSE),REF!$Q:$R,2,FALSE),IF($A$161="Produits bruts d'origine minerale",VLOOKUP(VLOOKUP($A182,OUTIL!$DW:$EB,B$1,FALSE),REF!$AF:$AG,2,FALSE),IF($A$161="Produits finis de consommation",VLOOKUP(VLOOKUP($A182,OUTIL!$EE:$EJ,B$1,FALSE),REF!$T:$U,2,FALSE),IF($A$161="Produits finis d'equipement agricole",VLOOKUP(VLOOKUP($A182,OUTIL!$EM:$ER,B$1,FALSE),REF!$AI:$AJ,2,FALSE),IF($A$161="Produits finis d'equipement industriel",VLOOKUP(VLOOKUP($A182,OUTIL!$EU:$EZ,B$1,FALSE),REF!$W:$X,2,FALSE),"Ahmadovitch")))))))))</f>
        <v>Articles divers en caoutchouc</v>
      </c>
      <c r="C182" s="5">
        <f>ROUND(IF($A$161="Alimentation, boissons et tabacs",VLOOKUP($A182,OUTIL!$CH:$CM,C$1,FALSE),IF($A$161="Demi produits",VLOOKUP($A182,OUTIL!$CQ:$CV,C$1,FALSE),IF($A$161="Energie  et  lubrifiants",VLOOKUP($A182,OUTIL!$CY:$DD,C$1,FALSE),IF($A$161="Or industriel",VLOOKUP($A182,OUTIL!$DG:$DL,C$1,FALSE),IF($A$161="Produits bruts d'origine animale et vegetale",VLOOKUP($A182,OUTIL!$DO:$DT,C$1,FALSE),IF($A$161="Produits bruts d'origine minerale",VLOOKUP($A182,OUTIL!$DW:$EB,C$1,FALSE),IF($A$161="Produits finis de consommation",VLOOKUP($A182,OUTIL!$EE:$EJ,C$1,FALSE),IF($A$161="Produits finis d'equipement agricole",VLOOKUP($A182,OUTIL!$EM:$ER,C$1,FALSE),IF($A$161="Produits finis d'equipement industriel",VLOOKUP($A182,OUTIL!$EU:$EZ,C$1,FALSE),"Ahmadovitch")))))))))/1000,0)</f>
        <v>17526</v>
      </c>
      <c r="D182" s="5">
        <f>ROUND(IF($A$161="Alimentation, boissons et tabacs",VLOOKUP($A182,OUTIL!$CH:$CM,D$1,FALSE),IF($A$161="Demi produits",VLOOKUP($A182,OUTIL!$CQ:$CV,D$1,FALSE),IF($A$161="Energie  et  lubrifiants",VLOOKUP($A182,OUTIL!$CY:$DD,D$1,FALSE),IF($A$161="Or industriel",VLOOKUP($A182,OUTIL!$DG:$DL,D$1,FALSE),IF($A$161="Produits bruts d'origine animale et vegetale",VLOOKUP($A182,OUTIL!$DO:$DT,D$1,FALSE),IF($A$161="Produits bruts d'origine minerale",VLOOKUP($A182,OUTIL!$DW:$EB,D$1,FALSE),IF($A$161="Produits finis de consommation",VLOOKUP($A182,OUTIL!$EE:$EJ,D$1,FALSE),IF($A$161="Produits finis d'equipement agricole",VLOOKUP($A182,OUTIL!$EM:$ER,D$1,FALSE),IF($A$161="Produits finis d'equipement industriel",VLOOKUP($A182,OUTIL!$EU:$EZ,D$1,FALSE),"Ahmadovitch")))))))))/1000,0)</f>
        <v>1434464</v>
      </c>
      <c r="E182" s="5">
        <f>ROUND(IF($A$161="Alimentation, boissons et tabacs",VLOOKUP($A182,OUTIL!$CH:$CM,E$1,FALSE),IF($A$161="Demi produits",VLOOKUP($A182,OUTIL!$CQ:$CV,E$1,FALSE),IF($A$161="Energie  et  lubrifiants",VLOOKUP($A182,OUTIL!$CY:$DD,E$1,FALSE),IF($A$161="Or industriel",VLOOKUP($A182,OUTIL!$DG:$DL,E$1,FALSE),IF($A$161="Produits bruts d'origine animale et vegetale",VLOOKUP($A182,OUTIL!$DO:$DT,E$1,FALSE),IF($A$161="Produits bruts d'origine minerale",VLOOKUP($A182,OUTIL!$DW:$EB,E$1,FALSE),IF($A$161="Produits finis de consommation",VLOOKUP($A182,OUTIL!$EE:$EJ,E$1,FALSE),IF($A$161="Produits finis d'equipement agricole",VLOOKUP($A182,OUTIL!$EM:$ER,E$1,FALSE),IF($A$161="Produits finis d'equipement industriel",VLOOKUP($A182,OUTIL!$EU:$EZ,E$1,FALSE),"Ahmadovitch")))))))))/1000,0)</f>
        <v>15616</v>
      </c>
      <c r="F182" s="5">
        <f>ROUND(IF($A$161="Alimentation, boissons et tabacs",VLOOKUP($A182,OUTIL!$CH:$CM,F$1,FALSE),IF($A$161="Demi produits",VLOOKUP($A182,OUTIL!$CQ:$CV,F$1,FALSE),IF($A$161="Energie  et  lubrifiants",VLOOKUP($A182,OUTIL!$CY:$DD,F$1,FALSE),IF($A$161="Or industriel",VLOOKUP($A182,OUTIL!$DG:$DL,F$1,FALSE),IF($A$161="Produits bruts d'origine animale et vegetale",VLOOKUP($A182,OUTIL!$DO:$DT,F$1,FALSE),IF($A$161="Produits bruts d'origine minerale",VLOOKUP($A182,OUTIL!$DW:$EB,F$1,FALSE),IF($A$161="Produits finis de consommation",VLOOKUP($A182,OUTIL!$EE:$EJ,F$1,FALSE),IF($A$161="Produits finis d'equipement agricole",VLOOKUP($A182,OUTIL!$EM:$ER,F$1,FALSE),IF($A$161="Produits finis d'equipement industriel",VLOOKUP($A182,OUTIL!$EU:$EZ,F$1,FALSE),"Ahmadovitch")))))))))/1000,0)</f>
        <v>1249311</v>
      </c>
    </row>
    <row r="183" spans="1:6" ht="16.5" x14ac:dyDescent="0.3">
      <c r="A183">
        <v>22</v>
      </c>
      <c r="B183" s="5" t="str">
        <f>IF($A$161="Alimentation, boissons et tabacs",VLOOKUP(VLOOKUP($A183,OUTIL!$CH:$CM,B$1,FALSE),REF!$K:$L,2,FALSE),IF($A$161="Demi produits",VLOOKUP(VLOOKUP($A183,OUTIL!$CQ:$CV,B$1,FALSE),REF!$N:$O,2,FALSE),IF($A$161="Energie  et  lubrifiants",VLOOKUP(VLOOKUP($A183,OUTIL!$CY:$DD,B$1,FALSE),REF!$Z:$AA,2,FALSE),IF($A$161="Or industriel",VLOOKUP(VLOOKUP($A183,OUTIL!$DG:$DL,B$1,FALSE),REF!$AC:$AD,2,FALSE),IF($A$161="Produits bruts d'origine animale et vegetale",VLOOKUP(VLOOKUP($A183,OUTIL!$DO:$DT,B$1,FALSE),REF!$Q:$R,2,FALSE),IF($A$161="Produits bruts d'origine minerale",VLOOKUP(VLOOKUP($A183,OUTIL!$DW:$EB,B$1,FALSE),REF!$AF:$AG,2,FALSE),IF($A$161="Produits finis de consommation",VLOOKUP(VLOOKUP($A183,OUTIL!$EE:$EJ,B$1,FALSE),REF!$T:$U,2,FALSE),IF($A$161="Produits finis d'equipement agricole",VLOOKUP(VLOOKUP($A183,OUTIL!$EM:$ER,B$1,FALSE),REF!$AI:$AJ,2,FALSE),IF($A$161="Produits finis d'equipement industriel",VLOOKUP(VLOOKUP($A183,OUTIL!$EU:$EZ,B$1,FALSE),REF!$W:$X,2,FALSE),"Ahmadovitch")))))))))</f>
        <v>Equipements électriques divers</v>
      </c>
      <c r="C183" s="5">
        <f>ROUND(IF($A$161="Alimentation, boissons et tabacs",VLOOKUP($A183,OUTIL!$CH:$CM,C$1,FALSE),IF($A$161="Demi produits",VLOOKUP($A183,OUTIL!$CQ:$CV,C$1,FALSE),IF($A$161="Energie  et  lubrifiants",VLOOKUP($A183,OUTIL!$CY:$DD,C$1,FALSE),IF($A$161="Or industriel",VLOOKUP($A183,OUTIL!$DG:$DL,C$1,FALSE),IF($A$161="Produits bruts d'origine animale et vegetale",VLOOKUP($A183,OUTIL!$DO:$DT,C$1,FALSE),IF($A$161="Produits bruts d'origine minerale",VLOOKUP($A183,OUTIL!$DW:$EB,C$1,FALSE),IF($A$161="Produits finis de consommation",VLOOKUP($A183,OUTIL!$EE:$EJ,C$1,FALSE),IF($A$161="Produits finis d'equipement agricole",VLOOKUP($A183,OUTIL!$EM:$ER,C$1,FALSE),IF($A$161="Produits finis d'equipement industriel",VLOOKUP($A183,OUTIL!$EU:$EZ,C$1,FALSE),"Ahmadovitch")))))))))/1000,0)</f>
        <v>7317</v>
      </c>
      <c r="D183" s="5">
        <f>ROUND(IF($A$161="Alimentation, boissons et tabacs",VLOOKUP($A183,OUTIL!$CH:$CM,D$1,FALSE),IF($A$161="Demi produits",VLOOKUP($A183,OUTIL!$CQ:$CV,D$1,FALSE),IF($A$161="Energie  et  lubrifiants",VLOOKUP($A183,OUTIL!$CY:$DD,D$1,FALSE),IF($A$161="Or industriel",VLOOKUP($A183,OUTIL!$DG:$DL,D$1,FALSE),IF($A$161="Produits bruts d'origine animale et vegetale",VLOOKUP($A183,OUTIL!$DO:$DT,D$1,FALSE),IF($A$161="Produits bruts d'origine minerale",VLOOKUP($A183,OUTIL!$DW:$EB,D$1,FALSE),IF($A$161="Produits finis de consommation",VLOOKUP($A183,OUTIL!$EE:$EJ,D$1,FALSE),IF($A$161="Produits finis d'equipement agricole",VLOOKUP($A183,OUTIL!$EM:$ER,D$1,FALSE),IF($A$161="Produits finis d'equipement industriel",VLOOKUP($A183,OUTIL!$EU:$EZ,D$1,FALSE),"Ahmadovitch")))))))))/1000,0)</f>
        <v>1402544</v>
      </c>
      <c r="E183" s="5">
        <f>ROUND(IF($A$161="Alimentation, boissons et tabacs",VLOOKUP($A183,OUTIL!$CH:$CM,E$1,FALSE),IF($A$161="Demi produits",VLOOKUP($A183,OUTIL!$CQ:$CV,E$1,FALSE),IF($A$161="Energie  et  lubrifiants",VLOOKUP($A183,OUTIL!$CY:$DD,E$1,FALSE),IF($A$161="Or industriel",VLOOKUP($A183,OUTIL!$DG:$DL,E$1,FALSE),IF($A$161="Produits bruts d'origine animale et vegetale",VLOOKUP($A183,OUTIL!$DO:$DT,E$1,FALSE),IF($A$161="Produits bruts d'origine minerale",VLOOKUP($A183,OUTIL!$DW:$EB,E$1,FALSE),IF($A$161="Produits finis de consommation",VLOOKUP($A183,OUTIL!$EE:$EJ,E$1,FALSE),IF($A$161="Produits finis d'equipement agricole",VLOOKUP($A183,OUTIL!$EM:$ER,E$1,FALSE),IF($A$161="Produits finis d'equipement industriel",VLOOKUP($A183,OUTIL!$EU:$EZ,E$1,FALSE),"Ahmadovitch")))))))))/1000,0)</f>
        <v>7271</v>
      </c>
      <c r="F183" s="5">
        <f>ROUND(IF($A$161="Alimentation, boissons et tabacs",VLOOKUP($A183,OUTIL!$CH:$CM,F$1,FALSE),IF($A$161="Demi produits",VLOOKUP($A183,OUTIL!$CQ:$CV,F$1,FALSE),IF($A$161="Energie  et  lubrifiants",VLOOKUP($A183,OUTIL!$CY:$DD,F$1,FALSE),IF($A$161="Or industriel",VLOOKUP($A183,OUTIL!$DG:$DL,F$1,FALSE),IF($A$161="Produits bruts d'origine animale et vegetale",VLOOKUP($A183,OUTIL!$DO:$DT,F$1,FALSE),IF($A$161="Produits bruts d'origine minerale",VLOOKUP($A183,OUTIL!$DW:$EB,F$1,FALSE),IF($A$161="Produits finis de consommation",VLOOKUP($A183,OUTIL!$EE:$EJ,F$1,FALSE),IF($A$161="Produits finis d'equipement agricole",VLOOKUP($A183,OUTIL!$EM:$ER,F$1,FALSE),IF($A$161="Produits finis d'equipement industriel",VLOOKUP($A183,OUTIL!$EU:$EZ,F$1,FALSE),"Ahmadovitch")))))))))/1000,0)</f>
        <v>1404791</v>
      </c>
    </row>
    <row r="184" spans="1:6" ht="16.5" x14ac:dyDescent="0.3">
      <c r="A184">
        <v>23</v>
      </c>
      <c r="B184" s="5" t="str">
        <f>IF($A$161="Alimentation, boissons et tabacs",VLOOKUP(VLOOKUP($A184,OUTIL!$CH:$CM,B$1,FALSE),REF!$K:$L,2,FALSE),IF($A$161="Demi produits",VLOOKUP(VLOOKUP($A184,OUTIL!$CQ:$CV,B$1,FALSE),REF!$N:$O,2,FALSE),IF($A$161="Energie  et  lubrifiants",VLOOKUP(VLOOKUP($A184,OUTIL!$CY:$DD,B$1,FALSE),REF!$Z:$AA,2,FALSE),IF($A$161="Or industriel",VLOOKUP(VLOOKUP($A184,OUTIL!$DG:$DL,B$1,FALSE),REF!$AC:$AD,2,FALSE),IF($A$161="Produits bruts d'origine animale et vegetale",VLOOKUP(VLOOKUP($A184,OUTIL!$DO:$DT,B$1,FALSE),REF!$Q:$R,2,FALSE),IF($A$161="Produits bruts d'origine minerale",VLOOKUP(VLOOKUP($A184,OUTIL!$DW:$EB,B$1,FALSE),REF!$AF:$AG,2,FALSE),IF($A$161="Produits finis de consommation",VLOOKUP(VLOOKUP($A184,OUTIL!$EE:$EJ,B$1,FALSE),REF!$T:$U,2,FALSE),IF($A$161="Produits finis d'equipement agricole",VLOOKUP(VLOOKUP($A184,OUTIL!$EM:$ER,B$1,FALSE),REF!$AI:$AJ,2,FALSE),IF($A$161="Produits finis d'equipement industriel",VLOOKUP(VLOOKUP($A184,OUTIL!$EU:$EZ,B$1,FALSE),REF!$W:$X,2,FALSE),"Ahmadovitch")))))))))</f>
        <v>Papiers finis et ouvrages en papier</v>
      </c>
      <c r="C184" s="5">
        <f>ROUND(IF($A$161="Alimentation, boissons et tabacs",VLOOKUP($A184,OUTIL!$CH:$CM,C$1,FALSE),IF($A$161="Demi produits",VLOOKUP($A184,OUTIL!$CQ:$CV,C$1,FALSE),IF($A$161="Energie  et  lubrifiants",VLOOKUP($A184,OUTIL!$CY:$DD,C$1,FALSE),IF($A$161="Or industriel",VLOOKUP($A184,OUTIL!$DG:$DL,C$1,FALSE),IF($A$161="Produits bruts d'origine animale et vegetale",VLOOKUP($A184,OUTIL!$DO:$DT,C$1,FALSE),IF($A$161="Produits bruts d'origine minerale",VLOOKUP($A184,OUTIL!$DW:$EB,C$1,FALSE),IF($A$161="Produits finis de consommation",VLOOKUP($A184,OUTIL!$EE:$EJ,C$1,FALSE),IF($A$161="Produits finis d'equipement agricole",VLOOKUP($A184,OUTIL!$EM:$ER,C$1,FALSE),IF($A$161="Produits finis d'equipement industriel",VLOOKUP($A184,OUTIL!$EU:$EZ,C$1,FALSE),"Ahmadovitch")))))))))/1000,0)</f>
        <v>46584</v>
      </c>
      <c r="D184" s="5">
        <f>ROUND(IF($A$161="Alimentation, boissons et tabacs",VLOOKUP($A184,OUTIL!$CH:$CM,D$1,FALSE),IF($A$161="Demi produits",VLOOKUP($A184,OUTIL!$CQ:$CV,D$1,FALSE),IF($A$161="Energie  et  lubrifiants",VLOOKUP($A184,OUTIL!$CY:$DD,D$1,FALSE),IF($A$161="Or industriel",VLOOKUP($A184,OUTIL!$DG:$DL,D$1,FALSE),IF($A$161="Produits bruts d'origine animale et vegetale",VLOOKUP($A184,OUTIL!$DO:$DT,D$1,FALSE),IF($A$161="Produits bruts d'origine minerale",VLOOKUP($A184,OUTIL!$DW:$EB,D$1,FALSE),IF($A$161="Produits finis de consommation",VLOOKUP($A184,OUTIL!$EE:$EJ,D$1,FALSE),IF($A$161="Produits finis d'equipement agricole",VLOOKUP($A184,OUTIL!$EM:$ER,D$1,FALSE),IF($A$161="Produits finis d'equipement industriel",VLOOKUP($A184,OUTIL!$EU:$EZ,D$1,FALSE),"Ahmadovitch")))))))))/1000,0)</f>
        <v>1212456</v>
      </c>
      <c r="E184" s="5">
        <f>ROUND(IF($A$161="Alimentation, boissons et tabacs",VLOOKUP($A184,OUTIL!$CH:$CM,E$1,FALSE),IF($A$161="Demi produits",VLOOKUP($A184,OUTIL!$CQ:$CV,E$1,FALSE),IF($A$161="Energie  et  lubrifiants",VLOOKUP($A184,OUTIL!$CY:$DD,E$1,FALSE),IF($A$161="Or industriel",VLOOKUP($A184,OUTIL!$DG:$DL,E$1,FALSE),IF($A$161="Produits bruts d'origine animale et vegetale",VLOOKUP($A184,OUTIL!$DO:$DT,E$1,FALSE),IF($A$161="Produits bruts d'origine minerale",VLOOKUP($A184,OUTIL!$DW:$EB,E$1,FALSE),IF($A$161="Produits finis de consommation",VLOOKUP($A184,OUTIL!$EE:$EJ,E$1,FALSE),IF($A$161="Produits finis d'equipement agricole",VLOOKUP($A184,OUTIL!$EM:$ER,E$1,FALSE),IF($A$161="Produits finis d'equipement industriel",VLOOKUP($A184,OUTIL!$EU:$EZ,E$1,FALSE),"Ahmadovitch")))))))))/1000,0)</f>
        <v>41512</v>
      </c>
      <c r="F184" s="5">
        <f>ROUND(IF($A$161="Alimentation, boissons et tabacs",VLOOKUP($A184,OUTIL!$CH:$CM,F$1,FALSE),IF($A$161="Demi produits",VLOOKUP($A184,OUTIL!$CQ:$CV,F$1,FALSE),IF($A$161="Energie  et  lubrifiants",VLOOKUP($A184,OUTIL!$CY:$DD,F$1,FALSE),IF($A$161="Or industriel",VLOOKUP($A184,OUTIL!$DG:$DL,F$1,FALSE),IF($A$161="Produits bruts d'origine animale et vegetale",VLOOKUP($A184,OUTIL!$DO:$DT,F$1,FALSE),IF($A$161="Produits bruts d'origine minerale",VLOOKUP($A184,OUTIL!$DW:$EB,F$1,FALSE),IF($A$161="Produits finis de consommation",VLOOKUP($A184,OUTIL!$EE:$EJ,F$1,FALSE),IF($A$161="Produits finis d'equipement agricole",VLOOKUP($A184,OUTIL!$EM:$ER,F$1,FALSE),IF($A$161="Produits finis d'equipement industriel",VLOOKUP($A184,OUTIL!$EU:$EZ,F$1,FALSE),"Ahmadovitch")))))))))/1000,0)</f>
        <v>1112883</v>
      </c>
    </row>
    <row r="185" spans="1:6" ht="16.5" x14ac:dyDescent="0.3">
      <c r="A185">
        <v>24</v>
      </c>
      <c r="B185" s="5" t="str">
        <f>IF($A$161="Alimentation, boissons et tabacs",VLOOKUP(VLOOKUP($A185,OUTIL!$CH:$CM,B$1,FALSE),REF!$K:$L,2,FALSE),IF($A$161="Demi produits",VLOOKUP(VLOOKUP($A185,OUTIL!$CQ:$CV,B$1,FALSE),REF!$N:$O,2,FALSE),IF($A$161="Energie  et  lubrifiants",VLOOKUP(VLOOKUP($A185,OUTIL!$CY:$DD,B$1,FALSE),REF!$Z:$AA,2,FALSE),IF($A$161="Or industriel",VLOOKUP(VLOOKUP($A185,OUTIL!$DG:$DL,B$1,FALSE),REF!$AC:$AD,2,FALSE),IF($A$161="Produits bruts d'origine animale et vegetale",VLOOKUP(VLOOKUP($A185,OUTIL!$DO:$DT,B$1,FALSE),REF!$Q:$R,2,FALSE),IF($A$161="Produits bruts d'origine minerale",VLOOKUP(VLOOKUP($A185,OUTIL!$DW:$EB,B$1,FALSE),REF!$AF:$AG,2,FALSE),IF($A$161="Produits finis de consommation",VLOOKUP(VLOOKUP($A185,OUTIL!$EE:$EJ,B$1,FALSE),REF!$T:$U,2,FALSE),IF($A$161="Produits finis d'equipement agricole",VLOOKUP(VLOOKUP($A185,OUTIL!$EM:$ER,B$1,FALSE),REF!$AI:$AJ,2,FALSE),IF($A$161="Produits finis d'equipement industriel",VLOOKUP(VLOOKUP($A185,OUTIL!$EU:$EZ,B$1,FALSE),REF!$W:$X,2,FALSE),"Ahmadovitch")))))))))</f>
        <v>Livres et imprimés divers</v>
      </c>
      <c r="C185" s="5">
        <f>ROUND(IF($A$161="Alimentation, boissons et tabacs",VLOOKUP($A185,OUTIL!$CH:$CM,C$1,FALSE),IF($A$161="Demi produits",VLOOKUP($A185,OUTIL!$CQ:$CV,C$1,FALSE),IF($A$161="Energie  et  lubrifiants",VLOOKUP($A185,OUTIL!$CY:$DD,C$1,FALSE),IF($A$161="Or industriel",VLOOKUP($A185,OUTIL!$DG:$DL,C$1,FALSE),IF($A$161="Produits bruts d'origine animale et vegetale",VLOOKUP($A185,OUTIL!$DO:$DT,C$1,FALSE),IF($A$161="Produits bruts d'origine minerale",VLOOKUP($A185,OUTIL!$DW:$EB,C$1,FALSE),IF($A$161="Produits finis de consommation",VLOOKUP($A185,OUTIL!$EE:$EJ,C$1,FALSE),IF($A$161="Produits finis d'equipement agricole",VLOOKUP($A185,OUTIL!$EM:$ER,C$1,FALSE),IF($A$161="Produits finis d'equipement industriel",VLOOKUP($A185,OUTIL!$EU:$EZ,C$1,FALSE),"Ahmadovitch")))))))))/1000,0)</f>
        <v>10881</v>
      </c>
      <c r="D185" s="5">
        <f>ROUND(IF($A$161="Alimentation, boissons et tabacs",VLOOKUP($A185,OUTIL!$CH:$CM,D$1,FALSE),IF($A$161="Demi produits",VLOOKUP($A185,OUTIL!$CQ:$CV,D$1,FALSE),IF($A$161="Energie  et  lubrifiants",VLOOKUP($A185,OUTIL!$CY:$DD,D$1,FALSE),IF($A$161="Or industriel",VLOOKUP($A185,OUTIL!$DG:$DL,D$1,FALSE),IF($A$161="Produits bruts d'origine animale et vegetale",VLOOKUP($A185,OUTIL!$DO:$DT,D$1,FALSE),IF($A$161="Produits bruts d'origine minerale",VLOOKUP($A185,OUTIL!$DW:$EB,D$1,FALSE),IF($A$161="Produits finis de consommation",VLOOKUP($A185,OUTIL!$EE:$EJ,D$1,FALSE),IF($A$161="Produits finis d'equipement agricole",VLOOKUP($A185,OUTIL!$EM:$ER,D$1,FALSE),IF($A$161="Produits finis d'equipement industriel",VLOOKUP($A185,OUTIL!$EU:$EZ,D$1,FALSE),"Ahmadovitch")))))))))/1000,0)</f>
        <v>1165565</v>
      </c>
      <c r="E185" s="5">
        <f>ROUND(IF($A$161="Alimentation, boissons et tabacs",VLOOKUP($A185,OUTIL!$CH:$CM,E$1,FALSE),IF($A$161="Demi produits",VLOOKUP($A185,OUTIL!$CQ:$CV,E$1,FALSE),IF($A$161="Energie  et  lubrifiants",VLOOKUP($A185,OUTIL!$CY:$DD,E$1,FALSE),IF($A$161="Or industriel",VLOOKUP($A185,OUTIL!$DG:$DL,E$1,FALSE),IF($A$161="Produits bruts d'origine animale et vegetale",VLOOKUP($A185,OUTIL!$DO:$DT,E$1,FALSE),IF($A$161="Produits bruts d'origine minerale",VLOOKUP($A185,OUTIL!$DW:$EB,E$1,FALSE),IF($A$161="Produits finis de consommation",VLOOKUP($A185,OUTIL!$EE:$EJ,E$1,FALSE),IF($A$161="Produits finis d'equipement agricole",VLOOKUP($A185,OUTIL!$EM:$ER,E$1,FALSE),IF($A$161="Produits finis d'equipement industriel",VLOOKUP($A185,OUTIL!$EU:$EZ,E$1,FALSE),"Ahmadovitch")))))))))/1000,0)</f>
        <v>11134</v>
      </c>
      <c r="F185" s="5">
        <f>ROUND(IF($A$161="Alimentation, boissons et tabacs",VLOOKUP($A185,OUTIL!$CH:$CM,F$1,FALSE),IF($A$161="Demi produits",VLOOKUP($A185,OUTIL!$CQ:$CV,F$1,FALSE),IF($A$161="Energie  et  lubrifiants",VLOOKUP($A185,OUTIL!$CY:$DD,F$1,FALSE),IF($A$161="Or industriel",VLOOKUP($A185,OUTIL!$DG:$DL,F$1,FALSE),IF($A$161="Produits bruts d'origine animale et vegetale",VLOOKUP($A185,OUTIL!$DO:$DT,F$1,FALSE),IF($A$161="Produits bruts d'origine minerale",VLOOKUP($A185,OUTIL!$DW:$EB,F$1,FALSE),IF($A$161="Produits finis de consommation",VLOOKUP($A185,OUTIL!$EE:$EJ,F$1,FALSE),IF($A$161="Produits finis d'equipement agricole",VLOOKUP($A185,OUTIL!$EM:$ER,F$1,FALSE),IF($A$161="Produits finis d'equipement industriel",VLOOKUP($A185,OUTIL!$EU:$EZ,F$1,FALSE),"Ahmadovitch")))))))))/1000,0)</f>
        <v>1183960</v>
      </c>
    </row>
    <row r="186" spans="1:6" ht="16.5" x14ac:dyDescent="0.3">
      <c r="A186">
        <v>25</v>
      </c>
      <c r="B186" s="5" t="str">
        <f>IF($A$161="Alimentation, boissons et tabacs",VLOOKUP(VLOOKUP($A186,OUTIL!$CH:$CM,B$1,FALSE),REF!$K:$L,2,FALSE),IF($A$161="Demi produits",VLOOKUP(VLOOKUP($A186,OUTIL!$CQ:$CV,B$1,FALSE),REF!$N:$O,2,FALSE),IF($A$161="Energie  et  lubrifiants",VLOOKUP(VLOOKUP($A186,OUTIL!$CY:$DD,B$1,FALSE),REF!$Z:$AA,2,FALSE),IF($A$161="Or industriel",VLOOKUP(VLOOKUP($A186,OUTIL!$DG:$DL,B$1,FALSE),REF!$AC:$AD,2,FALSE),IF($A$161="Produits bruts d'origine animale et vegetale",VLOOKUP(VLOOKUP($A186,OUTIL!$DO:$DT,B$1,FALSE),REF!$Q:$R,2,FALSE),IF($A$161="Produits bruts d'origine minerale",VLOOKUP(VLOOKUP($A186,OUTIL!$DW:$EB,B$1,FALSE),REF!$AF:$AG,2,FALSE),IF($A$161="Produits finis de consommation",VLOOKUP(VLOOKUP($A186,OUTIL!$EE:$EJ,B$1,FALSE),REF!$T:$U,2,FALSE),IF($A$161="Produits finis d'equipement agricole",VLOOKUP(VLOOKUP($A186,OUTIL!$EM:$ER,B$1,FALSE),REF!$AI:$AJ,2,FALSE),IF($A$161="Produits finis d'equipement industriel",VLOOKUP(VLOOKUP($A186,OUTIL!$EU:$EZ,B$1,FALSE),REF!$W:$X,2,FALSE),"Ahmadovitch")))))))))</f>
        <v>Couvertures, linge  et autres articles textiles confectionnés</v>
      </c>
      <c r="C186" s="5">
        <f>ROUND(IF($A$161="Alimentation, boissons et tabacs",VLOOKUP($A186,OUTIL!$CH:$CM,C$1,FALSE),IF($A$161="Demi produits",VLOOKUP($A186,OUTIL!$CQ:$CV,C$1,FALSE),IF($A$161="Energie  et  lubrifiants",VLOOKUP($A186,OUTIL!$CY:$DD,C$1,FALSE),IF($A$161="Or industriel",VLOOKUP($A186,OUTIL!$DG:$DL,C$1,FALSE),IF($A$161="Produits bruts d'origine animale et vegetale",VLOOKUP($A186,OUTIL!$DO:$DT,C$1,FALSE),IF($A$161="Produits bruts d'origine minerale",VLOOKUP($A186,OUTIL!$DW:$EB,C$1,FALSE),IF($A$161="Produits finis de consommation",VLOOKUP($A186,OUTIL!$EE:$EJ,C$1,FALSE),IF($A$161="Produits finis d'equipement agricole",VLOOKUP($A186,OUTIL!$EM:$ER,C$1,FALSE),IF($A$161="Produits finis d'equipement industriel",VLOOKUP($A186,OUTIL!$EU:$EZ,C$1,FALSE),"Ahmadovitch")))))))))/1000,0)</f>
        <v>18005</v>
      </c>
      <c r="D186" s="5">
        <f>ROUND(IF($A$161="Alimentation, boissons et tabacs",VLOOKUP($A186,OUTIL!$CH:$CM,D$1,FALSE),IF($A$161="Demi produits",VLOOKUP($A186,OUTIL!$CQ:$CV,D$1,FALSE),IF($A$161="Energie  et  lubrifiants",VLOOKUP($A186,OUTIL!$CY:$DD,D$1,FALSE),IF($A$161="Or industriel",VLOOKUP($A186,OUTIL!$DG:$DL,D$1,FALSE),IF($A$161="Produits bruts d'origine animale et vegetale",VLOOKUP($A186,OUTIL!$DO:$DT,D$1,FALSE),IF($A$161="Produits bruts d'origine minerale",VLOOKUP($A186,OUTIL!$DW:$EB,D$1,FALSE),IF($A$161="Produits finis de consommation",VLOOKUP($A186,OUTIL!$EE:$EJ,D$1,FALSE),IF($A$161="Produits finis d'equipement agricole",VLOOKUP($A186,OUTIL!$EM:$ER,D$1,FALSE),IF($A$161="Produits finis d'equipement industriel",VLOOKUP($A186,OUTIL!$EU:$EZ,D$1,FALSE),"Ahmadovitch")))))))))/1000,0)</f>
        <v>1161295</v>
      </c>
      <c r="E186" s="5">
        <f>ROUND(IF($A$161="Alimentation, boissons et tabacs",VLOOKUP($A186,OUTIL!$CH:$CM,E$1,FALSE),IF($A$161="Demi produits",VLOOKUP($A186,OUTIL!$CQ:$CV,E$1,FALSE),IF($A$161="Energie  et  lubrifiants",VLOOKUP($A186,OUTIL!$CY:$DD,E$1,FALSE),IF($A$161="Or industriel",VLOOKUP($A186,OUTIL!$DG:$DL,E$1,FALSE),IF($A$161="Produits bruts d'origine animale et vegetale",VLOOKUP($A186,OUTIL!$DO:$DT,E$1,FALSE),IF($A$161="Produits bruts d'origine minerale",VLOOKUP($A186,OUTIL!$DW:$EB,E$1,FALSE),IF($A$161="Produits finis de consommation",VLOOKUP($A186,OUTIL!$EE:$EJ,E$1,FALSE),IF($A$161="Produits finis d'equipement agricole",VLOOKUP($A186,OUTIL!$EM:$ER,E$1,FALSE),IF($A$161="Produits finis d'equipement industriel",VLOOKUP($A186,OUTIL!$EU:$EZ,E$1,FALSE),"Ahmadovitch")))))))))/1000,0)</f>
        <v>16629</v>
      </c>
      <c r="F186" s="5">
        <f>ROUND(IF($A$161="Alimentation, boissons et tabacs",VLOOKUP($A186,OUTIL!$CH:$CM,F$1,FALSE),IF($A$161="Demi produits",VLOOKUP($A186,OUTIL!$CQ:$CV,F$1,FALSE),IF($A$161="Energie  et  lubrifiants",VLOOKUP($A186,OUTIL!$CY:$DD,F$1,FALSE),IF($A$161="Or industriel",VLOOKUP($A186,OUTIL!$DG:$DL,F$1,FALSE),IF($A$161="Produits bruts d'origine animale et vegetale",VLOOKUP($A186,OUTIL!$DO:$DT,F$1,FALSE),IF($A$161="Produits bruts d'origine minerale",VLOOKUP($A186,OUTIL!$DW:$EB,F$1,FALSE),IF($A$161="Produits finis de consommation",VLOOKUP($A186,OUTIL!$EE:$EJ,F$1,FALSE),IF($A$161="Produits finis d'equipement agricole",VLOOKUP($A186,OUTIL!$EM:$ER,F$1,FALSE),IF($A$161="Produits finis d'equipement industriel",VLOOKUP($A186,OUTIL!$EU:$EZ,F$1,FALSE),"Ahmadovitch")))))))))/1000,0)</f>
        <v>947917</v>
      </c>
    </row>
    <row r="187" spans="1:6" ht="16.5" x14ac:dyDescent="0.3">
      <c r="A187">
        <v>26</v>
      </c>
      <c r="B187" s="5" t="str">
        <f>IF($A$161="Alimentation, boissons et tabacs",VLOOKUP(VLOOKUP($A187,OUTIL!$CH:$CM,B$1,FALSE),REF!$K:$L,2,FALSE),IF($A$161="Demi produits",VLOOKUP(VLOOKUP($A187,OUTIL!$CQ:$CV,B$1,FALSE),REF!$N:$O,2,FALSE),IF($A$161="Energie  et  lubrifiants",VLOOKUP(VLOOKUP($A187,OUTIL!$CY:$DD,B$1,FALSE),REF!$Z:$AA,2,FALSE),IF($A$161="Or industriel",VLOOKUP(VLOOKUP($A187,OUTIL!$DG:$DL,B$1,FALSE),REF!$AC:$AD,2,FALSE),IF($A$161="Produits bruts d'origine animale et vegetale",VLOOKUP(VLOOKUP($A187,OUTIL!$DO:$DT,B$1,FALSE),REF!$Q:$R,2,FALSE),IF($A$161="Produits bruts d'origine minerale",VLOOKUP(VLOOKUP($A187,OUTIL!$DW:$EB,B$1,FALSE),REF!$AF:$AG,2,FALSE),IF($A$161="Produits finis de consommation",VLOOKUP(VLOOKUP($A187,OUTIL!$EE:$EJ,B$1,FALSE),REF!$T:$U,2,FALSE),IF($A$161="Produits finis d'equipement agricole",VLOOKUP(VLOOKUP($A187,OUTIL!$EM:$ER,B$1,FALSE),REF!$AI:$AJ,2,FALSE),IF($A$161="Produits finis d'equipement industriel",VLOOKUP(VLOOKUP($A187,OUTIL!$EU:$EZ,B$1,FALSE),REF!$W:$X,2,FALSE),"Ahmadovitch")))))))))</f>
        <v>Jouets, jeux et articles de divertissement ou de sport</v>
      </c>
      <c r="C187" s="5">
        <f>ROUND(IF($A$161="Alimentation, boissons et tabacs",VLOOKUP($A187,OUTIL!$CH:$CM,C$1,FALSE),IF($A$161="Demi produits",VLOOKUP($A187,OUTIL!$CQ:$CV,C$1,FALSE),IF($A$161="Energie  et  lubrifiants",VLOOKUP($A187,OUTIL!$CY:$DD,C$1,FALSE),IF($A$161="Or industriel",VLOOKUP($A187,OUTIL!$DG:$DL,C$1,FALSE),IF($A$161="Produits bruts d'origine animale et vegetale",VLOOKUP($A187,OUTIL!$DO:$DT,C$1,FALSE),IF($A$161="Produits bruts d'origine minerale",VLOOKUP($A187,OUTIL!$DW:$EB,C$1,FALSE),IF($A$161="Produits finis de consommation",VLOOKUP($A187,OUTIL!$EE:$EJ,C$1,FALSE),IF($A$161="Produits finis d'equipement agricole",VLOOKUP($A187,OUTIL!$EM:$ER,C$1,FALSE),IF($A$161="Produits finis d'equipement industriel",VLOOKUP($A187,OUTIL!$EU:$EZ,C$1,FALSE),"Ahmadovitch")))))))))/1000,0)</f>
        <v>19279</v>
      </c>
      <c r="D187" s="5">
        <f>ROUND(IF($A$161="Alimentation, boissons et tabacs",VLOOKUP($A187,OUTIL!$CH:$CM,D$1,FALSE),IF($A$161="Demi produits",VLOOKUP($A187,OUTIL!$CQ:$CV,D$1,FALSE),IF($A$161="Energie  et  lubrifiants",VLOOKUP($A187,OUTIL!$CY:$DD,D$1,FALSE),IF($A$161="Or industriel",VLOOKUP($A187,OUTIL!$DG:$DL,D$1,FALSE),IF($A$161="Produits bruts d'origine animale et vegetale",VLOOKUP($A187,OUTIL!$DO:$DT,D$1,FALSE),IF($A$161="Produits bruts d'origine minerale",VLOOKUP($A187,OUTIL!$DW:$EB,D$1,FALSE),IF($A$161="Produits finis de consommation",VLOOKUP($A187,OUTIL!$EE:$EJ,D$1,FALSE),IF($A$161="Produits finis d'equipement agricole",VLOOKUP($A187,OUTIL!$EM:$ER,D$1,FALSE),IF($A$161="Produits finis d'equipement industriel",VLOOKUP($A187,OUTIL!$EU:$EZ,D$1,FALSE),"Ahmadovitch")))))))))/1000,0)</f>
        <v>1055154</v>
      </c>
      <c r="E187" s="5">
        <f>ROUND(IF($A$161="Alimentation, boissons et tabacs",VLOOKUP($A187,OUTIL!$CH:$CM,E$1,FALSE),IF($A$161="Demi produits",VLOOKUP($A187,OUTIL!$CQ:$CV,E$1,FALSE),IF($A$161="Energie  et  lubrifiants",VLOOKUP($A187,OUTIL!$CY:$DD,E$1,FALSE),IF($A$161="Or industriel",VLOOKUP($A187,OUTIL!$DG:$DL,E$1,FALSE),IF($A$161="Produits bruts d'origine animale et vegetale",VLOOKUP($A187,OUTIL!$DO:$DT,E$1,FALSE),IF($A$161="Produits bruts d'origine minerale",VLOOKUP($A187,OUTIL!$DW:$EB,E$1,FALSE),IF($A$161="Produits finis de consommation",VLOOKUP($A187,OUTIL!$EE:$EJ,E$1,FALSE),IF($A$161="Produits finis d'equipement agricole",VLOOKUP($A187,OUTIL!$EM:$ER,E$1,FALSE),IF($A$161="Produits finis d'equipement industriel",VLOOKUP($A187,OUTIL!$EU:$EZ,E$1,FALSE),"Ahmadovitch")))))))))/1000,0)</f>
        <v>18670</v>
      </c>
      <c r="F187" s="5">
        <f>ROUND(IF($A$161="Alimentation, boissons et tabacs",VLOOKUP($A187,OUTIL!$CH:$CM,F$1,FALSE),IF($A$161="Demi produits",VLOOKUP($A187,OUTIL!$CQ:$CV,F$1,FALSE),IF($A$161="Energie  et  lubrifiants",VLOOKUP($A187,OUTIL!$CY:$DD,F$1,FALSE),IF($A$161="Or industriel",VLOOKUP($A187,OUTIL!$DG:$DL,F$1,FALSE),IF($A$161="Produits bruts d'origine animale et vegetale",VLOOKUP($A187,OUTIL!$DO:$DT,F$1,FALSE),IF($A$161="Produits bruts d'origine minerale",VLOOKUP($A187,OUTIL!$DW:$EB,F$1,FALSE),IF($A$161="Produits finis de consommation",VLOOKUP($A187,OUTIL!$EE:$EJ,F$1,FALSE),IF($A$161="Produits finis d'equipement agricole",VLOOKUP($A187,OUTIL!$EM:$ER,F$1,FALSE),IF($A$161="Produits finis d'equipement industriel",VLOOKUP($A187,OUTIL!$EU:$EZ,F$1,FALSE),"Ahmadovitch")))))))))/1000,0)</f>
        <v>1037841</v>
      </c>
    </row>
    <row r="188" spans="1:6" ht="16.5" x14ac:dyDescent="0.3">
      <c r="A188">
        <v>27</v>
      </c>
      <c r="B188" s="5" t="str">
        <f>IF($A$161="Alimentation, boissons et tabacs",VLOOKUP(VLOOKUP($A188,OUTIL!$CH:$CM,B$1,FALSE),REF!$K:$L,2,FALSE),IF($A$161="Demi produits",VLOOKUP(VLOOKUP($A188,OUTIL!$CQ:$CV,B$1,FALSE),REF!$N:$O,2,FALSE),IF($A$161="Energie  et  lubrifiants",VLOOKUP(VLOOKUP($A188,OUTIL!$CY:$DD,B$1,FALSE),REF!$Z:$AA,2,FALSE),IF($A$161="Or industriel",VLOOKUP(VLOOKUP($A188,OUTIL!$DG:$DL,B$1,FALSE),REF!$AC:$AD,2,FALSE),IF($A$161="Produits bruts d'origine animale et vegetale",VLOOKUP(VLOOKUP($A188,OUTIL!$DO:$DT,B$1,FALSE),REF!$Q:$R,2,FALSE),IF($A$161="Produits bruts d'origine minerale",VLOOKUP(VLOOKUP($A188,OUTIL!$DW:$EB,B$1,FALSE),REF!$AF:$AG,2,FALSE),IF($A$161="Produits finis de consommation",VLOOKUP(VLOOKUP($A188,OUTIL!$EE:$EJ,B$1,FALSE),REF!$T:$U,2,FALSE),IF($A$161="Produits finis d'equipement agricole",VLOOKUP(VLOOKUP($A188,OUTIL!$EM:$ER,B$1,FALSE),REF!$AI:$AJ,2,FALSE),IF($A$161="Produits finis d'equipement industriel",VLOOKUP(VLOOKUP($A188,OUTIL!$EU:$EZ,B$1,FALSE),REF!$W:$X,2,FALSE),"Ahmadovitch")))))))))</f>
        <v>Ouvrages divers en verre</v>
      </c>
      <c r="C188" s="5">
        <f>ROUND(IF($A$161="Alimentation, boissons et tabacs",VLOOKUP($A188,OUTIL!$CH:$CM,C$1,FALSE),IF($A$161="Demi produits",VLOOKUP($A188,OUTIL!$CQ:$CV,C$1,FALSE),IF($A$161="Energie  et  lubrifiants",VLOOKUP($A188,OUTIL!$CY:$DD,C$1,FALSE),IF($A$161="Or industriel",VLOOKUP($A188,OUTIL!$DG:$DL,C$1,FALSE),IF($A$161="Produits bruts d'origine animale et vegetale",VLOOKUP($A188,OUTIL!$DO:$DT,C$1,FALSE),IF($A$161="Produits bruts d'origine minerale",VLOOKUP($A188,OUTIL!$DW:$EB,C$1,FALSE),IF($A$161="Produits finis de consommation",VLOOKUP($A188,OUTIL!$EE:$EJ,C$1,FALSE),IF($A$161="Produits finis d'equipement agricole",VLOOKUP($A188,OUTIL!$EM:$ER,C$1,FALSE),IF($A$161="Produits finis d'equipement industriel",VLOOKUP($A188,OUTIL!$EU:$EZ,C$1,FALSE),"Ahmadovitch")))))))))/1000,0)</f>
        <v>55353</v>
      </c>
      <c r="D188" s="5">
        <f>ROUND(IF($A$161="Alimentation, boissons et tabacs",VLOOKUP($A188,OUTIL!$CH:$CM,D$1,FALSE),IF($A$161="Demi produits",VLOOKUP($A188,OUTIL!$CQ:$CV,D$1,FALSE),IF($A$161="Energie  et  lubrifiants",VLOOKUP($A188,OUTIL!$CY:$DD,D$1,FALSE),IF($A$161="Or industriel",VLOOKUP($A188,OUTIL!$DG:$DL,D$1,FALSE),IF($A$161="Produits bruts d'origine animale et vegetale",VLOOKUP($A188,OUTIL!$DO:$DT,D$1,FALSE),IF($A$161="Produits bruts d'origine minerale",VLOOKUP($A188,OUTIL!$DW:$EB,D$1,FALSE),IF($A$161="Produits finis de consommation",VLOOKUP($A188,OUTIL!$EE:$EJ,D$1,FALSE),IF($A$161="Produits finis d'equipement agricole",VLOOKUP($A188,OUTIL!$EM:$ER,D$1,FALSE),IF($A$161="Produits finis d'equipement industriel",VLOOKUP($A188,OUTIL!$EU:$EZ,D$1,FALSE),"Ahmadovitch")))))))))/1000,0)</f>
        <v>995817</v>
      </c>
      <c r="E188" s="5">
        <f>ROUND(IF($A$161="Alimentation, boissons et tabacs",VLOOKUP($A188,OUTIL!$CH:$CM,E$1,FALSE),IF($A$161="Demi produits",VLOOKUP($A188,OUTIL!$CQ:$CV,E$1,FALSE),IF($A$161="Energie  et  lubrifiants",VLOOKUP($A188,OUTIL!$CY:$DD,E$1,FALSE),IF($A$161="Or industriel",VLOOKUP($A188,OUTIL!$DG:$DL,E$1,FALSE),IF($A$161="Produits bruts d'origine animale et vegetale",VLOOKUP($A188,OUTIL!$DO:$DT,E$1,FALSE),IF($A$161="Produits bruts d'origine minerale",VLOOKUP($A188,OUTIL!$DW:$EB,E$1,FALSE),IF($A$161="Produits finis de consommation",VLOOKUP($A188,OUTIL!$EE:$EJ,E$1,FALSE),IF($A$161="Produits finis d'equipement agricole",VLOOKUP($A188,OUTIL!$EM:$ER,E$1,FALSE),IF($A$161="Produits finis d'equipement industriel",VLOOKUP($A188,OUTIL!$EU:$EZ,E$1,FALSE),"Ahmadovitch")))))))))/1000,0)</f>
        <v>47216</v>
      </c>
      <c r="F188" s="5">
        <f>ROUND(IF($A$161="Alimentation, boissons et tabacs",VLOOKUP($A188,OUTIL!$CH:$CM,F$1,FALSE),IF($A$161="Demi produits",VLOOKUP($A188,OUTIL!$CQ:$CV,F$1,FALSE),IF($A$161="Energie  et  lubrifiants",VLOOKUP($A188,OUTIL!$CY:$DD,F$1,FALSE),IF($A$161="Or industriel",VLOOKUP($A188,OUTIL!$DG:$DL,F$1,FALSE),IF($A$161="Produits bruts d'origine animale et vegetale",VLOOKUP($A188,OUTIL!$DO:$DT,F$1,FALSE),IF($A$161="Produits bruts d'origine minerale",VLOOKUP($A188,OUTIL!$DW:$EB,F$1,FALSE),IF($A$161="Produits finis de consommation",VLOOKUP($A188,OUTIL!$EE:$EJ,F$1,FALSE),IF($A$161="Produits finis d'equipement agricole",VLOOKUP($A188,OUTIL!$EM:$ER,F$1,FALSE),IF($A$161="Produits finis d'equipement industriel",VLOOKUP($A188,OUTIL!$EU:$EZ,F$1,FALSE),"Ahmadovitch")))))))))/1000,0)</f>
        <v>903408</v>
      </c>
    </row>
    <row r="189" spans="1:6" ht="16.5" x14ac:dyDescent="0.3">
      <c r="A189">
        <v>28</v>
      </c>
      <c r="B189" s="5" t="str">
        <f>IF($A$161="Alimentation, boissons et tabacs",VLOOKUP(VLOOKUP($A189,OUTIL!$CH:$CM,B$1,FALSE),REF!$K:$L,2,FALSE),IF($A$161="Demi produits",VLOOKUP(VLOOKUP($A189,OUTIL!$CQ:$CV,B$1,FALSE),REF!$N:$O,2,FALSE),IF($A$161="Energie  et  lubrifiants",VLOOKUP(VLOOKUP($A189,OUTIL!$CY:$DD,B$1,FALSE),REF!$Z:$AA,2,FALSE),IF($A$161="Or industriel",VLOOKUP(VLOOKUP($A189,OUTIL!$DG:$DL,B$1,FALSE),REF!$AC:$AD,2,FALSE),IF($A$161="Produits bruts d'origine animale et vegetale",VLOOKUP(VLOOKUP($A189,OUTIL!$DO:$DT,B$1,FALSE),REF!$Q:$R,2,FALSE),IF($A$161="Produits bruts d'origine minerale",VLOOKUP(VLOOKUP($A189,OUTIL!$DW:$EB,B$1,FALSE),REF!$AF:$AG,2,FALSE),IF($A$161="Produits finis de consommation",VLOOKUP(VLOOKUP($A189,OUTIL!$EE:$EJ,B$1,FALSE),REF!$T:$U,2,FALSE),IF($A$161="Produits finis d'equipement agricole",VLOOKUP(VLOOKUP($A189,OUTIL!$EM:$ER,B$1,FALSE),REF!$AI:$AJ,2,FALSE),IF($A$161="Produits finis d'equipement industriel",VLOOKUP(VLOOKUP($A189,OUTIL!$EU:$EZ,B$1,FALSE),REF!$W:$X,2,FALSE),"Ahmadovitch")))))))))</f>
        <v>Nontissés</v>
      </c>
      <c r="C189" s="5">
        <f>ROUND(IF($A$161="Alimentation, boissons et tabacs",VLOOKUP($A189,OUTIL!$CH:$CM,C$1,FALSE),IF($A$161="Demi produits",VLOOKUP($A189,OUTIL!$CQ:$CV,C$1,FALSE),IF($A$161="Energie  et  lubrifiants",VLOOKUP($A189,OUTIL!$CY:$DD,C$1,FALSE),IF($A$161="Or industriel",VLOOKUP($A189,OUTIL!$DG:$DL,C$1,FALSE),IF($A$161="Produits bruts d'origine animale et vegetale",VLOOKUP($A189,OUTIL!$DO:$DT,C$1,FALSE),IF($A$161="Produits bruts d'origine minerale",VLOOKUP($A189,OUTIL!$DW:$EB,C$1,FALSE),IF($A$161="Produits finis de consommation",VLOOKUP($A189,OUTIL!$EE:$EJ,C$1,FALSE),IF($A$161="Produits finis d'equipement agricole",VLOOKUP($A189,OUTIL!$EM:$ER,C$1,FALSE),IF($A$161="Produits finis d'equipement industriel",VLOOKUP($A189,OUTIL!$EU:$EZ,C$1,FALSE),"Ahmadovitch")))))))))/1000,0)</f>
        <v>24204</v>
      </c>
      <c r="D189" s="5">
        <f>ROUND(IF($A$161="Alimentation, boissons et tabacs",VLOOKUP($A189,OUTIL!$CH:$CM,D$1,FALSE),IF($A$161="Demi produits",VLOOKUP($A189,OUTIL!$CQ:$CV,D$1,FALSE),IF($A$161="Energie  et  lubrifiants",VLOOKUP($A189,OUTIL!$CY:$DD,D$1,FALSE),IF($A$161="Or industriel",VLOOKUP($A189,OUTIL!$DG:$DL,D$1,FALSE),IF($A$161="Produits bruts d'origine animale et vegetale",VLOOKUP($A189,OUTIL!$DO:$DT,D$1,FALSE),IF($A$161="Produits bruts d'origine minerale",VLOOKUP($A189,OUTIL!$DW:$EB,D$1,FALSE),IF($A$161="Produits finis de consommation",VLOOKUP($A189,OUTIL!$EE:$EJ,D$1,FALSE),IF($A$161="Produits finis d'equipement agricole",VLOOKUP($A189,OUTIL!$EM:$ER,D$1,FALSE),IF($A$161="Produits finis d'equipement industriel",VLOOKUP($A189,OUTIL!$EU:$EZ,D$1,FALSE),"Ahmadovitch")))))))))/1000,0)</f>
        <v>888365</v>
      </c>
      <c r="E189" s="5">
        <f>ROUND(IF($A$161="Alimentation, boissons et tabacs",VLOOKUP($A189,OUTIL!$CH:$CM,E$1,FALSE),IF($A$161="Demi produits",VLOOKUP($A189,OUTIL!$CQ:$CV,E$1,FALSE),IF($A$161="Energie  et  lubrifiants",VLOOKUP($A189,OUTIL!$CY:$DD,E$1,FALSE),IF($A$161="Or industriel",VLOOKUP($A189,OUTIL!$DG:$DL,E$1,FALSE),IF($A$161="Produits bruts d'origine animale et vegetale",VLOOKUP($A189,OUTIL!$DO:$DT,E$1,FALSE),IF($A$161="Produits bruts d'origine minerale",VLOOKUP($A189,OUTIL!$DW:$EB,E$1,FALSE),IF($A$161="Produits finis de consommation",VLOOKUP($A189,OUTIL!$EE:$EJ,E$1,FALSE),IF($A$161="Produits finis d'equipement agricole",VLOOKUP($A189,OUTIL!$EM:$ER,E$1,FALSE),IF($A$161="Produits finis d'equipement industriel",VLOOKUP($A189,OUTIL!$EU:$EZ,E$1,FALSE),"Ahmadovitch")))))))))/1000,0)</f>
        <v>22292</v>
      </c>
      <c r="F189" s="5">
        <f>ROUND(IF($A$161="Alimentation, boissons et tabacs",VLOOKUP($A189,OUTIL!$CH:$CM,F$1,FALSE),IF($A$161="Demi produits",VLOOKUP($A189,OUTIL!$CQ:$CV,F$1,FALSE),IF($A$161="Energie  et  lubrifiants",VLOOKUP($A189,OUTIL!$CY:$DD,F$1,FALSE),IF($A$161="Or industriel",VLOOKUP($A189,OUTIL!$DG:$DL,F$1,FALSE),IF($A$161="Produits bruts d'origine animale et vegetale",VLOOKUP($A189,OUTIL!$DO:$DT,F$1,FALSE),IF($A$161="Produits bruts d'origine minerale",VLOOKUP($A189,OUTIL!$DW:$EB,F$1,FALSE),IF($A$161="Produits finis de consommation",VLOOKUP($A189,OUTIL!$EE:$EJ,F$1,FALSE),IF($A$161="Produits finis d'equipement agricole",VLOOKUP($A189,OUTIL!$EM:$ER,F$1,FALSE),IF($A$161="Produits finis d'equipement industriel",VLOOKUP($A189,OUTIL!$EU:$EZ,F$1,FALSE),"Ahmadovitch")))))))))/1000,0)</f>
        <v>793470</v>
      </c>
    </row>
    <row r="190" spans="1:6" ht="16.5" x14ac:dyDescent="0.3">
      <c r="A190">
        <v>29</v>
      </c>
      <c r="B190" s="5" t="str">
        <f>IF($A$161="Alimentation, boissons et tabacs",VLOOKUP(VLOOKUP($A190,OUTIL!$CH:$CM,B$1,FALSE),REF!$K:$L,2,FALSE),IF($A$161="Demi produits",VLOOKUP(VLOOKUP($A190,OUTIL!$CQ:$CV,B$1,FALSE),REF!$N:$O,2,FALSE),IF($A$161="Energie  et  lubrifiants",VLOOKUP(VLOOKUP($A190,OUTIL!$CY:$DD,B$1,FALSE),REF!$Z:$AA,2,FALSE),IF($A$161="Or industriel",VLOOKUP(VLOOKUP($A190,OUTIL!$DG:$DL,B$1,FALSE),REF!$AC:$AD,2,FALSE),IF($A$161="Produits bruts d'origine animale et vegetale",VLOOKUP(VLOOKUP($A190,OUTIL!$DO:$DT,B$1,FALSE),REF!$Q:$R,2,FALSE),IF($A$161="Produits bruts d'origine minerale",VLOOKUP(VLOOKUP($A190,OUTIL!$DW:$EB,B$1,FALSE),REF!$AF:$AG,2,FALSE),IF($A$161="Produits finis de consommation",VLOOKUP(VLOOKUP($A190,OUTIL!$EE:$EJ,B$1,FALSE),REF!$T:$U,2,FALSE),IF($A$161="Produits finis d'equipement agricole",VLOOKUP(VLOOKUP($A190,OUTIL!$EM:$ER,B$1,FALSE),REF!$AI:$AJ,2,FALSE),IF($A$161="Produits finis d'equipement industriel",VLOOKUP(VLOOKUP($A190,OUTIL!$EU:$EZ,B$1,FALSE),REF!$W:$X,2,FALSE),"Ahmadovitch")))))))))</f>
        <v>Tissus et fils de laine, poil ou crin</v>
      </c>
      <c r="C190" s="5">
        <f>ROUND(IF($A$161="Alimentation, boissons et tabacs",VLOOKUP($A190,OUTIL!$CH:$CM,C$1,FALSE),IF($A$161="Demi produits",VLOOKUP($A190,OUTIL!$CQ:$CV,C$1,FALSE),IF($A$161="Energie  et  lubrifiants",VLOOKUP($A190,OUTIL!$CY:$DD,C$1,FALSE),IF($A$161="Or industriel",VLOOKUP($A190,OUTIL!$DG:$DL,C$1,FALSE),IF($A$161="Produits bruts d'origine animale et vegetale",VLOOKUP($A190,OUTIL!$DO:$DT,C$1,FALSE),IF($A$161="Produits bruts d'origine minerale",VLOOKUP($A190,OUTIL!$DW:$EB,C$1,FALSE),IF($A$161="Produits finis de consommation",VLOOKUP($A190,OUTIL!$EE:$EJ,C$1,FALSE),IF($A$161="Produits finis d'equipement agricole",VLOOKUP($A190,OUTIL!$EM:$ER,C$1,FALSE),IF($A$161="Produits finis d'equipement industriel",VLOOKUP($A190,OUTIL!$EU:$EZ,C$1,FALSE),"Ahmadovitch")))))))))/1000,0)</f>
        <v>3105</v>
      </c>
      <c r="D190" s="5">
        <f>ROUND(IF($A$161="Alimentation, boissons et tabacs",VLOOKUP($A190,OUTIL!$CH:$CM,D$1,FALSE),IF($A$161="Demi produits",VLOOKUP($A190,OUTIL!$CQ:$CV,D$1,FALSE),IF($A$161="Energie  et  lubrifiants",VLOOKUP($A190,OUTIL!$CY:$DD,D$1,FALSE),IF($A$161="Or industriel",VLOOKUP($A190,OUTIL!$DG:$DL,D$1,FALSE),IF($A$161="Produits bruts d'origine animale et vegetale",VLOOKUP($A190,OUTIL!$DO:$DT,D$1,FALSE),IF($A$161="Produits bruts d'origine minerale",VLOOKUP($A190,OUTIL!$DW:$EB,D$1,FALSE),IF($A$161="Produits finis de consommation",VLOOKUP($A190,OUTIL!$EE:$EJ,D$1,FALSE),IF($A$161="Produits finis d'equipement agricole",VLOOKUP($A190,OUTIL!$EM:$ER,D$1,FALSE),IF($A$161="Produits finis d'equipement industriel",VLOOKUP($A190,OUTIL!$EU:$EZ,D$1,FALSE),"Ahmadovitch")))))))))/1000,0)</f>
        <v>882911</v>
      </c>
      <c r="E190" s="5">
        <f>ROUND(IF($A$161="Alimentation, boissons et tabacs",VLOOKUP($A190,OUTIL!$CH:$CM,E$1,FALSE),IF($A$161="Demi produits",VLOOKUP($A190,OUTIL!$CQ:$CV,E$1,FALSE),IF($A$161="Energie  et  lubrifiants",VLOOKUP($A190,OUTIL!$CY:$DD,E$1,FALSE),IF($A$161="Or industriel",VLOOKUP($A190,OUTIL!$DG:$DL,E$1,FALSE),IF($A$161="Produits bruts d'origine animale et vegetale",VLOOKUP($A190,OUTIL!$DO:$DT,E$1,FALSE),IF($A$161="Produits bruts d'origine minerale",VLOOKUP($A190,OUTIL!$DW:$EB,E$1,FALSE),IF($A$161="Produits finis de consommation",VLOOKUP($A190,OUTIL!$EE:$EJ,E$1,FALSE),IF($A$161="Produits finis d'equipement agricole",VLOOKUP($A190,OUTIL!$EM:$ER,E$1,FALSE),IF($A$161="Produits finis d'equipement industriel",VLOOKUP($A190,OUTIL!$EU:$EZ,E$1,FALSE),"Ahmadovitch")))))))))/1000,0)</f>
        <v>2690</v>
      </c>
      <c r="F190" s="5">
        <f>ROUND(IF($A$161="Alimentation, boissons et tabacs",VLOOKUP($A190,OUTIL!$CH:$CM,F$1,FALSE),IF($A$161="Demi produits",VLOOKUP($A190,OUTIL!$CQ:$CV,F$1,FALSE),IF($A$161="Energie  et  lubrifiants",VLOOKUP($A190,OUTIL!$CY:$DD,F$1,FALSE),IF($A$161="Or industriel",VLOOKUP($A190,OUTIL!$DG:$DL,F$1,FALSE),IF($A$161="Produits bruts d'origine animale et vegetale",VLOOKUP($A190,OUTIL!$DO:$DT,F$1,FALSE),IF($A$161="Produits bruts d'origine minerale",VLOOKUP($A190,OUTIL!$DW:$EB,F$1,FALSE),IF($A$161="Produits finis de consommation",VLOOKUP($A190,OUTIL!$EE:$EJ,F$1,FALSE),IF($A$161="Produits finis d'equipement agricole",VLOOKUP($A190,OUTIL!$EM:$ER,F$1,FALSE),IF($A$161="Produits finis d'equipement industriel",VLOOKUP($A190,OUTIL!$EU:$EZ,F$1,FALSE),"Ahmadovitch")))))))))/1000,0)</f>
        <v>788624</v>
      </c>
    </row>
    <row r="191" spans="1:6" ht="16.5" x14ac:dyDescent="0.3">
      <c r="A191">
        <v>30</v>
      </c>
      <c r="B191" s="5" t="str">
        <f>IF($A$161="Alimentation, boissons et tabacs",VLOOKUP(VLOOKUP($A191,OUTIL!$CH:$CM,B$1,FALSE),REF!$K:$L,2,FALSE),IF($A$161="Demi produits",VLOOKUP(VLOOKUP($A191,OUTIL!$CQ:$CV,B$1,FALSE),REF!$N:$O,2,FALSE),IF($A$161="Energie  et  lubrifiants",VLOOKUP(VLOOKUP($A191,OUTIL!$CY:$DD,B$1,FALSE),REF!$Z:$AA,2,FALSE),IF($A$161="Or industriel",VLOOKUP(VLOOKUP($A191,OUTIL!$DG:$DL,B$1,FALSE),REF!$AC:$AD,2,FALSE),IF($A$161="Produits bruts d'origine animale et vegetale",VLOOKUP(VLOOKUP($A191,OUTIL!$DO:$DT,B$1,FALSE),REF!$Q:$R,2,FALSE),IF($A$161="Produits bruts d'origine minerale",VLOOKUP(VLOOKUP($A191,OUTIL!$DW:$EB,B$1,FALSE),REF!$AF:$AG,2,FALSE),IF($A$161="Produits finis de consommation",VLOOKUP(VLOOKUP($A191,OUTIL!$EE:$EJ,B$1,FALSE),REF!$T:$U,2,FALSE),IF($A$161="Produits finis d'equipement agricole",VLOOKUP(VLOOKUP($A191,OUTIL!$EM:$ER,B$1,FALSE),REF!$AI:$AJ,2,FALSE),IF($A$161="Produits finis d'equipement industriel",VLOOKUP(VLOOKUP($A191,OUTIL!$EU:$EZ,B$1,FALSE),REF!$W:$X,2,FALSE),"Ahmadovitch")))))))))</f>
        <v>Tissus et fils de lin</v>
      </c>
      <c r="C191" s="5">
        <f>ROUND(IF($A$161="Alimentation, boissons et tabacs",VLOOKUP($A191,OUTIL!$CH:$CM,C$1,FALSE),IF($A$161="Demi produits",VLOOKUP($A191,OUTIL!$CQ:$CV,C$1,FALSE),IF($A$161="Energie  et  lubrifiants",VLOOKUP($A191,OUTIL!$CY:$DD,C$1,FALSE),IF($A$161="Or industriel",VLOOKUP($A191,OUTIL!$DG:$DL,C$1,FALSE),IF($A$161="Produits bruts d'origine animale et vegetale",VLOOKUP($A191,OUTIL!$DO:$DT,C$1,FALSE),IF($A$161="Produits bruts d'origine minerale",VLOOKUP($A191,OUTIL!$DW:$EB,C$1,FALSE),IF($A$161="Produits finis de consommation",VLOOKUP($A191,OUTIL!$EE:$EJ,C$1,FALSE),IF($A$161="Produits finis d'equipement agricole",VLOOKUP($A191,OUTIL!$EM:$ER,C$1,FALSE),IF($A$161="Produits finis d'equipement industriel",VLOOKUP($A191,OUTIL!$EU:$EZ,C$1,FALSE),"Ahmadovitch")))))))))/1000,0)</f>
        <v>3080</v>
      </c>
      <c r="D191" s="5">
        <f>ROUND(IF($A$161="Alimentation, boissons et tabacs",VLOOKUP($A191,OUTIL!$CH:$CM,D$1,FALSE),IF($A$161="Demi produits",VLOOKUP($A191,OUTIL!$CQ:$CV,D$1,FALSE),IF($A$161="Energie  et  lubrifiants",VLOOKUP($A191,OUTIL!$CY:$DD,D$1,FALSE),IF($A$161="Or industriel",VLOOKUP($A191,OUTIL!$DG:$DL,D$1,FALSE),IF($A$161="Produits bruts d'origine animale et vegetale",VLOOKUP($A191,OUTIL!$DO:$DT,D$1,FALSE),IF($A$161="Produits bruts d'origine minerale",VLOOKUP($A191,OUTIL!$DW:$EB,D$1,FALSE),IF($A$161="Produits finis de consommation",VLOOKUP($A191,OUTIL!$EE:$EJ,D$1,FALSE),IF($A$161="Produits finis d'equipement agricole",VLOOKUP($A191,OUTIL!$EM:$ER,D$1,FALSE),IF($A$161="Produits finis d'equipement industriel",VLOOKUP($A191,OUTIL!$EU:$EZ,D$1,FALSE),"Ahmadovitch")))))))))/1000,0)</f>
        <v>673512</v>
      </c>
      <c r="E191" s="5">
        <f>ROUND(IF($A$161="Alimentation, boissons et tabacs",VLOOKUP($A191,OUTIL!$CH:$CM,E$1,FALSE),IF($A$161="Demi produits",VLOOKUP($A191,OUTIL!$CQ:$CV,E$1,FALSE),IF($A$161="Energie  et  lubrifiants",VLOOKUP($A191,OUTIL!$CY:$DD,E$1,FALSE),IF($A$161="Or industriel",VLOOKUP($A191,OUTIL!$DG:$DL,E$1,FALSE),IF($A$161="Produits bruts d'origine animale et vegetale",VLOOKUP($A191,OUTIL!$DO:$DT,E$1,FALSE),IF($A$161="Produits bruts d'origine minerale",VLOOKUP($A191,OUTIL!$DW:$EB,E$1,FALSE),IF($A$161="Produits finis de consommation",VLOOKUP($A191,OUTIL!$EE:$EJ,E$1,FALSE),IF($A$161="Produits finis d'equipement agricole",VLOOKUP($A191,OUTIL!$EM:$ER,E$1,FALSE),IF($A$161="Produits finis d'equipement industriel",VLOOKUP($A191,OUTIL!$EU:$EZ,E$1,FALSE),"Ahmadovitch")))))))))/1000,0)</f>
        <v>3385</v>
      </c>
      <c r="F191" s="5">
        <f>ROUND(IF($A$161="Alimentation, boissons et tabacs",VLOOKUP($A191,OUTIL!$CH:$CM,F$1,FALSE),IF($A$161="Demi produits",VLOOKUP($A191,OUTIL!$CQ:$CV,F$1,FALSE),IF($A$161="Energie  et  lubrifiants",VLOOKUP($A191,OUTIL!$CY:$DD,F$1,FALSE),IF($A$161="Or industriel",VLOOKUP($A191,OUTIL!$DG:$DL,F$1,FALSE),IF($A$161="Produits bruts d'origine animale et vegetale",VLOOKUP($A191,OUTIL!$DO:$DT,F$1,FALSE),IF($A$161="Produits bruts d'origine minerale",VLOOKUP($A191,OUTIL!$DW:$EB,F$1,FALSE),IF($A$161="Produits finis de consommation",VLOOKUP($A191,OUTIL!$EE:$EJ,F$1,FALSE),IF($A$161="Produits finis d'equipement agricole",VLOOKUP($A191,OUTIL!$EM:$ER,F$1,FALSE),IF($A$161="Produits finis d'equipement industriel",VLOOKUP($A191,OUTIL!$EU:$EZ,F$1,FALSE),"Ahmadovitch")))))))))/1000,0)</f>
        <v>709645</v>
      </c>
    </row>
    <row r="192" spans="1:6" ht="16.5" x14ac:dyDescent="0.3">
      <c r="A192">
        <v>31</v>
      </c>
      <c r="B192" s="5" t="str">
        <f>IF($A$161="Alimentation, boissons et tabacs",VLOOKUP(VLOOKUP($A192,OUTIL!$CH:$CM,B$1,FALSE),REF!$K:$L,2,FALSE),IF($A$161="Demi produits",VLOOKUP(VLOOKUP($A192,OUTIL!$CQ:$CV,B$1,FALSE),REF!$N:$O,2,FALSE),IF($A$161="Energie  et  lubrifiants",VLOOKUP(VLOOKUP($A192,OUTIL!$CY:$DD,B$1,FALSE),REF!$Z:$AA,2,FALSE),IF($A$161="Or industriel",VLOOKUP(VLOOKUP($A192,OUTIL!$DG:$DL,B$1,FALSE),REF!$AC:$AD,2,FALSE),IF($A$161="Produits bruts d'origine animale et vegetale",VLOOKUP(VLOOKUP($A192,OUTIL!$DO:$DT,B$1,FALSE),REF!$Q:$R,2,FALSE),IF($A$161="Produits bruts d'origine minerale",VLOOKUP(VLOOKUP($A192,OUTIL!$DW:$EB,B$1,FALSE),REF!$AF:$AG,2,FALSE),IF($A$161="Produits finis de consommation",VLOOKUP(VLOOKUP($A192,OUTIL!$EE:$EJ,B$1,FALSE),REF!$T:$U,2,FALSE),IF($A$161="Produits finis d'equipement agricole",VLOOKUP(VLOOKUP($A192,OUTIL!$EM:$ER,B$1,FALSE),REF!$AI:$AJ,2,FALSE),IF($A$161="Produits finis d'equipement industriel",VLOOKUP(VLOOKUP($A192,OUTIL!$EU:$EZ,B$1,FALSE),REF!$W:$X,2,FALSE),"Ahmadovitch")))))))))</f>
        <v>Perles et bijouteries de fantaisie</v>
      </c>
      <c r="C192" s="5">
        <f>ROUND(IF($A$161="Alimentation, boissons et tabacs",VLOOKUP($A192,OUTIL!$CH:$CM,C$1,FALSE),IF($A$161="Demi produits",VLOOKUP($A192,OUTIL!$CQ:$CV,C$1,FALSE),IF($A$161="Energie  et  lubrifiants",VLOOKUP($A192,OUTIL!$CY:$DD,C$1,FALSE),IF($A$161="Or industriel",VLOOKUP($A192,OUTIL!$DG:$DL,C$1,FALSE),IF($A$161="Produits bruts d'origine animale et vegetale",VLOOKUP($A192,OUTIL!$DO:$DT,C$1,FALSE),IF($A$161="Produits bruts d'origine minerale",VLOOKUP($A192,OUTIL!$DW:$EB,C$1,FALSE),IF($A$161="Produits finis de consommation",VLOOKUP($A192,OUTIL!$EE:$EJ,C$1,FALSE),IF($A$161="Produits finis d'equipement agricole",VLOOKUP($A192,OUTIL!$EM:$ER,C$1,FALSE),IF($A$161="Produits finis d'equipement industriel",VLOOKUP($A192,OUTIL!$EU:$EZ,C$1,FALSE),"Ahmadovitch")))))))))/1000,0)</f>
        <v>826</v>
      </c>
      <c r="D192" s="5">
        <f>ROUND(IF($A$161="Alimentation, boissons et tabacs",VLOOKUP($A192,OUTIL!$CH:$CM,D$1,FALSE),IF($A$161="Demi produits",VLOOKUP($A192,OUTIL!$CQ:$CV,D$1,FALSE),IF($A$161="Energie  et  lubrifiants",VLOOKUP($A192,OUTIL!$CY:$DD,D$1,FALSE),IF($A$161="Or industriel",VLOOKUP($A192,OUTIL!$DG:$DL,D$1,FALSE),IF($A$161="Produits bruts d'origine animale et vegetale",VLOOKUP($A192,OUTIL!$DO:$DT,D$1,FALSE),IF($A$161="Produits bruts d'origine minerale",VLOOKUP($A192,OUTIL!$DW:$EB,D$1,FALSE),IF($A$161="Produits finis de consommation",VLOOKUP($A192,OUTIL!$EE:$EJ,D$1,FALSE),IF($A$161="Produits finis d'equipement agricole",VLOOKUP($A192,OUTIL!$EM:$ER,D$1,FALSE),IF($A$161="Produits finis d'equipement industriel",VLOOKUP($A192,OUTIL!$EU:$EZ,D$1,FALSE),"Ahmadovitch")))))))))/1000,0)</f>
        <v>580987</v>
      </c>
      <c r="E192" s="5">
        <f>ROUND(IF($A$161="Alimentation, boissons et tabacs",VLOOKUP($A192,OUTIL!$CH:$CM,E$1,FALSE),IF($A$161="Demi produits",VLOOKUP($A192,OUTIL!$CQ:$CV,E$1,FALSE),IF($A$161="Energie  et  lubrifiants",VLOOKUP($A192,OUTIL!$CY:$DD,E$1,FALSE),IF($A$161="Or industriel",VLOOKUP($A192,OUTIL!$DG:$DL,E$1,FALSE),IF($A$161="Produits bruts d'origine animale et vegetale",VLOOKUP($A192,OUTIL!$DO:$DT,E$1,FALSE),IF($A$161="Produits bruts d'origine minerale",VLOOKUP($A192,OUTIL!$DW:$EB,E$1,FALSE),IF($A$161="Produits finis de consommation",VLOOKUP($A192,OUTIL!$EE:$EJ,E$1,FALSE),IF($A$161="Produits finis d'equipement agricole",VLOOKUP($A192,OUTIL!$EM:$ER,E$1,FALSE),IF($A$161="Produits finis d'equipement industriel",VLOOKUP($A192,OUTIL!$EU:$EZ,E$1,FALSE),"Ahmadovitch")))))))))/1000,0)</f>
        <v>791</v>
      </c>
      <c r="F192" s="5">
        <f>ROUND(IF($A$161="Alimentation, boissons et tabacs",VLOOKUP($A192,OUTIL!$CH:$CM,F$1,FALSE),IF($A$161="Demi produits",VLOOKUP($A192,OUTIL!$CQ:$CV,F$1,FALSE),IF($A$161="Energie  et  lubrifiants",VLOOKUP($A192,OUTIL!$CY:$DD,F$1,FALSE),IF($A$161="Or industriel",VLOOKUP($A192,OUTIL!$DG:$DL,F$1,FALSE),IF($A$161="Produits bruts d'origine animale et vegetale",VLOOKUP($A192,OUTIL!$DO:$DT,F$1,FALSE),IF($A$161="Produits bruts d'origine minerale",VLOOKUP($A192,OUTIL!$DW:$EB,F$1,FALSE),IF($A$161="Produits finis de consommation",VLOOKUP($A192,OUTIL!$EE:$EJ,F$1,FALSE),IF($A$161="Produits finis d'equipement agricole",VLOOKUP($A192,OUTIL!$EM:$ER,F$1,FALSE),IF($A$161="Produits finis d'equipement industriel",VLOOKUP($A192,OUTIL!$EU:$EZ,F$1,FALSE),"Ahmadovitch")))))))))/1000,0)</f>
        <v>532219</v>
      </c>
    </row>
    <row r="193" spans="1:7" ht="16.5" x14ac:dyDescent="0.3">
      <c r="B193" s="5" t="s">
        <v>137</v>
      </c>
      <c r="C193" s="5">
        <f>C161-SUM(C162:C192)</f>
        <v>210030</v>
      </c>
      <c r="D193" s="5">
        <f>D161-SUM(D162:D192)</f>
        <v>17631647</v>
      </c>
      <c r="E193" s="5">
        <f>E161-SUM(E162:E192)</f>
        <v>191472</v>
      </c>
      <c r="F193" s="5">
        <f>F161-SUM(F162:F192)</f>
        <v>14760671</v>
      </c>
    </row>
    <row r="194" spans="1:7" x14ac:dyDescent="0.25">
      <c r="A194" t="s">
        <v>219</v>
      </c>
      <c r="B194" s="2" t="str">
        <f>IF($A$194="Alimentation, boissons et tabacs",VLOOKUP(VLOOKUP($A194,OUTIL!$CH:$CM,B$1,FALSE),REF!$K:$L,2,FALSE),IF($A$194="Demi produits",VLOOKUP(VLOOKUP($A194,OUTIL!$CQ:$CV,B$1,FALSE),REF!$N:$O,2,FALSE),IF($A$194="Energie  et  lubrifiants",VLOOKUP(VLOOKUP($A194,OUTIL!$CY:$DD,B$1,FALSE),REF!$Z:$AA,2,FALSE),IF($A$194="Or industriel",VLOOKUP(VLOOKUP($A194,OUTIL!$DG:$DL,B$1,FALSE),REF!$AC:$AD,2,FALSE),IF($A$194="Produits bruts d'origine animale et vegetale",VLOOKUP(VLOOKUP($A194,OUTIL!$DO:$DT,B$1,FALSE),REF!$Q:$R,2,FALSE),IF($A$194="Produits bruts d'origine minerale",VLOOKUP(VLOOKUP($A194,OUTIL!$DW:$EB,B$1,FALSE),REF!$AF:$AG,2,FALSE),IF($A$194="Produits finis de consommation",VLOOKUP(VLOOKUP($A194,OUTIL!$EE:$EJ,B$1,FALSE),REF!$T:$U,2,FALSE),IF($A$194="Produits finis d'equipement agricole",VLOOKUP(VLOOKUP($A194,OUTIL!$EM:$ER,B$1,FALSE),REF!$AI:$AJ,2,FALSE),IF($A$194="Produits finis d'equipement industriel",VLOOKUP(VLOOKUP($A194,OUTIL!$EU:$EZ,B$1,FALSE),REF!$W:$X,2,FALSE),"Ahmadovitch")))))))))</f>
        <v>OR INDUSTRIEL</v>
      </c>
      <c r="C194" s="2">
        <f>ROUND(IF($A$194="Alimentation, boissons et tabacs",VLOOKUP($A194,OUTIL!$CH:$CM,C$1,FALSE),IF($A$194="Demi produits",VLOOKUP($A194,OUTIL!$CQ:$CV,C$1,FALSE),IF($A$194="Energie  et  lubrifiants",VLOOKUP($A194,OUTIL!$CY:$DD,C$1,FALSE),IF($A$194="Or industriel",VLOOKUP($A194,OUTIL!$DG:$DL,C$1,FALSE),IF($A$194="Produits bruts d'origine animale et vegetale",VLOOKUP($A194,OUTIL!$DO:$DT,C$1,FALSE),IF($A$194="Produits bruts d'origine minerale",VLOOKUP($A194,OUTIL!$DW:$EB,C$1,FALSE),IF($A$194="Produits finis de consommation",VLOOKUP($A194,OUTIL!$EE:$EJ,C$1,FALSE),IF($A$194="Produits finis d'equipement agricole",VLOOKUP($A194,OUTIL!$EM:$ER,C$1,FALSE),IF($A$194="Produits finis d'equipement industriel",VLOOKUP($A194,OUTIL!$EU:$EZ,C$1,FALSE),"Ahmadovitch")))))))))/1000,0)</f>
        <v>78</v>
      </c>
      <c r="D194" s="2">
        <f>ROUND(IF($A$194="Alimentation, boissons et tabacs",VLOOKUP($A194,OUTIL!$CH:$CM,D$1,FALSE),IF($A$194="Demi produits",VLOOKUP($A194,OUTIL!$CQ:$CV,D$1,FALSE),IF($A$194="Energie  et  lubrifiants",VLOOKUP($A194,OUTIL!$CY:$DD,D$1,FALSE),IF($A$194="Or industriel",VLOOKUP($A194,OUTIL!$DG:$DL,D$1,FALSE),IF($A$194="Produits bruts d'origine animale et vegetale",VLOOKUP($A194,OUTIL!$DO:$DT,D$1,FALSE),IF($A$194="Produits bruts d'origine minerale",VLOOKUP($A194,OUTIL!$DW:$EB,D$1,FALSE),IF($A$194="Produits finis de consommation",VLOOKUP($A194,OUTIL!$EE:$EJ,D$1,FALSE),IF($A$194="Produits finis d'equipement agricole",VLOOKUP($A194,OUTIL!$EM:$ER,D$1,FALSE),IF($A$194="Produits finis d'equipement industriel",VLOOKUP($A194,OUTIL!$EU:$EZ,D$1,FALSE),"Ahmadovitch")))))))))/1000,0)</f>
        <v>1521399</v>
      </c>
      <c r="E194" s="2">
        <f>ROUND(IF($A$194="Alimentation, boissons et tabacs",VLOOKUP($A194,OUTIL!$CH:$CM,E$1,FALSE),IF($A$194="Demi produits",VLOOKUP($A194,OUTIL!$CQ:$CV,E$1,FALSE),IF($A$194="Energie  et  lubrifiants",VLOOKUP($A194,OUTIL!$CY:$DD,E$1,FALSE),IF($A$194="Or industriel",VLOOKUP($A194,OUTIL!$DG:$DL,E$1,FALSE),IF($A$194="Produits bruts d'origine animale et vegetale",VLOOKUP($A194,OUTIL!$DO:$DT,E$1,FALSE),IF($A$194="Produits bruts d'origine minerale",VLOOKUP($A194,OUTIL!$DW:$EB,E$1,FALSE),IF($A$194="Produits finis de consommation",VLOOKUP($A194,OUTIL!$EE:$EJ,E$1,FALSE),IF($A$194="Produits finis d'equipement agricole",VLOOKUP($A194,OUTIL!$EM:$ER,E$1,FALSE),IF($A$194="Produits finis d'equipement industriel",VLOOKUP($A194,OUTIL!$EU:$EZ,E$1,FALSE),"Ahmadovitch")))))))))/1000,0)</f>
        <v>1</v>
      </c>
      <c r="F194" s="2">
        <f>ROUND(IF($A$194="Alimentation, boissons et tabacs",VLOOKUP($A194,OUTIL!$CH:$CM,F$1,FALSE),IF($A$194="Demi produits",VLOOKUP($A194,OUTIL!$CQ:$CV,F$1,FALSE),IF($A$194="Energie  et  lubrifiants",VLOOKUP($A194,OUTIL!$CY:$DD,F$1,FALSE),IF($A$194="Or industriel",VLOOKUP($A194,OUTIL!$DG:$DL,F$1,FALSE),IF($A$194="Produits bruts d'origine animale et vegetale",VLOOKUP($A194,OUTIL!$DO:$DT,F$1,FALSE),IF($A$194="Produits bruts d'origine minerale",VLOOKUP($A194,OUTIL!$DW:$EB,F$1,FALSE),IF($A$194="Produits finis de consommation",VLOOKUP($A194,OUTIL!$EE:$EJ,F$1,FALSE),IF($A$194="Produits finis d'equipement agricole",VLOOKUP($A194,OUTIL!$EM:$ER,F$1,FALSE),IF($A$194="Produits finis d'equipement industriel",VLOOKUP($A194,OUTIL!$EU:$EZ,F$1,FALSE),"Ahmadovitch")))))))))/1000,0)</f>
        <v>567628</v>
      </c>
    </row>
    <row r="195" spans="1:7" ht="16.5" x14ac:dyDescent="0.25">
      <c r="B195" s="9" t="s">
        <v>138</v>
      </c>
      <c r="C195" s="20">
        <f>ROUND(VLOOKUP($B195,OUTIL!$FC:$FG,2,FALSE)/1000,0)</f>
        <v>62013887</v>
      </c>
      <c r="D195" s="20">
        <f>ROUND(VLOOKUP($B195,OUTIL!$FC:$FG,3,FALSE)/1000,0)</f>
        <v>605355766</v>
      </c>
      <c r="E195" s="20">
        <f>ROUND(VLOOKUP($B195,OUTIL!$FC:$FG,4,FALSE)/1000,0)</f>
        <v>58663839</v>
      </c>
      <c r="F195" s="20">
        <f>ROUND(VLOOKUP($B195,OUTIL!$FC:$FG,5,FALSE)/1000,0)</f>
        <v>554478888</v>
      </c>
    </row>
    <row r="196" spans="1:7" ht="15.75" x14ac:dyDescent="0.25">
      <c r="B196" s="11" t="s">
        <v>139</v>
      </c>
      <c r="C196" s="21"/>
      <c r="D196" s="21"/>
      <c r="E196" s="21"/>
      <c r="F196" s="21"/>
    </row>
    <row r="197" spans="1:7" ht="15.75" x14ac:dyDescent="0.25">
      <c r="B197" s="14"/>
      <c r="C197" s="4"/>
      <c r="D197" s="4"/>
      <c r="E197" s="4"/>
      <c r="F197" s="4"/>
      <c r="G197" s="4"/>
    </row>
    <row r="198" spans="1:7" x14ac:dyDescent="0.25">
      <c r="C198" s="19"/>
      <c r="D198" s="19"/>
      <c r="E198" s="19"/>
      <c r="F198" s="19"/>
    </row>
    <row r="199" spans="1:7" x14ac:dyDescent="0.25">
      <c r="C199" s="19"/>
      <c r="D199" s="19"/>
      <c r="E199" s="19"/>
      <c r="F199" s="19"/>
    </row>
    <row r="201" spans="1:7" x14ac:dyDescent="0.25">
      <c r="C201" s="4"/>
      <c r="D201" s="4"/>
      <c r="E201" s="4"/>
      <c r="F201" s="4"/>
    </row>
    <row r="202" spans="1:7" x14ac:dyDescent="0.25">
      <c r="C202" s="4"/>
      <c r="D202" s="4"/>
      <c r="E202" s="4"/>
      <c r="F202" s="22"/>
    </row>
    <row r="203" spans="1:7" x14ac:dyDescent="0.25">
      <c r="C203" s="4"/>
      <c r="D203" s="4"/>
      <c r="E203" s="4"/>
      <c r="F203" s="4"/>
    </row>
    <row r="204" spans="1:7" x14ac:dyDescent="0.25">
      <c r="C204" s="4"/>
      <c r="D204" s="4"/>
      <c r="E204" s="4"/>
      <c r="F204" s="4"/>
    </row>
    <row r="205" spans="1:7" x14ac:dyDescent="0.25">
      <c r="C205" s="4"/>
      <c r="D205" s="4"/>
      <c r="E205" s="4"/>
      <c r="F205" s="4"/>
    </row>
    <row r="206" spans="1:7" x14ac:dyDescent="0.25">
      <c r="C206" s="4"/>
      <c r="D206" s="4"/>
      <c r="E206" s="4"/>
      <c r="F206" s="4"/>
    </row>
    <row r="207" spans="1:7" x14ac:dyDescent="0.25">
      <c r="C207" s="4"/>
      <c r="D207" s="4"/>
      <c r="E207" s="4"/>
      <c r="F207" s="4"/>
    </row>
    <row r="208" spans="1:7" x14ac:dyDescent="0.25">
      <c r="C208" s="4"/>
      <c r="D208" s="4"/>
      <c r="E208" s="4"/>
      <c r="F208" s="4"/>
    </row>
    <row r="209" spans="3:6" x14ac:dyDescent="0.25">
      <c r="C209" s="4"/>
      <c r="D209" s="4"/>
      <c r="E209" s="4"/>
      <c r="F209" s="4"/>
    </row>
  </sheetData>
  <mergeCells count="4">
    <mergeCell ref="B3:F4"/>
    <mergeCell ref="B6:B8"/>
    <mergeCell ref="C6:D6"/>
    <mergeCell ref="E6:F6"/>
  </mergeCells>
  <pageMargins left="0.7" right="0.7" top="0.75" bottom="0.75" header="0.3" footer="0.3"/>
  <ignoredErrors>
    <ignoredError sqref="D8:F8" numberStoredAsText="1"/>
  </ignoredErrors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J167"/>
  <sheetViews>
    <sheetView topLeftCell="C37" workbookViewId="0">
      <selection activeCell="K57" sqref="K57:L57"/>
    </sheetView>
  </sheetViews>
  <sheetFormatPr baseColWidth="10" defaultRowHeight="15" x14ac:dyDescent="0.25"/>
  <cols>
    <col min="1" max="2" width="80.28515625" bestFit="1" customWidth="1"/>
    <col min="5" max="5" width="4.140625" bestFit="1" customWidth="1"/>
    <col min="6" max="6" width="15.140625" bestFit="1" customWidth="1"/>
    <col min="7" max="7" width="14.28515625" bestFit="1" customWidth="1"/>
    <col min="8" max="8" width="25.140625" bestFit="1" customWidth="1"/>
    <col min="11" max="11" width="62.140625" bestFit="1" customWidth="1"/>
    <col min="12" max="12" width="62.140625" customWidth="1"/>
    <col min="14" max="14" width="72" bestFit="1" customWidth="1"/>
    <col min="15" max="15" width="72" customWidth="1"/>
    <col min="17" max="17" width="54.7109375" bestFit="1" customWidth="1"/>
    <col min="18" max="18" width="54.7109375" customWidth="1"/>
    <col min="20" max="20" width="81" bestFit="1" customWidth="1"/>
    <col min="21" max="21" width="81" customWidth="1"/>
    <col min="23" max="24" width="79.140625" bestFit="1" customWidth="1"/>
    <col min="26" max="27" width="49.28515625" bestFit="1" customWidth="1"/>
    <col min="29" max="29" width="13.85546875" bestFit="1" customWidth="1"/>
    <col min="30" max="30" width="15.7109375" bestFit="1" customWidth="1"/>
    <col min="32" max="33" width="66.7109375" bestFit="1" customWidth="1"/>
    <col min="35" max="36" width="43.140625" bestFit="1" customWidth="1"/>
  </cols>
  <sheetData>
    <row r="2" spans="1:36" ht="16.5" thickBot="1" x14ac:dyDescent="0.3">
      <c r="K2" s="41" t="s">
        <v>216</v>
      </c>
      <c r="L2" s="41" t="s">
        <v>442</v>
      </c>
      <c r="N2" s="41" t="s">
        <v>217</v>
      </c>
      <c r="O2" s="41" t="s">
        <v>443</v>
      </c>
      <c r="Q2" s="41" t="s">
        <v>220</v>
      </c>
      <c r="R2" s="41" t="s">
        <v>444</v>
      </c>
      <c r="T2" s="41" t="s">
        <v>222</v>
      </c>
      <c r="U2" s="41" t="s">
        <v>445</v>
      </c>
      <c r="W2" s="41" t="s">
        <v>224</v>
      </c>
      <c r="X2" s="41" t="s">
        <v>446</v>
      </c>
      <c r="Z2" s="41" t="s">
        <v>450</v>
      </c>
      <c r="AA2" s="41" t="s">
        <v>454</v>
      </c>
      <c r="AC2" s="41" t="s">
        <v>219</v>
      </c>
      <c r="AD2" s="41" t="s">
        <v>447</v>
      </c>
      <c r="AF2" s="41" t="s">
        <v>221</v>
      </c>
      <c r="AG2" s="41" t="s">
        <v>448</v>
      </c>
      <c r="AI2" s="41" t="s">
        <v>223</v>
      </c>
      <c r="AJ2" s="41" t="s">
        <v>449</v>
      </c>
    </row>
    <row r="3" spans="1:36" ht="19.5" thickBot="1" x14ac:dyDescent="0.35">
      <c r="A3" s="2" t="s">
        <v>216</v>
      </c>
      <c r="B3" s="2" t="s">
        <v>216</v>
      </c>
      <c r="E3" s="37" t="s">
        <v>378</v>
      </c>
      <c r="F3" s="37" t="s">
        <v>379</v>
      </c>
      <c r="G3" s="37" t="s">
        <v>380</v>
      </c>
      <c r="H3" s="37" t="s">
        <v>381</v>
      </c>
      <c r="K3" s="33" t="s">
        <v>13</v>
      </c>
      <c r="L3" s="33" t="s">
        <v>13</v>
      </c>
      <c r="N3" s="33" t="s">
        <v>74</v>
      </c>
      <c r="O3" s="33" t="s">
        <v>74</v>
      </c>
      <c r="Q3" s="33" t="s">
        <v>43</v>
      </c>
      <c r="R3" s="33" t="s">
        <v>43</v>
      </c>
      <c r="T3" s="33" t="s">
        <v>290</v>
      </c>
      <c r="U3" s="33" t="s">
        <v>290</v>
      </c>
      <c r="W3" s="33" t="s">
        <v>328</v>
      </c>
      <c r="X3" s="33" t="s">
        <v>328</v>
      </c>
      <c r="Z3" s="33" t="s">
        <v>34</v>
      </c>
      <c r="AA3" s="33" t="s">
        <v>34</v>
      </c>
      <c r="AC3" s="33" t="s">
        <v>219</v>
      </c>
      <c r="AD3" s="33" t="s">
        <v>219</v>
      </c>
      <c r="AF3" s="33" t="s">
        <v>58</v>
      </c>
      <c r="AG3" s="33" t="s">
        <v>58</v>
      </c>
      <c r="AI3" s="33" t="s">
        <v>87</v>
      </c>
      <c r="AJ3" s="33" t="s">
        <v>87</v>
      </c>
    </row>
    <row r="4" spans="1:36" ht="18.75" x14ac:dyDescent="0.3">
      <c r="A4" s="5" t="s">
        <v>5</v>
      </c>
      <c r="B4" s="5" t="s">
        <v>5</v>
      </c>
      <c r="E4" s="38">
        <v>1</v>
      </c>
      <c r="F4" s="38" t="s">
        <v>382</v>
      </c>
      <c r="G4" s="38" t="s">
        <v>382</v>
      </c>
      <c r="H4" s="38" t="s">
        <v>382</v>
      </c>
      <c r="K4" s="33" t="s">
        <v>225</v>
      </c>
      <c r="L4" s="33" t="s">
        <v>225</v>
      </c>
      <c r="N4" s="33" t="s">
        <v>62</v>
      </c>
      <c r="O4" s="33" t="s">
        <v>62</v>
      </c>
      <c r="Q4" s="33" t="s">
        <v>47</v>
      </c>
      <c r="R4" s="33" t="s">
        <v>47</v>
      </c>
      <c r="T4" s="33" t="s">
        <v>291</v>
      </c>
      <c r="U4" s="33" t="s">
        <v>291</v>
      </c>
      <c r="W4" s="33" t="s">
        <v>175</v>
      </c>
      <c r="X4" s="33" t="s">
        <v>175</v>
      </c>
      <c r="Z4" s="33" t="s">
        <v>32</v>
      </c>
      <c r="AA4" s="33" t="s">
        <v>32</v>
      </c>
      <c r="AF4" s="33" t="s">
        <v>60</v>
      </c>
      <c r="AG4" s="33" t="s">
        <v>60</v>
      </c>
      <c r="AI4" s="33" t="s">
        <v>86</v>
      </c>
      <c r="AJ4" s="33" t="s">
        <v>86</v>
      </c>
    </row>
    <row r="5" spans="1:36" ht="18.75" x14ac:dyDescent="0.3">
      <c r="A5" s="5" t="s">
        <v>6</v>
      </c>
      <c r="B5" s="5" t="s">
        <v>6</v>
      </c>
      <c r="E5" s="39">
        <v>2</v>
      </c>
      <c r="F5" s="39" t="s">
        <v>383</v>
      </c>
      <c r="G5" s="39" t="s">
        <v>384</v>
      </c>
      <c r="H5" s="39" t="s">
        <v>405</v>
      </c>
      <c r="K5" s="33" t="s">
        <v>194</v>
      </c>
      <c r="L5" s="33" t="s">
        <v>417</v>
      </c>
      <c r="N5" s="33" t="s">
        <v>84</v>
      </c>
      <c r="O5" s="33" t="s">
        <v>84</v>
      </c>
      <c r="Q5" s="33" t="s">
        <v>279</v>
      </c>
      <c r="R5" s="33" t="s">
        <v>417</v>
      </c>
      <c r="T5" s="33" t="s">
        <v>292</v>
      </c>
      <c r="U5" s="33" t="s">
        <v>292</v>
      </c>
      <c r="W5" s="33" t="s">
        <v>329</v>
      </c>
      <c r="X5" s="33" t="s">
        <v>329</v>
      </c>
      <c r="Z5" s="33" t="s">
        <v>150</v>
      </c>
      <c r="AA5" s="33" t="s">
        <v>150</v>
      </c>
      <c r="AF5" s="33" t="s">
        <v>160</v>
      </c>
      <c r="AG5" s="33" t="s">
        <v>160</v>
      </c>
      <c r="AI5" s="33" t="s">
        <v>174</v>
      </c>
      <c r="AJ5" s="33" t="s">
        <v>174</v>
      </c>
    </row>
    <row r="6" spans="1:36" ht="18.75" x14ac:dyDescent="0.3">
      <c r="A6" s="5" t="s">
        <v>11</v>
      </c>
      <c r="B6" s="5" t="s">
        <v>11</v>
      </c>
      <c r="E6" s="39">
        <v>3</v>
      </c>
      <c r="F6" s="39" t="s">
        <v>385</v>
      </c>
      <c r="G6" s="39" t="s">
        <v>386</v>
      </c>
      <c r="H6" s="39" t="s">
        <v>406</v>
      </c>
      <c r="K6" s="33" t="s">
        <v>226</v>
      </c>
      <c r="L6" s="33" t="s">
        <v>226</v>
      </c>
      <c r="N6" s="33" t="s">
        <v>162</v>
      </c>
      <c r="O6" s="33" t="s">
        <v>162</v>
      </c>
      <c r="Q6" s="33" t="s">
        <v>280</v>
      </c>
      <c r="R6" s="33" t="s">
        <v>280</v>
      </c>
      <c r="T6" s="33" t="s">
        <v>186</v>
      </c>
      <c r="U6" s="33" t="s">
        <v>186</v>
      </c>
      <c r="W6" s="33" t="s">
        <v>91</v>
      </c>
      <c r="X6" s="33" t="s">
        <v>91</v>
      </c>
      <c r="Z6" s="33" t="s">
        <v>33</v>
      </c>
      <c r="AA6" s="33" t="s">
        <v>33</v>
      </c>
      <c r="AF6" s="33" t="s">
        <v>51</v>
      </c>
      <c r="AG6" s="33" t="s">
        <v>51</v>
      </c>
    </row>
    <row r="7" spans="1:36" ht="18.75" x14ac:dyDescent="0.3">
      <c r="A7" s="5" t="s">
        <v>8</v>
      </c>
      <c r="B7" s="5" t="s">
        <v>8</v>
      </c>
      <c r="E7" s="39">
        <v>4</v>
      </c>
      <c r="F7" s="39" t="s">
        <v>387</v>
      </c>
      <c r="G7" s="39" t="s">
        <v>388</v>
      </c>
      <c r="H7" s="39" t="s">
        <v>407</v>
      </c>
      <c r="K7" s="33" t="s">
        <v>30</v>
      </c>
      <c r="L7" s="33" t="s">
        <v>30</v>
      </c>
      <c r="N7" s="33" t="s">
        <v>239</v>
      </c>
      <c r="O7" s="33" t="s">
        <v>239</v>
      </c>
      <c r="Q7" s="33" t="s">
        <v>41</v>
      </c>
      <c r="R7" s="33" t="s">
        <v>41</v>
      </c>
      <c r="T7" s="33" t="s">
        <v>117</v>
      </c>
      <c r="U7" s="33" t="s">
        <v>117</v>
      </c>
      <c r="W7" s="33" t="s">
        <v>330</v>
      </c>
      <c r="X7" s="33" t="s">
        <v>330</v>
      </c>
      <c r="Z7" s="33" t="s">
        <v>151</v>
      </c>
      <c r="AA7" s="33" t="s">
        <v>151</v>
      </c>
      <c r="AF7" s="33" t="s">
        <v>59</v>
      </c>
      <c r="AG7" s="33" t="s">
        <v>59</v>
      </c>
    </row>
    <row r="8" spans="1:36" ht="18.75" x14ac:dyDescent="0.3">
      <c r="A8" s="5" t="s">
        <v>9</v>
      </c>
      <c r="B8" s="5" t="s">
        <v>9</v>
      </c>
      <c r="E8" s="39">
        <v>5</v>
      </c>
      <c r="F8" s="39" t="s">
        <v>389</v>
      </c>
      <c r="G8" s="39" t="s">
        <v>390</v>
      </c>
      <c r="H8" s="39" t="s">
        <v>408</v>
      </c>
      <c r="K8" s="33" t="s">
        <v>227</v>
      </c>
      <c r="L8" s="33" t="s">
        <v>227</v>
      </c>
      <c r="N8" s="33" t="s">
        <v>68</v>
      </c>
      <c r="O8" s="33" t="s">
        <v>68</v>
      </c>
      <c r="Q8" s="33" t="s">
        <v>49</v>
      </c>
      <c r="R8" s="33" t="s">
        <v>49</v>
      </c>
      <c r="T8" s="33" t="s">
        <v>293</v>
      </c>
      <c r="U8" s="33" t="s">
        <v>293</v>
      </c>
      <c r="W8" s="33" t="s">
        <v>203</v>
      </c>
      <c r="X8" s="33" t="s">
        <v>203</v>
      </c>
      <c r="Z8" s="33" t="s">
        <v>152</v>
      </c>
      <c r="AA8" s="33" t="s">
        <v>152</v>
      </c>
      <c r="AF8" s="33" t="s">
        <v>57</v>
      </c>
      <c r="AG8" s="33" t="s">
        <v>57</v>
      </c>
    </row>
    <row r="9" spans="1:36" ht="18.75" x14ac:dyDescent="0.3">
      <c r="A9" s="5" t="s">
        <v>13</v>
      </c>
      <c r="B9" s="5" t="s">
        <v>13</v>
      </c>
      <c r="E9" s="39">
        <v>6</v>
      </c>
      <c r="F9" s="39" t="s">
        <v>391</v>
      </c>
      <c r="G9" s="39" t="s">
        <v>392</v>
      </c>
      <c r="H9" s="39" t="s">
        <v>409</v>
      </c>
      <c r="K9" s="33" t="s">
        <v>141</v>
      </c>
      <c r="L9" s="33" t="s">
        <v>141</v>
      </c>
      <c r="N9" s="33" t="s">
        <v>240</v>
      </c>
      <c r="O9" s="33" t="s">
        <v>441</v>
      </c>
      <c r="Q9" s="33" t="s">
        <v>153</v>
      </c>
      <c r="R9" s="33" t="s">
        <v>153</v>
      </c>
      <c r="T9" s="33" t="s">
        <v>294</v>
      </c>
      <c r="U9" s="33" t="s">
        <v>294</v>
      </c>
      <c r="W9" s="33" t="s">
        <v>90</v>
      </c>
      <c r="X9" s="33" t="s">
        <v>90</v>
      </c>
      <c r="Z9" s="33" t="s">
        <v>365</v>
      </c>
      <c r="AA9" s="33" t="s">
        <v>365</v>
      </c>
      <c r="AF9" s="33" t="s">
        <v>56</v>
      </c>
      <c r="AG9" s="33" t="s">
        <v>56</v>
      </c>
    </row>
    <row r="10" spans="1:36" ht="18.75" x14ac:dyDescent="0.3">
      <c r="A10" s="5" t="s">
        <v>7</v>
      </c>
      <c r="B10" s="5" t="s">
        <v>7</v>
      </c>
      <c r="E10" s="39">
        <v>7</v>
      </c>
      <c r="F10" s="39" t="s">
        <v>393</v>
      </c>
      <c r="G10" s="39" t="s">
        <v>394</v>
      </c>
      <c r="H10" s="39" t="s">
        <v>410</v>
      </c>
      <c r="K10" s="33" t="s">
        <v>28</v>
      </c>
      <c r="L10" s="33" t="s">
        <v>28</v>
      </c>
      <c r="N10" s="33" t="s">
        <v>85</v>
      </c>
      <c r="O10" s="33" t="s">
        <v>85</v>
      </c>
      <c r="Q10" s="33" t="s">
        <v>154</v>
      </c>
      <c r="R10" s="33" t="s">
        <v>154</v>
      </c>
      <c r="T10" s="33" t="s">
        <v>295</v>
      </c>
      <c r="U10" s="33" t="s">
        <v>434</v>
      </c>
      <c r="W10" s="33" t="s">
        <v>176</v>
      </c>
      <c r="X10" s="33" t="s">
        <v>176</v>
      </c>
      <c r="Z10" s="33" t="s">
        <v>31</v>
      </c>
      <c r="AA10" s="33" t="s">
        <v>31</v>
      </c>
      <c r="AF10" s="33" t="s">
        <v>370</v>
      </c>
      <c r="AG10" s="33" t="s">
        <v>370</v>
      </c>
    </row>
    <row r="11" spans="1:36" ht="18.75" x14ac:dyDescent="0.3">
      <c r="A11" s="5" t="s">
        <v>12</v>
      </c>
      <c r="B11" s="5" t="s">
        <v>12</v>
      </c>
      <c r="E11" s="39">
        <v>8</v>
      </c>
      <c r="F11" s="39" t="s">
        <v>395</v>
      </c>
      <c r="G11" s="39" t="s">
        <v>396</v>
      </c>
      <c r="H11" s="39" t="s">
        <v>411</v>
      </c>
      <c r="K11" s="33" t="s">
        <v>190</v>
      </c>
      <c r="L11" s="33" t="s">
        <v>190</v>
      </c>
      <c r="N11" s="33" t="s">
        <v>241</v>
      </c>
      <c r="O11" s="33" t="s">
        <v>241</v>
      </c>
      <c r="Q11" s="33" t="s">
        <v>155</v>
      </c>
      <c r="R11" s="33" t="s">
        <v>155</v>
      </c>
      <c r="T11" s="33" t="s">
        <v>137</v>
      </c>
      <c r="U11" s="33" t="s">
        <v>137</v>
      </c>
      <c r="W11" s="33" t="s">
        <v>331</v>
      </c>
      <c r="X11" s="33" t="s">
        <v>331</v>
      </c>
      <c r="Z11" s="33" t="s">
        <v>198</v>
      </c>
      <c r="AA11" s="33" t="s">
        <v>198</v>
      </c>
      <c r="AF11" s="33" t="s">
        <v>286</v>
      </c>
      <c r="AG11" s="33" t="s">
        <v>286</v>
      </c>
    </row>
    <row r="12" spans="1:36" ht="18.75" x14ac:dyDescent="0.3">
      <c r="A12" s="5" t="s">
        <v>10</v>
      </c>
      <c r="B12" s="5" t="s">
        <v>10</v>
      </c>
      <c r="E12" s="39">
        <v>9</v>
      </c>
      <c r="F12" s="39" t="s">
        <v>397</v>
      </c>
      <c r="G12" s="39" t="s">
        <v>398</v>
      </c>
      <c r="H12" s="39" t="s">
        <v>412</v>
      </c>
      <c r="K12" s="33" t="s">
        <v>142</v>
      </c>
      <c r="L12" s="33" t="s">
        <v>142</v>
      </c>
      <c r="N12" s="33" t="s">
        <v>64</v>
      </c>
      <c r="O12" s="33" t="s">
        <v>64</v>
      </c>
      <c r="Q12" s="33" t="s">
        <v>281</v>
      </c>
      <c r="R12" s="33" t="s">
        <v>421</v>
      </c>
      <c r="T12" s="33" t="s">
        <v>296</v>
      </c>
      <c r="U12" s="33" t="s">
        <v>435</v>
      </c>
      <c r="W12" s="33" t="s">
        <v>177</v>
      </c>
      <c r="X12" s="33" t="s">
        <v>177</v>
      </c>
      <c r="AF12" s="33" t="s">
        <v>199</v>
      </c>
      <c r="AG12" s="33" t="s">
        <v>199</v>
      </c>
    </row>
    <row r="13" spans="1:36" ht="18.75" x14ac:dyDescent="0.3">
      <c r="A13" s="5" t="s">
        <v>15</v>
      </c>
      <c r="B13" s="5" t="s">
        <v>15</v>
      </c>
      <c r="E13" s="39">
        <v>10</v>
      </c>
      <c r="F13" s="39" t="s">
        <v>399</v>
      </c>
      <c r="G13" s="39" t="s">
        <v>400</v>
      </c>
      <c r="H13" s="39" t="s">
        <v>413</v>
      </c>
      <c r="K13" s="33" t="s">
        <v>143</v>
      </c>
      <c r="L13" s="33" t="s">
        <v>143</v>
      </c>
      <c r="N13" s="33" t="s">
        <v>78</v>
      </c>
      <c r="O13" s="33" t="s">
        <v>78</v>
      </c>
      <c r="Q13" s="33" t="s">
        <v>48</v>
      </c>
      <c r="R13" s="33" t="s">
        <v>48</v>
      </c>
      <c r="T13" s="33" t="s">
        <v>297</v>
      </c>
      <c r="U13" s="33" t="s">
        <v>297</v>
      </c>
      <c r="W13" s="33" t="s">
        <v>332</v>
      </c>
      <c r="X13" s="33" t="s">
        <v>441</v>
      </c>
      <c r="AF13" s="33" t="s">
        <v>52</v>
      </c>
      <c r="AG13" s="33" t="s">
        <v>52</v>
      </c>
    </row>
    <row r="14" spans="1:36" ht="18.75" x14ac:dyDescent="0.3">
      <c r="A14" s="5" t="s">
        <v>14</v>
      </c>
      <c r="B14" s="5" t="s">
        <v>14</v>
      </c>
      <c r="E14" s="39">
        <v>11</v>
      </c>
      <c r="F14" s="39" t="s">
        <v>401</v>
      </c>
      <c r="G14" s="39" t="s">
        <v>402</v>
      </c>
      <c r="H14" s="39" t="s">
        <v>414</v>
      </c>
      <c r="K14" s="33" t="s">
        <v>23</v>
      </c>
      <c r="L14" s="33" t="s">
        <v>23</v>
      </c>
      <c r="N14" s="33" t="s">
        <v>163</v>
      </c>
      <c r="O14" s="33" t="s">
        <v>163</v>
      </c>
      <c r="Q14" s="33" t="s">
        <v>282</v>
      </c>
      <c r="R14" s="33" t="s">
        <v>282</v>
      </c>
      <c r="T14" s="33" t="s">
        <v>298</v>
      </c>
      <c r="U14" s="33" t="s">
        <v>298</v>
      </c>
      <c r="W14" s="33" t="s">
        <v>333</v>
      </c>
      <c r="X14" s="33" t="s">
        <v>434</v>
      </c>
      <c r="AF14" s="33" t="s">
        <v>287</v>
      </c>
      <c r="AG14" s="33" t="s">
        <v>287</v>
      </c>
    </row>
    <row r="15" spans="1:36" ht="19.5" thickBot="1" x14ac:dyDescent="0.35">
      <c r="A15" s="5" t="s">
        <v>16</v>
      </c>
      <c r="B15" s="5" t="s">
        <v>16</v>
      </c>
      <c r="E15" s="40">
        <v>12</v>
      </c>
      <c r="F15" s="40" t="s">
        <v>403</v>
      </c>
      <c r="G15" s="40" t="s">
        <v>404</v>
      </c>
      <c r="H15" s="40" t="s">
        <v>403</v>
      </c>
      <c r="K15" s="33" t="s">
        <v>15</v>
      </c>
      <c r="L15" s="33" t="s">
        <v>15</v>
      </c>
      <c r="N15" s="33" t="s">
        <v>79</v>
      </c>
      <c r="O15" s="33" t="s">
        <v>79</v>
      </c>
      <c r="Q15" s="33" t="s">
        <v>40</v>
      </c>
      <c r="R15" s="33" t="s">
        <v>40</v>
      </c>
      <c r="T15" s="33" t="s">
        <v>119</v>
      </c>
      <c r="U15" s="33" t="s">
        <v>119</v>
      </c>
      <c r="W15" s="33" t="s">
        <v>100</v>
      </c>
      <c r="X15" s="33" t="s">
        <v>100</v>
      </c>
      <c r="AF15" s="33" t="s">
        <v>288</v>
      </c>
      <c r="AG15" s="33" t="s">
        <v>288</v>
      </c>
    </row>
    <row r="16" spans="1:36" ht="16.5" x14ac:dyDescent="0.3">
      <c r="A16" s="5" t="s">
        <v>18</v>
      </c>
      <c r="B16" s="5" t="s">
        <v>18</v>
      </c>
      <c r="K16" s="33" t="s">
        <v>5</v>
      </c>
      <c r="L16" s="33" t="s">
        <v>5</v>
      </c>
      <c r="N16" s="33" t="s">
        <v>70</v>
      </c>
      <c r="O16" s="33" t="s">
        <v>70</v>
      </c>
      <c r="Q16" s="33" t="s">
        <v>156</v>
      </c>
      <c r="R16" s="33" t="s">
        <v>156</v>
      </c>
      <c r="T16" s="33" t="s">
        <v>299</v>
      </c>
      <c r="U16" s="33" t="s">
        <v>299</v>
      </c>
      <c r="W16" s="33" t="s">
        <v>334</v>
      </c>
      <c r="X16" s="33" t="s">
        <v>334</v>
      </c>
      <c r="AF16" s="33" t="s">
        <v>54</v>
      </c>
      <c r="AG16" s="33" t="s">
        <v>54</v>
      </c>
    </row>
    <row r="17" spans="1:33" ht="16.5" x14ac:dyDescent="0.3">
      <c r="A17" s="5" t="s">
        <v>17</v>
      </c>
      <c r="B17" s="5" t="s">
        <v>17</v>
      </c>
      <c r="K17" s="33" t="s">
        <v>144</v>
      </c>
      <c r="L17" s="33" t="s">
        <v>144</v>
      </c>
      <c r="N17" s="33" t="s">
        <v>242</v>
      </c>
      <c r="O17" s="33" t="s">
        <v>420</v>
      </c>
      <c r="Q17" s="33" t="s">
        <v>157</v>
      </c>
      <c r="R17" s="33" t="s">
        <v>157</v>
      </c>
      <c r="T17" s="33" t="s">
        <v>118</v>
      </c>
      <c r="U17" s="33" t="s">
        <v>118</v>
      </c>
      <c r="W17" s="33" t="s">
        <v>113</v>
      </c>
      <c r="X17" s="33" t="s">
        <v>113</v>
      </c>
      <c r="AF17" s="33" t="s">
        <v>55</v>
      </c>
      <c r="AG17" s="33" t="s">
        <v>55</v>
      </c>
    </row>
    <row r="18" spans="1:33" ht="16.5" x14ac:dyDescent="0.3">
      <c r="A18" s="5" t="s">
        <v>233</v>
      </c>
      <c r="B18" s="5" t="s">
        <v>233</v>
      </c>
      <c r="K18" s="33" t="s">
        <v>24</v>
      </c>
      <c r="L18" s="33" t="s">
        <v>24</v>
      </c>
      <c r="N18" s="33" t="s">
        <v>76</v>
      </c>
      <c r="O18" s="33" t="s">
        <v>76</v>
      </c>
      <c r="Q18" s="33" t="s">
        <v>45</v>
      </c>
      <c r="R18" s="33" t="s">
        <v>45</v>
      </c>
      <c r="T18" s="33" t="s">
        <v>205</v>
      </c>
      <c r="U18" s="33" t="s">
        <v>205</v>
      </c>
      <c r="W18" s="33" t="s">
        <v>335</v>
      </c>
      <c r="X18" s="33" t="s">
        <v>335</v>
      </c>
      <c r="AF18" s="33" t="s">
        <v>376</v>
      </c>
      <c r="AG18" s="33" t="s">
        <v>376</v>
      </c>
    </row>
    <row r="19" spans="1:33" ht="16.5" x14ac:dyDescent="0.3">
      <c r="A19" s="5" t="s">
        <v>19</v>
      </c>
      <c r="B19" s="5" t="s">
        <v>19</v>
      </c>
      <c r="K19" s="33" t="s">
        <v>22</v>
      </c>
      <c r="L19" s="33" t="s">
        <v>22</v>
      </c>
      <c r="N19" s="33" t="s">
        <v>243</v>
      </c>
      <c r="O19" s="33" t="s">
        <v>421</v>
      </c>
      <c r="Q19" s="33" t="s">
        <v>36</v>
      </c>
      <c r="R19" s="33" t="s">
        <v>36</v>
      </c>
      <c r="T19" s="33" t="s">
        <v>187</v>
      </c>
      <c r="U19" s="33" t="s">
        <v>187</v>
      </c>
      <c r="W19" s="33" t="s">
        <v>336</v>
      </c>
      <c r="X19" s="33" t="s">
        <v>435</v>
      </c>
      <c r="AF19" s="33" t="s">
        <v>50</v>
      </c>
      <c r="AG19" s="33" t="s">
        <v>50</v>
      </c>
    </row>
    <row r="20" spans="1:33" ht="16.5" x14ac:dyDescent="0.3">
      <c r="A20" s="5" t="s">
        <v>24</v>
      </c>
      <c r="B20" s="5" t="s">
        <v>24</v>
      </c>
      <c r="K20" s="33" t="s">
        <v>21</v>
      </c>
      <c r="L20" s="33" t="s">
        <v>21</v>
      </c>
      <c r="N20" s="33" t="s">
        <v>72</v>
      </c>
      <c r="O20" s="33" t="s">
        <v>72</v>
      </c>
      <c r="Q20" s="33" t="s">
        <v>158</v>
      </c>
      <c r="R20" s="33" t="s">
        <v>158</v>
      </c>
      <c r="T20" s="33" t="s">
        <v>374</v>
      </c>
      <c r="U20" s="33" t="s">
        <v>374</v>
      </c>
      <c r="W20" s="33" t="s">
        <v>178</v>
      </c>
      <c r="X20" s="33" t="s">
        <v>178</v>
      </c>
      <c r="AF20" s="33" t="s">
        <v>289</v>
      </c>
      <c r="AG20" s="33" t="s">
        <v>289</v>
      </c>
    </row>
    <row r="21" spans="1:33" ht="16.5" x14ac:dyDescent="0.3">
      <c r="A21" s="5" t="s">
        <v>22</v>
      </c>
      <c r="B21" s="5" t="s">
        <v>22</v>
      </c>
      <c r="K21" s="33" t="s">
        <v>14</v>
      </c>
      <c r="L21" s="33" t="s">
        <v>14</v>
      </c>
      <c r="N21" s="33" t="s">
        <v>415</v>
      </c>
      <c r="O21" s="33" t="s">
        <v>415</v>
      </c>
      <c r="Q21" s="33" t="s">
        <v>38</v>
      </c>
      <c r="R21" s="33" t="s">
        <v>38</v>
      </c>
      <c r="T21" s="33" t="s">
        <v>300</v>
      </c>
      <c r="U21" s="33" t="s">
        <v>300</v>
      </c>
      <c r="W21" s="33" t="s">
        <v>140</v>
      </c>
      <c r="X21" s="33" t="s">
        <v>140</v>
      </c>
      <c r="AF21" s="33" t="s">
        <v>161</v>
      </c>
      <c r="AG21" s="33" t="s">
        <v>161</v>
      </c>
    </row>
    <row r="22" spans="1:33" ht="16.5" x14ac:dyDescent="0.3">
      <c r="A22" s="5" t="s">
        <v>235</v>
      </c>
      <c r="B22" s="5" t="s">
        <v>235</v>
      </c>
      <c r="K22" s="33" t="s">
        <v>228</v>
      </c>
      <c r="L22" s="33" t="s">
        <v>228</v>
      </c>
      <c r="N22" s="33" t="s">
        <v>193</v>
      </c>
      <c r="O22" s="33" t="s">
        <v>193</v>
      </c>
      <c r="Q22" s="33" t="s">
        <v>46</v>
      </c>
      <c r="R22" s="33" t="s">
        <v>46</v>
      </c>
      <c r="T22" s="33" t="s">
        <v>367</v>
      </c>
      <c r="U22" s="33" t="s">
        <v>422</v>
      </c>
      <c r="W22" s="33" t="s">
        <v>337</v>
      </c>
      <c r="X22" s="33" t="s">
        <v>337</v>
      </c>
      <c r="AF22" s="33" t="s">
        <v>53</v>
      </c>
      <c r="AG22" s="33" t="s">
        <v>53</v>
      </c>
    </row>
    <row r="23" spans="1:33" ht="16.5" x14ac:dyDescent="0.3">
      <c r="A23" s="5" t="s">
        <v>20</v>
      </c>
      <c r="B23" s="5" t="s">
        <v>20</v>
      </c>
      <c r="K23" s="33" t="s">
        <v>145</v>
      </c>
      <c r="L23" s="33" t="s">
        <v>145</v>
      </c>
      <c r="N23" s="33" t="s">
        <v>164</v>
      </c>
      <c r="O23" s="33" t="s">
        <v>164</v>
      </c>
      <c r="Q23" s="33" t="s">
        <v>37</v>
      </c>
      <c r="R23" s="33" t="s">
        <v>37</v>
      </c>
      <c r="T23" s="33" t="s">
        <v>120</v>
      </c>
      <c r="U23" s="33" t="s">
        <v>120</v>
      </c>
      <c r="W23" s="33" t="s">
        <v>96</v>
      </c>
      <c r="X23" s="33" t="s">
        <v>96</v>
      </c>
    </row>
    <row r="24" spans="1:33" ht="16.5" x14ac:dyDescent="0.3">
      <c r="A24" s="5" t="s">
        <v>144</v>
      </c>
      <c r="B24" s="5" t="s">
        <v>144</v>
      </c>
      <c r="K24" s="33" t="s">
        <v>9</v>
      </c>
      <c r="L24" s="33" t="s">
        <v>9</v>
      </c>
      <c r="N24" s="33" t="s">
        <v>244</v>
      </c>
      <c r="O24" s="33" t="s">
        <v>244</v>
      </c>
      <c r="Q24" s="33" t="s">
        <v>283</v>
      </c>
      <c r="R24" s="33" t="s">
        <v>283</v>
      </c>
      <c r="T24" s="33" t="s">
        <v>131</v>
      </c>
      <c r="U24" s="33" t="s">
        <v>131</v>
      </c>
      <c r="W24" s="33" t="s">
        <v>338</v>
      </c>
      <c r="X24" s="33" t="s">
        <v>338</v>
      </c>
    </row>
    <row r="25" spans="1:33" ht="16.5" x14ac:dyDescent="0.3">
      <c r="A25" s="5" t="s">
        <v>21</v>
      </c>
      <c r="B25" s="5" t="s">
        <v>21</v>
      </c>
      <c r="K25" s="33" t="s">
        <v>25</v>
      </c>
      <c r="L25" s="33" t="s">
        <v>25</v>
      </c>
      <c r="N25" s="33" t="s">
        <v>245</v>
      </c>
      <c r="O25" s="33" t="s">
        <v>422</v>
      </c>
      <c r="Q25" s="33" t="s">
        <v>44</v>
      </c>
      <c r="R25" s="33" t="s">
        <v>44</v>
      </c>
      <c r="T25" s="33" t="s">
        <v>301</v>
      </c>
      <c r="U25" s="33" t="s">
        <v>301</v>
      </c>
      <c r="W25" s="33" t="s">
        <v>92</v>
      </c>
      <c r="X25" s="33" t="s">
        <v>92</v>
      </c>
    </row>
    <row r="26" spans="1:33" ht="16.5" x14ac:dyDescent="0.3">
      <c r="A26" s="5" t="s">
        <v>23</v>
      </c>
      <c r="B26" s="5" t="s">
        <v>23</v>
      </c>
      <c r="K26" s="33" t="s">
        <v>11</v>
      </c>
      <c r="L26" s="33" t="s">
        <v>11</v>
      </c>
      <c r="N26" s="33" t="s">
        <v>61</v>
      </c>
      <c r="O26" s="33" t="s">
        <v>61</v>
      </c>
      <c r="Q26" s="33" t="s">
        <v>366</v>
      </c>
      <c r="R26" s="33" t="s">
        <v>418</v>
      </c>
      <c r="T26" s="33" t="s">
        <v>302</v>
      </c>
      <c r="U26" s="33" t="s">
        <v>436</v>
      </c>
      <c r="W26" s="33" t="s">
        <v>339</v>
      </c>
      <c r="X26" s="33" t="s">
        <v>339</v>
      </c>
    </row>
    <row r="27" spans="1:33" ht="16.5" x14ac:dyDescent="0.3">
      <c r="A27" s="5" t="s">
        <v>27</v>
      </c>
      <c r="B27" s="5" t="s">
        <v>27</v>
      </c>
      <c r="K27" s="33" t="s">
        <v>229</v>
      </c>
      <c r="L27" s="33" t="s">
        <v>229</v>
      </c>
      <c r="N27" s="33" t="s">
        <v>165</v>
      </c>
      <c r="O27" s="33" t="s">
        <v>165</v>
      </c>
      <c r="Q27" s="33" t="s">
        <v>284</v>
      </c>
      <c r="R27" s="33" t="s">
        <v>284</v>
      </c>
      <c r="T27" s="33" t="s">
        <v>303</v>
      </c>
      <c r="U27" s="33" t="s">
        <v>423</v>
      </c>
      <c r="W27" s="33" t="s">
        <v>340</v>
      </c>
      <c r="X27" s="33" t="s">
        <v>340</v>
      </c>
    </row>
    <row r="28" spans="1:33" ht="16.5" x14ac:dyDescent="0.3">
      <c r="A28" s="5" t="s">
        <v>142</v>
      </c>
      <c r="B28" s="5" t="s">
        <v>142</v>
      </c>
      <c r="K28" s="33" t="s">
        <v>27</v>
      </c>
      <c r="L28" s="33" t="s">
        <v>27</v>
      </c>
      <c r="N28" s="33" t="s">
        <v>83</v>
      </c>
      <c r="O28" s="33" t="s">
        <v>83</v>
      </c>
      <c r="Q28" s="33" t="s">
        <v>159</v>
      </c>
      <c r="R28" s="33" t="s">
        <v>159</v>
      </c>
      <c r="T28" s="33" t="s">
        <v>373</v>
      </c>
      <c r="U28" s="33" t="s">
        <v>424</v>
      </c>
      <c r="W28" s="33" t="s">
        <v>179</v>
      </c>
      <c r="X28" s="33" t="s">
        <v>179</v>
      </c>
    </row>
    <row r="29" spans="1:33" ht="16.5" x14ac:dyDescent="0.3">
      <c r="A29" s="5" t="s">
        <v>145</v>
      </c>
      <c r="B29" s="5" t="s">
        <v>145</v>
      </c>
      <c r="K29" s="33" t="s">
        <v>29</v>
      </c>
      <c r="L29" s="33" t="s">
        <v>29</v>
      </c>
      <c r="N29" s="33" t="s">
        <v>63</v>
      </c>
      <c r="O29" s="33" t="s">
        <v>63</v>
      </c>
      <c r="Q29" s="33" t="s">
        <v>35</v>
      </c>
      <c r="R29" s="33" t="s">
        <v>35</v>
      </c>
      <c r="T29" s="33" t="s">
        <v>304</v>
      </c>
      <c r="U29" s="33" t="s">
        <v>304</v>
      </c>
      <c r="W29" s="33" t="s">
        <v>204</v>
      </c>
      <c r="X29" s="33" t="s">
        <v>204</v>
      </c>
    </row>
    <row r="30" spans="1:33" ht="16.5" x14ac:dyDescent="0.3">
      <c r="A30" s="5" t="s">
        <v>28</v>
      </c>
      <c r="B30" s="5" t="s">
        <v>28</v>
      </c>
      <c r="K30" s="33" t="s">
        <v>146</v>
      </c>
      <c r="L30" s="33" t="s">
        <v>146</v>
      </c>
      <c r="N30" s="33" t="s">
        <v>364</v>
      </c>
      <c r="O30" s="33" t="s">
        <v>423</v>
      </c>
      <c r="Q30" s="33" t="s">
        <v>42</v>
      </c>
      <c r="R30" s="33" t="s">
        <v>42</v>
      </c>
      <c r="T30" s="33" t="s">
        <v>305</v>
      </c>
      <c r="U30" s="33" t="s">
        <v>305</v>
      </c>
      <c r="W30" s="33" t="s">
        <v>196</v>
      </c>
      <c r="X30" s="33" t="s">
        <v>196</v>
      </c>
    </row>
    <row r="31" spans="1:33" ht="16.5" x14ac:dyDescent="0.3">
      <c r="A31" s="5" t="s">
        <v>148</v>
      </c>
      <c r="B31" s="5" t="s">
        <v>148</v>
      </c>
      <c r="K31" s="33" t="s">
        <v>230</v>
      </c>
      <c r="L31" s="33" t="s">
        <v>230</v>
      </c>
      <c r="N31" s="33" t="s">
        <v>360</v>
      </c>
      <c r="O31" s="33" t="s">
        <v>360</v>
      </c>
      <c r="Q31" s="33" t="s">
        <v>39</v>
      </c>
      <c r="R31" s="33" t="s">
        <v>39</v>
      </c>
      <c r="T31" s="33" t="s">
        <v>134</v>
      </c>
      <c r="U31" s="33" t="s">
        <v>134</v>
      </c>
      <c r="W31" s="33" t="s">
        <v>341</v>
      </c>
      <c r="X31" s="33" t="s">
        <v>436</v>
      </c>
    </row>
    <row r="32" spans="1:33" ht="16.5" x14ac:dyDescent="0.3">
      <c r="A32" s="5" t="s">
        <v>25</v>
      </c>
      <c r="B32" s="5" t="s">
        <v>25</v>
      </c>
      <c r="K32" s="33" t="s">
        <v>8</v>
      </c>
      <c r="L32" s="33" t="s">
        <v>8</v>
      </c>
      <c r="N32" s="33" t="s">
        <v>246</v>
      </c>
      <c r="O32" s="33" t="s">
        <v>424</v>
      </c>
      <c r="Q32" s="33" t="s">
        <v>285</v>
      </c>
      <c r="R32" s="33" t="s">
        <v>285</v>
      </c>
      <c r="T32" s="33" t="s">
        <v>306</v>
      </c>
      <c r="U32" s="33" t="s">
        <v>306</v>
      </c>
      <c r="W32" s="33" t="s">
        <v>88</v>
      </c>
      <c r="X32" s="33" t="s">
        <v>88</v>
      </c>
    </row>
    <row r="33" spans="1:24" ht="16.5" x14ac:dyDescent="0.3">
      <c r="A33" s="5" t="s">
        <v>30</v>
      </c>
      <c r="B33" s="5" t="s">
        <v>30</v>
      </c>
      <c r="K33" s="33" t="s">
        <v>191</v>
      </c>
      <c r="L33" s="33" t="s">
        <v>191</v>
      </c>
      <c r="N33" s="33" t="s">
        <v>247</v>
      </c>
      <c r="O33" s="33" t="s">
        <v>247</v>
      </c>
      <c r="T33" s="33" t="s">
        <v>133</v>
      </c>
      <c r="U33" s="33" t="s">
        <v>133</v>
      </c>
      <c r="W33" s="33" t="s">
        <v>342</v>
      </c>
      <c r="X33" s="33" t="s">
        <v>342</v>
      </c>
    </row>
    <row r="34" spans="1:24" ht="15.75" x14ac:dyDescent="0.25">
      <c r="A34" s="2" t="s">
        <v>218</v>
      </c>
      <c r="B34" s="2" t="s">
        <v>218</v>
      </c>
      <c r="K34" s="33" t="s">
        <v>231</v>
      </c>
      <c r="L34" s="33" t="s">
        <v>418</v>
      </c>
      <c r="N34" s="33" t="s">
        <v>73</v>
      </c>
      <c r="O34" s="33" t="s">
        <v>73</v>
      </c>
      <c r="T34" s="33" t="s">
        <v>122</v>
      </c>
      <c r="U34" s="33" t="s">
        <v>122</v>
      </c>
      <c r="W34" s="33" t="s">
        <v>368</v>
      </c>
      <c r="X34" s="33" t="s">
        <v>368</v>
      </c>
    </row>
    <row r="35" spans="1:24" ht="16.5" x14ac:dyDescent="0.3">
      <c r="A35" s="5" t="s">
        <v>31</v>
      </c>
      <c r="B35" s="5" t="s">
        <v>31</v>
      </c>
      <c r="K35" s="33" t="s">
        <v>232</v>
      </c>
      <c r="L35" s="33" t="s">
        <v>232</v>
      </c>
      <c r="N35" s="33" t="s">
        <v>166</v>
      </c>
      <c r="O35" s="33" t="s">
        <v>166</v>
      </c>
      <c r="T35" s="33" t="s">
        <v>307</v>
      </c>
      <c r="U35" s="33" t="s">
        <v>307</v>
      </c>
      <c r="W35" s="33" t="s">
        <v>180</v>
      </c>
      <c r="X35" s="33" t="s">
        <v>180</v>
      </c>
    </row>
    <row r="36" spans="1:24" ht="16.5" x14ac:dyDescent="0.3">
      <c r="A36" s="5" t="s">
        <v>32</v>
      </c>
      <c r="B36" s="5" t="s">
        <v>32</v>
      </c>
      <c r="K36" s="33" t="s">
        <v>20</v>
      </c>
      <c r="L36" s="33" t="s">
        <v>20</v>
      </c>
      <c r="N36" s="33" t="s">
        <v>167</v>
      </c>
      <c r="O36" s="33" t="s">
        <v>167</v>
      </c>
      <c r="T36" s="33" t="s">
        <v>308</v>
      </c>
      <c r="U36" s="33" t="s">
        <v>437</v>
      </c>
      <c r="W36" s="33" t="s">
        <v>95</v>
      </c>
      <c r="X36" s="33" t="s">
        <v>95</v>
      </c>
    </row>
    <row r="37" spans="1:24" ht="16.5" x14ac:dyDescent="0.3">
      <c r="A37" s="5" t="s">
        <v>34</v>
      </c>
      <c r="B37" s="5" t="s">
        <v>34</v>
      </c>
      <c r="K37" s="33" t="s">
        <v>192</v>
      </c>
      <c r="L37" s="33" t="s">
        <v>192</v>
      </c>
      <c r="N37" s="33" t="s">
        <v>248</v>
      </c>
      <c r="O37" s="33" t="s">
        <v>248</v>
      </c>
      <c r="T37" s="33" t="s">
        <v>309</v>
      </c>
      <c r="U37" s="33" t="s">
        <v>309</v>
      </c>
      <c r="W37" s="33" t="s">
        <v>103</v>
      </c>
      <c r="X37" s="33" t="s">
        <v>103</v>
      </c>
    </row>
    <row r="38" spans="1:24" ht="15.75" x14ac:dyDescent="0.25">
      <c r="A38" s="2" t="s">
        <v>220</v>
      </c>
      <c r="B38" s="2" t="s">
        <v>220</v>
      </c>
      <c r="K38" s="33" t="s">
        <v>233</v>
      </c>
      <c r="L38" s="33" t="s">
        <v>233</v>
      </c>
      <c r="N38" s="33" t="s">
        <v>200</v>
      </c>
      <c r="O38" s="33" t="s">
        <v>200</v>
      </c>
      <c r="T38" s="33" t="s">
        <v>188</v>
      </c>
      <c r="U38" s="33" t="s">
        <v>188</v>
      </c>
      <c r="W38" s="33" t="s">
        <v>343</v>
      </c>
      <c r="X38" s="33" t="s">
        <v>343</v>
      </c>
    </row>
    <row r="39" spans="1:24" ht="16.5" x14ac:dyDescent="0.3">
      <c r="A39" s="5" t="s">
        <v>36</v>
      </c>
      <c r="B39" s="5" t="s">
        <v>36</v>
      </c>
      <c r="K39" s="33" t="s">
        <v>16</v>
      </c>
      <c r="L39" s="33" t="s">
        <v>16</v>
      </c>
      <c r="N39" s="33" t="s">
        <v>249</v>
      </c>
      <c r="O39" s="33" t="s">
        <v>249</v>
      </c>
      <c r="T39" s="33" t="s">
        <v>310</v>
      </c>
      <c r="U39" s="33" t="s">
        <v>310</v>
      </c>
      <c r="W39" s="33" t="s">
        <v>105</v>
      </c>
      <c r="X39" s="33" t="s">
        <v>105</v>
      </c>
    </row>
    <row r="40" spans="1:24" ht="16.5" x14ac:dyDescent="0.3">
      <c r="A40" s="5" t="s">
        <v>37</v>
      </c>
      <c r="B40" s="5" t="s">
        <v>37</v>
      </c>
      <c r="K40" s="33" t="s">
        <v>10</v>
      </c>
      <c r="L40" s="33" t="s">
        <v>10</v>
      </c>
      <c r="N40" s="33" t="s">
        <v>250</v>
      </c>
      <c r="O40" s="33" t="s">
        <v>250</v>
      </c>
      <c r="T40" s="33" t="s">
        <v>311</v>
      </c>
      <c r="U40" s="33" t="s">
        <v>438</v>
      </c>
      <c r="W40" s="33" t="s">
        <v>344</v>
      </c>
      <c r="X40" s="33" t="s">
        <v>425</v>
      </c>
    </row>
    <row r="41" spans="1:24" ht="16.5" x14ac:dyDescent="0.3">
      <c r="A41" s="5" t="s">
        <v>39</v>
      </c>
      <c r="B41" s="5" t="s">
        <v>39</v>
      </c>
      <c r="K41" s="33" t="s">
        <v>234</v>
      </c>
      <c r="L41" s="33" t="s">
        <v>234</v>
      </c>
      <c r="N41" s="33" t="s">
        <v>81</v>
      </c>
      <c r="O41" s="33" t="s">
        <v>81</v>
      </c>
      <c r="T41" s="33" t="s">
        <v>312</v>
      </c>
      <c r="U41" s="33" t="s">
        <v>439</v>
      </c>
      <c r="W41" s="33" t="s">
        <v>345</v>
      </c>
      <c r="X41" s="33" t="s">
        <v>345</v>
      </c>
    </row>
    <row r="42" spans="1:24" ht="16.5" x14ac:dyDescent="0.3">
      <c r="A42" s="5" t="s">
        <v>35</v>
      </c>
      <c r="B42" s="5" t="s">
        <v>35</v>
      </c>
      <c r="K42" s="33" t="s">
        <v>26</v>
      </c>
      <c r="L42" s="33" t="s">
        <v>26</v>
      </c>
      <c r="N42" s="33" t="s">
        <v>251</v>
      </c>
      <c r="O42" s="33" t="s">
        <v>425</v>
      </c>
      <c r="T42" s="33" t="s">
        <v>313</v>
      </c>
      <c r="U42" s="33" t="s">
        <v>426</v>
      </c>
      <c r="W42" s="33" t="s">
        <v>181</v>
      </c>
      <c r="X42" s="33" t="s">
        <v>181</v>
      </c>
    </row>
    <row r="43" spans="1:24" ht="16.5" x14ac:dyDescent="0.3">
      <c r="A43" s="5" t="s">
        <v>41</v>
      </c>
      <c r="B43" s="5" t="s">
        <v>41</v>
      </c>
      <c r="K43" s="33" t="s">
        <v>235</v>
      </c>
      <c r="L43" s="33" t="s">
        <v>419</v>
      </c>
      <c r="N43" s="33" t="s">
        <v>252</v>
      </c>
      <c r="O43" s="33" t="s">
        <v>252</v>
      </c>
      <c r="T43" s="33" t="s">
        <v>314</v>
      </c>
      <c r="U43" s="33" t="s">
        <v>440</v>
      </c>
      <c r="W43" s="33" t="s">
        <v>112</v>
      </c>
      <c r="X43" s="33" t="s">
        <v>112</v>
      </c>
    </row>
    <row r="44" spans="1:24" ht="16.5" x14ac:dyDescent="0.3">
      <c r="A44" s="5" t="s">
        <v>40</v>
      </c>
      <c r="B44" s="5" t="s">
        <v>40</v>
      </c>
      <c r="K44" s="33" t="s">
        <v>17</v>
      </c>
      <c r="L44" s="33" t="s">
        <v>17</v>
      </c>
      <c r="N44" s="33" t="s">
        <v>168</v>
      </c>
      <c r="O44" s="33" t="s">
        <v>168</v>
      </c>
      <c r="T44" s="33" t="s">
        <v>121</v>
      </c>
      <c r="U44" s="33" t="s">
        <v>121</v>
      </c>
      <c r="W44" s="33" t="s">
        <v>110</v>
      </c>
      <c r="X44" s="33" t="s">
        <v>110</v>
      </c>
    </row>
    <row r="45" spans="1:24" ht="16.5" x14ac:dyDescent="0.3">
      <c r="A45" s="5" t="s">
        <v>42</v>
      </c>
      <c r="B45" s="5" t="s">
        <v>42</v>
      </c>
      <c r="K45" s="33" t="s">
        <v>7</v>
      </c>
      <c r="L45" s="33" t="s">
        <v>7</v>
      </c>
      <c r="N45" s="33" t="s">
        <v>66</v>
      </c>
      <c r="O45" s="33" t="s">
        <v>66</v>
      </c>
      <c r="T45" s="33" t="s">
        <v>129</v>
      </c>
      <c r="U45" s="33" t="s">
        <v>129</v>
      </c>
      <c r="W45" s="33" t="s">
        <v>99</v>
      </c>
      <c r="X45" s="33" t="s">
        <v>99</v>
      </c>
    </row>
    <row r="46" spans="1:24" ht="16.5" x14ac:dyDescent="0.3">
      <c r="A46" s="5" t="s">
        <v>43</v>
      </c>
      <c r="B46" s="5" t="s">
        <v>43</v>
      </c>
      <c r="K46" s="33" t="s">
        <v>236</v>
      </c>
      <c r="L46" s="33" t="s">
        <v>236</v>
      </c>
      <c r="N46" s="33" t="s">
        <v>253</v>
      </c>
      <c r="O46" s="33" t="s">
        <v>253</v>
      </c>
      <c r="T46" s="33" t="s">
        <v>315</v>
      </c>
      <c r="U46" s="33" t="s">
        <v>315</v>
      </c>
      <c r="W46" s="33" t="s">
        <v>346</v>
      </c>
      <c r="X46" s="33" t="s">
        <v>346</v>
      </c>
    </row>
    <row r="47" spans="1:24" ht="16.5" x14ac:dyDescent="0.3">
      <c r="A47" s="5" t="s">
        <v>279</v>
      </c>
      <c r="B47" s="5" t="s">
        <v>279</v>
      </c>
      <c r="K47" s="33" t="s">
        <v>147</v>
      </c>
      <c r="L47" s="33" t="s">
        <v>147</v>
      </c>
      <c r="N47" s="33" t="s">
        <v>254</v>
      </c>
      <c r="O47" s="33" t="s">
        <v>254</v>
      </c>
      <c r="T47" s="33" t="s">
        <v>125</v>
      </c>
      <c r="U47" s="33" t="s">
        <v>125</v>
      </c>
      <c r="W47" s="33" t="s">
        <v>98</v>
      </c>
      <c r="X47" s="33" t="s">
        <v>98</v>
      </c>
    </row>
    <row r="48" spans="1:24" ht="16.5" x14ac:dyDescent="0.3">
      <c r="A48" s="5" t="s">
        <v>44</v>
      </c>
      <c r="B48" s="5" t="s">
        <v>44</v>
      </c>
      <c r="K48" s="33" t="s">
        <v>148</v>
      </c>
      <c r="L48" s="33" t="s">
        <v>148</v>
      </c>
      <c r="N48" s="33" t="s">
        <v>255</v>
      </c>
      <c r="O48" s="33" t="s">
        <v>255</v>
      </c>
      <c r="T48" s="33" t="s">
        <v>316</v>
      </c>
      <c r="U48" s="33" t="s">
        <v>316</v>
      </c>
      <c r="W48" s="33" t="s">
        <v>182</v>
      </c>
      <c r="X48" s="33" t="s">
        <v>182</v>
      </c>
    </row>
    <row r="49" spans="1:24" ht="16.5" x14ac:dyDescent="0.3">
      <c r="A49" s="5" t="s">
        <v>38</v>
      </c>
      <c r="B49" s="5" t="s">
        <v>38</v>
      </c>
      <c r="K49" s="33" t="s">
        <v>237</v>
      </c>
      <c r="L49" s="33" t="s">
        <v>237</v>
      </c>
      <c r="N49" s="33" t="s">
        <v>256</v>
      </c>
      <c r="O49" s="33" t="s">
        <v>256</v>
      </c>
      <c r="T49" s="33" t="s">
        <v>116</v>
      </c>
      <c r="U49" s="33" t="s">
        <v>116</v>
      </c>
      <c r="W49" s="33" t="s">
        <v>347</v>
      </c>
      <c r="X49" s="33" t="s">
        <v>347</v>
      </c>
    </row>
    <row r="50" spans="1:24" ht="16.5" x14ac:dyDescent="0.3">
      <c r="A50" s="5" t="s">
        <v>46</v>
      </c>
      <c r="B50" s="5" t="s">
        <v>46</v>
      </c>
      <c r="K50" s="33" t="s">
        <v>195</v>
      </c>
      <c r="L50" s="33" t="s">
        <v>195</v>
      </c>
      <c r="N50" s="33" t="s">
        <v>257</v>
      </c>
      <c r="O50" s="33" t="s">
        <v>426</v>
      </c>
      <c r="T50" s="33" t="s">
        <v>317</v>
      </c>
      <c r="U50" s="33" t="s">
        <v>317</v>
      </c>
      <c r="W50" s="33" t="s">
        <v>183</v>
      </c>
      <c r="X50" s="33" t="s">
        <v>183</v>
      </c>
    </row>
    <row r="51" spans="1:24" ht="16.5" x14ac:dyDescent="0.3">
      <c r="A51" s="5" t="s">
        <v>47</v>
      </c>
      <c r="B51" s="5" t="s">
        <v>47</v>
      </c>
      <c r="K51" s="33" t="s">
        <v>12</v>
      </c>
      <c r="L51" s="33" t="s">
        <v>12</v>
      </c>
      <c r="N51" s="33" t="s">
        <v>75</v>
      </c>
      <c r="O51" s="33" t="s">
        <v>75</v>
      </c>
      <c r="T51" s="33" t="s">
        <v>318</v>
      </c>
      <c r="U51" s="33" t="s">
        <v>427</v>
      </c>
      <c r="W51" s="33" t="s">
        <v>184</v>
      </c>
      <c r="X51" s="33" t="s">
        <v>184</v>
      </c>
    </row>
    <row r="52" spans="1:24" ht="16.5" x14ac:dyDescent="0.3">
      <c r="A52" s="5" t="s">
        <v>285</v>
      </c>
      <c r="B52" s="5" t="s">
        <v>285</v>
      </c>
      <c r="K52" s="33" t="s">
        <v>18</v>
      </c>
      <c r="L52" s="33" t="s">
        <v>18</v>
      </c>
      <c r="N52" s="33" t="s">
        <v>71</v>
      </c>
      <c r="O52" s="33" t="s">
        <v>71</v>
      </c>
      <c r="T52" s="33" t="s">
        <v>136</v>
      </c>
      <c r="U52" s="33" t="s">
        <v>136</v>
      </c>
      <c r="W52" s="33" t="s">
        <v>416</v>
      </c>
      <c r="X52" s="33" t="s">
        <v>416</v>
      </c>
    </row>
    <row r="53" spans="1:24" ht="16.5" x14ac:dyDescent="0.3">
      <c r="A53" s="5" t="s">
        <v>48</v>
      </c>
      <c r="B53" s="5" t="s">
        <v>48</v>
      </c>
      <c r="K53" s="33" t="s">
        <v>19</v>
      </c>
      <c r="L53" s="33" t="s">
        <v>19</v>
      </c>
      <c r="N53" s="33" t="s">
        <v>65</v>
      </c>
      <c r="O53" s="33" t="s">
        <v>65</v>
      </c>
      <c r="T53" s="33" t="s">
        <v>319</v>
      </c>
      <c r="U53" s="33" t="s">
        <v>319</v>
      </c>
      <c r="W53" s="33" t="s">
        <v>348</v>
      </c>
      <c r="X53" s="33" t="s">
        <v>348</v>
      </c>
    </row>
    <row r="54" spans="1:24" ht="16.5" x14ac:dyDescent="0.3">
      <c r="A54" s="5" t="s">
        <v>45</v>
      </c>
      <c r="B54" s="5" t="s">
        <v>45</v>
      </c>
      <c r="K54" s="33" t="s">
        <v>6</v>
      </c>
      <c r="L54" s="33" t="s">
        <v>6</v>
      </c>
      <c r="N54" s="33" t="s">
        <v>363</v>
      </c>
      <c r="O54" s="33" t="s">
        <v>363</v>
      </c>
      <c r="T54" s="33" t="s">
        <v>320</v>
      </c>
      <c r="U54" s="33" t="s">
        <v>428</v>
      </c>
      <c r="W54" s="33" t="s">
        <v>109</v>
      </c>
      <c r="X54" s="33" t="s">
        <v>109</v>
      </c>
    </row>
    <row r="55" spans="1:24" ht="16.5" x14ac:dyDescent="0.3">
      <c r="A55" s="5" t="s">
        <v>49</v>
      </c>
      <c r="B55" s="5" t="s">
        <v>49</v>
      </c>
      <c r="K55" s="33" t="s">
        <v>149</v>
      </c>
      <c r="L55" s="33" t="s">
        <v>149</v>
      </c>
      <c r="N55" s="33" t="s">
        <v>258</v>
      </c>
      <c r="O55" s="33" t="s">
        <v>427</v>
      </c>
      <c r="T55" s="33" t="s">
        <v>123</v>
      </c>
      <c r="U55" s="33" t="s">
        <v>123</v>
      </c>
      <c r="W55" s="33" t="s">
        <v>349</v>
      </c>
      <c r="X55" s="33" t="s">
        <v>437</v>
      </c>
    </row>
    <row r="56" spans="1:24" ht="15.75" x14ac:dyDescent="0.25">
      <c r="A56" s="2" t="s">
        <v>221</v>
      </c>
      <c r="B56" s="2" t="s">
        <v>221</v>
      </c>
      <c r="K56" s="33" t="s">
        <v>238</v>
      </c>
      <c r="L56" s="33" t="s">
        <v>238</v>
      </c>
      <c r="N56" s="33" t="s">
        <v>259</v>
      </c>
      <c r="O56" s="33" t="s">
        <v>428</v>
      </c>
      <c r="T56" s="33" t="s">
        <v>126</v>
      </c>
      <c r="U56" s="33" t="s">
        <v>126</v>
      </c>
      <c r="W56" s="33" t="s">
        <v>107</v>
      </c>
      <c r="X56" s="33" t="s">
        <v>107</v>
      </c>
    </row>
    <row r="57" spans="1:24" ht="16.5" x14ac:dyDescent="0.3">
      <c r="A57" s="5" t="s">
        <v>50</v>
      </c>
      <c r="B57" s="5" t="s">
        <v>50</v>
      </c>
      <c r="K57" s="33" t="s">
        <v>461</v>
      </c>
      <c r="L57" s="33" t="s">
        <v>461</v>
      </c>
      <c r="N57" s="33" t="s">
        <v>361</v>
      </c>
      <c r="O57" s="33" t="s">
        <v>361</v>
      </c>
      <c r="T57" s="33" t="s">
        <v>135</v>
      </c>
      <c r="U57" s="33" t="s">
        <v>135</v>
      </c>
      <c r="W57" s="33" t="s">
        <v>108</v>
      </c>
      <c r="X57" s="33" t="s">
        <v>108</v>
      </c>
    </row>
    <row r="58" spans="1:24" ht="16.5" x14ac:dyDescent="0.3">
      <c r="A58" s="5" t="s">
        <v>52</v>
      </c>
      <c r="B58" s="5" t="s">
        <v>52</v>
      </c>
      <c r="N58" s="33" t="s">
        <v>260</v>
      </c>
      <c r="O58" s="33" t="s">
        <v>260</v>
      </c>
      <c r="T58" s="33" t="s">
        <v>321</v>
      </c>
      <c r="U58" s="33" t="s">
        <v>429</v>
      </c>
      <c r="W58" s="33" t="s">
        <v>350</v>
      </c>
      <c r="X58" s="33" t="s">
        <v>350</v>
      </c>
    </row>
    <row r="59" spans="1:24" ht="16.5" x14ac:dyDescent="0.3">
      <c r="A59" s="5" t="s">
        <v>51</v>
      </c>
      <c r="B59" s="5" t="s">
        <v>51</v>
      </c>
      <c r="N59" s="33" t="s">
        <v>362</v>
      </c>
      <c r="O59" s="33" t="s">
        <v>419</v>
      </c>
      <c r="T59" s="33" t="s">
        <v>132</v>
      </c>
      <c r="U59" s="33" t="s">
        <v>132</v>
      </c>
      <c r="W59" s="33" t="s">
        <v>351</v>
      </c>
      <c r="X59" s="33" t="s">
        <v>438</v>
      </c>
    </row>
    <row r="60" spans="1:24" ht="16.5" x14ac:dyDescent="0.3">
      <c r="A60" s="5" t="s">
        <v>53</v>
      </c>
      <c r="B60" s="5" t="s">
        <v>53</v>
      </c>
      <c r="N60" s="33" t="s">
        <v>80</v>
      </c>
      <c r="O60" s="33" t="s">
        <v>80</v>
      </c>
      <c r="T60" s="33" t="s">
        <v>322</v>
      </c>
      <c r="U60" s="33" t="s">
        <v>430</v>
      </c>
      <c r="W60" s="33" t="s">
        <v>352</v>
      </c>
      <c r="X60" s="33" t="s">
        <v>439</v>
      </c>
    </row>
    <row r="61" spans="1:24" ht="16.5" x14ac:dyDescent="0.3">
      <c r="A61" s="5" t="s">
        <v>54</v>
      </c>
      <c r="B61" s="5" t="s">
        <v>54</v>
      </c>
      <c r="N61" s="33" t="s">
        <v>77</v>
      </c>
      <c r="O61" s="33" t="s">
        <v>77</v>
      </c>
      <c r="T61" s="33" t="s">
        <v>323</v>
      </c>
      <c r="U61" s="33" t="s">
        <v>431</v>
      </c>
      <c r="W61" s="33" t="s">
        <v>353</v>
      </c>
      <c r="X61" s="33" t="s">
        <v>440</v>
      </c>
    </row>
    <row r="62" spans="1:24" ht="16.5" x14ac:dyDescent="0.3">
      <c r="A62" s="5" t="s">
        <v>56</v>
      </c>
      <c r="B62" s="5" t="s">
        <v>56</v>
      </c>
      <c r="N62" s="33" t="s">
        <v>261</v>
      </c>
      <c r="O62" s="33" t="s">
        <v>261</v>
      </c>
      <c r="T62" s="33" t="s">
        <v>324</v>
      </c>
      <c r="U62" s="33" t="s">
        <v>324</v>
      </c>
      <c r="W62" s="33" t="s">
        <v>89</v>
      </c>
      <c r="X62" s="33" t="s">
        <v>89</v>
      </c>
    </row>
    <row r="63" spans="1:24" ht="16.5" x14ac:dyDescent="0.3">
      <c r="A63" s="5" t="s">
        <v>57</v>
      </c>
      <c r="B63" s="5" t="s">
        <v>57</v>
      </c>
      <c r="N63" s="33" t="s">
        <v>262</v>
      </c>
      <c r="O63" s="33" t="s">
        <v>262</v>
      </c>
      <c r="T63" s="33" t="s">
        <v>127</v>
      </c>
      <c r="U63" s="33" t="s">
        <v>127</v>
      </c>
      <c r="W63" s="33" t="s">
        <v>111</v>
      </c>
      <c r="X63" s="33" t="s">
        <v>111</v>
      </c>
    </row>
    <row r="64" spans="1:24" ht="16.5" x14ac:dyDescent="0.3">
      <c r="A64" s="5" t="s">
        <v>55</v>
      </c>
      <c r="B64" s="5" t="s">
        <v>55</v>
      </c>
      <c r="N64" s="33" t="s">
        <v>67</v>
      </c>
      <c r="O64" s="33" t="s">
        <v>67</v>
      </c>
      <c r="T64" s="33" t="s">
        <v>128</v>
      </c>
      <c r="U64" s="33" t="s">
        <v>128</v>
      </c>
      <c r="W64" s="33" t="s">
        <v>197</v>
      </c>
      <c r="X64" s="33" t="s">
        <v>197</v>
      </c>
    </row>
    <row r="65" spans="1:24" ht="16.5" x14ac:dyDescent="0.3">
      <c r="A65" s="5" t="s">
        <v>58</v>
      </c>
      <c r="B65" s="5" t="s">
        <v>58</v>
      </c>
      <c r="N65" s="33" t="s">
        <v>263</v>
      </c>
      <c r="O65" s="33" t="s">
        <v>263</v>
      </c>
      <c r="T65" s="33" t="s">
        <v>325</v>
      </c>
      <c r="U65" s="33" t="s">
        <v>432</v>
      </c>
      <c r="W65" s="33" t="s">
        <v>201</v>
      </c>
      <c r="X65" s="33" t="s">
        <v>201</v>
      </c>
    </row>
    <row r="66" spans="1:24" ht="16.5" x14ac:dyDescent="0.3">
      <c r="A66" s="5" t="s">
        <v>59</v>
      </c>
      <c r="B66" s="5" t="s">
        <v>59</v>
      </c>
      <c r="N66" s="33" t="s">
        <v>169</v>
      </c>
      <c r="O66" s="33" t="s">
        <v>169</v>
      </c>
      <c r="T66" s="33" t="s">
        <v>326</v>
      </c>
      <c r="U66" s="33" t="s">
        <v>326</v>
      </c>
      <c r="W66" s="33" t="s">
        <v>101</v>
      </c>
      <c r="X66" s="33" t="s">
        <v>101</v>
      </c>
    </row>
    <row r="67" spans="1:24" ht="16.5" x14ac:dyDescent="0.3">
      <c r="A67" s="5" t="s">
        <v>289</v>
      </c>
      <c r="B67" s="5" t="s">
        <v>289</v>
      </c>
      <c r="N67" s="33" t="s">
        <v>82</v>
      </c>
      <c r="O67" s="33" t="s">
        <v>82</v>
      </c>
      <c r="T67" s="33" t="s">
        <v>327</v>
      </c>
      <c r="U67" s="33" t="s">
        <v>171</v>
      </c>
      <c r="W67" s="33" t="s">
        <v>104</v>
      </c>
      <c r="X67" s="33" t="s">
        <v>104</v>
      </c>
    </row>
    <row r="68" spans="1:24" ht="16.5" x14ac:dyDescent="0.3">
      <c r="A68" s="5" t="s">
        <v>60</v>
      </c>
      <c r="B68" s="5" t="s">
        <v>60</v>
      </c>
      <c r="N68" s="33" t="s">
        <v>264</v>
      </c>
      <c r="O68" s="33" t="s">
        <v>429</v>
      </c>
      <c r="T68" s="33" t="s">
        <v>130</v>
      </c>
      <c r="U68" s="33" t="s">
        <v>130</v>
      </c>
      <c r="W68" s="33" t="s">
        <v>369</v>
      </c>
      <c r="X68" s="33" t="s">
        <v>369</v>
      </c>
    </row>
    <row r="69" spans="1:24" ht="15.75" x14ac:dyDescent="0.25">
      <c r="A69" s="2" t="s">
        <v>217</v>
      </c>
      <c r="B69" s="2" t="s">
        <v>217</v>
      </c>
      <c r="N69" s="33" t="s">
        <v>265</v>
      </c>
      <c r="O69" s="33" t="s">
        <v>430</v>
      </c>
      <c r="T69" s="33" t="s">
        <v>124</v>
      </c>
      <c r="U69" s="33" t="s">
        <v>124</v>
      </c>
      <c r="W69" s="33" t="s">
        <v>93</v>
      </c>
      <c r="X69" s="33" t="s">
        <v>93</v>
      </c>
    </row>
    <row r="70" spans="1:24" ht="16.5" x14ac:dyDescent="0.3">
      <c r="A70" s="5" t="s">
        <v>61</v>
      </c>
      <c r="B70" s="5" t="s">
        <v>61</v>
      </c>
      <c r="N70" s="33" t="s">
        <v>266</v>
      </c>
      <c r="O70" s="33" t="s">
        <v>266</v>
      </c>
      <c r="T70" s="33" t="s">
        <v>115</v>
      </c>
      <c r="U70" s="33" t="s">
        <v>115</v>
      </c>
      <c r="W70" s="33" t="s">
        <v>354</v>
      </c>
      <c r="X70" s="33" t="s">
        <v>354</v>
      </c>
    </row>
    <row r="71" spans="1:24" ht="16.5" x14ac:dyDescent="0.3">
      <c r="A71" s="5" t="s">
        <v>62</v>
      </c>
      <c r="B71" s="5" t="s">
        <v>62</v>
      </c>
      <c r="N71" s="33" t="s">
        <v>267</v>
      </c>
      <c r="O71" s="33" t="s">
        <v>267</v>
      </c>
      <c r="T71" s="33" t="s">
        <v>114</v>
      </c>
      <c r="U71" s="33" t="s">
        <v>114</v>
      </c>
      <c r="W71" s="33" t="s">
        <v>355</v>
      </c>
      <c r="X71" s="33" t="s">
        <v>429</v>
      </c>
    </row>
    <row r="72" spans="1:24" ht="16.5" x14ac:dyDescent="0.3">
      <c r="A72" s="5" t="s">
        <v>242</v>
      </c>
      <c r="B72" s="5" t="s">
        <v>242</v>
      </c>
      <c r="N72" s="33" t="s">
        <v>268</v>
      </c>
      <c r="O72" s="33" t="s">
        <v>431</v>
      </c>
      <c r="W72" s="33" t="s">
        <v>102</v>
      </c>
      <c r="X72" s="33" t="s">
        <v>102</v>
      </c>
    </row>
    <row r="73" spans="1:24" ht="16.5" x14ac:dyDescent="0.3">
      <c r="A73" s="5" t="s">
        <v>63</v>
      </c>
      <c r="B73" s="5" t="s">
        <v>63</v>
      </c>
      <c r="N73" s="33" t="s">
        <v>170</v>
      </c>
      <c r="O73" s="33" t="s">
        <v>170</v>
      </c>
      <c r="W73" s="33" t="s">
        <v>185</v>
      </c>
      <c r="X73" s="33" t="s">
        <v>185</v>
      </c>
    </row>
    <row r="74" spans="1:24" ht="16.5" x14ac:dyDescent="0.3">
      <c r="A74" s="5" t="s">
        <v>251</v>
      </c>
      <c r="B74" s="5" t="s">
        <v>251</v>
      </c>
      <c r="N74" s="33" t="s">
        <v>269</v>
      </c>
      <c r="O74" s="33" t="s">
        <v>269</v>
      </c>
      <c r="W74" s="33" t="s">
        <v>97</v>
      </c>
      <c r="X74" s="33" t="s">
        <v>97</v>
      </c>
    </row>
    <row r="75" spans="1:24" ht="16.5" x14ac:dyDescent="0.3">
      <c r="A75" s="5" t="s">
        <v>68</v>
      </c>
      <c r="B75" s="5" t="s">
        <v>68</v>
      </c>
      <c r="N75" s="33" t="s">
        <v>270</v>
      </c>
      <c r="O75" s="33" t="s">
        <v>270</v>
      </c>
      <c r="W75" s="33" t="s">
        <v>356</v>
      </c>
      <c r="X75" s="33" t="s">
        <v>356</v>
      </c>
    </row>
    <row r="76" spans="1:24" ht="16.5" x14ac:dyDescent="0.3">
      <c r="A76" s="5" t="s">
        <v>71</v>
      </c>
      <c r="B76" s="5" t="s">
        <v>71</v>
      </c>
      <c r="N76" s="33" t="s">
        <v>271</v>
      </c>
      <c r="O76" s="33" t="s">
        <v>271</v>
      </c>
      <c r="W76" s="33" t="s">
        <v>357</v>
      </c>
      <c r="X76" s="33" t="s">
        <v>357</v>
      </c>
    </row>
    <row r="77" spans="1:24" ht="16.5" x14ac:dyDescent="0.3">
      <c r="A77" s="5" t="s">
        <v>69</v>
      </c>
      <c r="B77" s="5" t="s">
        <v>69</v>
      </c>
      <c r="N77" s="33" t="s">
        <v>272</v>
      </c>
      <c r="O77" s="33" t="s">
        <v>432</v>
      </c>
      <c r="W77" s="33" t="s">
        <v>94</v>
      </c>
      <c r="X77" s="33" t="s">
        <v>94</v>
      </c>
    </row>
    <row r="78" spans="1:24" ht="16.5" x14ac:dyDescent="0.3">
      <c r="A78" s="5" t="s">
        <v>64</v>
      </c>
      <c r="B78" s="5" t="s">
        <v>64</v>
      </c>
      <c r="N78" s="33" t="s">
        <v>171</v>
      </c>
      <c r="O78" s="33" t="s">
        <v>171</v>
      </c>
      <c r="W78" s="33" t="s">
        <v>202</v>
      </c>
      <c r="X78" s="33" t="s">
        <v>202</v>
      </c>
    </row>
    <row r="79" spans="1:24" ht="16.5" x14ac:dyDescent="0.3">
      <c r="A79" s="5" t="s">
        <v>72</v>
      </c>
      <c r="B79" s="5" t="s">
        <v>72</v>
      </c>
      <c r="N79" s="33" t="s">
        <v>273</v>
      </c>
      <c r="O79" s="33" t="s">
        <v>273</v>
      </c>
      <c r="W79" s="33" t="s">
        <v>358</v>
      </c>
      <c r="X79" s="33" t="s">
        <v>433</v>
      </c>
    </row>
    <row r="80" spans="1:24" ht="16.5" x14ac:dyDescent="0.3">
      <c r="A80" s="5" t="s">
        <v>66</v>
      </c>
      <c r="B80" s="5" t="s">
        <v>66</v>
      </c>
      <c r="N80" s="33" t="s">
        <v>172</v>
      </c>
      <c r="O80" s="33" t="s">
        <v>172</v>
      </c>
      <c r="W80" s="33" t="s">
        <v>106</v>
      </c>
      <c r="X80" s="33" t="s">
        <v>106</v>
      </c>
    </row>
    <row r="81" spans="1:15" ht="16.5" x14ac:dyDescent="0.3">
      <c r="A81" s="5" t="s">
        <v>65</v>
      </c>
      <c r="B81" s="5" t="s">
        <v>65</v>
      </c>
      <c r="N81" s="33" t="s">
        <v>274</v>
      </c>
      <c r="O81" s="33" t="s">
        <v>274</v>
      </c>
    </row>
    <row r="82" spans="1:15" ht="16.5" x14ac:dyDescent="0.3">
      <c r="A82" s="5" t="s">
        <v>79</v>
      </c>
      <c r="B82" s="5" t="s">
        <v>79</v>
      </c>
      <c r="N82" s="33" t="s">
        <v>275</v>
      </c>
      <c r="O82" s="33" t="s">
        <v>275</v>
      </c>
    </row>
    <row r="83" spans="1:15" ht="16.5" x14ac:dyDescent="0.3">
      <c r="A83" s="5" t="s">
        <v>277</v>
      </c>
      <c r="B83" s="5" t="s">
        <v>277</v>
      </c>
      <c r="N83" s="33" t="s">
        <v>276</v>
      </c>
      <c r="O83" s="33" t="s">
        <v>276</v>
      </c>
    </row>
    <row r="84" spans="1:15" ht="16.5" x14ac:dyDescent="0.3">
      <c r="A84" s="5" t="s">
        <v>75</v>
      </c>
      <c r="B84" s="5" t="s">
        <v>75</v>
      </c>
      <c r="N84" s="33" t="s">
        <v>173</v>
      </c>
      <c r="O84" s="33" t="s">
        <v>173</v>
      </c>
    </row>
    <row r="85" spans="1:15" ht="16.5" x14ac:dyDescent="0.3">
      <c r="A85" s="5" t="s">
        <v>74</v>
      </c>
      <c r="B85" s="5" t="s">
        <v>74</v>
      </c>
      <c r="N85" s="33" t="s">
        <v>69</v>
      </c>
      <c r="O85" s="33" t="s">
        <v>69</v>
      </c>
    </row>
    <row r="86" spans="1:15" ht="16.5" x14ac:dyDescent="0.3">
      <c r="A86" s="5" t="s">
        <v>78</v>
      </c>
      <c r="B86" s="5" t="s">
        <v>78</v>
      </c>
      <c r="N86" s="33" t="s">
        <v>277</v>
      </c>
      <c r="O86" s="33" t="s">
        <v>433</v>
      </c>
    </row>
    <row r="87" spans="1:15" ht="16.5" x14ac:dyDescent="0.3">
      <c r="A87" s="5" t="s">
        <v>77</v>
      </c>
      <c r="B87" s="5" t="s">
        <v>77</v>
      </c>
      <c r="N87" s="33" t="s">
        <v>278</v>
      </c>
      <c r="O87" s="33" t="s">
        <v>278</v>
      </c>
    </row>
    <row r="88" spans="1:15" ht="16.5" x14ac:dyDescent="0.3">
      <c r="A88" s="5" t="s">
        <v>67</v>
      </c>
      <c r="B88" s="5" t="s">
        <v>67</v>
      </c>
    </row>
    <row r="89" spans="1:15" ht="16.5" x14ac:dyDescent="0.3">
      <c r="A89" s="5" t="s">
        <v>70</v>
      </c>
      <c r="B89" s="5" t="s">
        <v>70</v>
      </c>
    </row>
    <row r="90" spans="1:15" ht="16.5" x14ac:dyDescent="0.3">
      <c r="A90" s="5" t="s">
        <v>73</v>
      </c>
      <c r="B90" s="5" t="s">
        <v>73</v>
      </c>
    </row>
    <row r="91" spans="1:15" ht="16.5" x14ac:dyDescent="0.3">
      <c r="A91" s="5" t="s">
        <v>81</v>
      </c>
      <c r="B91" s="5" t="s">
        <v>81</v>
      </c>
    </row>
    <row r="92" spans="1:15" ht="16.5" x14ac:dyDescent="0.3">
      <c r="A92" s="5" t="s">
        <v>82</v>
      </c>
      <c r="B92" s="5" t="s">
        <v>82</v>
      </c>
    </row>
    <row r="93" spans="1:15" ht="16.5" x14ac:dyDescent="0.3">
      <c r="A93" s="5" t="s">
        <v>80</v>
      </c>
      <c r="B93" s="5" t="s">
        <v>80</v>
      </c>
    </row>
    <row r="94" spans="1:15" ht="16.5" x14ac:dyDescent="0.3">
      <c r="A94" s="5" t="s">
        <v>84</v>
      </c>
      <c r="B94" s="5" t="s">
        <v>84</v>
      </c>
    </row>
    <row r="95" spans="1:15" ht="16.5" x14ac:dyDescent="0.3">
      <c r="A95" s="5" t="s">
        <v>76</v>
      </c>
      <c r="B95" s="5" t="s">
        <v>76</v>
      </c>
    </row>
    <row r="96" spans="1:15" ht="16.5" x14ac:dyDescent="0.3">
      <c r="A96" s="5" t="s">
        <v>83</v>
      </c>
      <c r="B96" s="5" t="s">
        <v>83</v>
      </c>
    </row>
    <row r="97" spans="1:2" ht="16.5" x14ac:dyDescent="0.3">
      <c r="A97" s="5" t="s">
        <v>268</v>
      </c>
      <c r="B97" s="5" t="s">
        <v>268</v>
      </c>
    </row>
    <row r="98" spans="1:2" ht="16.5" x14ac:dyDescent="0.3">
      <c r="A98" s="5" t="s">
        <v>171</v>
      </c>
      <c r="B98" s="5" t="s">
        <v>171</v>
      </c>
    </row>
    <row r="99" spans="1:2" ht="16.5" x14ac:dyDescent="0.3">
      <c r="A99" s="5" t="s">
        <v>85</v>
      </c>
      <c r="B99" s="5" t="s">
        <v>85</v>
      </c>
    </row>
    <row r="100" spans="1:2" x14ac:dyDescent="0.25">
      <c r="A100" s="2" t="s">
        <v>223</v>
      </c>
      <c r="B100" s="2" t="s">
        <v>223</v>
      </c>
    </row>
    <row r="101" spans="1:2" ht="16.5" x14ac:dyDescent="0.3">
      <c r="A101" s="5" t="s">
        <v>86</v>
      </c>
      <c r="B101" s="5" t="s">
        <v>86</v>
      </c>
    </row>
    <row r="102" spans="1:2" ht="16.5" x14ac:dyDescent="0.3">
      <c r="A102" s="5" t="s">
        <v>87</v>
      </c>
      <c r="B102" s="5" t="s">
        <v>87</v>
      </c>
    </row>
    <row r="103" spans="1:2" x14ac:dyDescent="0.25">
      <c r="A103" s="2" t="s">
        <v>224</v>
      </c>
      <c r="B103" s="2" t="s">
        <v>224</v>
      </c>
    </row>
    <row r="104" spans="1:2" ht="16.5" x14ac:dyDescent="0.3">
      <c r="A104" s="5" t="s">
        <v>88</v>
      </c>
      <c r="B104" s="5" t="s">
        <v>88</v>
      </c>
    </row>
    <row r="105" spans="1:2" ht="16.5" x14ac:dyDescent="0.3">
      <c r="A105" s="5" t="s">
        <v>89</v>
      </c>
      <c r="B105" s="5" t="s">
        <v>89</v>
      </c>
    </row>
    <row r="106" spans="1:2" ht="16.5" x14ac:dyDescent="0.3">
      <c r="A106" s="5" t="s">
        <v>90</v>
      </c>
      <c r="B106" s="5" t="s">
        <v>90</v>
      </c>
    </row>
    <row r="107" spans="1:2" ht="16.5" x14ac:dyDescent="0.3">
      <c r="A107" s="5" t="s">
        <v>91</v>
      </c>
      <c r="B107" s="5" t="s">
        <v>91</v>
      </c>
    </row>
    <row r="108" spans="1:2" ht="16.5" x14ac:dyDescent="0.3">
      <c r="A108" s="5" t="s">
        <v>92</v>
      </c>
      <c r="B108" s="5" t="s">
        <v>92</v>
      </c>
    </row>
    <row r="109" spans="1:2" ht="16.5" x14ac:dyDescent="0.3">
      <c r="A109" s="5" t="s">
        <v>349</v>
      </c>
      <c r="B109" s="5" t="s">
        <v>349</v>
      </c>
    </row>
    <row r="110" spans="1:2" ht="16.5" x14ac:dyDescent="0.3">
      <c r="A110" s="5" t="s">
        <v>93</v>
      </c>
      <c r="B110" s="5" t="s">
        <v>93</v>
      </c>
    </row>
    <row r="111" spans="1:2" ht="16.5" x14ac:dyDescent="0.3">
      <c r="A111" s="5" t="s">
        <v>95</v>
      </c>
      <c r="B111" s="5" t="s">
        <v>95</v>
      </c>
    </row>
    <row r="112" spans="1:2" ht="16.5" x14ac:dyDescent="0.3">
      <c r="A112" s="5" t="s">
        <v>96</v>
      </c>
      <c r="B112" s="5" t="s">
        <v>96</v>
      </c>
    </row>
    <row r="113" spans="1:2" ht="16.5" x14ac:dyDescent="0.3">
      <c r="A113" s="5" t="s">
        <v>106</v>
      </c>
      <c r="B113" s="5" t="s">
        <v>106</v>
      </c>
    </row>
    <row r="114" spans="1:2" ht="16.5" x14ac:dyDescent="0.3">
      <c r="A114" s="5" t="s">
        <v>99</v>
      </c>
      <c r="B114" s="5" t="s">
        <v>99</v>
      </c>
    </row>
    <row r="115" spans="1:2" ht="16.5" x14ac:dyDescent="0.3">
      <c r="A115" s="5" t="s">
        <v>97</v>
      </c>
      <c r="B115" s="5" t="s">
        <v>97</v>
      </c>
    </row>
    <row r="116" spans="1:2" ht="16.5" x14ac:dyDescent="0.3">
      <c r="A116" s="5" t="s">
        <v>94</v>
      </c>
      <c r="B116" s="5" t="s">
        <v>94</v>
      </c>
    </row>
    <row r="117" spans="1:2" ht="16.5" x14ac:dyDescent="0.3">
      <c r="A117" s="5" t="s">
        <v>98</v>
      </c>
      <c r="B117" s="5" t="s">
        <v>98</v>
      </c>
    </row>
    <row r="118" spans="1:2" ht="16.5" x14ac:dyDescent="0.3">
      <c r="A118" s="5" t="s">
        <v>103</v>
      </c>
      <c r="B118" s="5" t="s">
        <v>103</v>
      </c>
    </row>
    <row r="119" spans="1:2" ht="16.5" x14ac:dyDescent="0.3">
      <c r="A119" s="5" t="s">
        <v>105</v>
      </c>
      <c r="B119" s="5" t="s">
        <v>105</v>
      </c>
    </row>
    <row r="120" spans="1:2" ht="16.5" x14ac:dyDescent="0.3">
      <c r="A120" s="5" t="s">
        <v>101</v>
      </c>
      <c r="B120" s="5" t="s">
        <v>101</v>
      </c>
    </row>
    <row r="121" spans="1:2" ht="16.5" x14ac:dyDescent="0.3">
      <c r="A121" s="5" t="s">
        <v>333</v>
      </c>
      <c r="B121" s="5" t="s">
        <v>333</v>
      </c>
    </row>
    <row r="122" spans="1:2" ht="16.5" x14ac:dyDescent="0.3">
      <c r="A122" s="5" t="s">
        <v>180</v>
      </c>
      <c r="B122" s="5" t="s">
        <v>180</v>
      </c>
    </row>
    <row r="123" spans="1:2" ht="16.5" x14ac:dyDescent="0.3">
      <c r="A123" s="5" t="s">
        <v>140</v>
      </c>
      <c r="B123" s="5" t="s">
        <v>140</v>
      </c>
    </row>
    <row r="124" spans="1:2" ht="16.5" x14ac:dyDescent="0.3">
      <c r="A124" s="5" t="s">
        <v>181</v>
      </c>
      <c r="B124" s="5" t="s">
        <v>181</v>
      </c>
    </row>
    <row r="125" spans="1:2" ht="16.5" x14ac:dyDescent="0.3">
      <c r="A125" s="5" t="s">
        <v>111</v>
      </c>
      <c r="B125" s="5" t="s">
        <v>111</v>
      </c>
    </row>
    <row r="126" spans="1:2" ht="16.5" x14ac:dyDescent="0.3">
      <c r="A126" s="5" t="s">
        <v>100</v>
      </c>
      <c r="B126" s="5" t="s">
        <v>100</v>
      </c>
    </row>
    <row r="127" spans="1:2" ht="16.5" x14ac:dyDescent="0.3">
      <c r="A127" s="5" t="s">
        <v>102</v>
      </c>
      <c r="B127" s="5" t="s">
        <v>102</v>
      </c>
    </row>
    <row r="128" spans="1:2" ht="16.5" x14ac:dyDescent="0.3">
      <c r="A128" s="5" t="s">
        <v>109</v>
      </c>
      <c r="B128" s="5" t="s">
        <v>109</v>
      </c>
    </row>
    <row r="129" spans="1:2" ht="16.5" x14ac:dyDescent="0.3">
      <c r="A129" s="5" t="s">
        <v>175</v>
      </c>
      <c r="B129" s="5" t="s">
        <v>175</v>
      </c>
    </row>
    <row r="130" spans="1:2" ht="16.5" x14ac:dyDescent="0.3">
      <c r="A130" s="5" t="s">
        <v>104</v>
      </c>
      <c r="B130" s="5" t="s">
        <v>104</v>
      </c>
    </row>
    <row r="131" spans="1:2" ht="16.5" x14ac:dyDescent="0.3">
      <c r="A131" s="5" t="s">
        <v>107</v>
      </c>
      <c r="B131" s="5" t="s">
        <v>107</v>
      </c>
    </row>
    <row r="132" spans="1:2" ht="16.5" x14ac:dyDescent="0.3">
      <c r="A132" s="5" t="s">
        <v>108</v>
      </c>
      <c r="B132" s="5" t="s">
        <v>108</v>
      </c>
    </row>
    <row r="133" spans="1:2" ht="16.5" x14ac:dyDescent="0.3">
      <c r="A133" s="5" t="s">
        <v>338</v>
      </c>
      <c r="B133" s="5" t="s">
        <v>338</v>
      </c>
    </row>
    <row r="134" spans="1:2" ht="16.5" x14ac:dyDescent="0.3">
      <c r="A134" s="5" t="s">
        <v>113</v>
      </c>
      <c r="B134" s="5" t="s">
        <v>113</v>
      </c>
    </row>
    <row r="135" spans="1:2" x14ac:dyDescent="0.25">
      <c r="A135" s="2" t="s">
        <v>222</v>
      </c>
      <c r="B135" s="2" t="s">
        <v>222</v>
      </c>
    </row>
    <row r="136" spans="1:2" ht="16.5" x14ac:dyDescent="0.3">
      <c r="A136" s="5" t="s">
        <v>114</v>
      </c>
      <c r="B136" s="5" t="s">
        <v>114</v>
      </c>
    </row>
    <row r="137" spans="1:2" ht="16.5" x14ac:dyDescent="0.3">
      <c r="A137" s="5" t="s">
        <v>115</v>
      </c>
      <c r="B137" s="5" t="s">
        <v>115</v>
      </c>
    </row>
    <row r="138" spans="1:2" ht="16.5" x14ac:dyDescent="0.3">
      <c r="A138" s="5" t="s">
        <v>116</v>
      </c>
      <c r="B138" s="5" t="s">
        <v>116</v>
      </c>
    </row>
    <row r="139" spans="1:2" ht="16.5" x14ac:dyDescent="0.3">
      <c r="A139" s="5" t="s">
        <v>117</v>
      </c>
      <c r="B139" s="5" t="s">
        <v>117</v>
      </c>
    </row>
    <row r="140" spans="1:2" ht="16.5" x14ac:dyDescent="0.3">
      <c r="A140" s="5" t="s">
        <v>322</v>
      </c>
      <c r="B140" s="5" t="s">
        <v>322</v>
      </c>
    </row>
    <row r="141" spans="1:2" ht="16.5" x14ac:dyDescent="0.3">
      <c r="A141" s="5" t="s">
        <v>118</v>
      </c>
      <c r="B141" s="5" t="s">
        <v>118</v>
      </c>
    </row>
    <row r="142" spans="1:2" ht="16.5" x14ac:dyDescent="0.3">
      <c r="A142" s="5" t="s">
        <v>120</v>
      </c>
      <c r="B142" s="5" t="s">
        <v>120</v>
      </c>
    </row>
    <row r="143" spans="1:2" ht="16.5" x14ac:dyDescent="0.3">
      <c r="A143" s="5" t="s">
        <v>119</v>
      </c>
      <c r="B143" s="5" t="s">
        <v>119</v>
      </c>
    </row>
    <row r="144" spans="1:2" ht="16.5" x14ac:dyDescent="0.3">
      <c r="A144" s="5" t="s">
        <v>121</v>
      </c>
      <c r="B144" s="5" t="s">
        <v>121</v>
      </c>
    </row>
    <row r="145" spans="1:2" ht="16.5" x14ac:dyDescent="0.3">
      <c r="A145" s="5" t="s">
        <v>314</v>
      </c>
      <c r="B145" s="5" t="s">
        <v>314</v>
      </c>
    </row>
    <row r="146" spans="1:2" ht="16.5" x14ac:dyDescent="0.3">
      <c r="A146" s="5" t="s">
        <v>122</v>
      </c>
      <c r="B146" s="5" t="s">
        <v>122</v>
      </c>
    </row>
    <row r="147" spans="1:2" ht="16.5" x14ac:dyDescent="0.3">
      <c r="A147" s="5" t="s">
        <v>295</v>
      </c>
      <c r="B147" s="5" t="s">
        <v>295</v>
      </c>
    </row>
    <row r="148" spans="1:2" ht="16.5" x14ac:dyDescent="0.3">
      <c r="A148" s="5" t="s">
        <v>123</v>
      </c>
      <c r="B148" s="5" t="s">
        <v>123</v>
      </c>
    </row>
    <row r="149" spans="1:2" ht="16.5" x14ac:dyDescent="0.3">
      <c r="A149" s="5" t="s">
        <v>126</v>
      </c>
      <c r="B149" s="5" t="s">
        <v>126</v>
      </c>
    </row>
    <row r="150" spans="1:2" ht="16.5" x14ac:dyDescent="0.3">
      <c r="A150" s="5" t="s">
        <v>321</v>
      </c>
      <c r="B150" s="5" t="s">
        <v>321</v>
      </c>
    </row>
    <row r="151" spans="1:2" ht="16.5" x14ac:dyDescent="0.3">
      <c r="A151" s="5" t="s">
        <v>124</v>
      </c>
      <c r="B151" s="5" t="s">
        <v>124</v>
      </c>
    </row>
    <row r="152" spans="1:2" ht="16.5" x14ac:dyDescent="0.3">
      <c r="A152" s="5" t="s">
        <v>133</v>
      </c>
      <c r="B152" s="5" t="s">
        <v>133</v>
      </c>
    </row>
    <row r="153" spans="1:2" ht="16.5" x14ac:dyDescent="0.3">
      <c r="A153" s="5" t="s">
        <v>128</v>
      </c>
      <c r="B153" s="5" t="s">
        <v>128</v>
      </c>
    </row>
    <row r="154" spans="1:2" ht="16.5" x14ac:dyDescent="0.3">
      <c r="A154" s="5" t="s">
        <v>129</v>
      </c>
      <c r="B154" s="5" t="s">
        <v>129</v>
      </c>
    </row>
    <row r="155" spans="1:2" ht="16.5" x14ac:dyDescent="0.3">
      <c r="A155" s="5" t="s">
        <v>125</v>
      </c>
      <c r="B155" s="5" t="s">
        <v>125</v>
      </c>
    </row>
    <row r="156" spans="1:2" ht="16.5" x14ac:dyDescent="0.3">
      <c r="A156" s="5" t="s">
        <v>130</v>
      </c>
      <c r="B156" s="5" t="s">
        <v>130</v>
      </c>
    </row>
    <row r="157" spans="1:2" ht="16.5" x14ac:dyDescent="0.3">
      <c r="A157" s="5" t="s">
        <v>127</v>
      </c>
      <c r="B157" s="5" t="s">
        <v>127</v>
      </c>
    </row>
    <row r="158" spans="1:2" ht="16.5" x14ac:dyDescent="0.3">
      <c r="A158" s="5" t="s">
        <v>312</v>
      </c>
      <c r="B158" s="5" t="s">
        <v>312</v>
      </c>
    </row>
    <row r="159" spans="1:2" ht="16.5" x14ac:dyDescent="0.3">
      <c r="A159" s="5" t="s">
        <v>131</v>
      </c>
      <c r="B159" s="5" t="s">
        <v>131</v>
      </c>
    </row>
    <row r="160" spans="1:2" ht="16.5" x14ac:dyDescent="0.3">
      <c r="A160" s="5" t="s">
        <v>132</v>
      </c>
      <c r="B160" s="5" t="s">
        <v>132</v>
      </c>
    </row>
    <row r="161" spans="1:2" ht="16.5" x14ac:dyDescent="0.3">
      <c r="A161" s="5" t="s">
        <v>136</v>
      </c>
      <c r="B161" s="5" t="s">
        <v>136</v>
      </c>
    </row>
    <row r="162" spans="1:2" ht="16.5" x14ac:dyDescent="0.3">
      <c r="A162" s="5" t="s">
        <v>313</v>
      </c>
      <c r="B162" s="5" t="s">
        <v>313</v>
      </c>
    </row>
    <row r="163" spans="1:2" ht="16.5" x14ac:dyDescent="0.3">
      <c r="A163" s="5" t="s">
        <v>134</v>
      </c>
      <c r="B163" s="5" t="s">
        <v>134</v>
      </c>
    </row>
    <row r="164" spans="1:2" ht="16.5" x14ac:dyDescent="0.3">
      <c r="A164" s="5" t="s">
        <v>323</v>
      </c>
      <c r="B164" s="5" t="s">
        <v>323</v>
      </c>
    </row>
    <row r="165" spans="1:2" ht="16.5" x14ac:dyDescent="0.3">
      <c r="A165" s="5" t="s">
        <v>137</v>
      </c>
      <c r="B165" s="5" t="s">
        <v>137</v>
      </c>
    </row>
    <row r="166" spans="1:2" x14ac:dyDescent="0.25">
      <c r="A166" s="2" t="s">
        <v>219</v>
      </c>
      <c r="B166" s="2" t="s">
        <v>219</v>
      </c>
    </row>
    <row r="167" spans="1:2" ht="16.5" x14ac:dyDescent="0.25">
      <c r="A167" s="9" t="s">
        <v>138</v>
      </c>
      <c r="B167" s="9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OUTIL</vt:lpstr>
      <vt:lpstr>FILTRES</vt:lpstr>
      <vt:lpstr>Exportations </vt:lpstr>
      <vt:lpstr>Importations</vt:lpstr>
      <vt:lpstr>Exportations  (adap)</vt:lpstr>
      <vt:lpstr>Importations (adap)</vt:lpstr>
      <vt:lpstr>REF</vt:lpstr>
    </vt:vector>
  </TitlesOfParts>
  <Company>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ZEJLI Hajiba</dc:creator>
  <cp:lastModifiedBy>BHAHOU Ahmed</cp:lastModifiedBy>
  <dcterms:created xsi:type="dcterms:W3CDTF">2022-12-02T15:10:17Z</dcterms:created>
  <dcterms:modified xsi:type="dcterms:W3CDTF">2025-10-23T08:36:50Z</dcterms:modified>
</cp:coreProperties>
</file>