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licers/slicer3.xml" ContentType="application/vnd.ms-excel.slicer+xml"/>
  <Override PartName="/xl/drawings/drawing6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txshare\service etudes\IMEE\5 Mai 2026\"/>
    </mc:Choice>
  </mc:AlternateContent>
  <xr:revisionPtr revIDLastSave="0" documentId="8_{104026D3-A72C-439F-AE81-668C74AF281D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OUTIL" sheetId="4" state="hidden" r:id="rId1"/>
    <sheet name="FILTRES" sheetId="8" state="hidden" r:id="rId2"/>
    <sheet name="Exportations " sheetId="1" r:id="rId3"/>
    <sheet name="Importations" sheetId="3" r:id="rId4"/>
    <sheet name="Exportations  (adap)" sheetId="5" state="hidden" r:id="rId5"/>
    <sheet name="Importations (adap)" sheetId="6" state="hidden" r:id="rId6"/>
    <sheet name="REF" sheetId="7" state="hidden" r:id="rId7"/>
  </sheets>
  <definedNames>
    <definedName name="_xlnm._FilterDatabase" localSheetId="2" hidden="1">'Exportations '!$A$5:$E$173</definedName>
    <definedName name="_xlnm._FilterDatabase" localSheetId="4" hidden="1">'Exportations  (adap)'!$B$6:$F$174</definedName>
    <definedName name="Segment_Annee">#N/A</definedName>
    <definedName name="Segment_Enregistrement_Mois">#N/A</definedName>
  </definedNames>
  <calcPr calcId="191029"/>
  <pivotCaches>
    <pivotCache cacheId="24" r:id="rId8"/>
    <pivotCache cacheId="27" r:id="rId9"/>
    <pivotCache cacheId="30" r:id="rId10"/>
    <pivotCache cacheId="33" r:id="rId11"/>
    <pivotCache cacheId="36" r:id="rId12"/>
    <pivotCache cacheId="39" r:id="rId13"/>
    <pivotCache cacheId="42" r:id="rId14"/>
    <pivotCache cacheId="45" r:id="rId15"/>
    <pivotCache cacheId="48" r:id="rId16"/>
    <pivotCache cacheId="51" r:id="rId17"/>
    <pivotCache cacheId="54" r:id="rId18"/>
    <pivotCache cacheId="57" r:id="rId19"/>
    <pivotCache cacheId="60" r:id="rId20"/>
    <pivotCache cacheId="63" r:id="rId21"/>
    <pivotCache cacheId="66" r:id="rId22"/>
    <pivotCache cacheId="69" r:id="rId23"/>
    <pivotCache cacheId="72" r:id="rId24"/>
    <pivotCache cacheId="75" r:id="rId25"/>
    <pivotCache cacheId="78" r:id="rId26"/>
    <pivotCache cacheId="81" r:id="rId27"/>
    <pivotCache cacheId="84" r:id="rId28"/>
  </pivotCaches>
  <extLst>
    <ext xmlns:x14="http://schemas.microsoft.com/office/spreadsheetml/2009/9/main" uri="{876F7934-8845-4945-9796-88D515C7AA90}">
      <x14:pivotCaches>
        <pivotCache cacheId="21" r:id="rId29"/>
      </x14:pivotCaches>
    </ext>
    <ext xmlns:x14="http://schemas.microsoft.com/office/spreadsheetml/2009/9/main" uri="{BBE1A952-AA13-448e-AADC-164F8A28A991}">
      <x14:slicerCaches>
        <x14:slicerCache r:id="rId30"/>
        <x14:slicerCache r:id="rId3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U39" i="4" l="1"/>
  <c r="CW36" i="4"/>
  <c r="CW11" i="4"/>
  <c r="CW10" i="4"/>
  <c r="CW12" i="4"/>
  <c r="EC10" i="4"/>
  <c r="EK10" i="4"/>
  <c r="K10" i="4"/>
  <c r="F173" i="5" l="1"/>
  <c r="E172" i="1" s="1"/>
  <c r="E173" i="5"/>
  <c r="D172" i="1" s="1"/>
  <c r="D173" i="5"/>
  <c r="C172" i="1" s="1"/>
  <c r="C173" i="5"/>
  <c r="B172" i="1" s="1"/>
  <c r="F195" i="6"/>
  <c r="E194" i="3" s="1"/>
  <c r="E195" i="6"/>
  <c r="D194" i="3" s="1"/>
  <c r="D195" i="6"/>
  <c r="C194" i="3" s="1"/>
  <c r="C195" i="6"/>
  <c r="B194" i="3" s="1"/>
  <c r="A4" i="4" l="1"/>
  <c r="C1" i="4" l="1"/>
  <c r="A1" i="4"/>
  <c r="C1" i="8"/>
  <c r="A1" i="8"/>
  <c r="AS9" i="4"/>
  <c r="EU9" i="4"/>
  <c r="EM9" i="4"/>
  <c r="EE9" i="4"/>
  <c r="DW9" i="4"/>
  <c r="DO9" i="4"/>
  <c r="DG9" i="4"/>
  <c r="CY9" i="4"/>
  <c r="CQ9" i="4"/>
  <c r="CH9" i="4"/>
  <c r="BQ9" i="4"/>
  <c r="BI9" i="4"/>
  <c r="BA9" i="4"/>
  <c r="AK9" i="4"/>
  <c r="AC9" i="4"/>
  <c r="U9" i="4"/>
  <c r="M9" i="4"/>
  <c r="E9" i="4"/>
  <c r="B5" i="1" l="1"/>
  <c r="B5" i="3"/>
  <c r="C40" i="5"/>
  <c r="F40" i="5"/>
  <c r="B40" i="5"/>
  <c r="D40" i="5"/>
  <c r="E40" i="5"/>
  <c r="D41" i="6"/>
  <c r="C41" i="6"/>
  <c r="F41" i="6"/>
  <c r="B41" i="6"/>
  <c r="E41" i="6"/>
  <c r="D5" i="1"/>
  <c r="D5" i="3"/>
  <c r="C75" i="5"/>
  <c r="B74" i="1" s="1"/>
  <c r="D75" i="5"/>
  <c r="C74" i="1" s="1"/>
  <c r="E75" i="5"/>
  <c r="D74" i="1" s="1"/>
  <c r="F75" i="5"/>
  <c r="E74" i="1" s="1"/>
  <c r="B75" i="5"/>
  <c r="D75" i="6"/>
  <c r="C74" i="3" s="1"/>
  <c r="C75" i="6"/>
  <c r="B74" i="3" s="1"/>
  <c r="F75" i="6"/>
  <c r="E74" i="3" s="1"/>
  <c r="E75" i="6"/>
  <c r="D74" i="3" s="1"/>
  <c r="B75" i="6"/>
  <c r="C62" i="5"/>
  <c r="B61" i="1" s="1"/>
  <c r="D62" i="5"/>
  <c r="C61" i="1" s="1"/>
  <c r="E62" i="5"/>
  <c r="D61" i="1" s="1"/>
  <c r="F62" i="5"/>
  <c r="E61" i="1" s="1"/>
  <c r="B62" i="5"/>
  <c r="C106" i="5"/>
  <c r="B105" i="1" s="1"/>
  <c r="D106" i="5"/>
  <c r="C105" i="1" s="1"/>
  <c r="E106" i="5"/>
  <c r="D105" i="1" s="1"/>
  <c r="F106" i="5"/>
  <c r="E105" i="1" s="1"/>
  <c r="B106" i="5"/>
  <c r="F161" i="6"/>
  <c r="E160" i="3" s="1"/>
  <c r="C161" i="6"/>
  <c r="B160" i="3" s="1"/>
  <c r="D161" i="6"/>
  <c r="C160" i="3" s="1"/>
  <c r="E161" i="6"/>
  <c r="D160" i="3" s="1"/>
  <c r="B161" i="6"/>
  <c r="C44" i="5"/>
  <c r="B43" i="1" s="1"/>
  <c r="D44" i="5"/>
  <c r="C43" i="1" s="1"/>
  <c r="E44" i="5"/>
  <c r="D43" i="1" s="1"/>
  <c r="F44" i="5"/>
  <c r="E43" i="1" s="1"/>
  <c r="B44" i="5"/>
  <c r="C141" i="5"/>
  <c r="B140" i="1" s="1"/>
  <c r="D141" i="5"/>
  <c r="C140" i="1" s="1"/>
  <c r="E141" i="5"/>
  <c r="D140" i="1" s="1"/>
  <c r="F141" i="5"/>
  <c r="E140" i="1" s="1"/>
  <c r="B141" i="5"/>
  <c r="F68" i="6"/>
  <c r="E67" i="3" s="1"/>
  <c r="C68" i="6"/>
  <c r="B67" i="3" s="1"/>
  <c r="D68" i="6"/>
  <c r="C67" i="3" s="1"/>
  <c r="E68" i="6"/>
  <c r="D67" i="3" s="1"/>
  <c r="B68" i="6"/>
  <c r="C172" i="5"/>
  <c r="B171" i="1" s="1"/>
  <c r="D172" i="5"/>
  <c r="C171" i="1" s="1"/>
  <c r="E172" i="5"/>
  <c r="D171" i="1" s="1"/>
  <c r="F172" i="5"/>
  <c r="E171" i="1" s="1"/>
  <c r="B172" i="5"/>
  <c r="C109" i="5"/>
  <c r="B108" i="1" s="1"/>
  <c r="D109" i="5"/>
  <c r="C108" i="1" s="1"/>
  <c r="E109" i="5"/>
  <c r="D108" i="1" s="1"/>
  <c r="F109" i="5"/>
  <c r="E108" i="1" s="1"/>
  <c r="B109" i="5"/>
  <c r="C194" i="6"/>
  <c r="B193" i="3" s="1"/>
  <c r="D194" i="6"/>
  <c r="C193" i="3" s="1"/>
  <c r="E194" i="6"/>
  <c r="D193" i="3" s="1"/>
  <c r="F194" i="6"/>
  <c r="E193" i="3" s="1"/>
  <c r="B194" i="6"/>
  <c r="F115" i="6"/>
  <c r="E114" i="3" s="1"/>
  <c r="C115" i="6"/>
  <c r="B114" i="3" s="1"/>
  <c r="D115" i="6"/>
  <c r="C114" i="3" s="1"/>
  <c r="E115" i="6"/>
  <c r="D114" i="3" s="1"/>
  <c r="B115" i="6"/>
  <c r="C9" i="5"/>
  <c r="B8" i="1" s="1"/>
  <c r="F9" i="5"/>
  <c r="E8" i="1" s="1"/>
  <c r="E9" i="5"/>
  <c r="D8" i="1" s="1"/>
  <c r="D9" i="5"/>
  <c r="C8" i="1" s="1"/>
  <c r="B9" i="5"/>
  <c r="E9" i="6"/>
  <c r="D8" i="3" s="1"/>
  <c r="F9" i="6"/>
  <c r="E8" i="3" s="1"/>
  <c r="D9" i="6"/>
  <c r="C8" i="3" s="1"/>
  <c r="C9" i="6"/>
  <c r="B8" i="3" s="1"/>
  <c r="B9" i="6"/>
  <c r="E49" i="6"/>
  <c r="D48" i="3" s="1"/>
  <c r="F49" i="6"/>
  <c r="E48" i="3" s="1"/>
  <c r="C49" i="6"/>
  <c r="B48" i="3" s="1"/>
  <c r="D49" i="6"/>
  <c r="C48" i="3" s="1"/>
  <c r="B49" i="6"/>
  <c r="F119" i="6"/>
  <c r="E118" i="3" s="1"/>
  <c r="C119" i="6"/>
  <c r="B118" i="3" s="1"/>
  <c r="D119" i="6"/>
  <c r="C118" i="3" s="1"/>
  <c r="E119" i="6"/>
  <c r="D118" i="3" s="1"/>
  <c r="B119" i="6"/>
  <c r="EU100" i="4"/>
  <c r="FA87" i="4"/>
  <c r="FA88" i="4"/>
  <c r="EU88" i="4" s="1"/>
  <c r="FA89" i="4"/>
  <c r="EU89" i="4" s="1"/>
  <c r="FA90" i="4"/>
  <c r="EU90" i="4" s="1"/>
  <c r="FA91" i="4"/>
  <c r="EU91" i="4" s="1"/>
  <c r="FA92" i="4"/>
  <c r="EU92" i="4" s="1"/>
  <c r="FA93" i="4"/>
  <c r="EU93" i="4" s="1"/>
  <c r="FA94" i="4"/>
  <c r="EU94" i="4" s="1"/>
  <c r="FA95" i="4"/>
  <c r="EU95" i="4" s="1"/>
  <c r="FA96" i="4"/>
  <c r="EU96" i="4" s="1"/>
  <c r="FA97" i="4"/>
  <c r="EU97" i="4" s="1"/>
  <c r="FA98" i="4"/>
  <c r="EU98" i="4" s="1"/>
  <c r="FA99" i="4"/>
  <c r="EU99" i="4" s="1"/>
  <c r="FA100" i="4"/>
  <c r="FA10" i="4"/>
  <c r="FA11" i="4"/>
  <c r="FA12" i="4"/>
  <c r="FA13" i="4"/>
  <c r="FA14" i="4"/>
  <c r="FA15" i="4"/>
  <c r="FA16" i="4"/>
  <c r="FA17" i="4"/>
  <c r="FA18" i="4"/>
  <c r="FA19" i="4"/>
  <c r="FA20" i="4"/>
  <c r="FA21" i="4"/>
  <c r="FA22" i="4"/>
  <c r="FA23" i="4"/>
  <c r="FA24" i="4"/>
  <c r="FA25" i="4"/>
  <c r="FA26" i="4"/>
  <c r="FA27" i="4"/>
  <c r="FA28" i="4"/>
  <c r="FA29" i="4"/>
  <c r="FA30" i="4"/>
  <c r="FA31" i="4"/>
  <c r="FA32" i="4"/>
  <c r="FA33" i="4"/>
  <c r="FA34" i="4"/>
  <c r="FA35" i="4"/>
  <c r="FA36" i="4"/>
  <c r="FA37" i="4"/>
  <c r="FA38" i="4"/>
  <c r="FA39" i="4"/>
  <c r="FA40" i="4"/>
  <c r="FA41" i="4"/>
  <c r="FA42" i="4"/>
  <c r="FA43" i="4"/>
  <c r="FA44" i="4"/>
  <c r="FA45" i="4"/>
  <c r="FA46" i="4"/>
  <c r="FA47" i="4"/>
  <c r="FA48" i="4"/>
  <c r="FA49" i="4"/>
  <c r="FA50" i="4"/>
  <c r="FA51" i="4"/>
  <c r="FA52" i="4"/>
  <c r="FA53" i="4"/>
  <c r="FA54" i="4"/>
  <c r="FA55" i="4"/>
  <c r="FA56" i="4"/>
  <c r="FA57" i="4"/>
  <c r="FA58" i="4"/>
  <c r="FA59" i="4"/>
  <c r="FA60" i="4"/>
  <c r="FA61" i="4"/>
  <c r="FA62" i="4"/>
  <c r="FA63" i="4"/>
  <c r="FA64" i="4"/>
  <c r="FA65" i="4"/>
  <c r="FA66" i="4"/>
  <c r="FA67" i="4"/>
  <c r="FA68" i="4"/>
  <c r="FA69" i="4"/>
  <c r="FA70" i="4"/>
  <c r="FA71" i="4"/>
  <c r="FA72" i="4"/>
  <c r="FA73" i="4"/>
  <c r="FA74" i="4"/>
  <c r="FA75" i="4"/>
  <c r="FA76" i="4"/>
  <c r="FA77" i="4"/>
  <c r="FA78" i="4"/>
  <c r="FA79" i="4"/>
  <c r="FA80" i="4"/>
  <c r="FA81" i="4"/>
  <c r="FA82" i="4"/>
  <c r="FA83" i="4"/>
  <c r="FA84" i="4"/>
  <c r="FA85" i="4"/>
  <c r="FA86" i="4"/>
  <c r="EM27" i="4"/>
  <c r="EM30" i="4"/>
  <c r="EM38" i="4"/>
  <c r="EM58" i="4"/>
  <c r="EM59" i="4"/>
  <c r="EM62" i="4"/>
  <c r="EM66" i="4"/>
  <c r="EM67" i="4"/>
  <c r="EM78" i="4"/>
  <c r="EM90" i="4"/>
  <c r="EM91" i="4"/>
  <c r="EM98" i="4"/>
  <c r="EM99" i="4"/>
  <c r="ES10" i="4"/>
  <c r="ES11" i="4"/>
  <c r="ES12" i="4"/>
  <c r="EM12" i="4" s="1"/>
  <c r="ES13" i="4"/>
  <c r="EM13" i="4" s="1"/>
  <c r="ES14" i="4"/>
  <c r="EM14" i="4" s="1"/>
  <c r="ES15" i="4"/>
  <c r="EM15" i="4" s="1"/>
  <c r="ES16" i="4"/>
  <c r="EM16" i="4" s="1"/>
  <c r="ES17" i="4"/>
  <c r="EM17" i="4" s="1"/>
  <c r="ES18" i="4"/>
  <c r="EM18" i="4" s="1"/>
  <c r="ES19" i="4"/>
  <c r="EM19" i="4" s="1"/>
  <c r="ES20" i="4"/>
  <c r="EM20" i="4" s="1"/>
  <c r="ES21" i="4"/>
  <c r="EM21" i="4" s="1"/>
  <c r="ES22" i="4"/>
  <c r="EM22" i="4" s="1"/>
  <c r="ES23" i="4"/>
  <c r="EM23" i="4" s="1"/>
  <c r="ES24" i="4"/>
  <c r="EM24" i="4" s="1"/>
  <c r="ES25" i="4"/>
  <c r="EM25" i="4" s="1"/>
  <c r="ES26" i="4"/>
  <c r="EM26" i="4" s="1"/>
  <c r="ES27" i="4"/>
  <c r="ES28" i="4"/>
  <c r="EM28" i="4" s="1"/>
  <c r="ES29" i="4"/>
  <c r="EM29" i="4" s="1"/>
  <c r="ES30" i="4"/>
  <c r="ES31" i="4"/>
  <c r="EM31" i="4" s="1"/>
  <c r="ES32" i="4"/>
  <c r="EM32" i="4" s="1"/>
  <c r="ES33" i="4"/>
  <c r="EM33" i="4" s="1"/>
  <c r="ES34" i="4"/>
  <c r="EM34" i="4" s="1"/>
  <c r="ES35" i="4"/>
  <c r="EM35" i="4" s="1"/>
  <c r="ES36" i="4"/>
  <c r="EM36" i="4" s="1"/>
  <c r="ES37" i="4"/>
  <c r="EM37" i="4" s="1"/>
  <c r="ES38" i="4"/>
  <c r="ES39" i="4"/>
  <c r="EM39" i="4" s="1"/>
  <c r="ES40" i="4"/>
  <c r="EM40" i="4" s="1"/>
  <c r="ES41" i="4"/>
  <c r="EM41" i="4" s="1"/>
  <c r="ES42" i="4"/>
  <c r="EM42" i="4" s="1"/>
  <c r="ES43" i="4"/>
  <c r="EM43" i="4" s="1"/>
  <c r="ES44" i="4"/>
  <c r="EM44" i="4" s="1"/>
  <c r="ES45" i="4"/>
  <c r="EM45" i="4" s="1"/>
  <c r="ES46" i="4"/>
  <c r="EM46" i="4" s="1"/>
  <c r="ES47" i="4"/>
  <c r="EM47" i="4" s="1"/>
  <c r="ES48" i="4"/>
  <c r="EM48" i="4" s="1"/>
  <c r="ES49" i="4"/>
  <c r="EM49" i="4" s="1"/>
  <c r="ES50" i="4"/>
  <c r="EM50" i="4" s="1"/>
  <c r="ES51" i="4"/>
  <c r="EM51" i="4" s="1"/>
  <c r="ES52" i="4"/>
  <c r="EM52" i="4" s="1"/>
  <c r="ES53" i="4"/>
  <c r="EM53" i="4" s="1"/>
  <c r="ES54" i="4"/>
  <c r="EM54" i="4" s="1"/>
  <c r="ES55" i="4"/>
  <c r="EM55" i="4" s="1"/>
  <c r="ES56" i="4"/>
  <c r="EM56" i="4" s="1"/>
  <c r="ES57" i="4"/>
  <c r="EM57" i="4" s="1"/>
  <c r="ES58" i="4"/>
  <c r="ES59" i="4"/>
  <c r="ES60" i="4"/>
  <c r="EM60" i="4" s="1"/>
  <c r="ES61" i="4"/>
  <c r="EM61" i="4" s="1"/>
  <c r="ES62" i="4"/>
  <c r="ES63" i="4"/>
  <c r="EM63" i="4" s="1"/>
  <c r="ES64" i="4"/>
  <c r="EM64" i="4" s="1"/>
  <c r="ES65" i="4"/>
  <c r="EM65" i="4" s="1"/>
  <c r="ES66" i="4"/>
  <c r="ES67" i="4"/>
  <c r="ES68" i="4"/>
  <c r="EM68" i="4" s="1"/>
  <c r="ES69" i="4"/>
  <c r="EM69" i="4" s="1"/>
  <c r="ES70" i="4"/>
  <c r="EM70" i="4" s="1"/>
  <c r="ES71" i="4"/>
  <c r="EM71" i="4" s="1"/>
  <c r="ES72" i="4"/>
  <c r="EM72" i="4" s="1"/>
  <c r="ES73" i="4"/>
  <c r="EM73" i="4" s="1"/>
  <c r="ES74" i="4"/>
  <c r="EM74" i="4" s="1"/>
  <c r="ES75" i="4"/>
  <c r="EM75" i="4" s="1"/>
  <c r="ES76" i="4"/>
  <c r="EM76" i="4" s="1"/>
  <c r="ES77" i="4"/>
  <c r="EM77" i="4" s="1"/>
  <c r="ES78" i="4"/>
  <c r="ES79" i="4"/>
  <c r="EM79" i="4" s="1"/>
  <c r="ES80" i="4"/>
  <c r="EM80" i="4" s="1"/>
  <c r="ES81" i="4"/>
  <c r="EM81" i="4" s="1"/>
  <c r="ES82" i="4"/>
  <c r="EM82" i="4" s="1"/>
  <c r="ES83" i="4"/>
  <c r="EM83" i="4" s="1"/>
  <c r="ES84" i="4"/>
  <c r="EM84" i="4" s="1"/>
  <c r="ES85" i="4"/>
  <c r="EM85" i="4" s="1"/>
  <c r="ES86" i="4"/>
  <c r="EM86" i="4" s="1"/>
  <c r="ES87" i="4"/>
  <c r="EM87" i="4" s="1"/>
  <c r="ES88" i="4"/>
  <c r="EM88" i="4" s="1"/>
  <c r="ES89" i="4"/>
  <c r="EM89" i="4" s="1"/>
  <c r="ES90" i="4"/>
  <c r="ES91" i="4"/>
  <c r="ES92" i="4"/>
  <c r="EM92" i="4" s="1"/>
  <c r="ES93" i="4"/>
  <c r="EM93" i="4" s="1"/>
  <c r="ES94" i="4"/>
  <c r="EM94" i="4" s="1"/>
  <c r="ES95" i="4"/>
  <c r="EM95" i="4" s="1"/>
  <c r="ES96" i="4"/>
  <c r="EM96" i="4" s="1"/>
  <c r="ES97" i="4"/>
  <c r="EM97" i="4" s="1"/>
  <c r="ES98" i="4"/>
  <c r="ES99" i="4"/>
  <c r="ES100" i="4"/>
  <c r="EM100" i="4" s="1"/>
  <c r="EE82" i="4"/>
  <c r="EK77" i="4"/>
  <c r="EK78" i="4"/>
  <c r="EK79" i="4"/>
  <c r="EE79" i="4" s="1"/>
  <c r="EK80" i="4"/>
  <c r="EE80" i="4" s="1"/>
  <c r="EK81" i="4"/>
  <c r="EE81" i="4" s="1"/>
  <c r="EK82" i="4"/>
  <c r="EK83" i="4"/>
  <c r="EE83" i="4" s="1"/>
  <c r="EK84" i="4"/>
  <c r="EE84" i="4" s="1"/>
  <c r="EK85" i="4"/>
  <c r="EE85" i="4" s="1"/>
  <c r="EK86" i="4"/>
  <c r="EE86" i="4" s="1"/>
  <c r="EK87" i="4"/>
  <c r="EE87" i="4" s="1"/>
  <c r="EK88" i="4"/>
  <c r="EE88" i="4" s="1"/>
  <c r="EK89" i="4"/>
  <c r="EE89" i="4" s="1"/>
  <c r="EK90" i="4"/>
  <c r="EE90" i="4" s="1"/>
  <c r="EK91" i="4"/>
  <c r="EE91" i="4" s="1"/>
  <c r="EK92" i="4"/>
  <c r="EE92" i="4" s="1"/>
  <c r="EK93" i="4"/>
  <c r="EE93" i="4" s="1"/>
  <c r="EK94" i="4"/>
  <c r="EE94" i="4" s="1"/>
  <c r="EK95" i="4"/>
  <c r="EE95" i="4" s="1"/>
  <c r="EK96" i="4"/>
  <c r="EE96" i="4" s="1"/>
  <c r="EK97" i="4"/>
  <c r="EE97" i="4" s="1"/>
  <c r="EK98" i="4"/>
  <c r="EE98" i="4" s="1"/>
  <c r="EK99" i="4"/>
  <c r="EE99" i="4" s="1"/>
  <c r="EK100" i="4"/>
  <c r="EE100" i="4" s="1"/>
  <c r="EK11" i="4"/>
  <c r="EK12" i="4"/>
  <c r="EK13" i="4"/>
  <c r="EK14" i="4"/>
  <c r="EK15" i="4"/>
  <c r="EK16" i="4"/>
  <c r="EK17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K76" i="4"/>
  <c r="DW33" i="4"/>
  <c r="DW37" i="4"/>
  <c r="DW53" i="4"/>
  <c r="DW54" i="4"/>
  <c r="DW61" i="4"/>
  <c r="DW65" i="4"/>
  <c r="DW81" i="4"/>
  <c r="DW85" i="4"/>
  <c r="DW86" i="4"/>
  <c r="DW93" i="4"/>
  <c r="EC11" i="4"/>
  <c r="EC12" i="4"/>
  <c r="EC13" i="4"/>
  <c r="EC14" i="4"/>
  <c r="EC15" i="4"/>
  <c r="EC16" i="4"/>
  <c r="EC17" i="4"/>
  <c r="EC18" i="4"/>
  <c r="EC19" i="4"/>
  <c r="EC20" i="4"/>
  <c r="EC21" i="4"/>
  <c r="EC22" i="4"/>
  <c r="EC23" i="4"/>
  <c r="EC24" i="4"/>
  <c r="EC25" i="4"/>
  <c r="EC26" i="4"/>
  <c r="EC27" i="4"/>
  <c r="EC28" i="4"/>
  <c r="DW28" i="4" s="1"/>
  <c r="EC29" i="4"/>
  <c r="DW29" i="4" s="1"/>
  <c r="EC30" i="4"/>
  <c r="DW30" i="4" s="1"/>
  <c r="EC31" i="4"/>
  <c r="DW31" i="4" s="1"/>
  <c r="EC32" i="4"/>
  <c r="DW32" i="4" s="1"/>
  <c r="EC33" i="4"/>
  <c r="EC34" i="4"/>
  <c r="DW34" i="4" s="1"/>
  <c r="EC35" i="4"/>
  <c r="DW35" i="4" s="1"/>
  <c r="EC36" i="4"/>
  <c r="DW36" i="4" s="1"/>
  <c r="EC37" i="4"/>
  <c r="EC38" i="4"/>
  <c r="DW38" i="4" s="1"/>
  <c r="EC39" i="4"/>
  <c r="DW39" i="4" s="1"/>
  <c r="EC40" i="4"/>
  <c r="DW40" i="4" s="1"/>
  <c r="EC41" i="4"/>
  <c r="DW41" i="4" s="1"/>
  <c r="EC42" i="4"/>
  <c r="DW42" i="4" s="1"/>
  <c r="EC43" i="4"/>
  <c r="DW43" i="4" s="1"/>
  <c r="EC44" i="4"/>
  <c r="DW44" i="4" s="1"/>
  <c r="EC45" i="4"/>
  <c r="DW45" i="4" s="1"/>
  <c r="EC46" i="4"/>
  <c r="DW46" i="4" s="1"/>
  <c r="EC47" i="4"/>
  <c r="DW47" i="4" s="1"/>
  <c r="EC48" i="4"/>
  <c r="DW48" i="4" s="1"/>
  <c r="EC49" i="4"/>
  <c r="DW49" i="4" s="1"/>
  <c r="EC50" i="4"/>
  <c r="DW50" i="4" s="1"/>
  <c r="EC51" i="4"/>
  <c r="DW51" i="4" s="1"/>
  <c r="EC52" i="4"/>
  <c r="DW52" i="4" s="1"/>
  <c r="EC53" i="4"/>
  <c r="EC54" i="4"/>
  <c r="EC55" i="4"/>
  <c r="DW55" i="4" s="1"/>
  <c r="EC56" i="4"/>
  <c r="DW56" i="4" s="1"/>
  <c r="EC57" i="4"/>
  <c r="DW57" i="4" s="1"/>
  <c r="EC58" i="4"/>
  <c r="DW58" i="4" s="1"/>
  <c r="EC59" i="4"/>
  <c r="DW59" i="4" s="1"/>
  <c r="EC60" i="4"/>
  <c r="DW60" i="4" s="1"/>
  <c r="EC61" i="4"/>
  <c r="EC62" i="4"/>
  <c r="DW62" i="4" s="1"/>
  <c r="EC63" i="4"/>
  <c r="DW63" i="4" s="1"/>
  <c r="EC64" i="4"/>
  <c r="DW64" i="4" s="1"/>
  <c r="EC65" i="4"/>
  <c r="EC66" i="4"/>
  <c r="DW66" i="4" s="1"/>
  <c r="EC67" i="4"/>
  <c r="DW67" i="4" s="1"/>
  <c r="EC68" i="4"/>
  <c r="DW68" i="4" s="1"/>
  <c r="EC69" i="4"/>
  <c r="DW69" i="4" s="1"/>
  <c r="EC70" i="4"/>
  <c r="DW70" i="4" s="1"/>
  <c r="EC71" i="4"/>
  <c r="DW71" i="4" s="1"/>
  <c r="EC72" i="4"/>
  <c r="DW72" i="4" s="1"/>
  <c r="EC73" i="4"/>
  <c r="DW73" i="4" s="1"/>
  <c r="EC74" i="4"/>
  <c r="DW74" i="4" s="1"/>
  <c r="EC75" i="4"/>
  <c r="DW75" i="4" s="1"/>
  <c r="EC76" i="4"/>
  <c r="DW76" i="4" s="1"/>
  <c r="EC77" i="4"/>
  <c r="DW77" i="4" s="1"/>
  <c r="EC78" i="4"/>
  <c r="DW78" i="4" s="1"/>
  <c r="EC79" i="4"/>
  <c r="DW79" i="4" s="1"/>
  <c r="EC80" i="4"/>
  <c r="DW80" i="4" s="1"/>
  <c r="EC81" i="4"/>
  <c r="EC82" i="4"/>
  <c r="DW82" i="4" s="1"/>
  <c r="EC83" i="4"/>
  <c r="DW83" i="4" s="1"/>
  <c r="EC84" i="4"/>
  <c r="DW84" i="4" s="1"/>
  <c r="EC85" i="4"/>
  <c r="EC86" i="4"/>
  <c r="EC87" i="4"/>
  <c r="DW87" i="4" s="1"/>
  <c r="EC88" i="4"/>
  <c r="DW88" i="4" s="1"/>
  <c r="EC89" i="4"/>
  <c r="DW89" i="4" s="1"/>
  <c r="EC90" i="4"/>
  <c r="DW90" i="4" s="1"/>
  <c r="EC91" i="4"/>
  <c r="DW91" i="4" s="1"/>
  <c r="EC92" i="4"/>
  <c r="DW92" i="4" s="1"/>
  <c r="EC93" i="4"/>
  <c r="EC94" i="4"/>
  <c r="DW94" i="4" s="1"/>
  <c r="EC95" i="4"/>
  <c r="DW95" i="4" s="1"/>
  <c r="EC96" i="4"/>
  <c r="DW96" i="4" s="1"/>
  <c r="EC97" i="4"/>
  <c r="DW97" i="4" s="1"/>
  <c r="EC98" i="4"/>
  <c r="DW98" i="4" s="1"/>
  <c r="EC99" i="4"/>
  <c r="DW99" i="4" s="1"/>
  <c r="EC100" i="4"/>
  <c r="DW100" i="4" s="1"/>
  <c r="DO48" i="4"/>
  <c r="DO56" i="4"/>
  <c r="DO59" i="4"/>
  <c r="DO66" i="4"/>
  <c r="DO67" i="4"/>
  <c r="DO68" i="4"/>
  <c r="DO70" i="4"/>
  <c r="DO71" i="4"/>
  <c r="DO72" i="4"/>
  <c r="DO86" i="4"/>
  <c r="DO87" i="4"/>
  <c r="DO88" i="4"/>
  <c r="DO91" i="4"/>
  <c r="DO92" i="4"/>
  <c r="DU40" i="4"/>
  <c r="DO40" i="4" s="1"/>
  <c r="DU41" i="4"/>
  <c r="DO41" i="4" s="1"/>
  <c r="DU42" i="4"/>
  <c r="DO42" i="4" s="1"/>
  <c r="DU43" i="4"/>
  <c r="DO43" i="4" s="1"/>
  <c r="DU44" i="4"/>
  <c r="DO44" i="4" s="1"/>
  <c r="DU45" i="4"/>
  <c r="DO45" i="4" s="1"/>
  <c r="DU46" i="4"/>
  <c r="DO46" i="4" s="1"/>
  <c r="DU47" i="4"/>
  <c r="DO47" i="4" s="1"/>
  <c r="DU48" i="4"/>
  <c r="DU49" i="4"/>
  <c r="DO49" i="4" s="1"/>
  <c r="DU50" i="4"/>
  <c r="DO50" i="4" s="1"/>
  <c r="DU51" i="4"/>
  <c r="DO51" i="4" s="1"/>
  <c r="DU52" i="4"/>
  <c r="DO52" i="4" s="1"/>
  <c r="DU53" i="4"/>
  <c r="DO53" i="4" s="1"/>
  <c r="DU54" i="4"/>
  <c r="DO54" i="4" s="1"/>
  <c r="DU55" i="4"/>
  <c r="DO55" i="4" s="1"/>
  <c r="DU56" i="4"/>
  <c r="DU57" i="4"/>
  <c r="DO57" i="4" s="1"/>
  <c r="DU58" i="4"/>
  <c r="DO58" i="4" s="1"/>
  <c r="DU59" i="4"/>
  <c r="DU60" i="4"/>
  <c r="DO60" i="4" s="1"/>
  <c r="DU61" i="4"/>
  <c r="DO61" i="4" s="1"/>
  <c r="DU62" i="4"/>
  <c r="DO62" i="4" s="1"/>
  <c r="DU63" i="4"/>
  <c r="DO63" i="4" s="1"/>
  <c r="DU64" i="4"/>
  <c r="DO64" i="4" s="1"/>
  <c r="DU65" i="4"/>
  <c r="DO65" i="4" s="1"/>
  <c r="DU66" i="4"/>
  <c r="DU67" i="4"/>
  <c r="DU68" i="4"/>
  <c r="DU69" i="4"/>
  <c r="DO69" i="4" s="1"/>
  <c r="DU70" i="4"/>
  <c r="DU71" i="4"/>
  <c r="DU72" i="4"/>
  <c r="DU73" i="4"/>
  <c r="DO73" i="4" s="1"/>
  <c r="DU74" i="4"/>
  <c r="DO74" i="4" s="1"/>
  <c r="DU75" i="4"/>
  <c r="DO75" i="4" s="1"/>
  <c r="DU76" i="4"/>
  <c r="DO76" i="4" s="1"/>
  <c r="DU77" i="4"/>
  <c r="DO77" i="4" s="1"/>
  <c r="DU78" i="4"/>
  <c r="DO78" i="4" s="1"/>
  <c r="DU79" i="4"/>
  <c r="DO79" i="4" s="1"/>
  <c r="DU80" i="4"/>
  <c r="DO80" i="4" s="1"/>
  <c r="DU81" i="4"/>
  <c r="DO81" i="4" s="1"/>
  <c r="DU82" i="4"/>
  <c r="DO82" i="4" s="1"/>
  <c r="DU83" i="4"/>
  <c r="DO83" i="4" s="1"/>
  <c r="DU84" i="4"/>
  <c r="DO84" i="4" s="1"/>
  <c r="DU85" i="4"/>
  <c r="DO85" i="4" s="1"/>
  <c r="DU86" i="4"/>
  <c r="DU87" i="4"/>
  <c r="DU88" i="4"/>
  <c r="DU89" i="4"/>
  <c r="DO89" i="4" s="1"/>
  <c r="DU90" i="4"/>
  <c r="DO90" i="4" s="1"/>
  <c r="DU91" i="4"/>
  <c r="DU92" i="4"/>
  <c r="DU93" i="4"/>
  <c r="DO93" i="4" s="1"/>
  <c r="DU94" i="4"/>
  <c r="DO94" i="4" s="1"/>
  <c r="DU95" i="4"/>
  <c r="DO95" i="4" s="1"/>
  <c r="DU96" i="4"/>
  <c r="DO96" i="4" s="1"/>
  <c r="DU97" i="4"/>
  <c r="DO97" i="4" s="1"/>
  <c r="DU98" i="4"/>
  <c r="DO98" i="4" s="1"/>
  <c r="DU99" i="4"/>
  <c r="DO99" i="4" s="1"/>
  <c r="DU100" i="4"/>
  <c r="DO100" i="4" s="1"/>
  <c r="DU10" i="4"/>
  <c r="DU11" i="4"/>
  <c r="DU12" i="4"/>
  <c r="DU13" i="4"/>
  <c r="DU14" i="4"/>
  <c r="DU15" i="4"/>
  <c r="DU16" i="4"/>
  <c r="DU17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G14" i="4"/>
  <c r="DG15" i="4"/>
  <c r="DG26" i="4"/>
  <c r="DG30" i="4"/>
  <c r="DG31" i="4"/>
  <c r="DG38" i="4"/>
  <c r="DG54" i="4"/>
  <c r="DG63" i="4"/>
  <c r="DG70" i="4"/>
  <c r="DG74" i="4"/>
  <c r="DG94" i="4"/>
  <c r="DG97" i="4"/>
  <c r="DG98" i="4"/>
  <c r="DM11" i="4"/>
  <c r="DG11" i="4" s="1"/>
  <c r="DM12" i="4"/>
  <c r="DG12" i="4" s="1"/>
  <c r="DM13" i="4"/>
  <c r="DG13" i="4" s="1"/>
  <c r="DM14" i="4"/>
  <c r="DM15" i="4"/>
  <c r="DM16" i="4"/>
  <c r="DG16" i="4" s="1"/>
  <c r="DM17" i="4"/>
  <c r="DG17" i="4" s="1"/>
  <c r="DM18" i="4"/>
  <c r="DG18" i="4" s="1"/>
  <c r="DM19" i="4"/>
  <c r="DG19" i="4" s="1"/>
  <c r="DM20" i="4"/>
  <c r="DG20" i="4" s="1"/>
  <c r="DM21" i="4"/>
  <c r="DG21" i="4" s="1"/>
  <c r="DM22" i="4"/>
  <c r="DG22" i="4" s="1"/>
  <c r="DM23" i="4"/>
  <c r="DG23" i="4" s="1"/>
  <c r="DM24" i="4"/>
  <c r="DG24" i="4" s="1"/>
  <c r="DM25" i="4"/>
  <c r="DG25" i="4" s="1"/>
  <c r="DM26" i="4"/>
  <c r="DM27" i="4"/>
  <c r="DG27" i="4" s="1"/>
  <c r="DM28" i="4"/>
  <c r="DG28" i="4" s="1"/>
  <c r="DM29" i="4"/>
  <c r="DG29" i="4" s="1"/>
  <c r="DM30" i="4"/>
  <c r="DM31" i="4"/>
  <c r="DM32" i="4"/>
  <c r="DG32" i="4" s="1"/>
  <c r="DM33" i="4"/>
  <c r="DG33" i="4" s="1"/>
  <c r="DM34" i="4"/>
  <c r="DG34" i="4" s="1"/>
  <c r="DM35" i="4"/>
  <c r="DG35" i="4" s="1"/>
  <c r="DM36" i="4"/>
  <c r="DG36" i="4" s="1"/>
  <c r="DM37" i="4"/>
  <c r="DG37" i="4" s="1"/>
  <c r="DM38" i="4"/>
  <c r="DM39" i="4"/>
  <c r="DG39" i="4" s="1"/>
  <c r="DM40" i="4"/>
  <c r="DG40" i="4" s="1"/>
  <c r="DM41" i="4"/>
  <c r="DG41" i="4" s="1"/>
  <c r="DM42" i="4"/>
  <c r="DG42" i="4" s="1"/>
  <c r="DM43" i="4"/>
  <c r="DG43" i="4" s="1"/>
  <c r="DM44" i="4"/>
  <c r="DG44" i="4" s="1"/>
  <c r="DM45" i="4"/>
  <c r="DG45" i="4" s="1"/>
  <c r="DM46" i="4"/>
  <c r="DG46" i="4" s="1"/>
  <c r="DM47" i="4"/>
  <c r="DG47" i="4" s="1"/>
  <c r="DM48" i="4"/>
  <c r="DG48" i="4" s="1"/>
  <c r="DM49" i="4"/>
  <c r="DG49" i="4" s="1"/>
  <c r="DM50" i="4"/>
  <c r="DG50" i="4" s="1"/>
  <c r="DM51" i="4"/>
  <c r="DG51" i="4" s="1"/>
  <c r="DM52" i="4"/>
  <c r="DG52" i="4" s="1"/>
  <c r="DM53" i="4"/>
  <c r="DG53" i="4" s="1"/>
  <c r="DM54" i="4"/>
  <c r="DM55" i="4"/>
  <c r="DG55" i="4" s="1"/>
  <c r="DM56" i="4"/>
  <c r="DG56" i="4" s="1"/>
  <c r="DM57" i="4"/>
  <c r="DG57" i="4" s="1"/>
  <c r="DM58" i="4"/>
  <c r="DG58" i="4" s="1"/>
  <c r="DM59" i="4"/>
  <c r="DG59" i="4" s="1"/>
  <c r="DM60" i="4"/>
  <c r="DG60" i="4" s="1"/>
  <c r="DM61" i="4"/>
  <c r="DG61" i="4" s="1"/>
  <c r="DM62" i="4"/>
  <c r="DG62" i="4" s="1"/>
  <c r="DM63" i="4"/>
  <c r="DM64" i="4"/>
  <c r="DG64" i="4" s="1"/>
  <c r="DM65" i="4"/>
  <c r="DG65" i="4" s="1"/>
  <c r="DM66" i="4"/>
  <c r="DG66" i="4" s="1"/>
  <c r="DM67" i="4"/>
  <c r="DG67" i="4" s="1"/>
  <c r="DM68" i="4"/>
  <c r="DG68" i="4" s="1"/>
  <c r="DM69" i="4"/>
  <c r="DG69" i="4" s="1"/>
  <c r="DM70" i="4"/>
  <c r="DM71" i="4"/>
  <c r="DG71" i="4" s="1"/>
  <c r="DM72" i="4"/>
  <c r="DG72" i="4" s="1"/>
  <c r="DM73" i="4"/>
  <c r="DG73" i="4" s="1"/>
  <c r="DM74" i="4"/>
  <c r="DM75" i="4"/>
  <c r="DG75" i="4" s="1"/>
  <c r="DM76" i="4"/>
  <c r="DG76" i="4" s="1"/>
  <c r="DM77" i="4"/>
  <c r="DG77" i="4" s="1"/>
  <c r="DM78" i="4"/>
  <c r="DG78" i="4" s="1"/>
  <c r="DM79" i="4"/>
  <c r="DG79" i="4" s="1"/>
  <c r="DM80" i="4"/>
  <c r="DG80" i="4" s="1"/>
  <c r="DM81" i="4"/>
  <c r="DG81" i="4" s="1"/>
  <c r="DM82" i="4"/>
  <c r="DG82" i="4" s="1"/>
  <c r="DM83" i="4"/>
  <c r="DG83" i="4" s="1"/>
  <c r="DM84" i="4"/>
  <c r="DG84" i="4" s="1"/>
  <c r="DM85" i="4"/>
  <c r="DG85" i="4" s="1"/>
  <c r="DM86" i="4"/>
  <c r="DG86" i="4" s="1"/>
  <c r="DM87" i="4"/>
  <c r="DG87" i="4" s="1"/>
  <c r="DM88" i="4"/>
  <c r="DG88" i="4" s="1"/>
  <c r="DM89" i="4"/>
  <c r="DG89" i="4" s="1"/>
  <c r="DM90" i="4"/>
  <c r="DG90" i="4" s="1"/>
  <c r="DM91" i="4"/>
  <c r="DG91" i="4" s="1"/>
  <c r="DM92" i="4"/>
  <c r="DG92" i="4" s="1"/>
  <c r="DM93" i="4"/>
  <c r="DG93" i="4" s="1"/>
  <c r="DM94" i="4"/>
  <c r="DM95" i="4"/>
  <c r="DG95" i="4" s="1"/>
  <c r="DM96" i="4"/>
  <c r="DG96" i="4" s="1"/>
  <c r="DM97" i="4"/>
  <c r="DM98" i="4"/>
  <c r="DM99" i="4"/>
  <c r="DG99" i="4" s="1"/>
  <c r="DM100" i="4"/>
  <c r="DG100" i="4" s="1"/>
  <c r="DM10" i="4"/>
  <c r="DE10" i="4"/>
  <c r="DE11" i="4"/>
  <c r="DE12" i="4"/>
  <c r="DE13" i="4"/>
  <c r="DE14" i="4"/>
  <c r="DE15" i="4"/>
  <c r="DE16" i="4"/>
  <c r="DE17" i="4"/>
  <c r="DE18" i="4"/>
  <c r="DE19" i="4"/>
  <c r="DE20" i="4"/>
  <c r="DE21" i="4"/>
  <c r="CY21" i="4" s="1"/>
  <c r="DE22" i="4"/>
  <c r="DE23" i="4"/>
  <c r="DE24" i="4"/>
  <c r="CY24" i="4" s="1"/>
  <c r="DE25" i="4"/>
  <c r="CY25" i="4" s="1"/>
  <c r="DE26" i="4"/>
  <c r="DE27" i="4"/>
  <c r="DE28" i="4"/>
  <c r="DE29" i="4"/>
  <c r="CY29" i="4" s="1"/>
  <c r="DE30" i="4"/>
  <c r="DE31" i="4"/>
  <c r="DE32" i="4"/>
  <c r="CY32" i="4" s="1"/>
  <c r="DE33" i="4"/>
  <c r="CY33" i="4" s="1"/>
  <c r="DE34" i="4"/>
  <c r="DE35" i="4"/>
  <c r="DE36" i="4"/>
  <c r="DE37" i="4"/>
  <c r="CY37" i="4" s="1"/>
  <c r="DE38" i="4"/>
  <c r="DE39" i="4"/>
  <c r="DE40" i="4"/>
  <c r="CY40" i="4" s="1"/>
  <c r="DE41" i="4"/>
  <c r="CY41" i="4" s="1"/>
  <c r="DE42" i="4"/>
  <c r="DE43" i="4"/>
  <c r="DE44" i="4"/>
  <c r="DE45" i="4"/>
  <c r="CY45" i="4" s="1"/>
  <c r="DE46" i="4"/>
  <c r="DE47" i="4"/>
  <c r="DE48" i="4"/>
  <c r="CY48" i="4" s="1"/>
  <c r="DE49" i="4"/>
  <c r="CY49" i="4" s="1"/>
  <c r="DE50" i="4"/>
  <c r="DE51" i="4"/>
  <c r="DE52" i="4"/>
  <c r="DE53" i="4"/>
  <c r="CY53" i="4" s="1"/>
  <c r="DE54" i="4"/>
  <c r="DE55" i="4"/>
  <c r="DE56" i="4"/>
  <c r="CY56" i="4" s="1"/>
  <c r="DE57" i="4"/>
  <c r="CY57" i="4" s="1"/>
  <c r="DE58" i="4"/>
  <c r="DE59" i="4"/>
  <c r="DE60" i="4"/>
  <c r="DE61" i="4"/>
  <c r="CY61" i="4" s="1"/>
  <c r="DE62" i="4"/>
  <c r="DE63" i="4"/>
  <c r="DE64" i="4"/>
  <c r="CY64" i="4" s="1"/>
  <c r="DE65" i="4"/>
  <c r="CY65" i="4" s="1"/>
  <c r="DE66" i="4"/>
  <c r="DE67" i="4"/>
  <c r="DE68" i="4"/>
  <c r="DE69" i="4"/>
  <c r="CY69" i="4" s="1"/>
  <c r="DE70" i="4"/>
  <c r="DE71" i="4"/>
  <c r="DE72" i="4"/>
  <c r="CY72" i="4" s="1"/>
  <c r="DE73" i="4"/>
  <c r="CY73" i="4" s="1"/>
  <c r="DE74" i="4"/>
  <c r="DE75" i="4"/>
  <c r="DE76" i="4"/>
  <c r="DE77" i="4"/>
  <c r="CY77" i="4" s="1"/>
  <c r="DE78" i="4"/>
  <c r="DE79" i="4"/>
  <c r="DE80" i="4"/>
  <c r="CY80" i="4" s="1"/>
  <c r="DE81" i="4"/>
  <c r="CY81" i="4" s="1"/>
  <c r="DE82" i="4"/>
  <c r="DE83" i="4"/>
  <c r="DE84" i="4"/>
  <c r="DE85" i="4"/>
  <c r="CY85" i="4" s="1"/>
  <c r="DE86" i="4"/>
  <c r="DE87" i="4"/>
  <c r="DE88" i="4"/>
  <c r="CY88" i="4" s="1"/>
  <c r="DE89" i="4"/>
  <c r="CY89" i="4" s="1"/>
  <c r="DE90" i="4"/>
  <c r="DE91" i="4"/>
  <c r="CY91" i="4" s="1"/>
  <c r="DE92" i="4"/>
  <c r="DE93" i="4"/>
  <c r="CY93" i="4" s="1"/>
  <c r="DE94" i="4"/>
  <c r="DE95" i="4"/>
  <c r="DE96" i="4"/>
  <c r="CY96" i="4" s="1"/>
  <c r="DE97" i="4"/>
  <c r="CY97" i="4" s="1"/>
  <c r="DE98" i="4"/>
  <c r="DE99" i="4"/>
  <c r="DE100" i="4"/>
  <c r="CQ95" i="4"/>
  <c r="CQ100" i="4"/>
  <c r="CW94" i="4"/>
  <c r="CQ94" i="4" s="1"/>
  <c r="CW95" i="4"/>
  <c r="CW96" i="4"/>
  <c r="CQ96" i="4" s="1"/>
  <c r="CW97" i="4"/>
  <c r="CQ97" i="4" s="1"/>
  <c r="CW98" i="4"/>
  <c r="CQ98" i="4" s="1"/>
  <c r="CW99" i="4"/>
  <c r="CQ99" i="4" s="1"/>
  <c r="CW100" i="4"/>
  <c r="CW13" i="4"/>
  <c r="CW14" i="4"/>
  <c r="CW15" i="4"/>
  <c r="CW16" i="4"/>
  <c r="CW17" i="4"/>
  <c r="CW18" i="4"/>
  <c r="CW19" i="4"/>
  <c r="CW20" i="4"/>
  <c r="CW21" i="4"/>
  <c r="CW22" i="4"/>
  <c r="CW23" i="4"/>
  <c r="CW24" i="4"/>
  <c r="CW25" i="4"/>
  <c r="CW26" i="4"/>
  <c r="CW27" i="4"/>
  <c r="CW28" i="4"/>
  <c r="CW29" i="4"/>
  <c r="CW30" i="4"/>
  <c r="CW31" i="4"/>
  <c r="CW32" i="4"/>
  <c r="CW33" i="4"/>
  <c r="CW34" i="4"/>
  <c r="CW35" i="4"/>
  <c r="CW37" i="4"/>
  <c r="CW38" i="4"/>
  <c r="CW39" i="4"/>
  <c r="CW40" i="4"/>
  <c r="CW41" i="4"/>
  <c r="CW42" i="4"/>
  <c r="CW43" i="4"/>
  <c r="CW44" i="4"/>
  <c r="CW45" i="4"/>
  <c r="CW46" i="4"/>
  <c r="CW47" i="4"/>
  <c r="CW48" i="4"/>
  <c r="CW49" i="4"/>
  <c r="CW50" i="4"/>
  <c r="CW51" i="4"/>
  <c r="CW52" i="4"/>
  <c r="CW53" i="4"/>
  <c r="CW54" i="4"/>
  <c r="CW55" i="4"/>
  <c r="CW56" i="4"/>
  <c r="CW57" i="4"/>
  <c r="CW58" i="4"/>
  <c r="CW59" i="4"/>
  <c r="CW60" i="4"/>
  <c r="CW61" i="4"/>
  <c r="CW62" i="4"/>
  <c r="CW63" i="4"/>
  <c r="CW64" i="4"/>
  <c r="CW65" i="4"/>
  <c r="CW66" i="4"/>
  <c r="CW67" i="4"/>
  <c r="CW68" i="4"/>
  <c r="CW69" i="4"/>
  <c r="CW70" i="4"/>
  <c r="CW71" i="4"/>
  <c r="CW72" i="4"/>
  <c r="CW73" i="4"/>
  <c r="CW74" i="4"/>
  <c r="CW75" i="4"/>
  <c r="CW76" i="4"/>
  <c r="CW77" i="4"/>
  <c r="CW78" i="4"/>
  <c r="CW79" i="4"/>
  <c r="CW80" i="4"/>
  <c r="CW81" i="4"/>
  <c r="CW82" i="4"/>
  <c r="CW83" i="4"/>
  <c r="CW84" i="4"/>
  <c r="CW85" i="4"/>
  <c r="CW86" i="4"/>
  <c r="CW87" i="4"/>
  <c r="CW88" i="4"/>
  <c r="CW89" i="4"/>
  <c r="CW90" i="4"/>
  <c r="CW91" i="4"/>
  <c r="CW92" i="4"/>
  <c r="CW93" i="4"/>
  <c r="CQ36" i="4" l="1"/>
  <c r="DW15" i="4"/>
  <c r="DO38" i="4"/>
  <c r="DW27" i="4"/>
  <c r="CQ90" i="4"/>
  <c r="CY28" i="4"/>
  <c r="CY44" i="4"/>
  <c r="CY92" i="4"/>
  <c r="CY76" i="4"/>
  <c r="CY60" i="4"/>
  <c r="CY36" i="4"/>
  <c r="CY20" i="4"/>
  <c r="CY99" i="4"/>
  <c r="CY95" i="4"/>
  <c r="CY87" i="4"/>
  <c r="CY83" i="4"/>
  <c r="CY79" i="4"/>
  <c r="CY75" i="4"/>
  <c r="CY71" i="4"/>
  <c r="CY67" i="4"/>
  <c r="CY63" i="4"/>
  <c r="CY59" i="4"/>
  <c r="CY55" i="4"/>
  <c r="CY51" i="4"/>
  <c r="CY47" i="4"/>
  <c r="CY43" i="4"/>
  <c r="CY39" i="4"/>
  <c r="CY35" i="4"/>
  <c r="CY31" i="4"/>
  <c r="CY27" i="4"/>
  <c r="CY23" i="4"/>
  <c r="CY19" i="4"/>
  <c r="CY100" i="4"/>
  <c r="CY84" i="4"/>
  <c r="CY68" i="4"/>
  <c r="CY52" i="4"/>
  <c r="CY98" i="4"/>
  <c r="CY94" i="4"/>
  <c r="CY90" i="4"/>
  <c r="CY86" i="4"/>
  <c r="CY82" i="4"/>
  <c r="CY78" i="4"/>
  <c r="CY74" i="4"/>
  <c r="CY70" i="4"/>
  <c r="CY66" i="4"/>
  <c r="CY62" i="4"/>
  <c r="CY58" i="4"/>
  <c r="CY54" i="4"/>
  <c r="CY50" i="4"/>
  <c r="CY46" i="4"/>
  <c r="CY42" i="4"/>
  <c r="CY38" i="4"/>
  <c r="CY34" i="4"/>
  <c r="CY30" i="4"/>
  <c r="CY26" i="4"/>
  <c r="CY22" i="4"/>
  <c r="CY18" i="4"/>
  <c r="CQ10" i="4"/>
  <c r="DO34" i="4"/>
  <c r="CQ86" i="4"/>
  <c r="CY14" i="4"/>
  <c r="DW26" i="4"/>
  <c r="EE78" i="4"/>
  <c r="EE16" i="4"/>
  <c r="DO29" i="4"/>
  <c r="DW25" i="4"/>
  <c r="EU66" i="4"/>
  <c r="EE77" i="4"/>
  <c r="EU84" i="4"/>
  <c r="EU80" i="4"/>
  <c r="EU76" i="4"/>
  <c r="EU87" i="4"/>
  <c r="DW23" i="4"/>
  <c r="EE73" i="4"/>
  <c r="EE69" i="4"/>
  <c r="CQ82" i="4"/>
  <c r="CQ70" i="4"/>
  <c r="CQ58" i="4"/>
  <c r="CQ46" i="4"/>
  <c r="CQ34" i="4"/>
  <c r="CQ26" i="4"/>
  <c r="CQ18" i="4"/>
  <c r="DO22" i="4"/>
  <c r="DO18" i="4"/>
  <c r="EE61" i="4"/>
  <c r="EE49" i="4"/>
  <c r="EE37" i="4"/>
  <c r="EE25" i="4"/>
  <c r="EE13" i="4"/>
  <c r="EU72" i="4"/>
  <c r="EU60" i="4"/>
  <c r="EU48" i="4"/>
  <c r="EU36" i="4"/>
  <c r="EU24" i="4"/>
  <c r="EU12" i="4"/>
  <c r="CQ89" i="4"/>
  <c r="CQ77" i="4"/>
  <c r="CQ65" i="4"/>
  <c r="CQ53" i="4"/>
  <c r="CQ41" i="4"/>
  <c r="CQ29" i="4"/>
  <c r="CQ17" i="4"/>
  <c r="CY13" i="4"/>
  <c r="DO33" i="4"/>
  <c r="DO21" i="4"/>
  <c r="DW18" i="4"/>
  <c r="DW10" i="4"/>
  <c r="EE76" i="4"/>
  <c r="EE68" i="4"/>
  <c r="EE60" i="4"/>
  <c r="EE52" i="4"/>
  <c r="EE44" i="4"/>
  <c r="EE36" i="4"/>
  <c r="EE28" i="4"/>
  <c r="EE20" i="4"/>
  <c r="EE12" i="4"/>
  <c r="EM11" i="4"/>
  <c r="EU83" i="4"/>
  <c r="EU79" i="4"/>
  <c r="EU75" i="4"/>
  <c r="EU71" i="4"/>
  <c r="EU67" i="4"/>
  <c r="EU63" i="4"/>
  <c r="EU59" i="4"/>
  <c r="EU55" i="4"/>
  <c r="EU51" i="4"/>
  <c r="EU47" i="4"/>
  <c r="EU43" i="4"/>
  <c r="EU39" i="4"/>
  <c r="EU35" i="4"/>
  <c r="EU31" i="4"/>
  <c r="EU27" i="4"/>
  <c r="EU23" i="4"/>
  <c r="EU19" i="4"/>
  <c r="EU15" i="4"/>
  <c r="EU11" i="4"/>
  <c r="CQ74" i="4"/>
  <c r="CQ62" i="4"/>
  <c r="CQ50" i="4"/>
  <c r="CQ42" i="4"/>
  <c r="CQ30" i="4"/>
  <c r="CQ14" i="4"/>
  <c r="DO26" i="4"/>
  <c r="DO10" i="4"/>
  <c r="DW11" i="4"/>
  <c r="EE65" i="4"/>
  <c r="EE53" i="4"/>
  <c r="EE41" i="4"/>
  <c r="EE33" i="4"/>
  <c r="EE21" i="4"/>
  <c r="EU68" i="4"/>
  <c r="EU56" i="4"/>
  <c r="EU44" i="4"/>
  <c r="EU32" i="4"/>
  <c r="EU20" i="4"/>
  <c r="CQ93" i="4"/>
  <c r="CQ81" i="4"/>
  <c r="CQ69" i="4"/>
  <c r="CQ57" i="4"/>
  <c r="CQ49" i="4"/>
  <c r="CQ37" i="4"/>
  <c r="CQ25" i="4"/>
  <c r="CQ13" i="4"/>
  <c r="DO37" i="4"/>
  <c r="DO25" i="4"/>
  <c r="DO13" i="4"/>
  <c r="DW22" i="4"/>
  <c r="DW14" i="4"/>
  <c r="EE72" i="4"/>
  <c r="EE64" i="4"/>
  <c r="EE56" i="4"/>
  <c r="EE48" i="4"/>
  <c r="EE40" i="4"/>
  <c r="EE32" i="4"/>
  <c r="EE24" i="4"/>
  <c r="CQ92" i="4"/>
  <c r="CQ88" i="4"/>
  <c r="CQ84" i="4"/>
  <c r="CQ80" i="4"/>
  <c r="CQ76" i="4"/>
  <c r="CQ72" i="4"/>
  <c r="CQ68" i="4"/>
  <c r="CQ64" i="4"/>
  <c r="CQ60" i="4"/>
  <c r="CQ56" i="4"/>
  <c r="CQ52" i="4"/>
  <c r="CQ48" i="4"/>
  <c r="CQ44" i="4"/>
  <c r="CQ40" i="4"/>
  <c r="CQ32" i="4"/>
  <c r="CQ28" i="4"/>
  <c r="CQ24" i="4"/>
  <c r="CQ20" i="4"/>
  <c r="CQ16" i="4"/>
  <c r="CQ12" i="4"/>
  <c r="CY16" i="4"/>
  <c r="CY12" i="4"/>
  <c r="DW21" i="4"/>
  <c r="DW17" i="4"/>
  <c r="DW13" i="4"/>
  <c r="EE75" i="4"/>
  <c r="EE71" i="4"/>
  <c r="EE67" i="4"/>
  <c r="EE63" i="4"/>
  <c r="EE59" i="4"/>
  <c r="EE55" i="4"/>
  <c r="EE51" i="4"/>
  <c r="EE47" i="4"/>
  <c r="EE43" i="4"/>
  <c r="EE39" i="4"/>
  <c r="EE35" i="4"/>
  <c r="EE31" i="4"/>
  <c r="EE27" i="4"/>
  <c r="EE23" i="4"/>
  <c r="EE19" i="4"/>
  <c r="EE15" i="4"/>
  <c r="EE11" i="4"/>
  <c r="EM10" i="4"/>
  <c r="EU86" i="4"/>
  <c r="EU82" i="4"/>
  <c r="EU78" i="4"/>
  <c r="EU74" i="4"/>
  <c r="EU70" i="4"/>
  <c r="EU62" i="4"/>
  <c r="EU58" i="4"/>
  <c r="EU54" i="4"/>
  <c r="EU50" i="4"/>
  <c r="EU46" i="4"/>
  <c r="EU42" i="4"/>
  <c r="EU38" i="4"/>
  <c r="EU34" i="4"/>
  <c r="EU30" i="4"/>
  <c r="EU26" i="4"/>
  <c r="EU22" i="4"/>
  <c r="EU18" i="4"/>
  <c r="EU14" i="4"/>
  <c r="EU10" i="4"/>
  <c r="CQ78" i="4"/>
  <c r="CQ66" i="4"/>
  <c r="CQ54" i="4"/>
  <c r="CQ38" i="4"/>
  <c r="CQ22" i="4"/>
  <c r="CY10" i="4"/>
  <c r="DO30" i="4"/>
  <c r="DO14" i="4"/>
  <c r="DW19" i="4"/>
  <c r="EE57" i="4"/>
  <c r="EE45" i="4"/>
  <c r="EE29" i="4"/>
  <c r="EE17" i="4"/>
  <c r="EU64" i="4"/>
  <c r="EU52" i="4"/>
  <c r="EU40" i="4"/>
  <c r="EU28" i="4"/>
  <c r="EU16" i="4"/>
  <c r="CQ85" i="4"/>
  <c r="CQ73" i="4"/>
  <c r="CQ61" i="4"/>
  <c r="CQ45" i="4"/>
  <c r="CQ33" i="4"/>
  <c r="CQ21" i="4"/>
  <c r="CY17" i="4"/>
  <c r="DO17" i="4"/>
  <c r="CQ91" i="4"/>
  <c r="CQ87" i="4"/>
  <c r="CQ83" i="4"/>
  <c r="CQ79" i="4"/>
  <c r="CQ75" i="4"/>
  <c r="CQ71" i="4"/>
  <c r="CQ67" i="4"/>
  <c r="CQ63" i="4"/>
  <c r="CQ59" i="4"/>
  <c r="CQ55" i="4"/>
  <c r="CQ51" i="4"/>
  <c r="CQ47" i="4"/>
  <c r="CQ43" i="4"/>
  <c r="CQ39" i="4"/>
  <c r="CQ35" i="4"/>
  <c r="CQ31" i="4"/>
  <c r="CQ27" i="4"/>
  <c r="CQ23" i="4"/>
  <c r="CQ19" i="4"/>
  <c r="CQ15" i="4"/>
  <c r="CQ11" i="4"/>
  <c r="CY15" i="4"/>
  <c r="CY11" i="4"/>
  <c r="DG10" i="4"/>
  <c r="DO39" i="4"/>
  <c r="DO35" i="4"/>
  <c r="DO31" i="4"/>
  <c r="DO27" i="4"/>
  <c r="DO23" i="4"/>
  <c r="DO19" i="4"/>
  <c r="DO15" i="4"/>
  <c r="DO20" i="4"/>
  <c r="DW24" i="4"/>
  <c r="DW20" i="4"/>
  <c r="DW16" i="4"/>
  <c r="DW12" i="4"/>
  <c r="EE74" i="4"/>
  <c r="EE70" i="4"/>
  <c r="EE66" i="4"/>
  <c r="EE62" i="4"/>
  <c r="EE58" i="4"/>
  <c r="EE54" i="4"/>
  <c r="EE50" i="4"/>
  <c r="EE46" i="4"/>
  <c r="EE42" i="4"/>
  <c r="EE38" i="4"/>
  <c r="EE34" i="4"/>
  <c r="EE30" i="4"/>
  <c r="EE26" i="4"/>
  <c r="EE22" i="4"/>
  <c r="EE18" i="4"/>
  <c r="EE14" i="4"/>
  <c r="EE10" i="4"/>
  <c r="EU85" i="4"/>
  <c r="EU81" i="4"/>
  <c r="EU77" i="4"/>
  <c r="EU73" i="4"/>
  <c r="EU69" i="4"/>
  <c r="EU65" i="4"/>
  <c r="EU61" i="4"/>
  <c r="EU57" i="4"/>
  <c r="EU53" i="4"/>
  <c r="EU49" i="4"/>
  <c r="EU45" i="4"/>
  <c r="EU41" i="4"/>
  <c r="EU37" i="4"/>
  <c r="EU33" i="4"/>
  <c r="EU29" i="4"/>
  <c r="EU25" i="4"/>
  <c r="EU21" i="4"/>
  <c r="EU17" i="4"/>
  <c r="EU13" i="4"/>
  <c r="DO32" i="4"/>
  <c r="DO12" i="4"/>
  <c r="DO11" i="4"/>
  <c r="DO28" i="4"/>
  <c r="DO16" i="4"/>
  <c r="DO36" i="4"/>
  <c r="DO24" i="4"/>
  <c r="CN64" i="4"/>
  <c r="CH64" i="4" s="1"/>
  <c r="CN65" i="4"/>
  <c r="CH65" i="4" s="1"/>
  <c r="CN66" i="4"/>
  <c r="CH66" i="4" s="1"/>
  <c r="CN67" i="4"/>
  <c r="CH67" i="4" s="1"/>
  <c r="CN68" i="4"/>
  <c r="CH68" i="4" s="1"/>
  <c r="CN69" i="4"/>
  <c r="CH69" i="4" s="1"/>
  <c r="CN70" i="4"/>
  <c r="CH70" i="4" s="1"/>
  <c r="CN71" i="4"/>
  <c r="CH71" i="4" s="1"/>
  <c r="CN72" i="4"/>
  <c r="CH72" i="4" s="1"/>
  <c r="CN73" i="4"/>
  <c r="CH73" i="4" s="1"/>
  <c r="CN74" i="4"/>
  <c r="CH74" i="4" s="1"/>
  <c r="CN75" i="4"/>
  <c r="CH75" i="4" s="1"/>
  <c r="CN76" i="4"/>
  <c r="CH76" i="4" s="1"/>
  <c r="CN77" i="4"/>
  <c r="CH77" i="4" s="1"/>
  <c r="CN78" i="4"/>
  <c r="CH78" i="4" s="1"/>
  <c r="CN79" i="4"/>
  <c r="CH79" i="4" s="1"/>
  <c r="CN80" i="4"/>
  <c r="CH80" i="4" s="1"/>
  <c r="CN81" i="4"/>
  <c r="CH81" i="4" s="1"/>
  <c r="CN82" i="4"/>
  <c r="CH82" i="4" s="1"/>
  <c r="CN83" i="4"/>
  <c r="CH83" i="4" s="1"/>
  <c r="CN84" i="4"/>
  <c r="CH84" i="4" s="1"/>
  <c r="CN85" i="4"/>
  <c r="CH85" i="4" s="1"/>
  <c r="CN86" i="4"/>
  <c r="CH86" i="4" s="1"/>
  <c r="CN87" i="4"/>
  <c r="CH87" i="4" s="1"/>
  <c r="CN88" i="4"/>
  <c r="CH88" i="4" s="1"/>
  <c r="CN89" i="4"/>
  <c r="CH89" i="4" s="1"/>
  <c r="CN90" i="4"/>
  <c r="CH90" i="4" s="1"/>
  <c r="CN91" i="4"/>
  <c r="CH91" i="4" s="1"/>
  <c r="CN92" i="4"/>
  <c r="CH92" i="4" s="1"/>
  <c r="CN93" i="4"/>
  <c r="CH93" i="4" s="1"/>
  <c r="CN94" i="4"/>
  <c r="CH94" i="4" s="1"/>
  <c r="CN95" i="4"/>
  <c r="CH95" i="4" s="1"/>
  <c r="CN96" i="4"/>
  <c r="CH96" i="4" s="1"/>
  <c r="CN97" i="4"/>
  <c r="CH97" i="4" s="1"/>
  <c r="CN98" i="4"/>
  <c r="CH98" i="4" s="1"/>
  <c r="CN99" i="4"/>
  <c r="CH99" i="4" s="1"/>
  <c r="CN100" i="4"/>
  <c r="CH100" i="4" s="1"/>
  <c r="CN10" i="4"/>
  <c r="CN11" i="4"/>
  <c r="CN12" i="4"/>
  <c r="CN13" i="4"/>
  <c r="CN14" i="4"/>
  <c r="CN15" i="4"/>
  <c r="CN16" i="4"/>
  <c r="CN17" i="4"/>
  <c r="CN18" i="4"/>
  <c r="CN19" i="4"/>
  <c r="CN20" i="4"/>
  <c r="CN21" i="4"/>
  <c r="CN22" i="4"/>
  <c r="CN23" i="4"/>
  <c r="CN24" i="4"/>
  <c r="CN25" i="4"/>
  <c r="CN26" i="4"/>
  <c r="CN27" i="4"/>
  <c r="CN28" i="4"/>
  <c r="CN29" i="4"/>
  <c r="CN30" i="4"/>
  <c r="CN31" i="4"/>
  <c r="CN32" i="4"/>
  <c r="CN33" i="4"/>
  <c r="CN34" i="4"/>
  <c r="CN35" i="4"/>
  <c r="CN36" i="4"/>
  <c r="CN37" i="4"/>
  <c r="CN38" i="4"/>
  <c r="CN39" i="4"/>
  <c r="CN40" i="4"/>
  <c r="CN41" i="4"/>
  <c r="CN42" i="4"/>
  <c r="CN43" i="4"/>
  <c r="CN44" i="4"/>
  <c r="CN45" i="4"/>
  <c r="CN46" i="4"/>
  <c r="CN47" i="4"/>
  <c r="CN48" i="4"/>
  <c r="CN49" i="4"/>
  <c r="CN50" i="4"/>
  <c r="CN51" i="4"/>
  <c r="CN52" i="4"/>
  <c r="CN53" i="4"/>
  <c r="CN54" i="4"/>
  <c r="CN55" i="4"/>
  <c r="CN56" i="4"/>
  <c r="CN57" i="4"/>
  <c r="CN58" i="4"/>
  <c r="CN59" i="4"/>
  <c r="CN60" i="4"/>
  <c r="CN61" i="4"/>
  <c r="CN62" i="4"/>
  <c r="CN63" i="4"/>
  <c r="BQ95" i="4"/>
  <c r="BQ96" i="4"/>
  <c r="BQ99" i="4"/>
  <c r="BQ100" i="4"/>
  <c r="BW83" i="4"/>
  <c r="BW84" i="4"/>
  <c r="BW85" i="4"/>
  <c r="BW86" i="4"/>
  <c r="BQ86" i="4" s="1"/>
  <c r="BW87" i="4"/>
  <c r="BQ87" i="4" s="1"/>
  <c r="BW88" i="4"/>
  <c r="BQ88" i="4" s="1"/>
  <c r="BW89" i="4"/>
  <c r="BQ89" i="4" s="1"/>
  <c r="BW90" i="4"/>
  <c r="BQ90" i="4" s="1"/>
  <c r="BW91" i="4"/>
  <c r="BQ91" i="4" s="1"/>
  <c r="BW92" i="4"/>
  <c r="BQ92" i="4" s="1"/>
  <c r="BW93" i="4"/>
  <c r="BQ93" i="4" s="1"/>
  <c r="BW94" i="4"/>
  <c r="BQ94" i="4" s="1"/>
  <c r="BW95" i="4"/>
  <c r="BW96" i="4"/>
  <c r="BW97" i="4"/>
  <c r="BQ97" i="4" s="1"/>
  <c r="BW98" i="4"/>
  <c r="BQ98" i="4" s="1"/>
  <c r="BW99" i="4"/>
  <c r="BW100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I27" i="4"/>
  <c r="BI29" i="4"/>
  <c r="BI31" i="4"/>
  <c r="BI37" i="4"/>
  <c r="BI47" i="4"/>
  <c r="BI49" i="4"/>
  <c r="BI51" i="4"/>
  <c r="BI53" i="4"/>
  <c r="BI67" i="4"/>
  <c r="BI69" i="4"/>
  <c r="BI71" i="4"/>
  <c r="BI77" i="4"/>
  <c r="BI87" i="4"/>
  <c r="BI89" i="4"/>
  <c r="BI91" i="4"/>
  <c r="BI93" i="4"/>
  <c r="BO10" i="4"/>
  <c r="BI10" i="4" s="1"/>
  <c r="BO11" i="4"/>
  <c r="BO12" i="4"/>
  <c r="BO13" i="4"/>
  <c r="BI13" i="4" s="1"/>
  <c r="BO14" i="4"/>
  <c r="BI14" i="4" s="1"/>
  <c r="BO15" i="4"/>
  <c r="BI15" i="4" s="1"/>
  <c r="BO16" i="4"/>
  <c r="BI16" i="4" s="1"/>
  <c r="BO17" i="4"/>
  <c r="BI17" i="4" s="1"/>
  <c r="BO18" i="4"/>
  <c r="BI18" i="4" s="1"/>
  <c r="BO19" i="4"/>
  <c r="BI19" i="4" s="1"/>
  <c r="BO20" i="4"/>
  <c r="BI20" i="4" s="1"/>
  <c r="BO21" i="4"/>
  <c r="BI21" i="4" s="1"/>
  <c r="BO22" i="4"/>
  <c r="BI22" i="4" s="1"/>
  <c r="BO23" i="4"/>
  <c r="BI23" i="4" s="1"/>
  <c r="BO24" i="4"/>
  <c r="BI24" i="4" s="1"/>
  <c r="BO25" i="4"/>
  <c r="BI25" i="4" s="1"/>
  <c r="BO26" i="4"/>
  <c r="BI26" i="4" s="1"/>
  <c r="BO27" i="4"/>
  <c r="BO28" i="4"/>
  <c r="BI28" i="4" s="1"/>
  <c r="BO29" i="4"/>
  <c r="BO30" i="4"/>
  <c r="BI30" i="4" s="1"/>
  <c r="BO31" i="4"/>
  <c r="BO32" i="4"/>
  <c r="BI32" i="4" s="1"/>
  <c r="BO33" i="4"/>
  <c r="BI33" i="4" s="1"/>
  <c r="BO34" i="4"/>
  <c r="BI34" i="4" s="1"/>
  <c r="BO35" i="4"/>
  <c r="BI35" i="4" s="1"/>
  <c r="BO36" i="4"/>
  <c r="BI36" i="4" s="1"/>
  <c r="BO37" i="4"/>
  <c r="BO38" i="4"/>
  <c r="BI38" i="4" s="1"/>
  <c r="BO39" i="4"/>
  <c r="BI39" i="4" s="1"/>
  <c r="BO40" i="4"/>
  <c r="BI40" i="4" s="1"/>
  <c r="BO41" i="4"/>
  <c r="BI41" i="4" s="1"/>
  <c r="BO42" i="4"/>
  <c r="BI42" i="4" s="1"/>
  <c r="BO43" i="4"/>
  <c r="BI43" i="4" s="1"/>
  <c r="BO44" i="4"/>
  <c r="BI44" i="4" s="1"/>
  <c r="BO45" i="4"/>
  <c r="BI45" i="4" s="1"/>
  <c r="BO46" i="4"/>
  <c r="BI46" i="4" s="1"/>
  <c r="BO47" i="4"/>
  <c r="BO48" i="4"/>
  <c r="BI48" i="4" s="1"/>
  <c r="BO49" i="4"/>
  <c r="BO50" i="4"/>
  <c r="BI50" i="4" s="1"/>
  <c r="BO51" i="4"/>
  <c r="BO52" i="4"/>
  <c r="BI52" i="4" s="1"/>
  <c r="BO53" i="4"/>
  <c r="BO54" i="4"/>
  <c r="BI54" i="4" s="1"/>
  <c r="BO55" i="4"/>
  <c r="BI55" i="4" s="1"/>
  <c r="BO56" i="4"/>
  <c r="BI56" i="4" s="1"/>
  <c r="BO57" i="4"/>
  <c r="BI57" i="4" s="1"/>
  <c r="BO58" i="4"/>
  <c r="BI58" i="4" s="1"/>
  <c r="BO59" i="4"/>
  <c r="BI59" i="4" s="1"/>
  <c r="BO60" i="4"/>
  <c r="BI60" i="4" s="1"/>
  <c r="BO61" i="4"/>
  <c r="BI61" i="4" s="1"/>
  <c r="BO62" i="4"/>
  <c r="BI62" i="4" s="1"/>
  <c r="BO63" i="4"/>
  <c r="BI63" i="4" s="1"/>
  <c r="BO64" i="4"/>
  <c r="BI64" i="4" s="1"/>
  <c r="BO65" i="4"/>
  <c r="BI65" i="4" s="1"/>
  <c r="BO66" i="4"/>
  <c r="BI66" i="4" s="1"/>
  <c r="BO67" i="4"/>
  <c r="BO68" i="4"/>
  <c r="BI68" i="4" s="1"/>
  <c r="BO69" i="4"/>
  <c r="BO70" i="4"/>
  <c r="BI70" i="4" s="1"/>
  <c r="BO71" i="4"/>
  <c r="BO72" i="4"/>
  <c r="BI72" i="4" s="1"/>
  <c r="BO73" i="4"/>
  <c r="BI73" i="4" s="1"/>
  <c r="BO74" i="4"/>
  <c r="BI74" i="4" s="1"/>
  <c r="BO75" i="4"/>
  <c r="BI75" i="4" s="1"/>
  <c r="BO76" i="4"/>
  <c r="BI76" i="4" s="1"/>
  <c r="BO77" i="4"/>
  <c r="BO78" i="4"/>
  <c r="BI78" i="4" s="1"/>
  <c r="BO79" i="4"/>
  <c r="BI79" i="4" s="1"/>
  <c r="BO80" i="4"/>
  <c r="BI80" i="4" s="1"/>
  <c r="BO81" i="4"/>
  <c r="BI81" i="4" s="1"/>
  <c r="BO82" i="4"/>
  <c r="BI82" i="4" s="1"/>
  <c r="BO83" i="4"/>
  <c r="BI83" i="4" s="1"/>
  <c r="BO84" i="4"/>
  <c r="BI84" i="4" s="1"/>
  <c r="BO85" i="4"/>
  <c r="BI85" i="4" s="1"/>
  <c r="BO86" i="4"/>
  <c r="BI86" i="4" s="1"/>
  <c r="BO87" i="4"/>
  <c r="BO88" i="4"/>
  <c r="BI88" i="4" s="1"/>
  <c r="BO89" i="4"/>
  <c r="BO90" i="4"/>
  <c r="BI90" i="4" s="1"/>
  <c r="BO91" i="4"/>
  <c r="BO92" i="4"/>
  <c r="BI92" i="4" s="1"/>
  <c r="BO93" i="4"/>
  <c r="BO94" i="4"/>
  <c r="BI94" i="4" s="1"/>
  <c r="BO95" i="4"/>
  <c r="BI95" i="4" s="1"/>
  <c r="BO96" i="4"/>
  <c r="BI96" i="4" s="1"/>
  <c r="BO97" i="4"/>
  <c r="BI97" i="4" s="1"/>
  <c r="BO98" i="4"/>
  <c r="BI98" i="4" s="1"/>
  <c r="BO99" i="4"/>
  <c r="BI99" i="4" s="1"/>
  <c r="BO100" i="4"/>
  <c r="BI100" i="4" s="1"/>
  <c r="BA79" i="4"/>
  <c r="BA87" i="4"/>
  <c r="BA91" i="4"/>
  <c r="BA95" i="4"/>
  <c r="BA99" i="4"/>
  <c r="BG75" i="4"/>
  <c r="BG76" i="4"/>
  <c r="BG77" i="4"/>
  <c r="BA77" i="4" s="1"/>
  <c r="BG78" i="4"/>
  <c r="BA78" i="4" s="1"/>
  <c r="BG79" i="4"/>
  <c r="BG80" i="4"/>
  <c r="BA80" i="4" s="1"/>
  <c r="BG81" i="4"/>
  <c r="BA81" i="4" s="1"/>
  <c r="BG82" i="4"/>
  <c r="BA82" i="4" s="1"/>
  <c r="BG83" i="4"/>
  <c r="BA83" i="4" s="1"/>
  <c r="BG84" i="4"/>
  <c r="BA84" i="4" s="1"/>
  <c r="BG85" i="4"/>
  <c r="BA85" i="4" s="1"/>
  <c r="BG86" i="4"/>
  <c r="BA86" i="4" s="1"/>
  <c r="BG87" i="4"/>
  <c r="BG88" i="4"/>
  <c r="BA88" i="4" s="1"/>
  <c r="BG89" i="4"/>
  <c r="BA89" i="4" s="1"/>
  <c r="BG90" i="4"/>
  <c r="BA90" i="4" s="1"/>
  <c r="BG91" i="4"/>
  <c r="BG92" i="4"/>
  <c r="BA92" i="4" s="1"/>
  <c r="BG93" i="4"/>
  <c r="BA93" i="4" s="1"/>
  <c r="BG94" i="4"/>
  <c r="BA94" i="4" s="1"/>
  <c r="BG95" i="4"/>
  <c r="BG96" i="4"/>
  <c r="BA96" i="4" s="1"/>
  <c r="BG97" i="4"/>
  <c r="BA97" i="4" s="1"/>
  <c r="BG98" i="4"/>
  <c r="BA98" i="4" s="1"/>
  <c r="BG99" i="4"/>
  <c r="BG100" i="4"/>
  <c r="BA100" i="4" s="1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43" i="4"/>
  <c r="BG44" i="4"/>
  <c r="BG45" i="4"/>
  <c r="BG46" i="4"/>
  <c r="BG47" i="4"/>
  <c r="BG48" i="4"/>
  <c r="BG49" i="4"/>
  <c r="BG50" i="4"/>
  <c r="BG51" i="4"/>
  <c r="BG52" i="4"/>
  <c r="BG53" i="4"/>
  <c r="BG54" i="4"/>
  <c r="BG55" i="4"/>
  <c r="BG56" i="4"/>
  <c r="BG57" i="4"/>
  <c r="BG58" i="4"/>
  <c r="BG59" i="4"/>
  <c r="BG60" i="4"/>
  <c r="BG61" i="4"/>
  <c r="BG62" i="4"/>
  <c r="BG63" i="4"/>
  <c r="BG64" i="4"/>
  <c r="BG65" i="4"/>
  <c r="BG66" i="4"/>
  <c r="BG67" i="4"/>
  <c r="BG68" i="4"/>
  <c r="BG69" i="4"/>
  <c r="BG70" i="4"/>
  <c r="BG71" i="4"/>
  <c r="BG72" i="4"/>
  <c r="BG73" i="4"/>
  <c r="BG74" i="4"/>
  <c r="AS31" i="4"/>
  <c r="AS33" i="4"/>
  <c r="AS41" i="4"/>
  <c r="AS43" i="4"/>
  <c r="AS45" i="4"/>
  <c r="AS47" i="4"/>
  <c r="AS51" i="4"/>
  <c r="AS63" i="4"/>
  <c r="AS65" i="4"/>
  <c r="AS71" i="4"/>
  <c r="AS73" i="4"/>
  <c r="AS81" i="4"/>
  <c r="AS83" i="4"/>
  <c r="AS85" i="4"/>
  <c r="AS87" i="4"/>
  <c r="AS91" i="4"/>
  <c r="AY28" i="4"/>
  <c r="AY29" i="4"/>
  <c r="AS29" i="4" s="1"/>
  <c r="AY30" i="4"/>
  <c r="AS30" i="4" s="1"/>
  <c r="AY31" i="4"/>
  <c r="AY32" i="4"/>
  <c r="AS32" i="4" s="1"/>
  <c r="AY33" i="4"/>
  <c r="AY34" i="4"/>
  <c r="AS34" i="4" s="1"/>
  <c r="AY35" i="4"/>
  <c r="AS35" i="4" s="1"/>
  <c r="AY36" i="4"/>
  <c r="AS36" i="4" s="1"/>
  <c r="AY37" i="4"/>
  <c r="AS37" i="4" s="1"/>
  <c r="AY38" i="4"/>
  <c r="AS38" i="4" s="1"/>
  <c r="AY39" i="4"/>
  <c r="AS39" i="4" s="1"/>
  <c r="AY40" i="4"/>
  <c r="AS40" i="4" s="1"/>
  <c r="AY41" i="4"/>
  <c r="AY42" i="4"/>
  <c r="AS42" i="4" s="1"/>
  <c r="AY43" i="4"/>
  <c r="AY44" i="4"/>
  <c r="AS44" i="4" s="1"/>
  <c r="AY45" i="4"/>
  <c r="AY46" i="4"/>
  <c r="AS46" i="4" s="1"/>
  <c r="AY47" i="4"/>
  <c r="AY48" i="4"/>
  <c r="AS48" i="4" s="1"/>
  <c r="AY49" i="4"/>
  <c r="AS49" i="4" s="1"/>
  <c r="AY50" i="4"/>
  <c r="AS50" i="4" s="1"/>
  <c r="AY51" i="4"/>
  <c r="AY52" i="4"/>
  <c r="AS52" i="4" s="1"/>
  <c r="AY53" i="4"/>
  <c r="AS53" i="4" s="1"/>
  <c r="AY54" i="4"/>
  <c r="AS54" i="4" s="1"/>
  <c r="AY55" i="4"/>
  <c r="AS55" i="4" s="1"/>
  <c r="AY56" i="4"/>
  <c r="AS56" i="4" s="1"/>
  <c r="AY57" i="4"/>
  <c r="AS57" i="4" s="1"/>
  <c r="AY58" i="4"/>
  <c r="AS58" i="4" s="1"/>
  <c r="AY59" i="4"/>
  <c r="AS59" i="4" s="1"/>
  <c r="AY60" i="4"/>
  <c r="AS60" i="4" s="1"/>
  <c r="AY61" i="4"/>
  <c r="AS61" i="4" s="1"/>
  <c r="AY62" i="4"/>
  <c r="AS62" i="4" s="1"/>
  <c r="AY63" i="4"/>
  <c r="AY64" i="4"/>
  <c r="AS64" i="4" s="1"/>
  <c r="AY65" i="4"/>
  <c r="AY66" i="4"/>
  <c r="AS66" i="4" s="1"/>
  <c r="AY67" i="4"/>
  <c r="AS67" i="4" s="1"/>
  <c r="AY68" i="4"/>
  <c r="AS68" i="4" s="1"/>
  <c r="AY69" i="4"/>
  <c r="AS69" i="4" s="1"/>
  <c r="AY70" i="4"/>
  <c r="AS70" i="4" s="1"/>
  <c r="AY71" i="4"/>
  <c r="AY72" i="4"/>
  <c r="AS72" i="4" s="1"/>
  <c r="AY73" i="4"/>
  <c r="AY74" i="4"/>
  <c r="AS74" i="4" s="1"/>
  <c r="AY75" i="4"/>
  <c r="AS75" i="4" s="1"/>
  <c r="AY76" i="4"/>
  <c r="AS76" i="4" s="1"/>
  <c r="AY77" i="4"/>
  <c r="AS77" i="4" s="1"/>
  <c r="AY78" i="4"/>
  <c r="AS78" i="4" s="1"/>
  <c r="AY79" i="4"/>
  <c r="AS79" i="4" s="1"/>
  <c r="AY80" i="4"/>
  <c r="AS80" i="4" s="1"/>
  <c r="AY81" i="4"/>
  <c r="AY82" i="4"/>
  <c r="AS82" i="4" s="1"/>
  <c r="AY83" i="4"/>
  <c r="AY84" i="4"/>
  <c r="AS84" i="4" s="1"/>
  <c r="AY85" i="4"/>
  <c r="AY86" i="4"/>
  <c r="AS86" i="4" s="1"/>
  <c r="AY87" i="4"/>
  <c r="AY88" i="4"/>
  <c r="AS88" i="4" s="1"/>
  <c r="AY89" i="4"/>
  <c r="AS89" i="4" s="1"/>
  <c r="AY90" i="4"/>
  <c r="AS90" i="4" s="1"/>
  <c r="AY91" i="4"/>
  <c r="AY92" i="4"/>
  <c r="AS92" i="4" s="1"/>
  <c r="AY93" i="4"/>
  <c r="AS93" i="4" s="1"/>
  <c r="AY94" i="4"/>
  <c r="AS94" i="4" s="1"/>
  <c r="AY95" i="4"/>
  <c r="AS95" i="4" s="1"/>
  <c r="AY96" i="4"/>
  <c r="AS96" i="4" s="1"/>
  <c r="AY97" i="4"/>
  <c r="AS97" i="4" s="1"/>
  <c r="AY98" i="4"/>
  <c r="AS98" i="4" s="1"/>
  <c r="AY99" i="4"/>
  <c r="AS99" i="4" s="1"/>
  <c r="AY100" i="4"/>
  <c r="AS100" i="4" s="1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K40" i="4"/>
  <c r="AK42" i="4"/>
  <c r="AK44" i="4"/>
  <c r="AK50" i="4"/>
  <c r="AK52" i="4"/>
  <c r="AK60" i="4"/>
  <c r="AK62" i="4"/>
  <c r="AK70" i="4"/>
  <c r="AK72" i="4"/>
  <c r="AK74" i="4"/>
  <c r="AK76" i="4"/>
  <c r="AK78" i="4"/>
  <c r="AK80" i="4"/>
  <c r="AK82" i="4"/>
  <c r="AK84" i="4"/>
  <c r="AK90" i="4"/>
  <c r="AK92" i="4"/>
  <c r="AK100" i="4"/>
  <c r="AQ38" i="4"/>
  <c r="AQ39" i="4"/>
  <c r="AK39" i="4" s="1"/>
  <c r="AQ40" i="4"/>
  <c r="AQ41" i="4"/>
  <c r="AK41" i="4" s="1"/>
  <c r="AQ42" i="4"/>
  <c r="AQ43" i="4"/>
  <c r="AK43" i="4" s="1"/>
  <c r="AQ44" i="4"/>
  <c r="AQ45" i="4"/>
  <c r="AK45" i="4" s="1"/>
  <c r="AQ46" i="4"/>
  <c r="AK46" i="4" s="1"/>
  <c r="AQ47" i="4"/>
  <c r="AK47" i="4" s="1"/>
  <c r="AQ48" i="4"/>
  <c r="AK48" i="4" s="1"/>
  <c r="AQ49" i="4"/>
  <c r="AK49" i="4" s="1"/>
  <c r="AQ50" i="4"/>
  <c r="AQ51" i="4"/>
  <c r="AK51" i="4" s="1"/>
  <c r="AQ52" i="4"/>
  <c r="AQ53" i="4"/>
  <c r="AK53" i="4" s="1"/>
  <c r="AQ54" i="4"/>
  <c r="AK54" i="4" s="1"/>
  <c r="AQ55" i="4"/>
  <c r="AK55" i="4" s="1"/>
  <c r="AQ56" i="4"/>
  <c r="AK56" i="4" s="1"/>
  <c r="AQ57" i="4"/>
  <c r="AK57" i="4" s="1"/>
  <c r="AQ58" i="4"/>
  <c r="AK58" i="4" s="1"/>
  <c r="AQ59" i="4"/>
  <c r="AK59" i="4" s="1"/>
  <c r="AQ60" i="4"/>
  <c r="AQ61" i="4"/>
  <c r="AK61" i="4" s="1"/>
  <c r="AQ62" i="4"/>
  <c r="AQ63" i="4"/>
  <c r="AK63" i="4" s="1"/>
  <c r="AQ64" i="4"/>
  <c r="AK64" i="4" s="1"/>
  <c r="AQ65" i="4"/>
  <c r="AK65" i="4" s="1"/>
  <c r="AQ66" i="4"/>
  <c r="AK66" i="4" s="1"/>
  <c r="AQ67" i="4"/>
  <c r="AK67" i="4" s="1"/>
  <c r="AQ68" i="4"/>
  <c r="AK68" i="4" s="1"/>
  <c r="AQ69" i="4"/>
  <c r="AK69" i="4" s="1"/>
  <c r="AQ70" i="4"/>
  <c r="AQ71" i="4"/>
  <c r="AK71" i="4" s="1"/>
  <c r="AQ72" i="4"/>
  <c r="AQ73" i="4"/>
  <c r="AK73" i="4" s="1"/>
  <c r="AQ74" i="4"/>
  <c r="AQ75" i="4"/>
  <c r="AK75" i="4" s="1"/>
  <c r="AQ76" i="4"/>
  <c r="AQ77" i="4"/>
  <c r="AK77" i="4" s="1"/>
  <c r="AQ78" i="4"/>
  <c r="AQ79" i="4"/>
  <c r="AK79" i="4" s="1"/>
  <c r="AQ80" i="4"/>
  <c r="AQ81" i="4"/>
  <c r="AK81" i="4" s="1"/>
  <c r="AQ82" i="4"/>
  <c r="AQ83" i="4"/>
  <c r="AK83" i="4" s="1"/>
  <c r="AQ84" i="4"/>
  <c r="AQ85" i="4"/>
  <c r="AK85" i="4" s="1"/>
  <c r="AQ86" i="4"/>
  <c r="AK86" i="4" s="1"/>
  <c r="AQ87" i="4"/>
  <c r="AK87" i="4" s="1"/>
  <c r="AQ88" i="4"/>
  <c r="AK88" i="4" s="1"/>
  <c r="AQ89" i="4"/>
  <c r="AK89" i="4" s="1"/>
  <c r="AQ90" i="4"/>
  <c r="AQ91" i="4"/>
  <c r="AK91" i="4" s="1"/>
  <c r="AQ92" i="4"/>
  <c r="AQ93" i="4"/>
  <c r="AK93" i="4" s="1"/>
  <c r="AQ94" i="4"/>
  <c r="AK94" i="4" s="1"/>
  <c r="AQ95" i="4"/>
  <c r="AK95" i="4" s="1"/>
  <c r="AQ96" i="4"/>
  <c r="AK96" i="4" s="1"/>
  <c r="AQ97" i="4"/>
  <c r="AK97" i="4" s="1"/>
  <c r="AQ98" i="4"/>
  <c r="AK98" i="4" s="1"/>
  <c r="AQ99" i="4"/>
  <c r="AK99" i="4" s="1"/>
  <c r="AQ100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C12" i="4"/>
  <c r="AC60" i="4"/>
  <c r="AC84" i="4"/>
  <c r="AC100" i="4"/>
  <c r="AI11" i="4"/>
  <c r="AC11" i="4" s="1"/>
  <c r="AI12" i="4"/>
  <c r="AI13" i="4"/>
  <c r="AC13" i="4" s="1"/>
  <c r="AI14" i="4"/>
  <c r="AC14" i="4" s="1"/>
  <c r="AI15" i="4"/>
  <c r="AC15" i="4" s="1"/>
  <c r="AI16" i="4"/>
  <c r="AC16" i="4" s="1"/>
  <c r="AI17" i="4"/>
  <c r="AC17" i="4" s="1"/>
  <c r="AI18" i="4"/>
  <c r="AC18" i="4" s="1"/>
  <c r="AI19" i="4"/>
  <c r="AC19" i="4" s="1"/>
  <c r="AI20" i="4"/>
  <c r="AC20" i="4" s="1"/>
  <c r="AI21" i="4"/>
  <c r="AC21" i="4" s="1"/>
  <c r="AI22" i="4"/>
  <c r="AC22" i="4" s="1"/>
  <c r="AI23" i="4"/>
  <c r="AC23" i="4" s="1"/>
  <c r="AI24" i="4"/>
  <c r="AC24" i="4" s="1"/>
  <c r="AI25" i="4"/>
  <c r="AC25" i="4" s="1"/>
  <c r="AI26" i="4"/>
  <c r="AC26" i="4" s="1"/>
  <c r="AI27" i="4"/>
  <c r="AC27" i="4" s="1"/>
  <c r="AI28" i="4"/>
  <c r="AC28" i="4" s="1"/>
  <c r="AI29" i="4"/>
  <c r="AC29" i="4" s="1"/>
  <c r="AI30" i="4"/>
  <c r="AC30" i="4" s="1"/>
  <c r="AI31" i="4"/>
  <c r="AC31" i="4" s="1"/>
  <c r="AI32" i="4"/>
  <c r="AC32" i="4" s="1"/>
  <c r="AI33" i="4"/>
  <c r="AC33" i="4" s="1"/>
  <c r="AI34" i="4"/>
  <c r="AC34" i="4" s="1"/>
  <c r="AI35" i="4"/>
  <c r="AC35" i="4" s="1"/>
  <c r="AI36" i="4"/>
  <c r="AC36" i="4" s="1"/>
  <c r="AI37" i="4"/>
  <c r="AC37" i="4" s="1"/>
  <c r="AI38" i="4"/>
  <c r="AC38" i="4" s="1"/>
  <c r="AI39" i="4"/>
  <c r="AC39" i="4" s="1"/>
  <c r="AI40" i="4"/>
  <c r="AC40" i="4" s="1"/>
  <c r="AI41" i="4"/>
  <c r="AC41" i="4" s="1"/>
  <c r="AI42" i="4"/>
  <c r="AC42" i="4" s="1"/>
  <c r="AI43" i="4"/>
  <c r="AC43" i="4" s="1"/>
  <c r="AI44" i="4"/>
  <c r="AC44" i="4" s="1"/>
  <c r="AI45" i="4"/>
  <c r="AC45" i="4" s="1"/>
  <c r="AI46" i="4"/>
  <c r="AC46" i="4" s="1"/>
  <c r="AI47" i="4"/>
  <c r="AC47" i="4" s="1"/>
  <c r="AI48" i="4"/>
  <c r="AC48" i="4" s="1"/>
  <c r="AI49" i="4"/>
  <c r="AC49" i="4" s="1"/>
  <c r="AI50" i="4"/>
  <c r="AC50" i="4" s="1"/>
  <c r="AI51" i="4"/>
  <c r="AC51" i="4" s="1"/>
  <c r="AI52" i="4"/>
  <c r="AC52" i="4" s="1"/>
  <c r="AI53" i="4"/>
  <c r="AC53" i="4" s="1"/>
  <c r="AI54" i="4"/>
  <c r="AC54" i="4" s="1"/>
  <c r="AI55" i="4"/>
  <c r="AC55" i="4" s="1"/>
  <c r="AI56" i="4"/>
  <c r="AC56" i="4" s="1"/>
  <c r="AI57" i="4"/>
  <c r="AC57" i="4" s="1"/>
  <c r="AI58" i="4"/>
  <c r="AC58" i="4" s="1"/>
  <c r="AI59" i="4"/>
  <c r="AC59" i="4" s="1"/>
  <c r="AI60" i="4"/>
  <c r="AI61" i="4"/>
  <c r="AC61" i="4" s="1"/>
  <c r="AI62" i="4"/>
  <c r="AC62" i="4" s="1"/>
  <c r="AI63" i="4"/>
  <c r="AC63" i="4" s="1"/>
  <c r="AI64" i="4"/>
  <c r="AC64" i="4" s="1"/>
  <c r="AI65" i="4"/>
  <c r="AC65" i="4" s="1"/>
  <c r="AI66" i="4"/>
  <c r="AC66" i="4" s="1"/>
  <c r="AI67" i="4"/>
  <c r="AC67" i="4" s="1"/>
  <c r="AI68" i="4"/>
  <c r="AC68" i="4" s="1"/>
  <c r="AI69" i="4"/>
  <c r="AC69" i="4" s="1"/>
  <c r="AI70" i="4"/>
  <c r="AC70" i="4" s="1"/>
  <c r="AI71" i="4"/>
  <c r="AC71" i="4" s="1"/>
  <c r="AI72" i="4"/>
  <c r="AC72" i="4" s="1"/>
  <c r="AI73" i="4"/>
  <c r="AC73" i="4" s="1"/>
  <c r="AI74" i="4"/>
  <c r="AC74" i="4" s="1"/>
  <c r="AI75" i="4"/>
  <c r="AC75" i="4" s="1"/>
  <c r="AI76" i="4"/>
  <c r="AC76" i="4" s="1"/>
  <c r="AI77" i="4"/>
  <c r="AC77" i="4" s="1"/>
  <c r="AI78" i="4"/>
  <c r="AC78" i="4" s="1"/>
  <c r="AI79" i="4"/>
  <c r="AC79" i="4" s="1"/>
  <c r="AI80" i="4"/>
  <c r="AC80" i="4" s="1"/>
  <c r="AI81" i="4"/>
  <c r="AC81" i="4" s="1"/>
  <c r="AI82" i="4"/>
  <c r="AC82" i="4" s="1"/>
  <c r="AI83" i="4"/>
  <c r="AC83" i="4" s="1"/>
  <c r="AI84" i="4"/>
  <c r="AI85" i="4"/>
  <c r="AC85" i="4" s="1"/>
  <c r="AI86" i="4"/>
  <c r="AC86" i="4" s="1"/>
  <c r="AI87" i="4"/>
  <c r="AC87" i="4" s="1"/>
  <c r="AI88" i="4"/>
  <c r="AC88" i="4" s="1"/>
  <c r="AI89" i="4"/>
  <c r="AC89" i="4" s="1"/>
  <c r="AI90" i="4"/>
  <c r="AC90" i="4" s="1"/>
  <c r="AI91" i="4"/>
  <c r="AC91" i="4" s="1"/>
  <c r="AI92" i="4"/>
  <c r="AC92" i="4" s="1"/>
  <c r="AI93" i="4"/>
  <c r="AC93" i="4" s="1"/>
  <c r="AI94" i="4"/>
  <c r="AC94" i="4" s="1"/>
  <c r="AI95" i="4"/>
  <c r="AC95" i="4" s="1"/>
  <c r="AI96" i="4"/>
  <c r="AC96" i="4" s="1"/>
  <c r="AI97" i="4"/>
  <c r="AC97" i="4" s="1"/>
  <c r="AI98" i="4"/>
  <c r="AC98" i="4" s="1"/>
  <c r="AI99" i="4"/>
  <c r="AC99" i="4" s="1"/>
  <c r="AI100" i="4"/>
  <c r="AI10" i="4"/>
  <c r="AA10" i="4"/>
  <c r="AA11" i="4"/>
  <c r="AA12" i="4"/>
  <c r="AA13" i="4"/>
  <c r="AA14" i="4"/>
  <c r="AA15" i="4"/>
  <c r="AA16" i="4"/>
  <c r="AA17" i="4"/>
  <c r="AA18" i="4"/>
  <c r="U18" i="4" s="1"/>
  <c r="AA19" i="4"/>
  <c r="AA20" i="4"/>
  <c r="AA21" i="4"/>
  <c r="AA22" i="4"/>
  <c r="AA23" i="4"/>
  <c r="U23" i="4" s="1"/>
  <c r="AA24" i="4"/>
  <c r="AA25" i="4"/>
  <c r="U25" i="4" s="1"/>
  <c r="AA26" i="4"/>
  <c r="AA27" i="4"/>
  <c r="U27" i="4" s="1"/>
  <c r="AA28" i="4"/>
  <c r="AA29" i="4"/>
  <c r="AA30" i="4"/>
  <c r="AA31" i="4"/>
  <c r="U31" i="4" s="1"/>
  <c r="AA32" i="4"/>
  <c r="AA33" i="4"/>
  <c r="U33" i="4" s="1"/>
  <c r="AA34" i="4"/>
  <c r="AA35" i="4"/>
  <c r="U35" i="4" s="1"/>
  <c r="AA36" i="4"/>
  <c r="AA37" i="4"/>
  <c r="AA38" i="4"/>
  <c r="AA39" i="4"/>
  <c r="U39" i="4" s="1"/>
  <c r="AA40" i="4"/>
  <c r="AA41" i="4"/>
  <c r="U41" i="4" s="1"/>
  <c r="AA42" i="4"/>
  <c r="AA43" i="4"/>
  <c r="U43" i="4" s="1"/>
  <c r="AA44" i="4"/>
  <c r="AA45" i="4"/>
  <c r="AA46" i="4"/>
  <c r="AA47" i="4"/>
  <c r="U47" i="4" s="1"/>
  <c r="AA48" i="4"/>
  <c r="AA49" i="4"/>
  <c r="U49" i="4" s="1"/>
  <c r="AA50" i="4"/>
  <c r="AA51" i="4"/>
  <c r="U51" i="4" s="1"/>
  <c r="AA52" i="4"/>
  <c r="AA53" i="4"/>
  <c r="AA54" i="4"/>
  <c r="AA55" i="4"/>
  <c r="U55" i="4" s="1"/>
  <c r="AA56" i="4"/>
  <c r="AA57" i="4"/>
  <c r="U57" i="4" s="1"/>
  <c r="AA58" i="4"/>
  <c r="AA59" i="4"/>
  <c r="U59" i="4" s="1"/>
  <c r="AA60" i="4"/>
  <c r="AA61" i="4"/>
  <c r="AA62" i="4"/>
  <c r="AA63" i="4"/>
  <c r="U63" i="4" s="1"/>
  <c r="AA64" i="4"/>
  <c r="AA65" i="4"/>
  <c r="U65" i="4" s="1"/>
  <c r="AA66" i="4"/>
  <c r="AA67" i="4"/>
  <c r="U67" i="4" s="1"/>
  <c r="AA68" i="4"/>
  <c r="AA69" i="4"/>
  <c r="AA70" i="4"/>
  <c r="AA71" i="4"/>
  <c r="U71" i="4" s="1"/>
  <c r="AA72" i="4"/>
  <c r="AA73" i="4"/>
  <c r="U73" i="4" s="1"/>
  <c r="AA74" i="4"/>
  <c r="AA75" i="4"/>
  <c r="U75" i="4" s="1"/>
  <c r="AA76" i="4"/>
  <c r="AA77" i="4"/>
  <c r="AA78" i="4"/>
  <c r="AA79" i="4"/>
  <c r="U79" i="4" s="1"/>
  <c r="AA80" i="4"/>
  <c r="AA81" i="4"/>
  <c r="U81" i="4" s="1"/>
  <c r="AA82" i="4"/>
  <c r="AA83" i="4"/>
  <c r="U83" i="4" s="1"/>
  <c r="AA84" i="4"/>
  <c r="AA85" i="4"/>
  <c r="AA86" i="4"/>
  <c r="AA87" i="4"/>
  <c r="U87" i="4" s="1"/>
  <c r="AA88" i="4"/>
  <c r="AA89" i="4"/>
  <c r="U89" i="4" s="1"/>
  <c r="AA90" i="4"/>
  <c r="AA91" i="4"/>
  <c r="U91" i="4" s="1"/>
  <c r="AA92" i="4"/>
  <c r="AA93" i="4"/>
  <c r="AA94" i="4"/>
  <c r="U94" i="4" s="1"/>
  <c r="AA95" i="4"/>
  <c r="U95" i="4" s="1"/>
  <c r="AA96" i="4"/>
  <c r="AA97" i="4"/>
  <c r="U97" i="4" s="1"/>
  <c r="AA98" i="4"/>
  <c r="U98" i="4" s="1"/>
  <c r="AA99" i="4"/>
  <c r="U99" i="4" s="1"/>
  <c r="AA100" i="4"/>
  <c r="M93" i="4"/>
  <c r="M95" i="4"/>
  <c r="M97" i="4"/>
  <c r="M99" i="4"/>
  <c r="S88" i="4"/>
  <c r="S89" i="4"/>
  <c r="S90" i="4"/>
  <c r="S91" i="4"/>
  <c r="M91" i="4" s="1"/>
  <c r="S92" i="4"/>
  <c r="M92" i="4" s="1"/>
  <c r="S93" i="4"/>
  <c r="S94" i="4"/>
  <c r="M94" i="4" s="1"/>
  <c r="S95" i="4"/>
  <c r="S96" i="4"/>
  <c r="M96" i="4" s="1"/>
  <c r="S97" i="4"/>
  <c r="S98" i="4"/>
  <c r="M98" i="4" s="1"/>
  <c r="S99" i="4"/>
  <c r="S100" i="4"/>
  <c r="M100" i="4" s="1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E65" i="4"/>
  <c r="E89" i="4"/>
  <c r="E93" i="4"/>
  <c r="E97" i="4"/>
  <c r="K63" i="4"/>
  <c r="K64" i="4"/>
  <c r="E64" i="4" s="1"/>
  <c r="K65" i="4"/>
  <c r="K66" i="4"/>
  <c r="E66" i="4" s="1"/>
  <c r="K67" i="4"/>
  <c r="E67" i="4" s="1"/>
  <c r="K68" i="4"/>
  <c r="E68" i="4" s="1"/>
  <c r="K69" i="4"/>
  <c r="E69" i="4" s="1"/>
  <c r="K70" i="4"/>
  <c r="E70" i="4" s="1"/>
  <c r="K71" i="4"/>
  <c r="E71" i="4" s="1"/>
  <c r="K72" i="4"/>
  <c r="E72" i="4" s="1"/>
  <c r="K73" i="4"/>
  <c r="E73" i="4" s="1"/>
  <c r="K74" i="4"/>
  <c r="E74" i="4" s="1"/>
  <c r="K75" i="4"/>
  <c r="E75" i="4" s="1"/>
  <c r="K76" i="4"/>
  <c r="E76" i="4" s="1"/>
  <c r="K77" i="4"/>
  <c r="E77" i="4" s="1"/>
  <c r="K78" i="4"/>
  <c r="E78" i="4" s="1"/>
  <c r="K79" i="4"/>
  <c r="E79" i="4" s="1"/>
  <c r="K80" i="4"/>
  <c r="E80" i="4" s="1"/>
  <c r="K81" i="4"/>
  <c r="E81" i="4" s="1"/>
  <c r="K82" i="4"/>
  <c r="E82" i="4" s="1"/>
  <c r="K83" i="4"/>
  <c r="E83" i="4" s="1"/>
  <c r="K84" i="4"/>
  <c r="E84" i="4" s="1"/>
  <c r="K85" i="4"/>
  <c r="E85" i="4" s="1"/>
  <c r="K86" i="4"/>
  <c r="E86" i="4" s="1"/>
  <c r="K87" i="4"/>
  <c r="E87" i="4" s="1"/>
  <c r="K88" i="4"/>
  <c r="E88" i="4" s="1"/>
  <c r="K89" i="4"/>
  <c r="K90" i="4"/>
  <c r="E90" i="4" s="1"/>
  <c r="K91" i="4"/>
  <c r="E91" i="4" s="1"/>
  <c r="K92" i="4"/>
  <c r="E92" i="4" s="1"/>
  <c r="K93" i="4"/>
  <c r="K94" i="4"/>
  <c r="E94" i="4" s="1"/>
  <c r="K95" i="4"/>
  <c r="E95" i="4" s="1"/>
  <c r="K96" i="4"/>
  <c r="E96" i="4" s="1"/>
  <c r="K97" i="4"/>
  <c r="K98" i="4"/>
  <c r="E98" i="4" s="1"/>
  <c r="K99" i="4"/>
  <c r="E99" i="4" s="1"/>
  <c r="K100" i="4"/>
  <c r="E100" i="4" s="1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U45" i="4" l="1"/>
  <c r="M90" i="4"/>
  <c r="D45" i="6"/>
  <c r="C42" i="6"/>
  <c r="B41" i="3" s="1"/>
  <c r="B46" i="6"/>
  <c r="A45" i="3" s="1"/>
  <c r="F42" i="6"/>
  <c r="E46" i="6"/>
  <c r="D45" i="3" s="1"/>
  <c r="D43" i="6"/>
  <c r="C42" i="3" s="1"/>
  <c r="C47" i="6"/>
  <c r="B46" i="3" s="1"/>
  <c r="B44" i="6"/>
  <c r="A43" i="3" s="1"/>
  <c r="F47" i="6"/>
  <c r="E46" i="3" s="1"/>
  <c r="E44" i="6"/>
  <c r="D43" i="3" s="1"/>
  <c r="C45" i="6"/>
  <c r="B42" i="6"/>
  <c r="A41" i="3" s="1"/>
  <c r="F45" i="6"/>
  <c r="E44" i="3" s="1"/>
  <c r="E42" i="6"/>
  <c r="D41" i="3" s="1"/>
  <c r="D46" i="6"/>
  <c r="C45" i="3" s="1"/>
  <c r="C43" i="6"/>
  <c r="B42" i="3" s="1"/>
  <c r="B43" i="6"/>
  <c r="A42" i="3" s="1"/>
  <c r="E43" i="6"/>
  <c r="D42" i="3" s="1"/>
  <c r="C44" i="6"/>
  <c r="B47" i="6"/>
  <c r="F43" i="6"/>
  <c r="E42" i="3" s="1"/>
  <c r="E47" i="6"/>
  <c r="D44" i="6"/>
  <c r="B45" i="6"/>
  <c r="A44" i="3" s="1"/>
  <c r="E45" i="6"/>
  <c r="D44" i="3" s="1"/>
  <c r="D42" i="6"/>
  <c r="C41" i="3" s="1"/>
  <c r="C46" i="6"/>
  <c r="B45" i="3" s="1"/>
  <c r="F46" i="6"/>
  <c r="E45" i="3" s="1"/>
  <c r="D47" i="6"/>
  <c r="C46" i="3" s="1"/>
  <c r="F44" i="6"/>
  <c r="U90" i="4"/>
  <c r="U78" i="4"/>
  <c r="U66" i="4"/>
  <c r="U50" i="4"/>
  <c r="U34" i="4"/>
  <c r="U30" i="4"/>
  <c r="U69" i="4"/>
  <c r="U29" i="4"/>
  <c r="U21" i="4"/>
  <c r="U17" i="4"/>
  <c r="U82" i="4"/>
  <c r="U74" i="4"/>
  <c r="U58" i="4"/>
  <c r="U46" i="4"/>
  <c r="U38" i="4"/>
  <c r="U26" i="4"/>
  <c r="U93" i="4"/>
  <c r="U77" i="4"/>
  <c r="U61" i="4"/>
  <c r="U53" i="4"/>
  <c r="U37" i="4"/>
  <c r="U100" i="4"/>
  <c r="U96" i="4"/>
  <c r="U92" i="4"/>
  <c r="U88" i="4"/>
  <c r="U84" i="4"/>
  <c r="U80" i="4"/>
  <c r="U76" i="4"/>
  <c r="U72" i="4"/>
  <c r="U68" i="4"/>
  <c r="U64" i="4"/>
  <c r="U60" i="4"/>
  <c r="U56" i="4"/>
  <c r="U52" i="4"/>
  <c r="U48" i="4"/>
  <c r="U44" i="4"/>
  <c r="U40" i="4"/>
  <c r="U36" i="4"/>
  <c r="U32" i="4"/>
  <c r="U28" i="4"/>
  <c r="U24" i="4"/>
  <c r="U20" i="4"/>
  <c r="U86" i="4"/>
  <c r="U70" i="4"/>
  <c r="U62" i="4"/>
  <c r="U54" i="4"/>
  <c r="U42" i="4"/>
  <c r="U22" i="4"/>
  <c r="U85" i="4"/>
  <c r="U19" i="4"/>
  <c r="C40" i="3"/>
  <c r="B40" i="3"/>
  <c r="D40" i="3"/>
  <c r="E40" i="3"/>
  <c r="BA76" i="4"/>
  <c r="CH43" i="4"/>
  <c r="M10" i="4"/>
  <c r="D117" i="6"/>
  <c r="C116" i="3" s="1"/>
  <c r="C116" i="6"/>
  <c r="B115" i="3" s="1"/>
  <c r="B116" i="6"/>
  <c r="A115" i="3" s="1"/>
  <c r="D116" i="6"/>
  <c r="C115" i="3" s="1"/>
  <c r="E117" i="6"/>
  <c r="D116" i="3" s="1"/>
  <c r="F117" i="6"/>
  <c r="E116" i="3" s="1"/>
  <c r="E116" i="6"/>
  <c r="D115" i="3" s="1"/>
  <c r="B117" i="6"/>
  <c r="A116" i="3" s="1"/>
  <c r="C117" i="6"/>
  <c r="B116" i="3" s="1"/>
  <c r="F116" i="6"/>
  <c r="E115" i="3" s="1"/>
  <c r="D189" i="6"/>
  <c r="C188" i="3" s="1"/>
  <c r="D185" i="6"/>
  <c r="C184" i="3" s="1"/>
  <c r="D181" i="6"/>
  <c r="C180" i="3" s="1"/>
  <c r="D177" i="6"/>
  <c r="C176" i="3" s="1"/>
  <c r="D173" i="6"/>
  <c r="C172" i="3" s="1"/>
  <c r="D169" i="6"/>
  <c r="C168" i="3" s="1"/>
  <c r="D165" i="6"/>
  <c r="C164" i="3" s="1"/>
  <c r="C189" i="6"/>
  <c r="B188" i="3" s="1"/>
  <c r="C185" i="6"/>
  <c r="B184" i="3" s="1"/>
  <c r="C181" i="6"/>
  <c r="B180" i="3" s="1"/>
  <c r="C177" i="6"/>
  <c r="B176" i="3" s="1"/>
  <c r="C173" i="6"/>
  <c r="B172" i="3" s="1"/>
  <c r="C169" i="6"/>
  <c r="B168" i="3" s="1"/>
  <c r="C165" i="6"/>
  <c r="B164" i="3" s="1"/>
  <c r="F189" i="6"/>
  <c r="E188" i="3" s="1"/>
  <c r="F185" i="6"/>
  <c r="E184" i="3" s="1"/>
  <c r="F181" i="6"/>
  <c r="E180" i="3" s="1"/>
  <c r="F177" i="6"/>
  <c r="E176" i="3" s="1"/>
  <c r="F173" i="6"/>
  <c r="E172" i="3" s="1"/>
  <c r="F169" i="6"/>
  <c r="E168" i="3" s="1"/>
  <c r="F165" i="6"/>
  <c r="E164" i="3" s="1"/>
  <c r="E189" i="6"/>
  <c r="D188" i="3" s="1"/>
  <c r="E185" i="6"/>
  <c r="D184" i="3" s="1"/>
  <c r="E181" i="6"/>
  <c r="D180" i="3" s="1"/>
  <c r="E177" i="6"/>
  <c r="D176" i="3" s="1"/>
  <c r="E173" i="6"/>
  <c r="D172" i="3" s="1"/>
  <c r="E169" i="6"/>
  <c r="D168" i="3" s="1"/>
  <c r="E165" i="6"/>
  <c r="D164" i="3" s="1"/>
  <c r="B178" i="6"/>
  <c r="A177" i="3" s="1"/>
  <c r="B162" i="6"/>
  <c r="A161" i="3" s="1"/>
  <c r="B177" i="6"/>
  <c r="A176" i="3" s="1"/>
  <c r="B180" i="6"/>
  <c r="A179" i="3" s="1"/>
  <c r="B164" i="6"/>
  <c r="A163" i="3" s="1"/>
  <c r="B179" i="6"/>
  <c r="A178" i="3" s="1"/>
  <c r="B163" i="6"/>
  <c r="A162" i="3" s="1"/>
  <c r="D192" i="6"/>
  <c r="C191" i="3" s="1"/>
  <c r="D188" i="6"/>
  <c r="C187" i="3" s="1"/>
  <c r="D184" i="6"/>
  <c r="C183" i="3" s="1"/>
  <c r="D180" i="6"/>
  <c r="C179" i="3" s="1"/>
  <c r="D176" i="6"/>
  <c r="C175" i="3" s="1"/>
  <c r="D172" i="6"/>
  <c r="C171" i="3" s="1"/>
  <c r="D168" i="6"/>
  <c r="C167" i="3" s="1"/>
  <c r="D164" i="6"/>
  <c r="C163" i="3" s="1"/>
  <c r="C192" i="6"/>
  <c r="B191" i="3" s="1"/>
  <c r="C188" i="6"/>
  <c r="B187" i="3" s="1"/>
  <c r="C184" i="6"/>
  <c r="B183" i="3" s="1"/>
  <c r="C180" i="6"/>
  <c r="B179" i="3" s="1"/>
  <c r="C176" i="6"/>
  <c r="B175" i="3" s="1"/>
  <c r="C172" i="6"/>
  <c r="B171" i="3" s="1"/>
  <c r="C168" i="6"/>
  <c r="B167" i="3" s="1"/>
  <c r="C164" i="6"/>
  <c r="B163" i="3" s="1"/>
  <c r="F192" i="6"/>
  <c r="E191" i="3" s="1"/>
  <c r="F188" i="6"/>
  <c r="E187" i="3" s="1"/>
  <c r="F184" i="6"/>
  <c r="E183" i="3" s="1"/>
  <c r="F180" i="6"/>
  <c r="E179" i="3" s="1"/>
  <c r="F176" i="6"/>
  <c r="E175" i="3" s="1"/>
  <c r="F172" i="6"/>
  <c r="E171" i="3" s="1"/>
  <c r="F168" i="6"/>
  <c r="E167" i="3" s="1"/>
  <c r="F164" i="6"/>
  <c r="E163" i="3" s="1"/>
  <c r="E192" i="6"/>
  <c r="D191" i="3" s="1"/>
  <c r="E188" i="6"/>
  <c r="D187" i="3" s="1"/>
  <c r="E184" i="6"/>
  <c r="D183" i="3" s="1"/>
  <c r="E180" i="6"/>
  <c r="D179" i="3" s="1"/>
  <c r="E176" i="6"/>
  <c r="D175" i="3" s="1"/>
  <c r="E172" i="6"/>
  <c r="D171" i="3" s="1"/>
  <c r="E168" i="6"/>
  <c r="D167" i="3" s="1"/>
  <c r="E164" i="6"/>
  <c r="D163" i="3" s="1"/>
  <c r="B190" i="6"/>
  <c r="A189" i="3" s="1"/>
  <c r="B174" i="6"/>
  <c r="A173" i="3" s="1"/>
  <c r="B189" i="6"/>
  <c r="A188" i="3" s="1"/>
  <c r="B173" i="6"/>
  <c r="A172" i="3" s="1"/>
  <c r="B192" i="6"/>
  <c r="A191" i="3" s="1"/>
  <c r="B176" i="6"/>
  <c r="A175" i="3" s="1"/>
  <c r="B191" i="6"/>
  <c r="A190" i="3" s="1"/>
  <c r="B175" i="6"/>
  <c r="A174" i="3" s="1"/>
  <c r="D191" i="6"/>
  <c r="C190" i="3" s="1"/>
  <c r="D187" i="6"/>
  <c r="C186" i="3" s="1"/>
  <c r="D183" i="6"/>
  <c r="C182" i="3" s="1"/>
  <c r="D179" i="6"/>
  <c r="C178" i="3" s="1"/>
  <c r="D175" i="6"/>
  <c r="C174" i="3" s="1"/>
  <c r="D171" i="6"/>
  <c r="C170" i="3" s="1"/>
  <c r="D167" i="6"/>
  <c r="C166" i="3" s="1"/>
  <c r="D163" i="6"/>
  <c r="C162" i="3" s="1"/>
  <c r="C191" i="6"/>
  <c r="B190" i="3" s="1"/>
  <c r="C187" i="6"/>
  <c r="B186" i="3" s="1"/>
  <c r="C183" i="6"/>
  <c r="B182" i="3" s="1"/>
  <c r="C179" i="6"/>
  <c r="B178" i="3" s="1"/>
  <c r="C175" i="6"/>
  <c r="B174" i="3" s="1"/>
  <c r="C171" i="6"/>
  <c r="B170" i="3" s="1"/>
  <c r="C167" i="6"/>
  <c r="B166" i="3" s="1"/>
  <c r="C163" i="6"/>
  <c r="B162" i="3" s="1"/>
  <c r="F191" i="6"/>
  <c r="E190" i="3" s="1"/>
  <c r="F187" i="6"/>
  <c r="E186" i="3" s="1"/>
  <c r="F183" i="6"/>
  <c r="E182" i="3" s="1"/>
  <c r="F179" i="6"/>
  <c r="E178" i="3" s="1"/>
  <c r="F175" i="6"/>
  <c r="E174" i="3" s="1"/>
  <c r="F171" i="6"/>
  <c r="E170" i="3" s="1"/>
  <c r="F167" i="6"/>
  <c r="E166" i="3" s="1"/>
  <c r="F163" i="6"/>
  <c r="E162" i="3" s="1"/>
  <c r="E191" i="6"/>
  <c r="D190" i="3" s="1"/>
  <c r="E187" i="6"/>
  <c r="D186" i="3" s="1"/>
  <c r="E183" i="6"/>
  <c r="D182" i="3" s="1"/>
  <c r="E179" i="6"/>
  <c r="D178" i="3" s="1"/>
  <c r="E175" i="6"/>
  <c r="D174" i="3" s="1"/>
  <c r="E171" i="6"/>
  <c r="D170" i="3" s="1"/>
  <c r="E167" i="6"/>
  <c r="D166" i="3" s="1"/>
  <c r="E163" i="6"/>
  <c r="D162" i="3" s="1"/>
  <c r="B186" i="6"/>
  <c r="A185" i="3" s="1"/>
  <c r="B170" i="6"/>
  <c r="A169" i="3" s="1"/>
  <c r="B185" i="6"/>
  <c r="A184" i="3" s="1"/>
  <c r="B169" i="6"/>
  <c r="A168" i="3" s="1"/>
  <c r="B188" i="6"/>
  <c r="A187" i="3" s="1"/>
  <c r="B172" i="6"/>
  <c r="A171" i="3" s="1"/>
  <c r="B187" i="6"/>
  <c r="A186" i="3" s="1"/>
  <c r="B171" i="6"/>
  <c r="A170" i="3" s="1"/>
  <c r="D190" i="6"/>
  <c r="C189" i="3" s="1"/>
  <c r="D186" i="6"/>
  <c r="C185" i="3" s="1"/>
  <c r="D182" i="6"/>
  <c r="C181" i="3" s="1"/>
  <c r="D178" i="6"/>
  <c r="C177" i="3" s="1"/>
  <c r="D174" i="6"/>
  <c r="C173" i="3" s="1"/>
  <c r="D170" i="6"/>
  <c r="C169" i="3" s="1"/>
  <c r="D166" i="6"/>
  <c r="C165" i="3" s="1"/>
  <c r="D162" i="6"/>
  <c r="C161" i="3" s="1"/>
  <c r="C190" i="6"/>
  <c r="B189" i="3" s="1"/>
  <c r="C186" i="6"/>
  <c r="B185" i="3" s="1"/>
  <c r="C182" i="6"/>
  <c r="B181" i="3" s="1"/>
  <c r="C178" i="6"/>
  <c r="B177" i="3" s="1"/>
  <c r="C174" i="6"/>
  <c r="B173" i="3" s="1"/>
  <c r="C170" i="6"/>
  <c r="B169" i="3" s="1"/>
  <c r="C166" i="6"/>
  <c r="B165" i="3" s="1"/>
  <c r="C162" i="6"/>
  <c r="B161" i="3" s="1"/>
  <c r="F190" i="6"/>
  <c r="E189" i="3" s="1"/>
  <c r="F186" i="6"/>
  <c r="E185" i="3" s="1"/>
  <c r="F182" i="6"/>
  <c r="E181" i="3" s="1"/>
  <c r="F178" i="6"/>
  <c r="E177" i="3" s="1"/>
  <c r="F174" i="6"/>
  <c r="E173" i="3" s="1"/>
  <c r="F170" i="6"/>
  <c r="E169" i="3" s="1"/>
  <c r="F166" i="6"/>
  <c r="E165" i="3" s="1"/>
  <c r="F162" i="6"/>
  <c r="E161" i="3" s="1"/>
  <c r="E190" i="6"/>
  <c r="D189" i="3" s="1"/>
  <c r="E186" i="6"/>
  <c r="D185" i="3" s="1"/>
  <c r="E182" i="6"/>
  <c r="D181" i="3" s="1"/>
  <c r="E178" i="6"/>
  <c r="D177" i="3" s="1"/>
  <c r="E174" i="6"/>
  <c r="D173" i="3" s="1"/>
  <c r="E170" i="6"/>
  <c r="D169" i="3" s="1"/>
  <c r="E166" i="6"/>
  <c r="D165" i="3" s="1"/>
  <c r="E162" i="6"/>
  <c r="D161" i="3" s="1"/>
  <c r="B182" i="6"/>
  <c r="A181" i="3" s="1"/>
  <c r="B166" i="6"/>
  <c r="A165" i="3" s="1"/>
  <c r="B181" i="6"/>
  <c r="A180" i="3" s="1"/>
  <c r="B165" i="6"/>
  <c r="A164" i="3" s="1"/>
  <c r="B184" i="6"/>
  <c r="A183" i="3" s="1"/>
  <c r="B168" i="6"/>
  <c r="A167" i="3" s="1"/>
  <c r="B183" i="6"/>
  <c r="A182" i="3" s="1"/>
  <c r="B167" i="6"/>
  <c r="A166" i="3" s="1"/>
  <c r="D157" i="6"/>
  <c r="C156" i="3" s="1"/>
  <c r="D153" i="6"/>
  <c r="C152" i="3" s="1"/>
  <c r="D149" i="6"/>
  <c r="C148" i="3" s="1"/>
  <c r="D145" i="6"/>
  <c r="C144" i="3" s="1"/>
  <c r="D141" i="6"/>
  <c r="C140" i="3" s="1"/>
  <c r="D137" i="6"/>
  <c r="C136" i="3" s="1"/>
  <c r="D133" i="6"/>
  <c r="C132" i="3" s="1"/>
  <c r="D129" i="6"/>
  <c r="C128" i="3" s="1"/>
  <c r="D125" i="6"/>
  <c r="C124" i="3" s="1"/>
  <c r="D121" i="6"/>
  <c r="C120" i="3" s="1"/>
  <c r="C158" i="6"/>
  <c r="B157" i="3" s="1"/>
  <c r="C154" i="6"/>
  <c r="B153" i="3" s="1"/>
  <c r="C150" i="6"/>
  <c r="B149" i="3" s="1"/>
  <c r="C146" i="6"/>
  <c r="B145" i="3" s="1"/>
  <c r="C142" i="6"/>
  <c r="B141" i="3" s="1"/>
  <c r="C138" i="6"/>
  <c r="B137" i="3" s="1"/>
  <c r="C134" i="6"/>
  <c r="B133" i="3" s="1"/>
  <c r="C130" i="6"/>
  <c r="B129" i="3" s="1"/>
  <c r="C126" i="6"/>
  <c r="B125" i="3" s="1"/>
  <c r="C122" i="6"/>
  <c r="B121" i="3" s="1"/>
  <c r="F159" i="6"/>
  <c r="E158" i="3" s="1"/>
  <c r="F155" i="6"/>
  <c r="E154" i="3" s="1"/>
  <c r="F151" i="6"/>
  <c r="E150" i="3" s="1"/>
  <c r="F147" i="6"/>
  <c r="E146" i="3" s="1"/>
  <c r="F143" i="6"/>
  <c r="E142" i="3" s="1"/>
  <c r="F139" i="6"/>
  <c r="E138" i="3" s="1"/>
  <c r="F135" i="6"/>
  <c r="E134" i="3" s="1"/>
  <c r="F131" i="6"/>
  <c r="E130" i="3" s="1"/>
  <c r="F127" i="6"/>
  <c r="E126" i="3" s="1"/>
  <c r="F123" i="6"/>
  <c r="E122" i="3" s="1"/>
  <c r="E156" i="6"/>
  <c r="D155" i="3" s="1"/>
  <c r="E152" i="6"/>
  <c r="D151" i="3" s="1"/>
  <c r="E148" i="6"/>
  <c r="D147" i="3" s="1"/>
  <c r="E144" i="6"/>
  <c r="D143" i="3" s="1"/>
  <c r="E140" i="6"/>
  <c r="D139" i="3" s="1"/>
  <c r="E136" i="6"/>
  <c r="D135" i="3" s="1"/>
  <c r="E132" i="6"/>
  <c r="D131" i="3" s="1"/>
  <c r="E128" i="6"/>
  <c r="D127" i="3" s="1"/>
  <c r="E124" i="6"/>
  <c r="D123" i="3" s="1"/>
  <c r="E120" i="6"/>
  <c r="D119" i="3" s="1"/>
  <c r="B149" i="6"/>
  <c r="A148" i="3" s="1"/>
  <c r="B133" i="6"/>
  <c r="A132" i="3" s="1"/>
  <c r="B156" i="6"/>
  <c r="A155" i="3" s="1"/>
  <c r="B140" i="6"/>
  <c r="A139" i="3" s="1"/>
  <c r="B124" i="6"/>
  <c r="A123" i="3" s="1"/>
  <c r="B151" i="6"/>
  <c r="A150" i="3" s="1"/>
  <c r="B135" i="6"/>
  <c r="A134" i="3" s="1"/>
  <c r="B146" i="6"/>
  <c r="B130" i="6"/>
  <c r="A129" i="3" s="1"/>
  <c r="D156" i="6"/>
  <c r="C155" i="3" s="1"/>
  <c r="D152" i="6"/>
  <c r="C151" i="3" s="1"/>
  <c r="D148" i="6"/>
  <c r="C147" i="3" s="1"/>
  <c r="D144" i="6"/>
  <c r="C143" i="3" s="1"/>
  <c r="D140" i="6"/>
  <c r="C139" i="3" s="1"/>
  <c r="D136" i="6"/>
  <c r="C135" i="3" s="1"/>
  <c r="D132" i="6"/>
  <c r="C131" i="3" s="1"/>
  <c r="D128" i="6"/>
  <c r="C127" i="3" s="1"/>
  <c r="D124" i="6"/>
  <c r="C123" i="3" s="1"/>
  <c r="D120" i="6"/>
  <c r="C119" i="3" s="1"/>
  <c r="C157" i="6"/>
  <c r="B156" i="3" s="1"/>
  <c r="C153" i="6"/>
  <c r="B152" i="3" s="1"/>
  <c r="C149" i="6"/>
  <c r="B148" i="3" s="1"/>
  <c r="C145" i="6"/>
  <c r="B144" i="3" s="1"/>
  <c r="C141" i="6"/>
  <c r="B140" i="3" s="1"/>
  <c r="C137" i="6"/>
  <c r="B136" i="3" s="1"/>
  <c r="C133" i="6"/>
  <c r="B132" i="3" s="1"/>
  <c r="C129" i="6"/>
  <c r="B128" i="3" s="1"/>
  <c r="C125" i="6"/>
  <c r="B124" i="3" s="1"/>
  <c r="C121" i="6"/>
  <c r="B120" i="3" s="1"/>
  <c r="F158" i="6"/>
  <c r="E157" i="3" s="1"/>
  <c r="F154" i="6"/>
  <c r="E153" i="3" s="1"/>
  <c r="F150" i="6"/>
  <c r="E149" i="3" s="1"/>
  <c r="F146" i="6"/>
  <c r="E145" i="3" s="1"/>
  <c r="F142" i="6"/>
  <c r="E141" i="3" s="1"/>
  <c r="F138" i="6"/>
  <c r="E137" i="3" s="1"/>
  <c r="F134" i="6"/>
  <c r="E133" i="3" s="1"/>
  <c r="F130" i="6"/>
  <c r="E129" i="3" s="1"/>
  <c r="F126" i="6"/>
  <c r="E125" i="3" s="1"/>
  <c r="F122" i="6"/>
  <c r="E121" i="3" s="1"/>
  <c r="E159" i="6"/>
  <c r="D158" i="3" s="1"/>
  <c r="E155" i="6"/>
  <c r="D154" i="3" s="1"/>
  <c r="E151" i="6"/>
  <c r="D150" i="3" s="1"/>
  <c r="E147" i="6"/>
  <c r="D146" i="3" s="1"/>
  <c r="E143" i="6"/>
  <c r="D142" i="3" s="1"/>
  <c r="E139" i="6"/>
  <c r="D138" i="3" s="1"/>
  <c r="E135" i="6"/>
  <c r="D134" i="3" s="1"/>
  <c r="E131" i="6"/>
  <c r="D130" i="3" s="1"/>
  <c r="E127" i="6"/>
  <c r="D126" i="3" s="1"/>
  <c r="E123" i="6"/>
  <c r="D122" i="3" s="1"/>
  <c r="B145" i="6"/>
  <c r="A144" i="3" s="1"/>
  <c r="B129" i="6"/>
  <c r="A128" i="3" s="1"/>
  <c r="B152" i="6"/>
  <c r="A151" i="3" s="1"/>
  <c r="B136" i="6"/>
  <c r="A135" i="3" s="1"/>
  <c r="B120" i="6"/>
  <c r="A119" i="3" s="1"/>
  <c r="B147" i="6"/>
  <c r="A146" i="3" s="1"/>
  <c r="B131" i="6"/>
  <c r="A130" i="3" s="1"/>
  <c r="B158" i="6"/>
  <c r="A157" i="3" s="1"/>
  <c r="B142" i="6"/>
  <c r="A141" i="3" s="1"/>
  <c r="B126" i="6"/>
  <c r="A125" i="3" s="1"/>
  <c r="D159" i="6"/>
  <c r="C158" i="3" s="1"/>
  <c r="D155" i="6"/>
  <c r="C154" i="3" s="1"/>
  <c r="D151" i="6"/>
  <c r="C150" i="3" s="1"/>
  <c r="D147" i="6"/>
  <c r="C146" i="3" s="1"/>
  <c r="D143" i="6"/>
  <c r="C142" i="3" s="1"/>
  <c r="D139" i="6"/>
  <c r="C138" i="3" s="1"/>
  <c r="D135" i="6"/>
  <c r="C134" i="3" s="1"/>
  <c r="D131" i="6"/>
  <c r="C130" i="3" s="1"/>
  <c r="D127" i="6"/>
  <c r="C126" i="3" s="1"/>
  <c r="D123" i="6"/>
  <c r="C122" i="3" s="1"/>
  <c r="C156" i="6"/>
  <c r="B155" i="3" s="1"/>
  <c r="C152" i="6"/>
  <c r="B151" i="3" s="1"/>
  <c r="C148" i="6"/>
  <c r="B147" i="3" s="1"/>
  <c r="C144" i="6"/>
  <c r="B143" i="3" s="1"/>
  <c r="C140" i="6"/>
  <c r="B139" i="3" s="1"/>
  <c r="C136" i="6"/>
  <c r="B135" i="3" s="1"/>
  <c r="C132" i="6"/>
  <c r="B131" i="3" s="1"/>
  <c r="C128" i="6"/>
  <c r="B127" i="3" s="1"/>
  <c r="C124" i="6"/>
  <c r="B123" i="3" s="1"/>
  <c r="C120" i="6"/>
  <c r="B119" i="3" s="1"/>
  <c r="F157" i="6"/>
  <c r="E156" i="3" s="1"/>
  <c r="F153" i="6"/>
  <c r="E152" i="3" s="1"/>
  <c r="F149" i="6"/>
  <c r="E148" i="3" s="1"/>
  <c r="F145" i="6"/>
  <c r="E144" i="3" s="1"/>
  <c r="F141" i="6"/>
  <c r="E140" i="3" s="1"/>
  <c r="F137" i="6"/>
  <c r="E136" i="3" s="1"/>
  <c r="F133" i="6"/>
  <c r="E132" i="3" s="1"/>
  <c r="F129" i="6"/>
  <c r="E128" i="3" s="1"/>
  <c r="F125" i="6"/>
  <c r="E124" i="3" s="1"/>
  <c r="F121" i="6"/>
  <c r="E120" i="3" s="1"/>
  <c r="E158" i="6"/>
  <c r="D157" i="3" s="1"/>
  <c r="E154" i="6"/>
  <c r="D153" i="3" s="1"/>
  <c r="E150" i="6"/>
  <c r="D149" i="3" s="1"/>
  <c r="E146" i="6"/>
  <c r="D145" i="3" s="1"/>
  <c r="E142" i="6"/>
  <c r="D141" i="3" s="1"/>
  <c r="E138" i="6"/>
  <c r="D137" i="3" s="1"/>
  <c r="E134" i="6"/>
  <c r="D133" i="3" s="1"/>
  <c r="E130" i="6"/>
  <c r="D129" i="3" s="1"/>
  <c r="E126" i="6"/>
  <c r="D125" i="3" s="1"/>
  <c r="E122" i="6"/>
  <c r="D121" i="3" s="1"/>
  <c r="B157" i="6"/>
  <c r="A156" i="3" s="1"/>
  <c r="B141" i="6"/>
  <c r="A140" i="3" s="1"/>
  <c r="B125" i="6"/>
  <c r="A124" i="3" s="1"/>
  <c r="B148" i="6"/>
  <c r="A147" i="3" s="1"/>
  <c r="B132" i="6"/>
  <c r="A131" i="3" s="1"/>
  <c r="B159" i="6"/>
  <c r="A158" i="3" s="1"/>
  <c r="B143" i="6"/>
  <c r="A142" i="3" s="1"/>
  <c r="B127" i="6"/>
  <c r="B154" i="6"/>
  <c r="A153" i="3" s="1"/>
  <c r="B138" i="6"/>
  <c r="A137" i="3" s="1"/>
  <c r="B122" i="6"/>
  <c r="A121" i="3" s="1"/>
  <c r="D158" i="6"/>
  <c r="C157" i="3" s="1"/>
  <c r="D154" i="6"/>
  <c r="C153" i="3" s="1"/>
  <c r="D150" i="6"/>
  <c r="C149" i="3" s="1"/>
  <c r="D146" i="6"/>
  <c r="C145" i="3" s="1"/>
  <c r="D142" i="6"/>
  <c r="C141" i="3" s="1"/>
  <c r="D138" i="6"/>
  <c r="C137" i="3" s="1"/>
  <c r="D134" i="6"/>
  <c r="C133" i="3" s="1"/>
  <c r="D130" i="6"/>
  <c r="C129" i="3" s="1"/>
  <c r="D126" i="6"/>
  <c r="C125" i="3" s="1"/>
  <c r="D122" i="6"/>
  <c r="C121" i="3" s="1"/>
  <c r="C159" i="6"/>
  <c r="B158" i="3" s="1"/>
  <c r="C155" i="6"/>
  <c r="B154" i="3" s="1"/>
  <c r="C151" i="6"/>
  <c r="B150" i="3" s="1"/>
  <c r="C147" i="6"/>
  <c r="B146" i="3" s="1"/>
  <c r="C143" i="6"/>
  <c r="B142" i="3" s="1"/>
  <c r="C139" i="6"/>
  <c r="B138" i="3" s="1"/>
  <c r="C135" i="6"/>
  <c r="B134" i="3" s="1"/>
  <c r="C131" i="6"/>
  <c r="B130" i="3" s="1"/>
  <c r="C127" i="6"/>
  <c r="B126" i="3" s="1"/>
  <c r="C123" i="6"/>
  <c r="B122" i="3" s="1"/>
  <c r="F156" i="6"/>
  <c r="E155" i="3" s="1"/>
  <c r="F152" i="6"/>
  <c r="E151" i="3" s="1"/>
  <c r="F148" i="6"/>
  <c r="E147" i="3" s="1"/>
  <c r="F144" i="6"/>
  <c r="E143" i="3" s="1"/>
  <c r="F140" i="6"/>
  <c r="E139" i="3" s="1"/>
  <c r="F136" i="6"/>
  <c r="E135" i="3" s="1"/>
  <c r="F132" i="6"/>
  <c r="E131" i="3" s="1"/>
  <c r="F128" i="6"/>
  <c r="E127" i="3" s="1"/>
  <c r="F124" i="6"/>
  <c r="E123" i="3" s="1"/>
  <c r="F120" i="6"/>
  <c r="E119" i="3" s="1"/>
  <c r="E157" i="6"/>
  <c r="D156" i="3" s="1"/>
  <c r="E153" i="6"/>
  <c r="D152" i="3" s="1"/>
  <c r="E149" i="6"/>
  <c r="D148" i="3" s="1"/>
  <c r="E145" i="6"/>
  <c r="D144" i="3" s="1"/>
  <c r="E141" i="6"/>
  <c r="D140" i="3" s="1"/>
  <c r="E137" i="6"/>
  <c r="D136" i="3" s="1"/>
  <c r="E133" i="6"/>
  <c r="D132" i="3" s="1"/>
  <c r="E129" i="6"/>
  <c r="D128" i="3" s="1"/>
  <c r="E125" i="6"/>
  <c r="D124" i="3" s="1"/>
  <c r="E121" i="6"/>
  <c r="D120" i="3" s="1"/>
  <c r="B153" i="6"/>
  <c r="A152" i="3" s="1"/>
  <c r="B137" i="6"/>
  <c r="A136" i="3" s="1"/>
  <c r="B121" i="6"/>
  <c r="A120" i="3" s="1"/>
  <c r="B144" i="6"/>
  <c r="A143" i="3" s="1"/>
  <c r="B128" i="6"/>
  <c r="A127" i="3" s="1"/>
  <c r="B155" i="6"/>
  <c r="A154" i="3" s="1"/>
  <c r="B139" i="6"/>
  <c r="A138" i="3" s="1"/>
  <c r="B123" i="6"/>
  <c r="A122" i="3" s="1"/>
  <c r="B150" i="6"/>
  <c r="A149" i="3" s="1"/>
  <c r="B134" i="6"/>
  <c r="A133" i="3" s="1"/>
  <c r="C43" i="3"/>
  <c r="E41" i="3"/>
  <c r="D46" i="3"/>
  <c r="B44" i="3"/>
  <c r="E43" i="3"/>
  <c r="C44" i="3"/>
  <c r="B43" i="3"/>
  <c r="A46" i="3"/>
  <c r="D66" i="6"/>
  <c r="C65" i="3" s="1"/>
  <c r="C64" i="6"/>
  <c r="B63" i="3" s="1"/>
  <c r="F66" i="6"/>
  <c r="E65" i="3" s="1"/>
  <c r="F62" i="6"/>
  <c r="E61" i="3" s="1"/>
  <c r="E65" i="6"/>
  <c r="D64" i="3" s="1"/>
  <c r="E61" i="6"/>
  <c r="D60" i="3" s="1"/>
  <c r="E58" i="6"/>
  <c r="D57" i="3" s="1"/>
  <c r="E54" i="6"/>
  <c r="D53" i="3" s="1"/>
  <c r="E50" i="6"/>
  <c r="D49" i="3" s="1"/>
  <c r="D59" i="6"/>
  <c r="C58" i="3" s="1"/>
  <c r="D55" i="6"/>
  <c r="C54" i="3" s="1"/>
  <c r="D51" i="6"/>
  <c r="C50" i="3" s="1"/>
  <c r="C60" i="6"/>
  <c r="B59" i="3" s="1"/>
  <c r="C56" i="6"/>
  <c r="B55" i="3" s="1"/>
  <c r="C52" i="6"/>
  <c r="B51" i="3" s="1"/>
  <c r="D61" i="6"/>
  <c r="C60" i="3" s="1"/>
  <c r="F56" i="6"/>
  <c r="E55" i="3" s="1"/>
  <c r="F52" i="6"/>
  <c r="E51" i="3" s="1"/>
  <c r="B65" i="6"/>
  <c r="A64" i="3" s="1"/>
  <c r="B52" i="6"/>
  <c r="A51" i="3" s="1"/>
  <c r="B51" i="6"/>
  <c r="A50" i="3" s="1"/>
  <c r="B54" i="6"/>
  <c r="A53" i="3" s="1"/>
  <c r="D65" i="6"/>
  <c r="C64" i="3" s="1"/>
  <c r="C63" i="6"/>
  <c r="B62" i="3" s="1"/>
  <c r="F65" i="6"/>
  <c r="E64" i="3" s="1"/>
  <c r="F61" i="6"/>
  <c r="E60" i="3" s="1"/>
  <c r="E64" i="6"/>
  <c r="D63" i="3" s="1"/>
  <c r="D64" i="6"/>
  <c r="C63" i="3" s="1"/>
  <c r="E57" i="6"/>
  <c r="D56" i="3" s="1"/>
  <c r="E53" i="6"/>
  <c r="D52" i="3" s="1"/>
  <c r="D58" i="6"/>
  <c r="C57" i="3" s="1"/>
  <c r="D54" i="6"/>
  <c r="C53" i="3" s="1"/>
  <c r="D50" i="6"/>
  <c r="C49" i="3" s="1"/>
  <c r="C59" i="6"/>
  <c r="B58" i="3" s="1"/>
  <c r="C55" i="6"/>
  <c r="B54" i="3" s="1"/>
  <c r="C51" i="6"/>
  <c r="B50" i="3" s="1"/>
  <c r="F59" i="6"/>
  <c r="E58" i="3" s="1"/>
  <c r="F55" i="6"/>
  <c r="E54" i="3" s="1"/>
  <c r="F51" i="6"/>
  <c r="E50" i="3" s="1"/>
  <c r="B61" i="6"/>
  <c r="A60" i="3" s="1"/>
  <c r="B64" i="6"/>
  <c r="A63" i="3" s="1"/>
  <c r="B63" i="6"/>
  <c r="A62" i="3" s="1"/>
  <c r="B66" i="6"/>
  <c r="A65" i="3" s="1"/>
  <c r="B50" i="6"/>
  <c r="A49" i="3" s="1"/>
  <c r="C66" i="6"/>
  <c r="B65" i="3" s="1"/>
  <c r="C62" i="6"/>
  <c r="B61" i="3" s="1"/>
  <c r="F64" i="6"/>
  <c r="E63" i="3" s="1"/>
  <c r="F60" i="6"/>
  <c r="E59" i="3" s="1"/>
  <c r="E63" i="6"/>
  <c r="D62" i="3" s="1"/>
  <c r="E60" i="6"/>
  <c r="D59" i="3" s="1"/>
  <c r="E56" i="6"/>
  <c r="D55" i="3" s="1"/>
  <c r="E52" i="6"/>
  <c r="D51" i="3" s="1"/>
  <c r="D63" i="6"/>
  <c r="C62" i="3" s="1"/>
  <c r="D57" i="6"/>
  <c r="C56" i="3" s="1"/>
  <c r="D53" i="6"/>
  <c r="C52" i="3" s="1"/>
  <c r="C58" i="6"/>
  <c r="B57" i="3" s="1"/>
  <c r="C54" i="6"/>
  <c r="B53" i="3" s="1"/>
  <c r="C50" i="6"/>
  <c r="B49" i="3" s="1"/>
  <c r="F58" i="6"/>
  <c r="E57" i="3" s="1"/>
  <c r="F54" i="6"/>
  <c r="E53" i="3" s="1"/>
  <c r="F50" i="6"/>
  <c r="E49" i="3" s="1"/>
  <c r="B57" i="6"/>
  <c r="A56" i="3" s="1"/>
  <c r="B60" i="6"/>
  <c r="A59" i="3" s="1"/>
  <c r="B59" i="6"/>
  <c r="A58" i="3" s="1"/>
  <c r="B62" i="6"/>
  <c r="A61" i="3" s="1"/>
  <c r="C65" i="6"/>
  <c r="B64" i="3" s="1"/>
  <c r="C61" i="6"/>
  <c r="B60" i="3" s="1"/>
  <c r="F63" i="6"/>
  <c r="E62" i="3" s="1"/>
  <c r="E66" i="6"/>
  <c r="D65" i="3" s="1"/>
  <c r="E62" i="6"/>
  <c r="D61" i="3" s="1"/>
  <c r="E59" i="6"/>
  <c r="D58" i="3" s="1"/>
  <c r="E55" i="6"/>
  <c r="D54" i="3" s="1"/>
  <c r="E51" i="6"/>
  <c r="D50" i="3" s="1"/>
  <c r="D60" i="6"/>
  <c r="C59" i="3" s="1"/>
  <c r="D56" i="6"/>
  <c r="C55" i="3" s="1"/>
  <c r="D52" i="6"/>
  <c r="C51" i="3" s="1"/>
  <c r="D62" i="6"/>
  <c r="C61" i="3" s="1"/>
  <c r="C57" i="6"/>
  <c r="B56" i="3" s="1"/>
  <c r="C53" i="6"/>
  <c r="B52" i="3" s="1"/>
  <c r="F57" i="6"/>
  <c r="E56" i="3" s="1"/>
  <c r="F53" i="6"/>
  <c r="E52" i="3" s="1"/>
  <c r="B53" i="6"/>
  <c r="A52" i="3" s="1"/>
  <c r="B56" i="6"/>
  <c r="A55" i="3" s="1"/>
  <c r="B55" i="6"/>
  <c r="A54" i="3" s="1"/>
  <c r="B58" i="6"/>
  <c r="A57" i="3" s="1"/>
  <c r="D111" i="6"/>
  <c r="C110" i="3" s="1"/>
  <c r="D107" i="6"/>
  <c r="C106" i="3" s="1"/>
  <c r="D103" i="6"/>
  <c r="C102" i="3" s="1"/>
  <c r="D99" i="6"/>
  <c r="C98" i="3" s="1"/>
  <c r="D95" i="6"/>
  <c r="C94" i="3" s="1"/>
  <c r="D91" i="6"/>
  <c r="C90" i="3" s="1"/>
  <c r="D87" i="6"/>
  <c r="C86" i="3" s="1"/>
  <c r="D83" i="6"/>
  <c r="C82" i="3" s="1"/>
  <c r="D79" i="6"/>
  <c r="C78" i="3" s="1"/>
  <c r="C110" i="6"/>
  <c r="B109" i="3" s="1"/>
  <c r="C106" i="6"/>
  <c r="B105" i="3" s="1"/>
  <c r="C102" i="6"/>
  <c r="B101" i="3" s="1"/>
  <c r="C98" i="6"/>
  <c r="B97" i="3" s="1"/>
  <c r="C94" i="6"/>
  <c r="B93" i="3" s="1"/>
  <c r="C90" i="6"/>
  <c r="B89" i="3" s="1"/>
  <c r="C86" i="6"/>
  <c r="B85" i="3" s="1"/>
  <c r="C82" i="6"/>
  <c r="B81" i="3" s="1"/>
  <c r="C78" i="6"/>
  <c r="B77" i="3" s="1"/>
  <c r="F113" i="6"/>
  <c r="E112" i="3" s="1"/>
  <c r="F109" i="6"/>
  <c r="E108" i="3" s="1"/>
  <c r="F105" i="6"/>
  <c r="E104" i="3" s="1"/>
  <c r="F101" i="6"/>
  <c r="E100" i="3" s="1"/>
  <c r="F97" i="6"/>
  <c r="E96" i="3" s="1"/>
  <c r="F93" i="6"/>
  <c r="E92" i="3" s="1"/>
  <c r="F89" i="6"/>
  <c r="E88" i="3" s="1"/>
  <c r="F85" i="6"/>
  <c r="E84" i="3" s="1"/>
  <c r="F81" i="6"/>
  <c r="E80" i="3" s="1"/>
  <c r="F77" i="6"/>
  <c r="E76" i="3" s="1"/>
  <c r="E112" i="6"/>
  <c r="D111" i="3" s="1"/>
  <c r="E108" i="6"/>
  <c r="D107" i="3" s="1"/>
  <c r="E104" i="6"/>
  <c r="D103" i="3" s="1"/>
  <c r="E100" i="6"/>
  <c r="D99" i="3" s="1"/>
  <c r="E96" i="6"/>
  <c r="D95" i="3" s="1"/>
  <c r="E92" i="6"/>
  <c r="D91" i="3" s="1"/>
  <c r="E88" i="6"/>
  <c r="D87" i="3" s="1"/>
  <c r="E84" i="6"/>
  <c r="D83" i="3" s="1"/>
  <c r="E80" i="6"/>
  <c r="D79" i="3" s="1"/>
  <c r="E76" i="6"/>
  <c r="D75" i="3" s="1"/>
  <c r="B103" i="6"/>
  <c r="A102" i="3" s="1"/>
  <c r="B87" i="6"/>
  <c r="A86" i="3" s="1"/>
  <c r="B110" i="6"/>
  <c r="A109" i="3" s="1"/>
  <c r="B94" i="6"/>
  <c r="A93" i="3" s="1"/>
  <c r="B78" i="6"/>
  <c r="A77" i="3" s="1"/>
  <c r="B101" i="6"/>
  <c r="A100" i="3" s="1"/>
  <c r="B85" i="6"/>
  <c r="A84" i="3" s="1"/>
  <c r="B108" i="6"/>
  <c r="A107" i="3" s="1"/>
  <c r="B92" i="6"/>
  <c r="A91" i="3" s="1"/>
  <c r="B76" i="6"/>
  <c r="A75" i="3" s="1"/>
  <c r="D110" i="6"/>
  <c r="C109" i="3" s="1"/>
  <c r="D106" i="6"/>
  <c r="C105" i="3" s="1"/>
  <c r="D102" i="6"/>
  <c r="C101" i="3" s="1"/>
  <c r="D98" i="6"/>
  <c r="C97" i="3" s="1"/>
  <c r="D94" i="6"/>
  <c r="C93" i="3" s="1"/>
  <c r="D90" i="6"/>
  <c r="C89" i="3" s="1"/>
  <c r="D86" i="6"/>
  <c r="C85" i="3" s="1"/>
  <c r="D82" i="6"/>
  <c r="C81" i="3" s="1"/>
  <c r="D78" i="6"/>
  <c r="C77" i="3" s="1"/>
  <c r="C113" i="6"/>
  <c r="B112" i="3" s="1"/>
  <c r="C109" i="6"/>
  <c r="B108" i="3" s="1"/>
  <c r="C105" i="6"/>
  <c r="B104" i="3" s="1"/>
  <c r="C101" i="6"/>
  <c r="B100" i="3" s="1"/>
  <c r="C97" i="6"/>
  <c r="B96" i="3" s="1"/>
  <c r="C93" i="6"/>
  <c r="B92" i="3" s="1"/>
  <c r="C89" i="6"/>
  <c r="B88" i="3" s="1"/>
  <c r="C85" i="6"/>
  <c r="B84" i="3" s="1"/>
  <c r="C81" i="6"/>
  <c r="B80" i="3" s="1"/>
  <c r="C77" i="6"/>
  <c r="B76" i="3" s="1"/>
  <c r="F112" i="6"/>
  <c r="E111" i="3" s="1"/>
  <c r="F108" i="6"/>
  <c r="E107" i="3" s="1"/>
  <c r="F104" i="6"/>
  <c r="E103" i="3" s="1"/>
  <c r="F100" i="6"/>
  <c r="E99" i="3" s="1"/>
  <c r="F96" i="6"/>
  <c r="E95" i="3" s="1"/>
  <c r="F92" i="6"/>
  <c r="E91" i="3" s="1"/>
  <c r="F88" i="6"/>
  <c r="E87" i="3" s="1"/>
  <c r="F84" i="6"/>
  <c r="E83" i="3" s="1"/>
  <c r="F80" i="6"/>
  <c r="E79" i="3" s="1"/>
  <c r="F76" i="6"/>
  <c r="E75" i="3" s="1"/>
  <c r="E111" i="6"/>
  <c r="D110" i="3" s="1"/>
  <c r="E107" i="6"/>
  <c r="D106" i="3" s="1"/>
  <c r="E103" i="6"/>
  <c r="D102" i="3" s="1"/>
  <c r="E99" i="6"/>
  <c r="D98" i="3" s="1"/>
  <c r="E95" i="6"/>
  <c r="D94" i="3" s="1"/>
  <c r="E91" i="6"/>
  <c r="D90" i="3" s="1"/>
  <c r="E87" i="6"/>
  <c r="D86" i="3" s="1"/>
  <c r="E83" i="6"/>
  <c r="D82" i="3" s="1"/>
  <c r="E79" i="6"/>
  <c r="D78" i="3" s="1"/>
  <c r="B99" i="6"/>
  <c r="A98" i="3" s="1"/>
  <c r="B83" i="6"/>
  <c r="A82" i="3" s="1"/>
  <c r="B106" i="6"/>
  <c r="A105" i="3" s="1"/>
  <c r="B90" i="6"/>
  <c r="A89" i="3" s="1"/>
  <c r="B113" i="6"/>
  <c r="A112" i="3" s="1"/>
  <c r="B97" i="6"/>
  <c r="A96" i="3" s="1"/>
  <c r="B81" i="6"/>
  <c r="A80" i="3" s="1"/>
  <c r="B104" i="6"/>
  <c r="A103" i="3" s="1"/>
  <c r="B88" i="6"/>
  <c r="A87" i="3" s="1"/>
  <c r="D113" i="6"/>
  <c r="C112" i="3" s="1"/>
  <c r="D109" i="6"/>
  <c r="C108" i="3" s="1"/>
  <c r="D105" i="6"/>
  <c r="C104" i="3" s="1"/>
  <c r="D101" i="6"/>
  <c r="C100" i="3" s="1"/>
  <c r="D97" i="6"/>
  <c r="C96" i="3" s="1"/>
  <c r="D93" i="6"/>
  <c r="C92" i="3" s="1"/>
  <c r="D89" i="6"/>
  <c r="C88" i="3" s="1"/>
  <c r="D85" i="6"/>
  <c r="C84" i="3" s="1"/>
  <c r="D81" i="6"/>
  <c r="C80" i="3" s="1"/>
  <c r="D77" i="6"/>
  <c r="C76" i="3" s="1"/>
  <c r="C112" i="6"/>
  <c r="B111" i="3" s="1"/>
  <c r="C108" i="6"/>
  <c r="B107" i="3" s="1"/>
  <c r="C104" i="6"/>
  <c r="B103" i="3" s="1"/>
  <c r="C100" i="6"/>
  <c r="B99" i="3" s="1"/>
  <c r="C96" i="6"/>
  <c r="B95" i="3" s="1"/>
  <c r="C92" i="6"/>
  <c r="B91" i="3" s="1"/>
  <c r="C88" i="6"/>
  <c r="B87" i="3" s="1"/>
  <c r="C84" i="6"/>
  <c r="B83" i="3" s="1"/>
  <c r="C80" i="6"/>
  <c r="B79" i="3" s="1"/>
  <c r="C76" i="6"/>
  <c r="B75" i="3" s="1"/>
  <c r="F111" i="6"/>
  <c r="E110" i="3" s="1"/>
  <c r="F107" i="6"/>
  <c r="E106" i="3" s="1"/>
  <c r="F103" i="6"/>
  <c r="E102" i="3" s="1"/>
  <c r="F99" i="6"/>
  <c r="E98" i="3" s="1"/>
  <c r="F95" i="6"/>
  <c r="E94" i="3" s="1"/>
  <c r="F91" i="6"/>
  <c r="E90" i="3" s="1"/>
  <c r="F87" i="6"/>
  <c r="E86" i="3" s="1"/>
  <c r="F83" i="6"/>
  <c r="E82" i="3" s="1"/>
  <c r="F79" i="6"/>
  <c r="E78" i="3" s="1"/>
  <c r="E110" i="6"/>
  <c r="D109" i="3" s="1"/>
  <c r="E106" i="6"/>
  <c r="D105" i="3" s="1"/>
  <c r="E102" i="6"/>
  <c r="D101" i="3" s="1"/>
  <c r="E98" i="6"/>
  <c r="D97" i="3" s="1"/>
  <c r="E94" i="6"/>
  <c r="D93" i="3" s="1"/>
  <c r="E90" i="6"/>
  <c r="D89" i="3" s="1"/>
  <c r="E86" i="6"/>
  <c r="D85" i="3" s="1"/>
  <c r="E82" i="6"/>
  <c r="D81" i="3" s="1"/>
  <c r="E78" i="6"/>
  <c r="D77" i="3" s="1"/>
  <c r="B111" i="6"/>
  <c r="A110" i="3" s="1"/>
  <c r="B95" i="6"/>
  <c r="A94" i="3" s="1"/>
  <c r="B79" i="6"/>
  <c r="A78" i="3" s="1"/>
  <c r="B102" i="6"/>
  <c r="A101" i="3" s="1"/>
  <c r="B86" i="6"/>
  <c r="A85" i="3" s="1"/>
  <c r="B109" i="6"/>
  <c r="A108" i="3" s="1"/>
  <c r="B93" i="6"/>
  <c r="A92" i="3" s="1"/>
  <c r="B77" i="6"/>
  <c r="A76" i="3" s="1"/>
  <c r="B100" i="6"/>
  <c r="A99" i="3" s="1"/>
  <c r="B84" i="6"/>
  <c r="A83" i="3" s="1"/>
  <c r="D112" i="6"/>
  <c r="C111" i="3" s="1"/>
  <c r="D108" i="6"/>
  <c r="C107" i="3" s="1"/>
  <c r="D104" i="6"/>
  <c r="C103" i="3" s="1"/>
  <c r="D100" i="6"/>
  <c r="C99" i="3" s="1"/>
  <c r="D96" i="6"/>
  <c r="C95" i="3" s="1"/>
  <c r="D92" i="6"/>
  <c r="C91" i="3" s="1"/>
  <c r="D88" i="6"/>
  <c r="C87" i="3" s="1"/>
  <c r="D84" i="6"/>
  <c r="C83" i="3" s="1"/>
  <c r="D80" i="6"/>
  <c r="C79" i="3" s="1"/>
  <c r="D76" i="6"/>
  <c r="C75" i="3" s="1"/>
  <c r="C111" i="6"/>
  <c r="B110" i="3" s="1"/>
  <c r="C107" i="6"/>
  <c r="B106" i="3" s="1"/>
  <c r="C103" i="6"/>
  <c r="B102" i="3" s="1"/>
  <c r="C99" i="6"/>
  <c r="B98" i="3" s="1"/>
  <c r="C95" i="6"/>
  <c r="B94" i="3" s="1"/>
  <c r="C91" i="6"/>
  <c r="B90" i="3" s="1"/>
  <c r="C87" i="6"/>
  <c r="B86" i="3" s="1"/>
  <c r="C83" i="6"/>
  <c r="B82" i="3" s="1"/>
  <c r="C79" i="6"/>
  <c r="B78" i="3" s="1"/>
  <c r="F110" i="6"/>
  <c r="E109" i="3" s="1"/>
  <c r="F106" i="6"/>
  <c r="E105" i="3" s="1"/>
  <c r="F102" i="6"/>
  <c r="E101" i="3" s="1"/>
  <c r="F98" i="6"/>
  <c r="E97" i="3" s="1"/>
  <c r="F94" i="6"/>
  <c r="E93" i="3" s="1"/>
  <c r="F90" i="6"/>
  <c r="E89" i="3" s="1"/>
  <c r="F86" i="6"/>
  <c r="E85" i="3" s="1"/>
  <c r="F82" i="6"/>
  <c r="E81" i="3" s="1"/>
  <c r="F78" i="6"/>
  <c r="E77" i="3" s="1"/>
  <c r="E113" i="6"/>
  <c r="D112" i="3" s="1"/>
  <c r="E109" i="6"/>
  <c r="D108" i="3" s="1"/>
  <c r="E105" i="6"/>
  <c r="D104" i="3" s="1"/>
  <c r="E101" i="6"/>
  <c r="D100" i="3" s="1"/>
  <c r="E97" i="6"/>
  <c r="D96" i="3" s="1"/>
  <c r="E93" i="6"/>
  <c r="D92" i="3" s="1"/>
  <c r="E89" i="6"/>
  <c r="D88" i="3" s="1"/>
  <c r="E85" i="6"/>
  <c r="D84" i="3" s="1"/>
  <c r="E81" i="6"/>
  <c r="D80" i="3" s="1"/>
  <c r="E77" i="6"/>
  <c r="D76" i="3" s="1"/>
  <c r="B107" i="6"/>
  <c r="A106" i="3" s="1"/>
  <c r="B91" i="6"/>
  <c r="A90" i="3" s="1"/>
  <c r="B98" i="6"/>
  <c r="A97" i="3" s="1"/>
  <c r="B82" i="6"/>
  <c r="A81" i="3" s="1"/>
  <c r="B105" i="6"/>
  <c r="A104" i="3" s="1"/>
  <c r="B89" i="6"/>
  <c r="A88" i="3" s="1"/>
  <c r="B112" i="6"/>
  <c r="A111" i="3" s="1"/>
  <c r="B96" i="6"/>
  <c r="A95" i="3" s="1"/>
  <c r="B80" i="6"/>
  <c r="A79" i="3" s="1"/>
  <c r="D70" i="6"/>
  <c r="C69" i="3" s="1"/>
  <c r="C72" i="6"/>
  <c r="B71" i="3" s="1"/>
  <c r="F70" i="6"/>
  <c r="E69" i="3" s="1"/>
  <c r="E72" i="6"/>
  <c r="D71" i="3" s="1"/>
  <c r="B72" i="6"/>
  <c r="A71" i="3" s="1"/>
  <c r="D73" i="6"/>
  <c r="C72" i="3" s="1"/>
  <c r="D69" i="6"/>
  <c r="C68" i="3" s="1"/>
  <c r="C71" i="6"/>
  <c r="B70" i="3" s="1"/>
  <c r="F73" i="6"/>
  <c r="E72" i="3" s="1"/>
  <c r="F69" i="6"/>
  <c r="E68" i="3" s="1"/>
  <c r="E71" i="6"/>
  <c r="D70" i="3" s="1"/>
  <c r="B70" i="6"/>
  <c r="A69" i="3" s="1"/>
  <c r="D72" i="6"/>
  <c r="C71" i="3" s="1"/>
  <c r="C70" i="6"/>
  <c r="B69" i="3" s="1"/>
  <c r="F72" i="6"/>
  <c r="E71" i="3" s="1"/>
  <c r="E70" i="6"/>
  <c r="D69" i="3" s="1"/>
  <c r="B73" i="6"/>
  <c r="A72" i="3" s="1"/>
  <c r="B71" i="6"/>
  <c r="A70" i="3" s="1"/>
  <c r="D71" i="6"/>
  <c r="C70" i="3" s="1"/>
  <c r="C73" i="6"/>
  <c r="B72" i="3" s="1"/>
  <c r="C69" i="6"/>
  <c r="B68" i="3" s="1"/>
  <c r="F71" i="6"/>
  <c r="E70" i="3" s="1"/>
  <c r="E73" i="6"/>
  <c r="D72" i="3" s="1"/>
  <c r="E69" i="6"/>
  <c r="D68" i="3" s="1"/>
  <c r="B69" i="6"/>
  <c r="A68" i="3" s="1"/>
  <c r="AK38" i="4"/>
  <c r="BA75" i="4"/>
  <c r="M89" i="4"/>
  <c r="BA72" i="4"/>
  <c r="BQ21" i="4"/>
  <c r="BQ79" i="4"/>
  <c r="BQ75" i="4"/>
  <c r="BQ85" i="4"/>
  <c r="BA32" i="4"/>
  <c r="BQ84" i="4"/>
  <c r="AK22" i="4"/>
  <c r="AS17" i="4"/>
  <c r="AS28" i="4"/>
  <c r="AS18" i="4"/>
  <c r="BQ55" i="4"/>
  <c r="E49" i="4"/>
  <c r="M86" i="4"/>
  <c r="M82" i="4"/>
  <c r="M78" i="4"/>
  <c r="M38" i="4"/>
  <c r="U14" i="4"/>
  <c r="U10" i="4"/>
  <c r="AC10" i="4"/>
  <c r="AK37" i="4"/>
  <c r="E63" i="4"/>
  <c r="M88" i="4"/>
  <c r="BA21" i="4"/>
  <c r="BQ83" i="4"/>
  <c r="M70" i="4"/>
  <c r="M58" i="4"/>
  <c r="M42" i="4"/>
  <c r="M30" i="4"/>
  <c r="M22" i="4"/>
  <c r="AK29" i="4"/>
  <c r="AK17" i="4"/>
  <c r="BA68" i="4"/>
  <c r="BA60" i="4"/>
  <c r="BA52" i="4"/>
  <c r="BA44" i="4"/>
  <c r="BA36" i="4"/>
  <c r="BA28" i="4"/>
  <c r="BA20" i="4"/>
  <c r="BA12" i="4"/>
  <c r="BQ71" i="4"/>
  <c r="BQ63" i="4"/>
  <c r="BQ47" i="4"/>
  <c r="BQ39" i="4"/>
  <c r="BQ31" i="4"/>
  <c r="BQ23" i="4"/>
  <c r="BQ15" i="4"/>
  <c r="E60" i="4"/>
  <c r="M85" i="4"/>
  <c r="M81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17" i="4"/>
  <c r="M13" i="4"/>
  <c r="U13" i="4"/>
  <c r="AK36" i="4"/>
  <c r="AK32" i="4"/>
  <c r="AK28" i="4"/>
  <c r="AK24" i="4"/>
  <c r="AK20" i="4"/>
  <c r="AK16" i="4"/>
  <c r="AK12" i="4"/>
  <c r="AS24" i="4"/>
  <c r="AS20" i="4"/>
  <c r="AS16" i="4"/>
  <c r="AS12" i="4"/>
  <c r="BA71" i="4"/>
  <c r="BA67" i="4"/>
  <c r="BA63" i="4"/>
  <c r="BA59" i="4"/>
  <c r="BA55" i="4"/>
  <c r="BA51" i="4"/>
  <c r="BA47" i="4"/>
  <c r="BA43" i="4"/>
  <c r="BA39" i="4"/>
  <c r="BA35" i="4"/>
  <c r="BA31" i="4"/>
  <c r="BA27" i="4"/>
  <c r="BA23" i="4"/>
  <c r="BA19" i="4"/>
  <c r="BA15" i="4"/>
  <c r="BA11" i="4"/>
  <c r="BQ82" i="4"/>
  <c r="BQ78" i="4"/>
  <c r="BQ74" i="4"/>
  <c r="BQ70" i="4"/>
  <c r="BQ66" i="4"/>
  <c r="BQ62" i="4"/>
  <c r="BQ58" i="4"/>
  <c r="BQ54" i="4"/>
  <c r="BQ50" i="4"/>
  <c r="BQ46" i="4"/>
  <c r="BQ42" i="4"/>
  <c r="BQ38" i="4"/>
  <c r="BQ34" i="4"/>
  <c r="BQ30" i="4"/>
  <c r="BQ26" i="4"/>
  <c r="BQ22" i="4"/>
  <c r="BQ18" i="4"/>
  <c r="BQ14" i="4"/>
  <c r="BQ10" i="4"/>
  <c r="CH59" i="4"/>
  <c r="CH47" i="4"/>
  <c r="CH31" i="4"/>
  <c r="CH27" i="4"/>
  <c r="CH15" i="4"/>
  <c r="CH11" i="4"/>
  <c r="M66" i="4"/>
  <c r="M54" i="4"/>
  <c r="M46" i="4"/>
  <c r="M34" i="4"/>
  <c r="M18" i="4"/>
  <c r="AK25" i="4"/>
  <c r="AK21" i="4"/>
  <c r="BA64" i="4"/>
  <c r="BA56" i="4"/>
  <c r="BA48" i="4"/>
  <c r="BA40" i="4"/>
  <c r="BA24" i="4"/>
  <c r="BA16" i="4"/>
  <c r="BQ67" i="4"/>
  <c r="BQ59" i="4"/>
  <c r="BQ51" i="4"/>
  <c r="BQ43" i="4"/>
  <c r="BQ35" i="4"/>
  <c r="BQ27" i="4"/>
  <c r="BQ19" i="4"/>
  <c r="BQ11" i="4"/>
  <c r="M84" i="4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U16" i="4"/>
  <c r="U12" i="4"/>
  <c r="AK35" i="4"/>
  <c r="AK31" i="4"/>
  <c r="AK27" i="4"/>
  <c r="AK23" i="4"/>
  <c r="AK19" i="4"/>
  <c r="AK15" i="4"/>
  <c r="AK11" i="4"/>
  <c r="AS27" i="4"/>
  <c r="AS23" i="4"/>
  <c r="AS19" i="4"/>
  <c r="AS15" i="4"/>
  <c r="AS11" i="4"/>
  <c r="BA74" i="4"/>
  <c r="BA70" i="4"/>
  <c r="BA66" i="4"/>
  <c r="BA62" i="4"/>
  <c r="BA58" i="4"/>
  <c r="BA54" i="4"/>
  <c r="BA50" i="4"/>
  <c r="BA46" i="4"/>
  <c r="BA42" i="4"/>
  <c r="BA38" i="4"/>
  <c r="BA34" i="4"/>
  <c r="BA30" i="4"/>
  <c r="BA26" i="4"/>
  <c r="BA22" i="4"/>
  <c r="BA18" i="4"/>
  <c r="BA14" i="4"/>
  <c r="BA10" i="4"/>
  <c r="BI12" i="4"/>
  <c r="CH62" i="4"/>
  <c r="CH26" i="4"/>
  <c r="CH22" i="4"/>
  <c r="CH18" i="4"/>
  <c r="CH14" i="4"/>
  <c r="A145" i="3"/>
  <c r="M74" i="4"/>
  <c r="M62" i="4"/>
  <c r="M50" i="4"/>
  <c r="M26" i="4"/>
  <c r="M14" i="4"/>
  <c r="AK33" i="4"/>
  <c r="AK13" i="4"/>
  <c r="E62" i="4"/>
  <c r="E14" i="4"/>
  <c r="M87" i="4"/>
  <c r="M83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U15" i="4"/>
  <c r="U11" i="4"/>
  <c r="AK34" i="4"/>
  <c r="AK30" i="4"/>
  <c r="AK26" i="4"/>
  <c r="AK18" i="4"/>
  <c r="AK14" i="4"/>
  <c r="AK10" i="4"/>
  <c r="AS26" i="4"/>
  <c r="AS22" i="4"/>
  <c r="AS14" i="4"/>
  <c r="AS10" i="4"/>
  <c r="BI11" i="4"/>
  <c r="BQ80" i="4"/>
  <c r="BQ76" i="4"/>
  <c r="BQ72" i="4"/>
  <c r="BQ68" i="4"/>
  <c r="BQ64" i="4"/>
  <c r="BQ60" i="4"/>
  <c r="BQ56" i="4"/>
  <c r="BQ52" i="4"/>
  <c r="BQ48" i="4"/>
  <c r="BQ44" i="4"/>
  <c r="BQ40" i="4"/>
  <c r="BQ36" i="4"/>
  <c r="BQ32" i="4"/>
  <c r="BQ28" i="4"/>
  <c r="BQ24" i="4"/>
  <c r="BQ20" i="4"/>
  <c r="BQ16" i="4"/>
  <c r="BQ12" i="4"/>
  <c r="E58" i="4"/>
  <c r="E54" i="4"/>
  <c r="E50" i="4"/>
  <c r="E46" i="4"/>
  <c r="E42" i="4"/>
  <c r="E38" i="4"/>
  <c r="E34" i="4"/>
  <c r="E30" i="4"/>
  <c r="E26" i="4"/>
  <c r="E22" i="4"/>
  <c r="E18" i="4"/>
  <c r="E10" i="4"/>
  <c r="E56" i="4"/>
  <c r="E48" i="4"/>
  <c r="E44" i="4"/>
  <c r="E40" i="4"/>
  <c r="E36" i="4"/>
  <c r="E32" i="4"/>
  <c r="E28" i="4"/>
  <c r="E24" i="4"/>
  <c r="E20" i="4"/>
  <c r="E16" i="4"/>
  <c r="E12" i="4"/>
  <c r="E52" i="4"/>
  <c r="E17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CH54" i="4"/>
  <c r="CH46" i="4"/>
  <c r="CH38" i="4"/>
  <c r="CH30" i="4"/>
  <c r="CH19" i="4"/>
  <c r="CH51" i="4"/>
  <c r="CH57" i="4"/>
  <c r="CH49" i="4"/>
  <c r="CH41" i="4"/>
  <c r="CH33" i="4"/>
  <c r="CH25" i="4"/>
  <c r="CH17" i="4"/>
  <c r="CH13" i="4"/>
  <c r="CH23" i="4"/>
  <c r="CH55" i="4"/>
  <c r="CH60" i="4"/>
  <c r="CH56" i="4"/>
  <c r="CH52" i="4"/>
  <c r="CH48" i="4"/>
  <c r="CH44" i="4"/>
  <c r="CH40" i="4"/>
  <c r="CH36" i="4"/>
  <c r="CH32" i="4"/>
  <c r="CH28" i="4"/>
  <c r="CH24" i="4"/>
  <c r="CH20" i="4"/>
  <c r="CH16" i="4"/>
  <c r="CH12" i="4"/>
  <c r="CH58" i="4"/>
  <c r="CH50" i="4"/>
  <c r="CH42" i="4"/>
  <c r="CH34" i="4"/>
  <c r="CH35" i="4"/>
  <c r="CH61" i="4"/>
  <c r="CH53" i="4"/>
  <c r="CH45" i="4"/>
  <c r="CH37" i="4"/>
  <c r="CH29" i="4"/>
  <c r="CH21" i="4"/>
  <c r="CH39" i="4"/>
  <c r="CH63" i="4"/>
  <c r="CH10" i="4"/>
  <c r="BQ73" i="4"/>
  <c r="BQ61" i="4"/>
  <c r="BQ41" i="4"/>
  <c r="BQ33" i="4"/>
  <c r="BQ17" i="4"/>
  <c r="BQ77" i="4"/>
  <c r="BQ65" i="4"/>
  <c r="BQ57" i="4"/>
  <c r="BQ49" i="4"/>
  <c r="BQ37" i="4"/>
  <c r="BQ25" i="4"/>
  <c r="BQ13" i="4"/>
  <c r="BQ81" i="4"/>
  <c r="BQ69" i="4"/>
  <c r="BQ53" i="4"/>
  <c r="BQ45" i="4"/>
  <c r="BQ29" i="4"/>
  <c r="BA69" i="4"/>
  <c r="BA57" i="4"/>
  <c r="BA45" i="4"/>
  <c r="BA29" i="4"/>
  <c r="BA13" i="4"/>
  <c r="BA65" i="4"/>
  <c r="BA53" i="4"/>
  <c r="BA41" i="4"/>
  <c r="BA33" i="4"/>
  <c r="BA17" i="4"/>
  <c r="BA73" i="4"/>
  <c r="BA61" i="4"/>
  <c r="BA49" i="4"/>
  <c r="BA37" i="4"/>
  <c r="BA25" i="4"/>
  <c r="AS13" i="4"/>
  <c r="AS25" i="4"/>
  <c r="AS21" i="4"/>
  <c r="E41" i="4"/>
  <c r="E37" i="4"/>
  <c r="E29" i="4"/>
  <c r="E25" i="4"/>
  <c r="E21" i="4"/>
  <c r="E13" i="4"/>
  <c r="E33" i="4"/>
  <c r="E61" i="4"/>
  <c r="E57" i="4"/>
  <c r="E53" i="4"/>
  <c r="E45" i="4"/>
  <c r="A192" i="3"/>
  <c r="A159" i="3"/>
  <c r="A126" i="3"/>
  <c r="A117" i="3"/>
  <c r="A113" i="3"/>
  <c r="A73" i="3"/>
  <c r="A66" i="3"/>
  <c r="A47" i="3"/>
  <c r="A39" i="3"/>
  <c r="A193" i="3"/>
  <c r="A160" i="3"/>
  <c r="A118" i="3"/>
  <c r="A114" i="3"/>
  <c r="A74" i="3"/>
  <c r="A67" i="3"/>
  <c r="A48" i="3"/>
  <c r="A40" i="3"/>
  <c r="A8" i="3"/>
  <c r="A172" i="1"/>
  <c r="A170" i="1"/>
  <c r="A139" i="1"/>
  <c r="A107" i="1"/>
  <c r="A104" i="1"/>
  <c r="A73" i="1"/>
  <c r="A60" i="1"/>
  <c r="A42" i="1"/>
  <c r="A38" i="1"/>
  <c r="A171" i="1"/>
  <c r="A140" i="1"/>
  <c r="A105" i="1"/>
  <c r="A74" i="1"/>
  <c r="A61" i="1"/>
  <c r="A43" i="1"/>
  <c r="C41" i="5" l="1"/>
  <c r="F41" i="5"/>
  <c r="E40" i="1" s="1"/>
  <c r="E42" i="5"/>
  <c r="D41" i="1" s="1"/>
  <c r="D41" i="5"/>
  <c r="C40" i="1" s="1"/>
  <c r="E41" i="5"/>
  <c r="D40" i="1" s="1"/>
  <c r="F42" i="5"/>
  <c r="E41" i="1" s="1"/>
  <c r="B41" i="5"/>
  <c r="A40" i="1" s="1"/>
  <c r="D42" i="5"/>
  <c r="C41" i="1" s="1"/>
  <c r="C42" i="5"/>
  <c r="B41" i="1" s="1"/>
  <c r="B42" i="5"/>
  <c r="A41" i="1" s="1"/>
  <c r="F48" i="6"/>
  <c r="E47" i="3" s="1"/>
  <c r="D48" i="6"/>
  <c r="C39" i="1"/>
  <c r="B39" i="1"/>
  <c r="A39" i="1"/>
  <c r="D39" i="1"/>
  <c r="E39" i="1"/>
  <c r="E36" i="6"/>
  <c r="D35" i="3" s="1"/>
  <c r="E32" i="6"/>
  <c r="D31" i="3" s="1"/>
  <c r="E28" i="6"/>
  <c r="D27" i="3" s="1"/>
  <c r="E21" i="6"/>
  <c r="D20" i="3" s="1"/>
  <c r="D39" i="6"/>
  <c r="C38" i="3" s="1"/>
  <c r="D35" i="6"/>
  <c r="C34" i="3" s="1"/>
  <c r="D31" i="6"/>
  <c r="C30" i="3" s="1"/>
  <c r="D27" i="6"/>
  <c r="C26" i="3" s="1"/>
  <c r="D23" i="6"/>
  <c r="C22" i="3" s="1"/>
  <c r="D19" i="6"/>
  <c r="C18" i="3" s="1"/>
  <c r="D15" i="6"/>
  <c r="C14" i="3" s="1"/>
  <c r="D11" i="6"/>
  <c r="C10" i="3" s="1"/>
  <c r="E18" i="6"/>
  <c r="D17" i="3" s="1"/>
  <c r="C38" i="6"/>
  <c r="B37" i="3" s="1"/>
  <c r="C34" i="6"/>
  <c r="B33" i="3" s="1"/>
  <c r="C30" i="6"/>
  <c r="B29" i="3" s="1"/>
  <c r="C26" i="6"/>
  <c r="B25" i="3" s="1"/>
  <c r="C22" i="6"/>
  <c r="B21" i="3" s="1"/>
  <c r="C18" i="6"/>
  <c r="B17" i="3" s="1"/>
  <c r="C14" i="6"/>
  <c r="B13" i="3" s="1"/>
  <c r="C10" i="6"/>
  <c r="B9" i="3" s="1"/>
  <c r="E11" i="6"/>
  <c r="D10" i="3" s="1"/>
  <c r="F36" i="6"/>
  <c r="E35" i="3" s="1"/>
  <c r="F32" i="6"/>
  <c r="E31" i="3" s="1"/>
  <c r="F28" i="6"/>
  <c r="E27" i="3" s="1"/>
  <c r="F24" i="6"/>
  <c r="E23" i="3" s="1"/>
  <c r="F20" i="6"/>
  <c r="E19" i="3" s="1"/>
  <c r="F16" i="6"/>
  <c r="E15" i="3" s="1"/>
  <c r="F12" i="6"/>
  <c r="E11" i="3" s="1"/>
  <c r="E23" i="6"/>
  <c r="D22" i="3" s="1"/>
  <c r="B27" i="6"/>
  <c r="A26" i="3" s="1"/>
  <c r="B11" i="6"/>
  <c r="A10" i="3" s="1"/>
  <c r="B26" i="6"/>
  <c r="A25" i="3" s="1"/>
  <c r="B10" i="6"/>
  <c r="A9" i="3" s="1"/>
  <c r="B25" i="6"/>
  <c r="A24" i="3" s="1"/>
  <c r="B24" i="6"/>
  <c r="A23" i="3" s="1"/>
  <c r="E39" i="6"/>
  <c r="D38" i="3" s="1"/>
  <c r="E35" i="6"/>
  <c r="D34" i="3" s="1"/>
  <c r="E31" i="6"/>
  <c r="D30" i="3" s="1"/>
  <c r="E27" i="6"/>
  <c r="D26" i="3" s="1"/>
  <c r="E17" i="6"/>
  <c r="D16" i="3" s="1"/>
  <c r="D38" i="6"/>
  <c r="C37" i="3" s="1"/>
  <c r="D34" i="6"/>
  <c r="C33" i="3" s="1"/>
  <c r="D30" i="6"/>
  <c r="C29" i="3" s="1"/>
  <c r="D26" i="6"/>
  <c r="C25" i="3" s="1"/>
  <c r="D22" i="6"/>
  <c r="C21" i="3" s="1"/>
  <c r="D18" i="6"/>
  <c r="C17" i="3" s="1"/>
  <c r="D14" i="6"/>
  <c r="C13" i="3" s="1"/>
  <c r="D10" i="6"/>
  <c r="C9" i="3" s="1"/>
  <c r="E14" i="6"/>
  <c r="D13" i="3" s="1"/>
  <c r="C37" i="6"/>
  <c r="B36" i="3" s="1"/>
  <c r="C33" i="6"/>
  <c r="B32" i="3" s="1"/>
  <c r="C29" i="6"/>
  <c r="B28" i="3" s="1"/>
  <c r="C25" i="6"/>
  <c r="B24" i="3" s="1"/>
  <c r="C21" i="6"/>
  <c r="B20" i="3" s="1"/>
  <c r="C17" i="6"/>
  <c r="B16" i="3" s="1"/>
  <c r="C13" i="6"/>
  <c r="B12" i="3" s="1"/>
  <c r="E24" i="6"/>
  <c r="D23" i="3" s="1"/>
  <c r="F39" i="6"/>
  <c r="E38" i="3" s="1"/>
  <c r="F35" i="6"/>
  <c r="E34" i="3" s="1"/>
  <c r="F31" i="6"/>
  <c r="E30" i="3" s="1"/>
  <c r="F27" i="6"/>
  <c r="E26" i="3" s="1"/>
  <c r="F23" i="6"/>
  <c r="E22" i="3" s="1"/>
  <c r="F19" i="6"/>
  <c r="E18" i="3" s="1"/>
  <c r="F15" i="6"/>
  <c r="E14" i="3" s="1"/>
  <c r="F11" i="6"/>
  <c r="E10" i="3" s="1"/>
  <c r="E19" i="6"/>
  <c r="D18" i="3" s="1"/>
  <c r="B39" i="6"/>
  <c r="A38" i="3" s="1"/>
  <c r="B23" i="6"/>
  <c r="A22" i="3" s="1"/>
  <c r="B38" i="6"/>
  <c r="A37" i="3" s="1"/>
  <c r="B22" i="6"/>
  <c r="A21" i="3" s="1"/>
  <c r="B37" i="6"/>
  <c r="A36" i="3" s="1"/>
  <c r="B21" i="6"/>
  <c r="A20" i="3" s="1"/>
  <c r="B36" i="6"/>
  <c r="A35" i="3" s="1"/>
  <c r="B20" i="6"/>
  <c r="A19" i="3" s="1"/>
  <c r="E38" i="6"/>
  <c r="D37" i="3" s="1"/>
  <c r="E34" i="6"/>
  <c r="D33" i="3" s="1"/>
  <c r="E30" i="6"/>
  <c r="D29" i="3" s="1"/>
  <c r="E26" i="6"/>
  <c r="D25" i="3" s="1"/>
  <c r="E13" i="6"/>
  <c r="D12" i="3" s="1"/>
  <c r="D37" i="6"/>
  <c r="C36" i="3" s="1"/>
  <c r="D33" i="6"/>
  <c r="C32" i="3" s="1"/>
  <c r="D29" i="6"/>
  <c r="C28" i="3" s="1"/>
  <c r="D25" i="6"/>
  <c r="C24" i="3" s="1"/>
  <c r="D21" i="6"/>
  <c r="C20" i="3" s="1"/>
  <c r="D17" i="6"/>
  <c r="C16" i="3" s="1"/>
  <c r="D13" i="6"/>
  <c r="C12" i="3" s="1"/>
  <c r="E10" i="6"/>
  <c r="D9" i="3" s="1"/>
  <c r="C36" i="6"/>
  <c r="B35" i="3" s="1"/>
  <c r="C32" i="6"/>
  <c r="B31" i="3" s="1"/>
  <c r="C28" i="6"/>
  <c r="B27" i="3" s="1"/>
  <c r="C24" i="6"/>
  <c r="B23" i="3" s="1"/>
  <c r="C20" i="6"/>
  <c r="B19" i="3" s="1"/>
  <c r="C16" i="6"/>
  <c r="B15" i="3" s="1"/>
  <c r="C12" i="6"/>
  <c r="B11" i="3" s="1"/>
  <c r="E20" i="6"/>
  <c r="D19" i="3" s="1"/>
  <c r="F38" i="6"/>
  <c r="E37" i="3" s="1"/>
  <c r="F34" i="6"/>
  <c r="E33" i="3" s="1"/>
  <c r="F30" i="6"/>
  <c r="E29" i="3" s="1"/>
  <c r="F26" i="6"/>
  <c r="E25" i="3" s="1"/>
  <c r="F22" i="6"/>
  <c r="E21" i="3" s="1"/>
  <c r="F18" i="6"/>
  <c r="E17" i="3" s="1"/>
  <c r="F14" i="6"/>
  <c r="E13" i="3" s="1"/>
  <c r="F10" i="6"/>
  <c r="E9" i="3" s="1"/>
  <c r="E16" i="6"/>
  <c r="D15" i="3" s="1"/>
  <c r="B35" i="6"/>
  <c r="A34" i="3" s="1"/>
  <c r="B19" i="6"/>
  <c r="A18" i="3" s="1"/>
  <c r="B34" i="6"/>
  <c r="A33" i="3" s="1"/>
  <c r="B18" i="6"/>
  <c r="A17" i="3" s="1"/>
  <c r="B33" i="6"/>
  <c r="A32" i="3" s="1"/>
  <c r="B17" i="6"/>
  <c r="A16" i="3" s="1"/>
  <c r="B32" i="6"/>
  <c r="A31" i="3" s="1"/>
  <c r="B16" i="6"/>
  <c r="A15" i="3" s="1"/>
  <c r="E37" i="6"/>
  <c r="D36" i="3" s="1"/>
  <c r="E33" i="6"/>
  <c r="D32" i="3" s="1"/>
  <c r="E29" i="6"/>
  <c r="D28" i="3" s="1"/>
  <c r="E25" i="6"/>
  <c r="D24" i="3" s="1"/>
  <c r="D36" i="6"/>
  <c r="C35" i="3" s="1"/>
  <c r="D32" i="6"/>
  <c r="C31" i="3" s="1"/>
  <c r="D28" i="6"/>
  <c r="C27" i="3" s="1"/>
  <c r="D24" i="6"/>
  <c r="C23" i="3" s="1"/>
  <c r="D20" i="6"/>
  <c r="C19" i="3" s="1"/>
  <c r="D16" i="6"/>
  <c r="C15" i="3" s="1"/>
  <c r="D12" i="6"/>
  <c r="C11" i="3" s="1"/>
  <c r="E22" i="6"/>
  <c r="D21" i="3" s="1"/>
  <c r="C39" i="6"/>
  <c r="B38" i="3" s="1"/>
  <c r="C35" i="6"/>
  <c r="B34" i="3" s="1"/>
  <c r="C31" i="6"/>
  <c r="B30" i="3" s="1"/>
  <c r="C27" i="6"/>
  <c r="B26" i="3" s="1"/>
  <c r="C23" i="6"/>
  <c r="B22" i="3" s="1"/>
  <c r="C19" i="6"/>
  <c r="B18" i="3" s="1"/>
  <c r="C15" i="6"/>
  <c r="B14" i="3" s="1"/>
  <c r="C11" i="6"/>
  <c r="B10" i="3" s="1"/>
  <c r="E15" i="6"/>
  <c r="D14" i="3" s="1"/>
  <c r="F37" i="6"/>
  <c r="E36" i="3" s="1"/>
  <c r="F33" i="6"/>
  <c r="E32" i="3" s="1"/>
  <c r="F29" i="6"/>
  <c r="E28" i="3" s="1"/>
  <c r="F25" i="6"/>
  <c r="E24" i="3" s="1"/>
  <c r="F21" i="6"/>
  <c r="E20" i="3" s="1"/>
  <c r="F17" i="6"/>
  <c r="E16" i="3" s="1"/>
  <c r="F13" i="6"/>
  <c r="E12" i="3" s="1"/>
  <c r="E12" i="6"/>
  <c r="D11" i="3" s="1"/>
  <c r="B31" i="6"/>
  <c r="A30" i="3" s="1"/>
  <c r="B15" i="6"/>
  <c r="A14" i="3" s="1"/>
  <c r="B30" i="6"/>
  <c r="A29" i="3" s="1"/>
  <c r="B14" i="6"/>
  <c r="A13" i="3" s="1"/>
  <c r="B29" i="6"/>
  <c r="A28" i="3" s="1"/>
  <c r="B13" i="6"/>
  <c r="A12" i="3" s="1"/>
  <c r="B28" i="6"/>
  <c r="A27" i="3" s="1"/>
  <c r="B12" i="6"/>
  <c r="A11" i="3" s="1"/>
  <c r="C37" i="5"/>
  <c r="B36" i="1" s="1"/>
  <c r="C33" i="5"/>
  <c r="B32" i="1" s="1"/>
  <c r="C29" i="5"/>
  <c r="B28" i="1" s="1"/>
  <c r="C25" i="5"/>
  <c r="B24" i="1" s="1"/>
  <c r="C21" i="5"/>
  <c r="B20" i="1" s="1"/>
  <c r="C17" i="5"/>
  <c r="B16" i="1" s="1"/>
  <c r="C13" i="5"/>
  <c r="B12" i="1" s="1"/>
  <c r="F35" i="5"/>
  <c r="E34" i="1" s="1"/>
  <c r="F31" i="5"/>
  <c r="E30" i="1" s="1"/>
  <c r="F27" i="5"/>
  <c r="E26" i="1" s="1"/>
  <c r="F23" i="5"/>
  <c r="E22" i="1" s="1"/>
  <c r="F19" i="5"/>
  <c r="E18" i="1" s="1"/>
  <c r="F15" i="5"/>
  <c r="E14" i="1" s="1"/>
  <c r="F11" i="5"/>
  <c r="E10" i="1" s="1"/>
  <c r="E37" i="5"/>
  <c r="D36" i="1" s="1"/>
  <c r="E33" i="5"/>
  <c r="D32" i="1" s="1"/>
  <c r="E29" i="5"/>
  <c r="D28" i="1" s="1"/>
  <c r="E25" i="5"/>
  <c r="D24" i="1" s="1"/>
  <c r="E21" i="5"/>
  <c r="D20" i="1" s="1"/>
  <c r="E17" i="5"/>
  <c r="D16" i="1" s="1"/>
  <c r="E13" i="5"/>
  <c r="D12" i="1" s="1"/>
  <c r="D25" i="5"/>
  <c r="C24" i="1" s="1"/>
  <c r="D24" i="5"/>
  <c r="C23" i="1" s="1"/>
  <c r="D35" i="5"/>
  <c r="C34" i="1" s="1"/>
  <c r="D19" i="5"/>
  <c r="C18" i="1" s="1"/>
  <c r="D34" i="5"/>
  <c r="C33" i="1" s="1"/>
  <c r="D18" i="5"/>
  <c r="C17" i="1" s="1"/>
  <c r="B36" i="5"/>
  <c r="A35" i="1" s="1"/>
  <c r="B20" i="5"/>
  <c r="A19" i="1" s="1"/>
  <c r="B22" i="5"/>
  <c r="A21" i="1" s="1"/>
  <c r="B13" i="5"/>
  <c r="A12" i="1" s="1"/>
  <c r="B27" i="5"/>
  <c r="A26" i="1" s="1"/>
  <c r="B11" i="5"/>
  <c r="A10" i="1" s="1"/>
  <c r="B18" i="5"/>
  <c r="B17" i="5"/>
  <c r="C36" i="5"/>
  <c r="B35" i="1" s="1"/>
  <c r="C32" i="5"/>
  <c r="B31" i="1" s="1"/>
  <c r="C28" i="5"/>
  <c r="B27" i="1" s="1"/>
  <c r="C24" i="5"/>
  <c r="B23" i="1" s="1"/>
  <c r="C20" i="5"/>
  <c r="B19" i="1" s="1"/>
  <c r="C16" i="5"/>
  <c r="B15" i="1" s="1"/>
  <c r="C12" i="5"/>
  <c r="B11" i="1" s="1"/>
  <c r="F38" i="5"/>
  <c r="E37" i="1" s="1"/>
  <c r="F34" i="5"/>
  <c r="E33" i="1" s="1"/>
  <c r="F30" i="5"/>
  <c r="E29" i="1" s="1"/>
  <c r="F26" i="5"/>
  <c r="E25" i="1" s="1"/>
  <c r="F22" i="5"/>
  <c r="E21" i="1" s="1"/>
  <c r="F18" i="5"/>
  <c r="E17" i="1" s="1"/>
  <c r="F14" i="5"/>
  <c r="E13" i="1" s="1"/>
  <c r="F10" i="5"/>
  <c r="E9" i="1" s="1"/>
  <c r="E36" i="5"/>
  <c r="D35" i="1" s="1"/>
  <c r="E32" i="5"/>
  <c r="D31" i="1" s="1"/>
  <c r="E28" i="5"/>
  <c r="D27" i="1" s="1"/>
  <c r="E24" i="5"/>
  <c r="D23" i="1" s="1"/>
  <c r="E20" i="5"/>
  <c r="D19" i="1" s="1"/>
  <c r="E16" i="5"/>
  <c r="D15" i="1" s="1"/>
  <c r="E12" i="5"/>
  <c r="D11" i="1" s="1"/>
  <c r="D37" i="5"/>
  <c r="C36" i="1" s="1"/>
  <c r="D21" i="5"/>
  <c r="C20" i="1" s="1"/>
  <c r="D36" i="5"/>
  <c r="C35" i="1" s="1"/>
  <c r="D20" i="5"/>
  <c r="C19" i="1" s="1"/>
  <c r="D31" i="5"/>
  <c r="C30" i="1" s="1"/>
  <c r="D15" i="5"/>
  <c r="C14" i="1" s="1"/>
  <c r="D30" i="5"/>
  <c r="C29" i="1" s="1"/>
  <c r="D14" i="5"/>
  <c r="C13" i="1" s="1"/>
  <c r="B32" i="5"/>
  <c r="A31" i="1" s="1"/>
  <c r="B16" i="5"/>
  <c r="A15" i="1" s="1"/>
  <c r="B14" i="5"/>
  <c r="A13" i="1" s="1"/>
  <c r="B23" i="5"/>
  <c r="A22" i="1" s="1"/>
  <c r="B38" i="5"/>
  <c r="A37" i="1" s="1"/>
  <c r="B10" i="5"/>
  <c r="A9" i="1" s="1"/>
  <c r="C35" i="5"/>
  <c r="B34" i="1" s="1"/>
  <c r="C31" i="5"/>
  <c r="B30" i="1" s="1"/>
  <c r="C27" i="5"/>
  <c r="B26" i="1" s="1"/>
  <c r="C23" i="5"/>
  <c r="B22" i="1" s="1"/>
  <c r="C19" i="5"/>
  <c r="B18" i="1" s="1"/>
  <c r="C15" i="5"/>
  <c r="B14" i="1" s="1"/>
  <c r="C11" i="5"/>
  <c r="B10" i="1" s="1"/>
  <c r="F37" i="5"/>
  <c r="E36" i="1" s="1"/>
  <c r="F33" i="5"/>
  <c r="E32" i="1" s="1"/>
  <c r="F29" i="5"/>
  <c r="E28" i="1" s="1"/>
  <c r="F25" i="5"/>
  <c r="E24" i="1" s="1"/>
  <c r="F21" i="5"/>
  <c r="E20" i="1" s="1"/>
  <c r="F17" i="5"/>
  <c r="E16" i="1" s="1"/>
  <c r="F13" i="5"/>
  <c r="E12" i="1" s="1"/>
  <c r="E35" i="5"/>
  <c r="D34" i="1" s="1"/>
  <c r="E31" i="5"/>
  <c r="D30" i="1" s="1"/>
  <c r="E27" i="5"/>
  <c r="D26" i="1" s="1"/>
  <c r="E23" i="5"/>
  <c r="D22" i="1" s="1"/>
  <c r="E19" i="5"/>
  <c r="D18" i="1" s="1"/>
  <c r="E15" i="5"/>
  <c r="D14" i="1" s="1"/>
  <c r="E11" i="5"/>
  <c r="D10" i="1" s="1"/>
  <c r="D33" i="5"/>
  <c r="C32" i="1" s="1"/>
  <c r="D17" i="5"/>
  <c r="C16" i="1" s="1"/>
  <c r="D32" i="5"/>
  <c r="C31" i="1" s="1"/>
  <c r="D16" i="5"/>
  <c r="C15" i="1" s="1"/>
  <c r="D27" i="5"/>
  <c r="C26" i="1" s="1"/>
  <c r="D11" i="5"/>
  <c r="C10" i="1" s="1"/>
  <c r="D26" i="5"/>
  <c r="C25" i="1" s="1"/>
  <c r="D10" i="5"/>
  <c r="C9" i="1" s="1"/>
  <c r="B28" i="5"/>
  <c r="A27" i="1" s="1"/>
  <c r="B12" i="5"/>
  <c r="A11" i="1" s="1"/>
  <c r="B29" i="5"/>
  <c r="A28" i="1" s="1"/>
  <c r="B35" i="5"/>
  <c r="A34" i="1" s="1"/>
  <c r="B19" i="5"/>
  <c r="A18" i="1" s="1"/>
  <c r="B34" i="5"/>
  <c r="A33" i="1" s="1"/>
  <c r="B37" i="5"/>
  <c r="A36" i="1" s="1"/>
  <c r="C38" i="5"/>
  <c r="B37" i="1" s="1"/>
  <c r="C34" i="5"/>
  <c r="B33" i="1" s="1"/>
  <c r="C30" i="5"/>
  <c r="B29" i="1" s="1"/>
  <c r="C26" i="5"/>
  <c r="B25" i="1" s="1"/>
  <c r="C22" i="5"/>
  <c r="B21" i="1" s="1"/>
  <c r="C18" i="5"/>
  <c r="B17" i="1" s="1"/>
  <c r="C14" i="5"/>
  <c r="B13" i="1" s="1"/>
  <c r="C10" i="5"/>
  <c r="B9" i="1" s="1"/>
  <c r="F36" i="5"/>
  <c r="E35" i="1" s="1"/>
  <c r="F32" i="5"/>
  <c r="E31" i="1" s="1"/>
  <c r="F28" i="5"/>
  <c r="E27" i="1" s="1"/>
  <c r="F24" i="5"/>
  <c r="E23" i="1" s="1"/>
  <c r="F20" i="5"/>
  <c r="E19" i="1" s="1"/>
  <c r="F16" i="5"/>
  <c r="E15" i="1" s="1"/>
  <c r="F12" i="5"/>
  <c r="E11" i="1" s="1"/>
  <c r="E38" i="5"/>
  <c r="D37" i="1" s="1"/>
  <c r="E34" i="5"/>
  <c r="D33" i="1" s="1"/>
  <c r="E30" i="5"/>
  <c r="D29" i="1" s="1"/>
  <c r="E26" i="5"/>
  <c r="D25" i="1" s="1"/>
  <c r="E22" i="5"/>
  <c r="D21" i="1" s="1"/>
  <c r="E18" i="5"/>
  <c r="D17" i="1" s="1"/>
  <c r="E14" i="5"/>
  <c r="D13" i="1" s="1"/>
  <c r="E10" i="5"/>
  <c r="D9" i="1" s="1"/>
  <c r="D29" i="5"/>
  <c r="C28" i="1" s="1"/>
  <c r="D13" i="5"/>
  <c r="C12" i="1" s="1"/>
  <c r="D28" i="5"/>
  <c r="C27" i="1" s="1"/>
  <c r="D12" i="5"/>
  <c r="C11" i="1" s="1"/>
  <c r="D23" i="5"/>
  <c r="C22" i="1" s="1"/>
  <c r="D38" i="5"/>
  <c r="C37" i="1" s="1"/>
  <c r="D22" i="5"/>
  <c r="C21" i="1" s="1"/>
  <c r="B33" i="5"/>
  <c r="A32" i="1" s="1"/>
  <c r="B24" i="5"/>
  <c r="A23" i="1" s="1"/>
  <c r="B30" i="5"/>
  <c r="A29" i="1" s="1"/>
  <c r="B21" i="5"/>
  <c r="A20" i="1" s="1"/>
  <c r="B31" i="5"/>
  <c r="A30" i="1" s="1"/>
  <c r="B15" i="5"/>
  <c r="A14" i="1" s="1"/>
  <c r="B26" i="5"/>
  <c r="A25" i="1" s="1"/>
  <c r="B25" i="5"/>
  <c r="A24" i="1" s="1"/>
  <c r="B107" i="5"/>
  <c r="A106" i="1" s="1"/>
  <c r="C70" i="5"/>
  <c r="B69" i="1" s="1"/>
  <c r="C66" i="5"/>
  <c r="B65" i="1" s="1"/>
  <c r="F70" i="5"/>
  <c r="E69" i="1" s="1"/>
  <c r="F66" i="5"/>
  <c r="E65" i="1" s="1"/>
  <c r="E70" i="5"/>
  <c r="D69" i="1" s="1"/>
  <c r="E66" i="5"/>
  <c r="D65" i="1" s="1"/>
  <c r="D71" i="5"/>
  <c r="C70" i="1" s="1"/>
  <c r="D66" i="5"/>
  <c r="C65" i="1" s="1"/>
  <c r="D65" i="5"/>
  <c r="C64" i="1" s="1"/>
  <c r="B65" i="5"/>
  <c r="A64" i="1" s="1"/>
  <c r="B66" i="5"/>
  <c r="A65" i="1" s="1"/>
  <c r="C73" i="5"/>
  <c r="B72" i="1" s="1"/>
  <c r="C69" i="5"/>
  <c r="B68" i="1" s="1"/>
  <c r="C65" i="5"/>
  <c r="B64" i="1" s="1"/>
  <c r="F73" i="5"/>
  <c r="E72" i="1" s="1"/>
  <c r="F69" i="5"/>
  <c r="E68" i="1" s="1"/>
  <c r="F65" i="5"/>
  <c r="E64" i="1" s="1"/>
  <c r="E73" i="5"/>
  <c r="D72" i="1" s="1"/>
  <c r="E69" i="5"/>
  <c r="D68" i="1" s="1"/>
  <c r="E65" i="5"/>
  <c r="D64" i="1" s="1"/>
  <c r="D72" i="5"/>
  <c r="C71" i="1" s="1"/>
  <c r="D67" i="5"/>
  <c r="C66" i="1" s="1"/>
  <c r="B70" i="5"/>
  <c r="A69" i="1" s="1"/>
  <c r="B72" i="5"/>
  <c r="A71" i="1" s="1"/>
  <c r="B71" i="5"/>
  <c r="A70" i="1" s="1"/>
  <c r="C72" i="5"/>
  <c r="B71" i="1" s="1"/>
  <c r="C68" i="5"/>
  <c r="B67" i="1" s="1"/>
  <c r="C64" i="5"/>
  <c r="B63" i="1" s="1"/>
  <c r="F72" i="5"/>
  <c r="E71" i="1" s="1"/>
  <c r="F68" i="5"/>
  <c r="E67" i="1" s="1"/>
  <c r="F64" i="5"/>
  <c r="E63" i="1" s="1"/>
  <c r="E72" i="5"/>
  <c r="D71" i="1" s="1"/>
  <c r="E68" i="5"/>
  <c r="D67" i="1" s="1"/>
  <c r="E64" i="5"/>
  <c r="D63" i="1" s="1"/>
  <c r="D68" i="5"/>
  <c r="C67" i="1" s="1"/>
  <c r="D63" i="5"/>
  <c r="C62" i="1" s="1"/>
  <c r="D73" i="5"/>
  <c r="C72" i="1" s="1"/>
  <c r="B73" i="5"/>
  <c r="A72" i="1" s="1"/>
  <c r="B68" i="5"/>
  <c r="A67" i="1" s="1"/>
  <c r="B67" i="5"/>
  <c r="A66" i="1" s="1"/>
  <c r="C71" i="5"/>
  <c r="B70" i="1" s="1"/>
  <c r="C67" i="5"/>
  <c r="B66" i="1" s="1"/>
  <c r="C63" i="5"/>
  <c r="B62" i="1" s="1"/>
  <c r="F71" i="5"/>
  <c r="E70" i="1" s="1"/>
  <c r="F67" i="5"/>
  <c r="E66" i="1" s="1"/>
  <c r="F63" i="5"/>
  <c r="E62" i="1" s="1"/>
  <c r="E71" i="5"/>
  <c r="D70" i="1" s="1"/>
  <c r="E67" i="5"/>
  <c r="D66" i="1" s="1"/>
  <c r="E63" i="5"/>
  <c r="D62" i="1" s="1"/>
  <c r="D64" i="5"/>
  <c r="C63" i="1" s="1"/>
  <c r="D70" i="5"/>
  <c r="C69" i="1" s="1"/>
  <c r="D69" i="5"/>
  <c r="C68" i="1" s="1"/>
  <c r="B69" i="5"/>
  <c r="A68" i="1" s="1"/>
  <c r="B64" i="5"/>
  <c r="A63" i="1" s="1"/>
  <c r="B63" i="5"/>
  <c r="A62" i="1" s="1"/>
  <c r="C57" i="5"/>
  <c r="B56" i="1" s="1"/>
  <c r="C53" i="5"/>
  <c r="B52" i="1" s="1"/>
  <c r="C49" i="5"/>
  <c r="B48" i="1" s="1"/>
  <c r="C60" i="5"/>
  <c r="B59" i="1" s="1"/>
  <c r="C56" i="5"/>
  <c r="B55" i="1" s="1"/>
  <c r="C52" i="5"/>
  <c r="B51" i="1" s="1"/>
  <c r="C48" i="5"/>
  <c r="B47" i="1" s="1"/>
  <c r="C59" i="5"/>
  <c r="B58" i="1" s="1"/>
  <c r="C55" i="5"/>
  <c r="B54" i="1" s="1"/>
  <c r="C51" i="5"/>
  <c r="B50" i="1" s="1"/>
  <c r="C47" i="5"/>
  <c r="B46" i="1" s="1"/>
  <c r="F60" i="5"/>
  <c r="E59" i="1" s="1"/>
  <c r="F56" i="5"/>
  <c r="E55" i="1" s="1"/>
  <c r="F52" i="5"/>
  <c r="E51" i="1" s="1"/>
  <c r="F48" i="5"/>
  <c r="E47" i="1" s="1"/>
  <c r="E57" i="5"/>
  <c r="D56" i="1" s="1"/>
  <c r="E53" i="5"/>
  <c r="D52" i="1" s="1"/>
  <c r="E49" i="5"/>
  <c r="D48" i="1" s="1"/>
  <c r="E45" i="5"/>
  <c r="D44" i="1" s="1"/>
  <c r="D51" i="5"/>
  <c r="C50" i="1" s="1"/>
  <c r="D50" i="5"/>
  <c r="C49" i="1" s="1"/>
  <c r="D49" i="5"/>
  <c r="C48" i="1" s="1"/>
  <c r="D52" i="5"/>
  <c r="C51" i="1" s="1"/>
  <c r="B60" i="5"/>
  <c r="A59" i="1" s="1"/>
  <c r="B51" i="5"/>
  <c r="A50" i="1" s="1"/>
  <c r="B54" i="5"/>
  <c r="A53" i="1" s="1"/>
  <c r="C58" i="5"/>
  <c r="B57" i="1" s="1"/>
  <c r="C54" i="5"/>
  <c r="B53" i="1" s="1"/>
  <c r="C50" i="5"/>
  <c r="B49" i="1" s="1"/>
  <c r="C46" i="5"/>
  <c r="B45" i="1" s="1"/>
  <c r="F59" i="5"/>
  <c r="E58" i="1" s="1"/>
  <c r="F55" i="5"/>
  <c r="E54" i="1" s="1"/>
  <c r="F51" i="5"/>
  <c r="E50" i="1" s="1"/>
  <c r="F47" i="5"/>
  <c r="E46" i="1" s="1"/>
  <c r="E60" i="5"/>
  <c r="D59" i="1" s="1"/>
  <c r="E56" i="5"/>
  <c r="D55" i="1" s="1"/>
  <c r="E52" i="5"/>
  <c r="D51" i="1" s="1"/>
  <c r="E48" i="5"/>
  <c r="D47" i="1" s="1"/>
  <c r="D47" i="5"/>
  <c r="C46" i="1" s="1"/>
  <c r="D46" i="5"/>
  <c r="C45" i="1" s="1"/>
  <c r="D45" i="5"/>
  <c r="C44" i="1" s="1"/>
  <c r="D48" i="5"/>
  <c r="C47" i="1" s="1"/>
  <c r="B56" i="5"/>
  <c r="A55" i="1" s="1"/>
  <c r="B45" i="5"/>
  <c r="A44" i="1" s="1"/>
  <c r="B47" i="5"/>
  <c r="A46" i="1" s="1"/>
  <c r="B50" i="5"/>
  <c r="A49" i="1" s="1"/>
  <c r="F53" i="5"/>
  <c r="E52" i="1" s="1"/>
  <c r="F45" i="5"/>
  <c r="E44" i="1" s="1"/>
  <c r="E55" i="5"/>
  <c r="D54" i="1" s="1"/>
  <c r="E47" i="5"/>
  <c r="D46" i="1" s="1"/>
  <c r="D55" i="5"/>
  <c r="C54" i="1" s="1"/>
  <c r="D53" i="5"/>
  <c r="C52" i="1" s="1"/>
  <c r="B57" i="5"/>
  <c r="B59" i="5"/>
  <c r="B46" i="5"/>
  <c r="A45" i="1" s="1"/>
  <c r="F58" i="5"/>
  <c r="E57" i="1" s="1"/>
  <c r="F50" i="5"/>
  <c r="E49" i="1" s="1"/>
  <c r="E54" i="5"/>
  <c r="D53" i="1" s="1"/>
  <c r="E46" i="5"/>
  <c r="D45" i="1" s="1"/>
  <c r="D58" i="5"/>
  <c r="C57" i="1" s="1"/>
  <c r="D60" i="5"/>
  <c r="C59" i="1" s="1"/>
  <c r="B52" i="5"/>
  <c r="A51" i="1" s="1"/>
  <c r="B55" i="5"/>
  <c r="A54" i="1" s="1"/>
  <c r="B53" i="5"/>
  <c r="A52" i="1" s="1"/>
  <c r="F57" i="5"/>
  <c r="E56" i="1" s="1"/>
  <c r="F49" i="5"/>
  <c r="E48" i="1" s="1"/>
  <c r="E59" i="5"/>
  <c r="D58" i="1" s="1"/>
  <c r="E51" i="5"/>
  <c r="D50" i="1" s="1"/>
  <c r="D54" i="5"/>
  <c r="C53" i="1" s="1"/>
  <c r="D56" i="5"/>
  <c r="C55" i="1" s="1"/>
  <c r="B48" i="5"/>
  <c r="A47" i="1" s="1"/>
  <c r="B49" i="5"/>
  <c r="A48" i="1" s="1"/>
  <c r="C45" i="5"/>
  <c r="B44" i="1" s="1"/>
  <c r="F54" i="5"/>
  <c r="E53" i="1" s="1"/>
  <c r="F46" i="5"/>
  <c r="E45" i="1" s="1"/>
  <c r="E58" i="5"/>
  <c r="D57" i="1" s="1"/>
  <c r="E50" i="5"/>
  <c r="D49" i="1" s="1"/>
  <c r="D59" i="5"/>
  <c r="C58" i="1" s="1"/>
  <c r="D57" i="5"/>
  <c r="C56" i="1" s="1"/>
  <c r="B58" i="5"/>
  <c r="A57" i="1" s="1"/>
  <c r="C170" i="5"/>
  <c r="B169" i="1" s="1"/>
  <c r="C166" i="5"/>
  <c r="B165" i="1" s="1"/>
  <c r="C162" i="5"/>
  <c r="B161" i="1" s="1"/>
  <c r="C167" i="5"/>
  <c r="B166" i="1" s="1"/>
  <c r="C161" i="5"/>
  <c r="B160" i="1" s="1"/>
  <c r="C157" i="5"/>
  <c r="B156" i="1" s="1"/>
  <c r="C153" i="5"/>
  <c r="B152" i="1" s="1"/>
  <c r="C149" i="5"/>
  <c r="B148" i="1" s="1"/>
  <c r="C145" i="5"/>
  <c r="B144" i="1" s="1"/>
  <c r="F167" i="5"/>
  <c r="E166" i="1" s="1"/>
  <c r="F163" i="5"/>
  <c r="E162" i="1" s="1"/>
  <c r="F159" i="5"/>
  <c r="E158" i="1" s="1"/>
  <c r="F155" i="5"/>
  <c r="E154" i="1" s="1"/>
  <c r="F151" i="5"/>
  <c r="E150" i="1" s="1"/>
  <c r="F147" i="5"/>
  <c r="E146" i="1" s="1"/>
  <c r="F143" i="5"/>
  <c r="E142" i="1" s="1"/>
  <c r="E169" i="5"/>
  <c r="D168" i="1" s="1"/>
  <c r="E165" i="5"/>
  <c r="D164" i="1" s="1"/>
  <c r="E161" i="5"/>
  <c r="D160" i="1" s="1"/>
  <c r="E157" i="5"/>
  <c r="D156" i="1" s="1"/>
  <c r="E153" i="5"/>
  <c r="D152" i="1" s="1"/>
  <c r="E149" i="5"/>
  <c r="D148" i="1" s="1"/>
  <c r="E145" i="5"/>
  <c r="D144" i="1" s="1"/>
  <c r="D156" i="5"/>
  <c r="C155" i="1" s="1"/>
  <c r="D167" i="5"/>
  <c r="C166" i="1" s="1"/>
  <c r="D151" i="5"/>
  <c r="C150" i="1" s="1"/>
  <c r="D166" i="5"/>
  <c r="C165" i="1" s="1"/>
  <c r="D150" i="5"/>
  <c r="C149" i="1" s="1"/>
  <c r="D165" i="5"/>
  <c r="C164" i="1" s="1"/>
  <c r="D149" i="5"/>
  <c r="C148" i="1" s="1"/>
  <c r="B166" i="5"/>
  <c r="A165" i="1" s="1"/>
  <c r="B150" i="5"/>
  <c r="A149" i="1" s="1"/>
  <c r="B165" i="5"/>
  <c r="A164" i="1" s="1"/>
  <c r="B149" i="5"/>
  <c r="A148" i="1" s="1"/>
  <c r="B164" i="5"/>
  <c r="A163" i="1" s="1"/>
  <c r="B148" i="5"/>
  <c r="A147" i="1" s="1"/>
  <c r="B159" i="5"/>
  <c r="A158" i="1" s="1"/>
  <c r="B143" i="5"/>
  <c r="A142" i="1" s="1"/>
  <c r="C165" i="5"/>
  <c r="B164" i="1" s="1"/>
  <c r="C160" i="5"/>
  <c r="B159" i="1" s="1"/>
  <c r="C156" i="5"/>
  <c r="B155" i="1" s="1"/>
  <c r="C152" i="5"/>
  <c r="B151" i="1" s="1"/>
  <c r="C148" i="5"/>
  <c r="B147" i="1" s="1"/>
  <c r="C144" i="5"/>
  <c r="B143" i="1" s="1"/>
  <c r="F170" i="5"/>
  <c r="E169" i="1" s="1"/>
  <c r="F166" i="5"/>
  <c r="E165" i="1" s="1"/>
  <c r="F162" i="5"/>
  <c r="E161" i="1" s="1"/>
  <c r="F158" i="5"/>
  <c r="E157" i="1" s="1"/>
  <c r="F154" i="5"/>
  <c r="E153" i="1" s="1"/>
  <c r="F150" i="5"/>
  <c r="E149" i="1" s="1"/>
  <c r="F146" i="5"/>
  <c r="E145" i="1" s="1"/>
  <c r="F142" i="5"/>
  <c r="E141" i="1" s="1"/>
  <c r="E168" i="5"/>
  <c r="D167" i="1" s="1"/>
  <c r="E164" i="5"/>
  <c r="D163" i="1" s="1"/>
  <c r="E160" i="5"/>
  <c r="D159" i="1" s="1"/>
  <c r="E156" i="5"/>
  <c r="D155" i="1" s="1"/>
  <c r="E152" i="5"/>
  <c r="D151" i="1" s="1"/>
  <c r="E148" i="5"/>
  <c r="D147" i="1" s="1"/>
  <c r="E144" i="5"/>
  <c r="D143" i="1" s="1"/>
  <c r="D168" i="5"/>
  <c r="C167" i="1" s="1"/>
  <c r="D152" i="5"/>
  <c r="C151" i="1" s="1"/>
  <c r="D163" i="5"/>
  <c r="C162" i="1" s="1"/>
  <c r="D147" i="5"/>
  <c r="C146" i="1" s="1"/>
  <c r="D162" i="5"/>
  <c r="C161" i="1" s="1"/>
  <c r="D146" i="5"/>
  <c r="C145" i="1" s="1"/>
  <c r="D161" i="5"/>
  <c r="C160" i="1" s="1"/>
  <c r="D145" i="5"/>
  <c r="C144" i="1" s="1"/>
  <c r="B162" i="5"/>
  <c r="A161" i="1" s="1"/>
  <c r="B146" i="5"/>
  <c r="A145" i="1" s="1"/>
  <c r="B161" i="5"/>
  <c r="A160" i="1" s="1"/>
  <c r="B145" i="5"/>
  <c r="A144" i="1" s="1"/>
  <c r="B160" i="5"/>
  <c r="A159" i="1" s="1"/>
  <c r="B144" i="5"/>
  <c r="A143" i="1" s="1"/>
  <c r="B155" i="5"/>
  <c r="C169" i="5"/>
  <c r="B168" i="1" s="1"/>
  <c r="C164" i="5"/>
  <c r="B163" i="1" s="1"/>
  <c r="C159" i="5"/>
  <c r="B158" i="1" s="1"/>
  <c r="C155" i="5"/>
  <c r="B154" i="1" s="1"/>
  <c r="C151" i="5"/>
  <c r="B150" i="1" s="1"/>
  <c r="C147" i="5"/>
  <c r="B146" i="1" s="1"/>
  <c r="C143" i="5"/>
  <c r="B142" i="1" s="1"/>
  <c r="F169" i="5"/>
  <c r="E168" i="1" s="1"/>
  <c r="F165" i="5"/>
  <c r="E164" i="1" s="1"/>
  <c r="F161" i="5"/>
  <c r="E160" i="1" s="1"/>
  <c r="F157" i="5"/>
  <c r="E156" i="1" s="1"/>
  <c r="F153" i="5"/>
  <c r="E152" i="1" s="1"/>
  <c r="F149" i="5"/>
  <c r="E148" i="1" s="1"/>
  <c r="F145" i="5"/>
  <c r="E144" i="1" s="1"/>
  <c r="E167" i="5"/>
  <c r="D166" i="1" s="1"/>
  <c r="E163" i="5"/>
  <c r="D162" i="1" s="1"/>
  <c r="E159" i="5"/>
  <c r="D158" i="1" s="1"/>
  <c r="E155" i="5"/>
  <c r="D154" i="1" s="1"/>
  <c r="E151" i="5"/>
  <c r="D150" i="1" s="1"/>
  <c r="E147" i="5"/>
  <c r="D146" i="1" s="1"/>
  <c r="E143" i="5"/>
  <c r="D142" i="1" s="1"/>
  <c r="D164" i="5"/>
  <c r="C163" i="1" s="1"/>
  <c r="D148" i="5"/>
  <c r="C147" i="1" s="1"/>
  <c r="D159" i="5"/>
  <c r="C158" i="1" s="1"/>
  <c r="D143" i="5"/>
  <c r="C142" i="1" s="1"/>
  <c r="D158" i="5"/>
  <c r="C157" i="1" s="1"/>
  <c r="D142" i="5"/>
  <c r="C141" i="1" s="1"/>
  <c r="D157" i="5"/>
  <c r="C156" i="1" s="1"/>
  <c r="B158" i="5"/>
  <c r="A157" i="1" s="1"/>
  <c r="B142" i="5"/>
  <c r="A141" i="1" s="1"/>
  <c r="B157" i="5"/>
  <c r="A156" i="1" s="1"/>
  <c r="B156" i="5"/>
  <c r="A155" i="1" s="1"/>
  <c r="B167" i="5"/>
  <c r="A166" i="1" s="1"/>
  <c r="B151" i="5"/>
  <c r="A150" i="1" s="1"/>
  <c r="C168" i="5"/>
  <c r="B167" i="1" s="1"/>
  <c r="C163" i="5"/>
  <c r="B162" i="1" s="1"/>
  <c r="C158" i="5"/>
  <c r="B157" i="1" s="1"/>
  <c r="C154" i="5"/>
  <c r="B153" i="1" s="1"/>
  <c r="C150" i="5"/>
  <c r="B149" i="1" s="1"/>
  <c r="C146" i="5"/>
  <c r="B145" i="1" s="1"/>
  <c r="C142" i="5"/>
  <c r="B141" i="1" s="1"/>
  <c r="F168" i="5"/>
  <c r="E167" i="1" s="1"/>
  <c r="F164" i="5"/>
  <c r="E163" i="1" s="1"/>
  <c r="F160" i="5"/>
  <c r="E159" i="1" s="1"/>
  <c r="F156" i="5"/>
  <c r="E155" i="1" s="1"/>
  <c r="F152" i="5"/>
  <c r="E151" i="1" s="1"/>
  <c r="F148" i="5"/>
  <c r="E147" i="1" s="1"/>
  <c r="F144" i="5"/>
  <c r="E143" i="1" s="1"/>
  <c r="E170" i="5"/>
  <c r="D169" i="1" s="1"/>
  <c r="E166" i="5"/>
  <c r="D165" i="1" s="1"/>
  <c r="E162" i="5"/>
  <c r="D161" i="1" s="1"/>
  <c r="E158" i="5"/>
  <c r="D157" i="1" s="1"/>
  <c r="E154" i="5"/>
  <c r="D153" i="1" s="1"/>
  <c r="E150" i="5"/>
  <c r="D149" i="1" s="1"/>
  <c r="E146" i="5"/>
  <c r="D145" i="1" s="1"/>
  <c r="E142" i="5"/>
  <c r="D141" i="1" s="1"/>
  <c r="D160" i="5"/>
  <c r="C159" i="1" s="1"/>
  <c r="D144" i="5"/>
  <c r="C143" i="1" s="1"/>
  <c r="D155" i="5"/>
  <c r="C154" i="1" s="1"/>
  <c r="D170" i="5"/>
  <c r="C169" i="1" s="1"/>
  <c r="D154" i="5"/>
  <c r="C153" i="1" s="1"/>
  <c r="D169" i="5"/>
  <c r="C168" i="1" s="1"/>
  <c r="D153" i="5"/>
  <c r="C152" i="1" s="1"/>
  <c r="B170" i="5"/>
  <c r="A169" i="1" s="1"/>
  <c r="B154" i="5"/>
  <c r="A153" i="1" s="1"/>
  <c r="B169" i="5"/>
  <c r="A168" i="1" s="1"/>
  <c r="B153" i="5"/>
  <c r="A152" i="1" s="1"/>
  <c r="B168" i="5"/>
  <c r="A167" i="1" s="1"/>
  <c r="B152" i="5"/>
  <c r="A151" i="1" s="1"/>
  <c r="B163" i="5"/>
  <c r="A162" i="1" s="1"/>
  <c r="B147" i="5"/>
  <c r="A146" i="1" s="1"/>
  <c r="E107" i="5"/>
  <c r="D106" i="1" s="1"/>
  <c r="C139" i="5"/>
  <c r="B138" i="1" s="1"/>
  <c r="C135" i="5"/>
  <c r="B134" i="1" s="1"/>
  <c r="C131" i="5"/>
  <c r="B130" i="1" s="1"/>
  <c r="C127" i="5"/>
  <c r="B126" i="1" s="1"/>
  <c r="C123" i="5"/>
  <c r="B122" i="1" s="1"/>
  <c r="C119" i="5"/>
  <c r="B118" i="1" s="1"/>
  <c r="C115" i="5"/>
  <c r="B114" i="1" s="1"/>
  <c r="C111" i="5"/>
  <c r="B110" i="1" s="1"/>
  <c r="F138" i="5"/>
  <c r="E137" i="1" s="1"/>
  <c r="F134" i="5"/>
  <c r="E133" i="1" s="1"/>
  <c r="F130" i="5"/>
  <c r="E129" i="1" s="1"/>
  <c r="F126" i="5"/>
  <c r="E125" i="1" s="1"/>
  <c r="F122" i="5"/>
  <c r="E121" i="1" s="1"/>
  <c r="F118" i="5"/>
  <c r="E117" i="1" s="1"/>
  <c r="F114" i="5"/>
  <c r="E113" i="1" s="1"/>
  <c r="F110" i="5"/>
  <c r="E109" i="1" s="1"/>
  <c r="E137" i="5"/>
  <c r="D136" i="1" s="1"/>
  <c r="E133" i="5"/>
  <c r="D132" i="1" s="1"/>
  <c r="E129" i="5"/>
  <c r="D128" i="1" s="1"/>
  <c r="E125" i="5"/>
  <c r="D124" i="1" s="1"/>
  <c r="E121" i="5"/>
  <c r="D120" i="1" s="1"/>
  <c r="E117" i="5"/>
  <c r="D116" i="1" s="1"/>
  <c r="E113" i="5"/>
  <c r="D112" i="1" s="1"/>
  <c r="D127" i="5"/>
  <c r="C126" i="1" s="1"/>
  <c r="D111" i="5"/>
  <c r="C110" i="1" s="1"/>
  <c r="D126" i="5"/>
  <c r="C125" i="1" s="1"/>
  <c r="D110" i="5"/>
  <c r="C109" i="1" s="1"/>
  <c r="D125" i="5"/>
  <c r="C124" i="1" s="1"/>
  <c r="D124" i="5"/>
  <c r="C123" i="1" s="1"/>
  <c r="B137" i="5"/>
  <c r="A136" i="1" s="1"/>
  <c r="B121" i="5"/>
  <c r="A120" i="1" s="1"/>
  <c r="B136" i="5"/>
  <c r="A135" i="1" s="1"/>
  <c r="B120" i="5"/>
  <c r="A119" i="1" s="1"/>
  <c r="B135" i="5"/>
  <c r="A134" i="1" s="1"/>
  <c r="B119" i="5"/>
  <c r="A118" i="1" s="1"/>
  <c r="B134" i="5"/>
  <c r="A133" i="1" s="1"/>
  <c r="B118" i="5"/>
  <c r="A117" i="1" s="1"/>
  <c r="C138" i="5"/>
  <c r="B137" i="1" s="1"/>
  <c r="C134" i="5"/>
  <c r="B133" i="1" s="1"/>
  <c r="C130" i="5"/>
  <c r="B129" i="1" s="1"/>
  <c r="C126" i="5"/>
  <c r="B125" i="1" s="1"/>
  <c r="C122" i="5"/>
  <c r="B121" i="1" s="1"/>
  <c r="C118" i="5"/>
  <c r="B117" i="1" s="1"/>
  <c r="C114" i="5"/>
  <c r="B113" i="1" s="1"/>
  <c r="C110" i="5"/>
  <c r="B109" i="1" s="1"/>
  <c r="F137" i="5"/>
  <c r="E136" i="1" s="1"/>
  <c r="F133" i="5"/>
  <c r="E132" i="1" s="1"/>
  <c r="F129" i="5"/>
  <c r="E128" i="1" s="1"/>
  <c r="F125" i="5"/>
  <c r="E124" i="1" s="1"/>
  <c r="F121" i="5"/>
  <c r="E120" i="1" s="1"/>
  <c r="F117" i="5"/>
  <c r="E116" i="1" s="1"/>
  <c r="F113" i="5"/>
  <c r="E112" i="1" s="1"/>
  <c r="E136" i="5"/>
  <c r="D135" i="1" s="1"/>
  <c r="E132" i="5"/>
  <c r="D131" i="1" s="1"/>
  <c r="E128" i="5"/>
  <c r="D127" i="1" s="1"/>
  <c r="E124" i="5"/>
  <c r="D123" i="1" s="1"/>
  <c r="E120" i="5"/>
  <c r="D119" i="1" s="1"/>
  <c r="E116" i="5"/>
  <c r="D115" i="1" s="1"/>
  <c r="E112" i="5"/>
  <c r="D111" i="1" s="1"/>
  <c r="D139" i="5"/>
  <c r="C138" i="1" s="1"/>
  <c r="D123" i="5"/>
  <c r="C122" i="1" s="1"/>
  <c r="D138" i="5"/>
  <c r="C137" i="1" s="1"/>
  <c r="D122" i="5"/>
  <c r="C121" i="1" s="1"/>
  <c r="D137" i="5"/>
  <c r="C136" i="1" s="1"/>
  <c r="D121" i="5"/>
  <c r="C120" i="1" s="1"/>
  <c r="D136" i="5"/>
  <c r="C135" i="1" s="1"/>
  <c r="D120" i="5"/>
  <c r="C119" i="1" s="1"/>
  <c r="B133" i="5"/>
  <c r="A132" i="1" s="1"/>
  <c r="B117" i="5"/>
  <c r="A116" i="1" s="1"/>
  <c r="B132" i="5"/>
  <c r="A131" i="1" s="1"/>
  <c r="B116" i="5"/>
  <c r="A115" i="1" s="1"/>
  <c r="B131" i="5"/>
  <c r="A130" i="1" s="1"/>
  <c r="B115" i="5"/>
  <c r="A114" i="1" s="1"/>
  <c r="B130" i="5"/>
  <c r="A129" i="1" s="1"/>
  <c r="B114" i="5"/>
  <c r="A113" i="1" s="1"/>
  <c r="C137" i="5"/>
  <c r="B136" i="1" s="1"/>
  <c r="C133" i="5"/>
  <c r="B132" i="1" s="1"/>
  <c r="C129" i="5"/>
  <c r="B128" i="1" s="1"/>
  <c r="C125" i="5"/>
  <c r="B124" i="1" s="1"/>
  <c r="C121" i="5"/>
  <c r="B120" i="1" s="1"/>
  <c r="C117" i="5"/>
  <c r="B116" i="1" s="1"/>
  <c r="C113" i="5"/>
  <c r="B112" i="1" s="1"/>
  <c r="F136" i="5"/>
  <c r="E135" i="1" s="1"/>
  <c r="F132" i="5"/>
  <c r="E131" i="1" s="1"/>
  <c r="F128" i="5"/>
  <c r="E127" i="1" s="1"/>
  <c r="F124" i="5"/>
  <c r="E123" i="1" s="1"/>
  <c r="F120" i="5"/>
  <c r="E119" i="1" s="1"/>
  <c r="F116" i="5"/>
  <c r="E115" i="1" s="1"/>
  <c r="F112" i="5"/>
  <c r="E111" i="1" s="1"/>
  <c r="E139" i="5"/>
  <c r="D138" i="1" s="1"/>
  <c r="E135" i="5"/>
  <c r="D134" i="1" s="1"/>
  <c r="E131" i="5"/>
  <c r="D130" i="1" s="1"/>
  <c r="E127" i="5"/>
  <c r="D126" i="1" s="1"/>
  <c r="E123" i="5"/>
  <c r="D122" i="1" s="1"/>
  <c r="E119" i="5"/>
  <c r="D118" i="1" s="1"/>
  <c r="E115" i="5"/>
  <c r="D114" i="1" s="1"/>
  <c r="E111" i="5"/>
  <c r="D110" i="1" s="1"/>
  <c r="D135" i="5"/>
  <c r="C134" i="1" s="1"/>
  <c r="D119" i="5"/>
  <c r="C118" i="1" s="1"/>
  <c r="D134" i="5"/>
  <c r="C133" i="1" s="1"/>
  <c r="D118" i="5"/>
  <c r="C117" i="1" s="1"/>
  <c r="D133" i="5"/>
  <c r="C132" i="1" s="1"/>
  <c r="D117" i="5"/>
  <c r="C116" i="1" s="1"/>
  <c r="D132" i="5"/>
  <c r="C131" i="1" s="1"/>
  <c r="D116" i="5"/>
  <c r="C115" i="1" s="1"/>
  <c r="B129" i="5"/>
  <c r="A128" i="1" s="1"/>
  <c r="B113" i="5"/>
  <c r="A112" i="1" s="1"/>
  <c r="B128" i="5"/>
  <c r="B112" i="5"/>
  <c r="A111" i="1" s="1"/>
  <c r="B127" i="5"/>
  <c r="A126" i="1" s="1"/>
  <c r="B111" i="5"/>
  <c r="A110" i="1" s="1"/>
  <c r="B126" i="5"/>
  <c r="A125" i="1" s="1"/>
  <c r="B110" i="5"/>
  <c r="A109" i="1" s="1"/>
  <c r="C136" i="5"/>
  <c r="B135" i="1" s="1"/>
  <c r="C132" i="5"/>
  <c r="B131" i="1" s="1"/>
  <c r="C128" i="5"/>
  <c r="B127" i="1" s="1"/>
  <c r="C124" i="5"/>
  <c r="B123" i="1" s="1"/>
  <c r="C120" i="5"/>
  <c r="B119" i="1" s="1"/>
  <c r="C116" i="5"/>
  <c r="B115" i="1" s="1"/>
  <c r="C112" i="5"/>
  <c r="B111" i="1" s="1"/>
  <c r="F139" i="5"/>
  <c r="E138" i="1" s="1"/>
  <c r="F135" i="5"/>
  <c r="E134" i="1" s="1"/>
  <c r="F131" i="5"/>
  <c r="E130" i="1" s="1"/>
  <c r="F127" i="5"/>
  <c r="E126" i="1" s="1"/>
  <c r="F123" i="5"/>
  <c r="E122" i="1" s="1"/>
  <c r="F119" i="5"/>
  <c r="E118" i="1" s="1"/>
  <c r="F115" i="5"/>
  <c r="E114" i="1" s="1"/>
  <c r="F111" i="5"/>
  <c r="E110" i="1" s="1"/>
  <c r="E138" i="5"/>
  <c r="D137" i="1" s="1"/>
  <c r="E134" i="5"/>
  <c r="D133" i="1" s="1"/>
  <c r="E130" i="5"/>
  <c r="D129" i="1" s="1"/>
  <c r="E126" i="5"/>
  <c r="D125" i="1" s="1"/>
  <c r="E122" i="5"/>
  <c r="D121" i="1" s="1"/>
  <c r="E118" i="5"/>
  <c r="D117" i="1" s="1"/>
  <c r="E114" i="5"/>
  <c r="D113" i="1" s="1"/>
  <c r="E110" i="5"/>
  <c r="D109" i="1" s="1"/>
  <c r="D131" i="5"/>
  <c r="C130" i="1" s="1"/>
  <c r="D115" i="5"/>
  <c r="C114" i="1" s="1"/>
  <c r="D130" i="5"/>
  <c r="C129" i="1" s="1"/>
  <c r="D114" i="5"/>
  <c r="C113" i="1" s="1"/>
  <c r="D129" i="5"/>
  <c r="C128" i="1" s="1"/>
  <c r="D113" i="5"/>
  <c r="C112" i="1" s="1"/>
  <c r="D128" i="5"/>
  <c r="C127" i="1" s="1"/>
  <c r="D112" i="5"/>
  <c r="C111" i="1" s="1"/>
  <c r="B125" i="5"/>
  <c r="A124" i="1" s="1"/>
  <c r="B124" i="5"/>
  <c r="A123" i="1" s="1"/>
  <c r="B139" i="5"/>
  <c r="A138" i="1" s="1"/>
  <c r="B123" i="5"/>
  <c r="B138" i="5"/>
  <c r="A137" i="1" s="1"/>
  <c r="B122" i="5"/>
  <c r="A121" i="1" s="1"/>
  <c r="C104" i="5"/>
  <c r="B103" i="1" s="1"/>
  <c r="C100" i="5"/>
  <c r="B99" i="1" s="1"/>
  <c r="C96" i="5"/>
  <c r="B95" i="1" s="1"/>
  <c r="C92" i="5"/>
  <c r="B91" i="1" s="1"/>
  <c r="C88" i="5"/>
  <c r="B87" i="1" s="1"/>
  <c r="C84" i="5"/>
  <c r="B83" i="1" s="1"/>
  <c r="C80" i="5"/>
  <c r="B79" i="1" s="1"/>
  <c r="C76" i="5"/>
  <c r="B75" i="1" s="1"/>
  <c r="F102" i="5"/>
  <c r="E101" i="1" s="1"/>
  <c r="F98" i="5"/>
  <c r="E97" i="1" s="1"/>
  <c r="F94" i="5"/>
  <c r="E93" i="1" s="1"/>
  <c r="F90" i="5"/>
  <c r="E89" i="1" s="1"/>
  <c r="F86" i="5"/>
  <c r="E85" i="1" s="1"/>
  <c r="F82" i="5"/>
  <c r="E81" i="1" s="1"/>
  <c r="F78" i="5"/>
  <c r="E77" i="1" s="1"/>
  <c r="E104" i="5"/>
  <c r="D103" i="1" s="1"/>
  <c r="E100" i="5"/>
  <c r="D99" i="1" s="1"/>
  <c r="E96" i="5"/>
  <c r="D95" i="1" s="1"/>
  <c r="E92" i="5"/>
  <c r="D91" i="1" s="1"/>
  <c r="E88" i="5"/>
  <c r="D87" i="1" s="1"/>
  <c r="E84" i="5"/>
  <c r="D83" i="1" s="1"/>
  <c r="E80" i="5"/>
  <c r="D79" i="1" s="1"/>
  <c r="E76" i="5"/>
  <c r="D75" i="1" s="1"/>
  <c r="D93" i="5"/>
  <c r="C92" i="1" s="1"/>
  <c r="D77" i="5"/>
  <c r="C76" i="1" s="1"/>
  <c r="D92" i="5"/>
  <c r="C91" i="1" s="1"/>
  <c r="D76" i="5"/>
  <c r="C75" i="1" s="1"/>
  <c r="D91" i="5"/>
  <c r="C90" i="1" s="1"/>
  <c r="D90" i="5"/>
  <c r="C89" i="1" s="1"/>
  <c r="B103" i="5"/>
  <c r="A102" i="1" s="1"/>
  <c r="B87" i="5"/>
  <c r="A86" i="1" s="1"/>
  <c r="B94" i="5"/>
  <c r="A93" i="1" s="1"/>
  <c r="B78" i="5"/>
  <c r="A77" i="1" s="1"/>
  <c r="B89" i="5"/>
  <c r="A88" i="1" s="1"/>
  <c r="B92" i="5"/>
  <c r="A91" i="1" s="1"/>
  <c r="B76" i="5"/>
  <c r="A75" i="1" s="1"/>
  <c r="C103" i="5"/>
  <c r="B102" i="1" s="1"/>
  <c r="C99" i="5"/>
  <c r="B98" i="1" s="1"/>
  <c r="C95" i="5"/>
  <c r="B94" i="1" s="1"/>
  <c r="C91" i="5"/>
  <c r="B90" i="1" s="1"/>
  <c r="C87" i="5"/>
  <c r="B86" i="1" s="1"/>
  <c r="C83" i="5"/>
  <c r="B82" i="1" s="1"/>
  <c r="C79" i="5"/>
  <c r="B78" i="1" s="1"/>
  <c r="F101" i="5"/>
  <c r="E100" i="1" s="1"/>
  <c r="F97" i="5"/>
  <c r="E96" i="1" s="1"/>
  <c r="F93" i="5"/>
  <c r="E92" i="1" s="1"/>
  <c r="F89" i="5"/>
  <c r="E88" i="1" s="1"/>
  <c r="F85" i="5"/>
  <c r="E84" i="1" s="1"/>
  <c r="F81" i="5"/>
  <c r="E80" i="1" s="1"/>
  <c r="F77" i="5"/>
  <c r="E76" i="1" s="1"/>
  <c r="E103" i="5"/>
  <c r="D102" i="1" s="1"/>
  <c r="E99" i="5"/>
  <c r="D98" i="1" s="1"/>
  <c r="E95" i="5"/>
  <c r="D94" i="1" s="1"/>
  <c r="E91" i="5"/>
  <c r="D90" i="1" s="1"/>
  <c r="E87" i="5"/>
  <c r="D86" i="1" s="1"/>
  <c r="E83" i="5"/>
  <c r="D82" i="1" s="1"/>
  <c r="E79" i="5"/>
  <c r="D78" i="1" s="1"/>
  <c r="D89" i="5"/>
  <c r="C88" i="1" s="1"/>
  <c r="D104" i="5"/>
  <c r="C103" i="1" s="1"/>
  <c r="D88" i="5"/>
  <c r="C87" i="1" s="1"/>
  <c r="D103" i="5"/>
  <c r="C102" i="1" s="1"/>
  <c r="D87" i="5"/>
  <c r="C86" i="1" s="1"/>
  <c r="D102" i="5"/>
  <c r="C101" i="1" s="1"/>
  <c r="D86" i="5"/>
  <c r="C85" i="1" s="1"/>
  <c r="B99" i="5"/>
  <c r="A98" i="1" s="1"/>
  <c r="B83" i="5"/>
  <c r="A82" i="1" s="1"/>
  <c r="B90" i="5"/>
  <c r="A89" i="1" s="1"/>
  <c r="B101" i="5"/>
  <c r="A100" i="1" s="1"/>
  <c r="B85" i="5"/>
  <c r="A84" i="1" s="1"/>
  <c r="B104" i="5"/>
  <c r="A103" i="1" s="1"/>
  <c r="B88" i="5"/>
  <c r="A87" i="1" s="1"/>
  <c r="B79" i="5"/>
  <c r="A78" i="1" s="1"/>
  <c r="C102" i="5"/>
  <c r="B101" i="1" s="1"/>
  <c r="C98" i="5"/>
  <c r="B97" i="1" s="1"/>
  <c r="C94" i="5"/>
  <c r="B93" i="1" s="1"/>
  <c r="C90" i="5"/>
  <c r="B89" i="1" s="1"/>
  <c r="C86" i="5"/>
  <c r="B85" i="1" s="1"/>
  <c r="C82" i="5"/>
  <c r="B81" i="1" s="1"/>
  <c r="C78" i="5"/>
  <c r="B77" i="1" s="1"/>
  <c r="F104" i="5"/>
  <c r="E103" i="1" s="1"/>
  <c r="F100" i="5"/>
  <c r="E99" i="1" s="1"/>
  <c r="F96" i="5"/>
  <c r="E95" i="1" s="1"/>
  <c r="F92" i="5"/>
  <c r="E91" i="1" s="1"/>
  <c r="F88" i="5"/>
  <c r="E87" i="1" s="1"/>
  <c r="F84" i="5"/>
  <c r="E83" i="1" s="1"/>
  <c r="F80" i="5"/>
  <c r="E79" i="1" s="1"/>
  <c r="F76" i="5"/>
  <c r="E75" i="1" s="1"/>
  <c r="E102" i="5"/>
  <c r="D101" i="1" s="1"/>
  <c r="E98" i="5"/>
  <c r="D97" i="1" s="1"/>
  <c r="E94" i="5"/>
  <c r="D93" i="1" s="1"/>
  <c r="E90" i="5"/>
  <c r="D89" i="1" s="1"/>
  <c r="E86" i="5"/>
  <c r="D85" i="1" s="1"/>
  <c r="E82" i="5"/>
  <c r="D81" i="1" s="1"/>
  <c r="E78" i="5"/>
  <c r="D77" i="1" s="1"/>
  <c r="D101" i="5"/>
  <c r="C100" i="1" s="1"/>
  <c r="D85" i="5"/>
  <c r="C84" i="1" s="1"/>
  <c r="D100" i="5"/>
  <c r="C99" i="1" s="1"/>
  <c r="D84" i="5"/>
  <c r="C83" i="1" s="1"/>
  <c r="D99" i="5"/>
  <c r="C98" i="1" s="1"/>
  <c r="D83" i="5"/>
  <c r="C82" i="1" s="1"/>
  <c r="D98" i="5"/>
  <c r="C97" i="1" s="1"/>
  <c r="D82" i="5"/>
  <c r="C81" i="1" s="1"/>
  <c r="B95" i="5"/>
  <c r="A94" i="1" s="1"/>
  <c r="B102" i="5"/>
  <c r="A101" i="1" s="1"/>
  <c r="B86" i="5"/>
  <c r="A85" i="1" s="1"/>
  <c r="B97" i="5"/>
  <c r="A96" i="1" s="1"/>
  <c r="B81" i="5"/>
  <c r="A80" i="1" s="1"/>
  <c r="B100" i="5"/>
  <c r="A99" i="1" s="1"/>
  <c r="B84" i="5"/>
  <c r="A83" i="1" s="1"/>
  <c r="C101" i="5"/>
  <c r="B100" i="1" s="1"/>
  <c r="C97" i="5"/>
  <c r="B96" i="1" s="1"/>
  <c r="C93" i="5"/>
  <c r="B92" i="1" s="1"/>
  <c r="C89" i="5"/>
  <c r="B88" i="1" s="1"/>
  <c r="C85" i="5"/>
  <c r="B84" i="1" s="1"/>
  <c r="C81" i="5"/>
  <c r="B80" i="1" s="1"/>
  <c r="C77" i="5"/>
  <c r="B76" i="1" s="1"/>
  <c r="F103" i="5"/>
  <c r="E102" i="1" s="1"/>
  <c r="F99" i="5"/>
  <c r="E98" i="1" s="1"/>
  <c r="F95" i="5"/>
  <c r="E94" i="1" s="1"/>
  <c r="F91" i="5"/>
  <c r="E90" i="1" s="1"/>
  <c r="F87" i="5"/>
  <c r="E86" i="1" s="1"/>
  <c r="F83" i="5"/>
  <c r="E82" i="1" s="1"/>
  <c r="F79" i="5"/>
  <c r="E78" i="1" s="1"/>
  <c r="E101" i="5"/>
  <c r="D100" i="1" s="1"/>
  <c r="E97" i="5"/>
  <c r="D96" i="1" s="1"/>
  <c r="E93" i="5"/>
  <c r="D92" i="1" s="1"/>
  <c r="E89" i="5"/>
  <c r="D88" i="1" s="1"/>
  <c r="E85" i="5"/>
  <c r="D84" i="1" s="1"/>
  <c r="E81" i="5"/>
  <c r="D80" i="1" s="1"/>
  <c r="E77" i="5"/>
  <c r="D76" i="1" s="1"/>
  <c r="D97" i="5"/>
  <c r="C96" i="1" s="1"/>
  <c r="D81" i="5"/>
  <c r="C80" i="1" s="1"/>
  <c r="D96" i="5"/>
  <c r="C95" i="1" s="1"/>
  <c r="D80" i="5"/>
  <c r="C79" i="1" s="1"/>
  <c r="D95" i="5"/>
  <c r="C94" i="1" s="1"/>
  <c r="D79" i="5"/>
  <c r="C78" i="1" s="1"/>
  <c r="D94" i="5"/>
  <c r="C93" i="1" s="1"/>
  <c r="D78" i="5"/>
  <c r="C77" i="1" s="1"/>
  <c r="B91" i="5"/>
  <c r="A90" i="1" s="1"/>
  <c r="B98" i="5"/>
  <c r="A97" i="1" s="1"/>
  <c r="B82" i="5"/>
  <c r="A81" i="1" s="1"/>
  <c r="B93" i="5"/>
  <c r="A92" i="1" s="1"/>
  <c r="B77" i="5"/>
  <c r="A76" i="1" s="1"/>
  <c r="B96" i="5"/>
  <c r="A95" i="1" s="1"/>
  <c r="B80" i="5"/>
  <c r="A79" i="1" s="1"/>
  <c r="B40" i="1"/>
  <c r="D107" i="5"/>
  <c r="C106" i="1" s="1"/>
  <c r="C107" i="5"/>
  <c r="B106" i="1" s="1"/>
  <c r="F107" i="5"/>
  <c r="E106" i="1" s="1"/>
  <c r="D118" i="6"/>
  <c r="C117" i="3" s="1"/>
  <c r="F118" i="6"/>
  <c r="E117" i="3" s="1"/>
  <c r="A108" i="1"/>
  <c r="A154" i="1"/>
  <c r="E118" i="6"/>
  <c r="D117" i="3" s="1"/>
  <c r="C118" i="6"/>
  <c r="B117" i="3" s="1"/>
  <c r="A122" i="1"/>
  <c r="A127" i="1"/>
  <c r="A58" i="1"/>
  <c r="A56" i="1"/>
  <c r="A17" i="1"/>
  <c r="A16" i="1"/>
  <c r="A8" i="1"/>
  <c r="F193" i="6"/>
  <c r="E192" i="3" s="1"/>
  <c r="E193" i="6"/>
  <c r="D192" i="3" s="1"/>
  <c r="D193" i="6"/>
  <c r="C192" i="3" s="1"/>
  <c r="C193" i="6"/>
  <c r="B192" i="3" s="1"/>
  <c r="D160" i="6"/>
  <c r="C159" i="3" s="1"/>
  <c r="E160" i="6"/>
  <c r="D159" i="3" s="1"/>
  <c r="F160" i="6"/>
  <c r="E159" i="3" s="1"/>
  <c r="C160" i="6"/>
  <c r="B159" i="3" s="1"/>
  <c r="D114" i="6"/>
  <c r="C113" i="3" s="1"/>
  <c r="E114" i="6"/>
  <c r="D113" i="3" s="1"/>
  <c r="F114" i="6"/>
  <c r="E113" i="3" s="1"/>
  <c r="C114" i="6"/>
  <c r="B113" i="3" s="1"/>
  <c r="D74" i="6"/>
  <c r="C73" i="3" s="1"/>
  <c r="E74" i="6"/>
  <c r="D73" i="3" s="1"/>
  <c r="F74" i="6"/>
  <c r="E73" i="3" s="1"/>
  <c r="C74" i="6"/>
  <c r="B73" i="3" s="1"/>
  <c r="D67" i="6"/>
  <c r="C66" i="3" s="1"/>
  <c r="E67" i="6"/>
  <c r="D66" i="3" s="1"/>
  <c r="F67" i="6"/>
  <c r="E66" i="3" s="1"/>
  <c r="C67" i="6"/>
  <c r="B66" i="3" s="1"/>
  <c r="C47" i="3"/>
  <c r="D47" i="3"/>
  <c r="B47" i="3"/>
  <c r="E108" i="5" l="1"/>
  <c r="D107" i="1" s="1"/>
  <c r="F108" i="5"/>
  <c r="E107" i="1" s="1"/>
  <c r="F140" i="5"/>
  <c r="E139" i="1" s="1"/>
  <c r="E43" i="5"/>
  <c r="D42" i="1" s="1"/>
  <c r="F43" i="5"/>
  <c r="E42" i="1" s="1"/>
  <c r="F74" i="5"/>
  <c r="E73" i="1" s="1"/>
  <c r="F171" i="5"/>
  <c r="E170" i="1" s="1"/>
  <c r="D43" i="5"/>
  <c r="C42" i="1" s="1"/>
  <c r="F40" i="6"/>
  <c r="E39" i="3" s="1"/>
  <c r="F105" i="5"/>
  <c r="E104" i="1" s="1"/>
  <c r="F61" i="5"/>
  <c r="E60" i="1" s="1"/>
  <c r="E74" i="5"/>
  <c r="D73" i="1" s="1"/>
  <c r="E40" i="6"/>
  <c r="D39" i="3" s="1"/>
  <c r="E105" i="5"/>
  <c r="D104" i="1" s="1"/>
  <c r="E140" i="5"/>
  <c r="D139" i="1" s="1"/>
  <c r="D39" i="5"/>
  <c r="C38" i="1" s="1"/>
  <c r="D61" i="5"/>
  <c r="C60" i="1" s="1"/>
  <c r="D40" i="6"/>
  <c r="C39" i="3" s="1"/>
  <c r="C108" i="5"/>
  <c r="B107" i="1" s="1"/>
  <c r="E61" i="5"/>
  <c r="D60" i="1" s="1"/>
  <c r="E171" i="5"/>
  <c r="D170" i="1" s="1"/>
  <c r="C61" i="5"/>
  <c r="B60" i="1" s="1"/>
  <c r="D105" i="5"/>
  <c r="C104" i="1" s="1"/>
  <c r="D140" i="5"/>
  <c r="C139" i="1" s="1"/>
  <c r="D171" i="5"/>
  <c r="C170" i="1" s="1"/>
  <c r="C74" i="5"/>
  <c r="B73" i="1" s="1"/>
  <c r="C105" i="5"/>
  <c r="B104" i="1" s="1"/>
  <c r="C140" i="5"/>
  <c r="B139" i="1" s="1"/>
  <c r="C171" i="5"/>
  <c r="B170" i="1" s="1"/>
  <c r="C40" i="6"/>
  <c r="B39" i="3" s="1"/>
  <c r="D74" i="5"/>
  <c r="C73" i="1" s="1"/>
  <c r="D108" i="5"/>
  <c r="C107" i="1" s="1"/>
  <c r="C43" i="5"/>
  <c r="B42" i="1" s="1"/>
  <c r="F39" i="5"/>
  <c r="E38" i="1" s="1"/>
  <c r="C39" i="5"/>
  <c r="B38" i="1" s="1"/>
  <c r="E39" i="5"/>
  <c r="D3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dministrateur.OC\Documents\Mes sources de données\192.168.1.125_bi_prod Cube_CommerceExterieur Statistiques.odc" keepAlive="1" name="192.168.1.125_bi_prod Cube_CommerceExterieur Statistiques" type="5" refreshedVersion="8" background="1">
    <dbPr connection="Provider=MSOLAP.8;Integrated Security=SSPI;Persist Security Info=True;Initial Catalog=Cube_CommerceExterieur;Data Source=192.168.1.125\bi_prod;MDX Compatibility=1;Safety Options=2;MDX Missing Member Mode=Error;Update Isolation Level=2" command="Statistiqu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192.168.1.125_bi_prod Cube_CommerceExterieur Statistiques"/>
    <s v="{[Dim_StatutArret].[Statut_Arret].&amp;[Oui]}"/>
    <s v="{[DIM_FluxG].[FG_FluxG_Agrege_LIB].&amp;[EXPORTATIONS  FAB]}"/>
    <s v="{[DIM_FluxG].[FG_FluxG_Agrege_LIB].&amp;[IMPORTATIONS  CAF]}"/>
    <s v="{[DIM_Article].[Ar_NPR_LIB].[All]}"/>
    <s v="{[DIM_DateEnregistrement].[Enregistrement_Mois].&amp;[01],[DIM_DateEnregistrement].[Enregistrement_Mois].&amp;[02],[DIM_DateEnregistrement].[Enregistrement_Mois].&amp;[03],[DIM_DateEnregistrement].[Enregistrement_Mois].&amp;[04],[DIM_DateEnregistrement].[Enregistrement_Mois].&amp;[05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<sst xmlns="http://schemas.openxmlformats.org/spreadsheetml/2006/main" count="2185" uniqueCount="463">
  <si>
    <t>EXPORTATIONS PAR PRODUITS  REMARQUABLES</t>
  </si>
  <si>
    <t>POIDS</t>
  </si>
  <si>
    <t>VALEUR</t>
  </si>
  <si>
    <t>TONNE</t>
  </si>
  <si>
    <t>1000DH</t>
  </si>
  <si>
    <t>Crustacés, mollusques et coquillages</t>
  </si>
  <si>
    <t>Tomates fraîches</t>
  </si>
  <si>
    <t>Préparations et conserves de poissons et crustacés</t>
  </si>
  <si>
    <t>Légumes frais, congelés ou en saumure</t>
  </si>
  <si>
    <t>Fraises et framboises</t>
  </si>
  <si>
    <t>Poissons frais, salés, séchés ou fumés</t>
  </si>
  <si>
    <t>Fruits frais ou secs, congelés ou en saumure</t>
  </si>
  <si>
    <t>Sucre brut ou rafiné</t>
  </si>
  <si>
    <t>Agrumes</t>
  </si>
  <si>
    <t>Farine et poudre de poissons</t>
  </si>
  <si>
    <t>Conserves de légumes</t>
  </si>
  <si>
    <t>Patisseries et préparations à base de céréales</t>
  </si>
  <si>
    <t>Préparations alimentaires diverses</t>
  </si>
  <si>
    <t>Tabacs</t>
  </si>
  <si>
    <t>Thé</t>
  </si>
  <si>
    <t>Oeufs</t>
  </si>
  <si>
    <t>Extraits et essences de café ou de thé</t>
  </si>
  <si>
    <t>Epices</t>
  </si>
  <si>
    <t>Conserves de fruits et confitures</t>
  </si>
  <si>
    <t>Eaux minérales et boissons non alcooliques</t>
  </si>
  <si>
    <t>Fromage</t>
  </si>
  <si>
    <t>Pommes de terre</t>
  </si>
  <si>
    <t>Jus de fruits et de légumes</t>
  </si>
  <si>
    <t>Bières; vins; vermouths; et autres boissons spiritueuses</t>
  </si>
  <si>
    <t>Lait et produits de la laiterie autres que le beurre et le fromage</t>
  </si>
  <si>
    <t>Autres produits alimentaires</t>
  </si>
  <si>
    <t>Huiles de pétrole et lubrifiants</t>
  </si>
  <si>
    <t>Energie électrique</t>
  </si>
  <si>
    <t>Gas-oils et fuel-oils</t>
  </si>
  <si>
    <t>Autres produits énergétiques</t>
  </si>
  <si>
    <t>Plantes et parties de plantes</t>
  </si>
  <si>
    <t>Graisses et huiles de poissons</t>
  </si>
  <si>
    <t>Huile d'olive brute ou raffinée</t>
  </si>
  <si>
    <t>Huile de soja brute ou raffinée</t>
  </si>
  <si>
    <t>Sous-produits animaux non comestibles</t>
  </si>
  <si>
    <t>Gommes; résines et autres sucs et extraits végétaux</t>
  </si>
  <si>
    <t>Autres huiles végétales brutes ou raffinées</t>
  </si>
  <si>
    <t>Plantes vivantes et produits de la floriculture</t>
  </si>
  <si>
    <t>Agar-agar</t>
  </si>
  <si>
    <t>Liège brut, élaboré et mi-ouvré</t>
  </si>
  <si>
    <t>Graisses et huiles animales sauf de poissons</t>
  </si>
  <si>
    <t>Huile de tournesol brute ou raffinée</t>
  </si>
  <si>
    <t>Algues</t>
  </si>
  <si>
    <t>Déchets de matieres textiles</t>
  </si>
  <si>
    <t>Autres produits bruts d'origine animale et végétale</t>
  </si>
  <si>
    <t>Phosphates</t>
  </si>
  <si>
    <t>Ferraille, déchets, débris de cuivre,fonte, fer, acier et autres mierais</t>
  </si>
  <si>
    <t>Minerai de cuivre</t>
  </si>
  <si>
    <t>Sulfate de baryum</t>
  </si>
  <si>
    <t>Minerai de plomb</t>
  </si>
  <si>
    <t>Minerai de zinc</t>
  </si>
  <si>
    <t>Marbres; granit; gypse et autres pierres</t>
  </si>
  <si>
    <t>Fluorine spath fluor</t>
  </si>
  <si>
    <t>Autres minerais métallifères et déchets métalliques</t>
  </si>
  <si>
    <t>Fibres textiles synthétiques</t>
  </si>
  <si>
    <t>Autres produits bruts d'origine minérale</t>
  </si>
  <si>
    <t>Engrais naturels et chimiques</t>
  </si>
  <si>
    <t>Acide phosphorique</t>
  </si>
  <si>
    <t>Fils et câbles électriques</t>
  </si>
  <si>
    <t>Autres métaux communs et ouvrages en ces matières</t>
  </si>
  <si>
    <t>Parties de chaussures</t>
  </si>
  <si>
    <t>Matières plastiques et ouvrages divers en plastique</t>
  </si>
  <si>
    <t>Produits laminés plats, en fer ou en aciers non alliés</t>
  </si>
  <si>
    <t>Argent brut et ouvrages mi-ouvrés en argent</t>
  </si>
  <si>
    <t>Tubes; tuyaux et leurs accessoires, en matière plastique</t>
  </si>
  <si>
    <t>Ciments, chaux et plâtre</t>
  </si>
  <si>
    <t>Papiers et cartons; ouvrages divers en papiers et cartons</t>
  </si>
  <si>
    <t>Cuivre et alliages de cuivre</t>
  </si>
  <si>
    <t>Fils, barres et profilés en aluminium</t>
  </si>
  <si>
    <t>Accessoires de tuyauterie et construction métallique</t>
  </si>
  <si>
    <t>Ouvrages en pierres, platre, ciment, ou en matières similaires</t>
  </si>
  <si>
    <t>Cuirs et peaux ayant subi une opération de tannage</t>
  </si>
  <si>
    <t>Produits chimiques</t>
  </si>
  <si>
    <t>Bois préparés et ouvrages en bois</t>
  </si>
  <si>
    <t>Caoutchouc et ouvrages en caoutchouc</t>
  </si>
  <si>
    <t>Produits céramiques</t>
  </si>
  <si>
    <t>Huiles essentielles, parfums et aromatisants</t>
  </si>
  <si>
    <t>Quincaillerie sauf de ménage</t>
  </si>
  <si>
    <t>Fils de fibres synthétiques et artificielles pour tissage</t>
  </si>
  <si>
    <t>Aluminium brut, déchets et poudres d'aluminium</t>
  </si>
  <si>
    <t>Autres demi-produits</t>
  </si>
  <si>
    <t>Machines et outils agricoles</t>
  </si>
  <si>
    <t>Autres produits finis d'équipement agricole</t>
  </si>
  <si>
    <t>Fils, câbles et autres conducteurs isolés pour l'électricité</t>
  </si>
  <si>
    <t>Parties d'avions et d'autres véhicules aériens ou spatiaux</t>
  </si>
  <si>
    <t>Appareils pour la coupure ou la connexion des circuits électriques et résistances</t>
  </si>
  <si>
    <t>Appareils électriques pour la téléphonie ou la télégraphie par fil</t>
  </si>
  <si>
    <t>Circuits intégrés et micro-assemblages électroniques</t>
  </si>
  <si>
    <t>Réservoirs, bouteilles et fûts métalliques</t>
  </si>
  <si>
    <t>Turboréacteurs et turbopropulseurs et leurs parties</t>
  </si>
  <si>
    <t>Groupes pour le conditionnement de l'air</t>
  </si>
  <si>
    <t>Centrifugeuses et appareils pour filtration des liquides ou des gaz</t>
  </si>
  <si>
    <t>Transformatreurs et convertisseurs électriques</t>
  </si>
  <si>
    <t>Machines et appareils servant à l'impression</t>
  </si>
  <si>
    <t>Machines et appareils divers</t>
  </si>
  <si>
    <t>Articles textiles d'emballage</t>
  </si>
  <si>
    <t>Piles, batteries de piles et acumulateurs électriques</t>
  </si>
  <si>
    <t>Sous systèmes électroniques</t>
  </si>
  <si>
    <t>Instruments de mesure, de controle ou de précisions</t>
  </si>
  <si>
    <t>Pompes et compresseurs</t>
  </si>
  <si>
    <t>Instruments et appareils médico-chirurgicaux</t>
  </si>
  <si>
    <t>Voitures utilitaires</t>
  </si>
  <si>
    <t>Moteurs et machines génératrices, électriques,</t>
  </si>
  <si>
    <t>Moules, modèles et plaques de fond pour moules</t>
  </si>
  <si>
    <t>Meubles; mobilier medico-chirurgical; articles de literie et appareils d'eclairage</t>
  </si>
  <si>
    <t>Machines et appareils de levage ou de manutention</t>
  </si>
  <si>
    <t>Parties de machines ou d'appareils ne comportant pas de connexions électriques</t>
  </si>
  <si>
    <t>Machines automatiques de traitement de l'information et leurs parties</t>
  </si>
  <si>
    <t>Autres produits finis d'équipement industriel</t>
  </si>
  <si>
    <t>Voitures de tourisme</t>
  </si>
  <si>
    <t>Vêtements confectionnes</t>
  </si>
  <si>
    <t>Parties et pièces pour voitures et véhicules de tourisme</t>
  </si>
  <si>
    <t>Articles de bonneterie</t>
  </si>
  <si>
    <t>Couvertures, linge  et autres articles textiles confectionnés</t>
  </si>
  <si>
    <t>Chaussures</t>
  </si>
  <si>
    <t>Equipements électriques divers</t>
  </si>
  <si>
    <t>Ouvrages divers en matières plastiques</t>
  </si>
  <si>
    <t>Médicaments et autres produits pharmaceutiques</t>
  </si>
  <si>
    <t>Produits de parfumerie ou de toilette et preparations cosmetiques</t>
  </si>
  <si>
    <t>Vaisselle et objets céramiques divers</t>
  </si>
  <si>
    <t>Papiers finis et ouvrages en papier</t>
  </si>
  <si>
    <t>Quincaillerie de ménage et articles d'économie domestique</t>
  </si>
  <si>
    <t>Tissus et fils de coton</t>
  </si>
  <si>
    <t>Tissus et fils de fibres synthétiques et artificielles</t>
  </si>
  <si>
    <t>Ouvrages divers en verre</t>
  </si>
  <si>
    <t>Tissus spéciaux, velours, dentelles et broderies</t>
  </si>
  <si>
    <t>Etoffes de bonneterie</t>
  </si>
  <si>
    <t>Savons; agents de surface organiques et préparations tensio-avtives</t>
  </si>
  <si>
    <t>Livres et imprimés divers</t>
  </si>
  <si>
    <t>Jouets, jeux et articles de divertissement ou de sport</t>
  </si>
  <si>
    <t>Réfrigérateurs, lave-vaisselle et autres articles domestiques</t>
  </si>
  <si>
    <t>Perles et bijouteries de fantaisie</t>
  </si>
  <si>
    <t>Autres produits finis de consommation</t>
  </si>
  <si>
    <t>Total général</t>
  </si>
  <si>
    <t>(*)Données provisoires</t>
  </si>
  <si>
    <t>Bateaux de mer et autres engins flottants</t>
  </si>
  <si>
    <t>Beurre</t>
  </si>
  <si>
    <t>Cacao et preparations à base de cacao</t>
  </si>
  <si>
    <t>Café</t>
  </si>
  <si>
    <t>Dattes</t>
  </si>
  <si>
    <t>Farines, gruaux, semoules et agglomérés de céréales</t>
  </si>
  <si>
    <t>Légumes à cosse secs</t>
  </si>
  <si>
    <t>Préparations lactées pour enfants</t>
  </si>
  <si>
    <t>Préparations pour l'alimentation des animaux.</t>
  </si>
  <si>
    <t>Tourteaux et autres résidus des industries alimentaires</t>
  </si>
  <si>
    <t>Essence de pétrole</t>
  </si>
  <si>
    <t>Gaz de pétrole et autres hydrocarbures</t>
  </si>
  <si>
    <t>Houilles; cokes et combustibles solides similaires</t>
  </si>
  <si>
    <t>Bois bruts, équarris ou sciés</t>
  </si>
  <si>
    <t>Caoutchouc naturel ou régénéré</t>
  </si>
  <si>
    <t>Coton</t>
  </si>
  <si>
    <t>Graines et fruits oléagineux</t>
  </si>
  <si>
    <t>Graines, spores et fruits à ensemencer</t>
  </si>
  <si>
    <t>Huile de palme ou palmiste brute ou raffinée</t>
  </si>
  <si>
    <t>Pâte à papier</t>
  </si>
  <si>
    <t>Caoutchouc synthétique</t>
  </si>
  <si>
    <t>Soufres bruts et non raffinés</t>
  </si>
  <si>
    <t>Ammoniac</t>
  </si>
  <si>
    <t>Boutons et leur parties en diverse matières</t>
  </si>
  <si>
    <t>Désinfectants et produits similaires</t>
  </si>
  <si>
    <t>Fils de coton</t>
  </si>
  <si>
    <t>Fils, barres et profilés en cuivre</t>
  </si>
  <si>
    <t>Fils, barres, et profilés  en fer ou en aciers non alliés</t>
  </si>
  <si>
    <t>Matieres albuminoides ; produits a base d'amidons et enzymes</t>
  </si>
  <si>
    <t>Produits tannants et matières colorantes</t>
  </si>
  <si>
    <t>Tissus de coton</t>
  </si>
  <si>
    <t>Tissus imprégnés ou enduits de matières diverse</t>
  </si>
  <si>
    <t>Tôles et bandes en aluminium</t>
  </si>
  <si>
    <t>Tubes, tuyaux et profilés creux en fonte, fer et acier</t>
  </si>
  <si>
    <t>Motoculteurs et tracteurs agricoles</t>
  </si>
  <si>
    <t>Appareils de réception, enregistrement ou reproduction du son et de l'image</t>
  </si>
  <si>
    <t>Appareils pour la production du froid à usage industriel</t>
  </si>
  <si>
    <t>Arbres de transmission, manivelles, vilebrequins</t>
  </si>
  <si>
    <t>Bandages et pneumatiques</t>
  </si>
  <si>
    <t>Diodes, transistors thyristors, et dispositifs photosensibles</t>
  </si>
  <si>
    <t>Groupes électrogènes et convertisseurs rotatifs électriques</t>
  </si>
  <si>
    <t>Machines à trier, concasser, broyer ou agglomérer</t>
  </si>
  <si>
    <t>Machines et matériel de génie civil et de construction</t>
  </si>
  <si>
    <t>Machines pour le travail du caoutchouc ou des plastiques</t>
  </si>
  <si>
    <t>Machines, appareils pour industries alimentaires</t>
  </si>
  <si>
    <t>Tracteurs sauf agricoles</t>
  </si>
  <si>
    <t>Appareils récepteurs radio et télévision</t>
  </si>
  <si>
    <t>Cycles et motocycles, leurs parties et pièces</t>
  </si>
  <si>
    <t>Nontissés</t>
  </si>
  <si>
    <t>IMPORTATIONS PAR PRODUITS  REMARQUABLES</t>
  </si>
  <si>
    <t>Blé</t>
  </si>
  <si>
    <t>Mais</t>
  </si>
  <si>
    <t>Orge</t>
  </si>
  <si>
    <t>Demi-produits en fer ou en aciers non alliés.</t>
  </si>
  <si>
    <t>Animaux vivants (alimentation)</t>
  </si>
  <si>
    <t>Riz</t>
  </si>
  <si>
    <t>Electroaimants et autres dispositifs magnetiques</t>
  </si>
  <si>
    <t>Parties des machines ou appareils des n°s 84.25 à 84.30</t>
  </si>
  <si>
    <t>Paraffines et autres produits dérivés du pétrole</t>
  </si>
  <si>
    <t>Minerai de cobalt</t>
  </si>
  <si>
    <t>Fonte brute et ferro-alliages divers</t>
  </si>
  <si>
    <t>Parties et pieces detachees pour vehicules industriels</t>
  </si>
  <si>
    <t>Véhicules et matériels pour voies ferrées ou similaires</t>
  </si>
  <si>
    <t>Appareils et dispositifs, même chauffés électriquement</t>
  </si>
  <si>
    <t>Dispositifs électriques d'allumage pour moteurs</t>
  </si>
  <si>
    <t>Cuisinières et appareils de chauffage</t>
  </si>
  <si>
    <t>Statut_Arret</t>
  </si>
  <si>
    <t>Oui</t>
  </si>
  <si>
    <t>C_ValeurStatistique</t>
  </si>
  <si>
    <t>Étiquettes de colonnes</t>
  </si>
  <si>
    <t>Étiquettes de lignes</t>
  </si>
  <si>
    <t>IMPORTATIONS  CAF</t>
  </si>
  <si>
    <t>EXPORTATIONS  FAB</t>
  </si>
  <si>
    <t>C_PoidsNetArticle</t>
  </si>
  <si>
    <t>FG_FluxG_Agrege_LIB</t>
  </si>
  <si>
    <t>Alimentation, boissons et tabacs</t>
  </si>
  <si>
    <t>Demi produits</t>
  </si>
  <si>
    <t>Energie  et  lubrifiants</t>
  </si>
  <si>
    <t>Or industriel</t>
  </si>
  <si>
    <t>Produits bruts d'origine animale et vegetale</t>
  </si>
  <si>
    <t>Produits bruts d'origine minerale</t>
  </si>
  <si>
    <t>Produits finis de consommation</t>
  </si>
  <si>
    <t>Produits finis d'equipement agricole</t>
  </si>
  <si>
    <t>Produits finis d'equipement industriel</t>
  </si>
  <si>
    <t>Amidons,gluten de froment et dérivés</t>
  </si>
  <si>
    <t>Autres céréales</t>
  </si>
  <si>
    <t>Bananes fraîches ou sèches</t>
  </si>
  <si>
    <t>Farines de légumes</t>
  </si>
  <si>
    <t>Grains de céréales sauf du riz, autrement travaillés</t>
  </si>
  <si>
    <t>Légumes et plantes potagers desséchés</t>
  </si>
  <si>
    <t>Margarines et matiéres grasses (alimentation)</t>
  </si>
  <si>
    <t>Miel</t>
  </si>
  <si>
    <t>Pastèques et melons</t>
  </si>
  <si>
    <t>Poissons vivants</t>
  </si>
  <si>
    <t>Préparations à base de sucre (alimentation)</t>
  </si>
  <si>
    <t>Préparations et conserves de viandes et abats</t>
  </si>
  <si>
    <t>Raisins frais ou secs</t>
  </si>
  <si>
    <t>Viandes et abats comestibles</t>
  </si>
  <si>
    <t>Appareils électriques de signalisation et condensateurs électriques</t>
  </si>
  <si>
    <t>Articles de robinetterie et organes similaires (demi produits)</t>
  </si>
  <si>
    <t>Autres fournitures d'horlogerie.</t>
  </si>
  <si>
    <t>Composants électroniques (transistors)</t>
  </si>
  <si>
    <t>Cuirs, peaux et pelleteries bruts (demi produits)</t>
  </si>
  <si>
    <t>Electrodes en carbone et autres articles en graphite ou en  carbone</t>
  </si>
  <si>
    <t>Encre d'imprimerie ou d'écriture (demi produits)</t>
  </si>
  <si>
    <t>Fils spéciaux, ficelles, cordes et cordages (demi produits)</t>
  </si>
  <si>
    <t>Fils, barres et profilés en aciers inoxydables.</t>
  </si>
  <si>
    <t>Fils, barres, et profilés en autres aciers alliés</t>
  </si>
  <si>
    <t>Frittes de verre , compositions vetrifiables et pigments opacifiants</t>
  </si>
  <si>
    <t>Grillages et chaines en fer, fonte et acier</t>
  </si>
  <si>
    <t>Isolateurs et pièces isolantes (demi produits)</t>
  </si>
  <si>
    <t>Lièges et ouvrages divers en liège</t>
  </si>
  <si>
    <t>Métaux précieux et ouvrages en ces matières</t>
  </si>
  <si>
    <t>Nickel et ouvrages en nickel</t>
  </si>
  <si>
    <t>Ouates,feutres et nontissés</t>
  </si>
  <si>
    <t>Ouvrages de sparterie ou de vannerie</t>
  </si>
  <si>
    <t>Ouvrages divers en cuivre (demi produits)</t>
  </si>
  <si>
    <t>Peintures, vernis et mastics (demi produits)</t>
  </si>
  <si>
    <t>Plaques, pellicules, films et produits pour la photographie (demi produits)</t>
  </si>
  <si>
    <t>Poudres et explosifs</t>
  </si>
  <si>
    <t>Produits laminés plats en aciers inoxydables</t>
  </si>
  <si>
    <t>Produits laminés plats en autres aciers alliés</t>
  </si>
  <si>
    <t>Produits résiduels du pétrole  et matières apparentées</t>
  </si>
  <si>
    <t>Sacs, malles et ouvrages divers en cuir (demi produits)</t>
  </si>
  <si>
    <t>Sièges, meubles,matelas et articles d'éclairage (demi produits)</t>
  </si>
  <si>
    <t>Soufre raffine</t>
  </si>
  <si>
    <t>Suports magnétiques pour l'enregistrement</t>
  </si>
  <si>
    <t>Tapis et revêtements de sol (demi produits)</t>
  </si>
  <si>
    <t>Tissus élastiques de fibres synthétiques et artificielles</t>
  </si>
  <si>
    <t>Tissus et articles textiles à usages techniques</t>
  </si>
  <si>
    <t>Tissus et fils  de lin; de jute et d'autres fibres textiles végétales</t>
  </si>
  <si>
    <t>Tissus et fils de laine, poil ou crin (demi produits)</t>
  </si>
  <si>
    <t>Tissus speciaux; rubaneries, étiquettes et tresses</t>
  </si>
  <si>
    <t>Tôles et bandes en cuivre</t>
  </si>
  <si>
    <t>Tubes et tuyaux en cuivre</t>
  </si>
  <si>
    <t>Tubes, tuyaux et autres ouvrages en aluminium</t>
  </si>
  <si>
    <t>Verre et ouvrages en verre (demi produits)</t>
  </si>
  <si>
    <t>Zinc et ouvrages en zinc</t>
  </si>
  <si>
    <t>Animaux vivants (produits bruts)</t>
  </si>
  <si>
    <t>Autres fibres textiles vegetales</t>
  </si>
  <si>
    <t>Cuirs, peaux et pelleteries bruts (produits bruts)</t>
  </si>
  <si>
    <t>Fibres textiles artificielles</t>
  </si>
  <si>
    <t>Laine et poils</t>
  </si>
  <si>
    <t>Matières à tresser et autres produits d'origine végétale</t>
  </si>
  <si>
    <t>Vieux papiers</t>
  </si>
  <si>
    <t>Minerai d'antimoine</t>
  </si>
  <si>
    <t>Minerai de fer</t>
  </si>
  <si>
    <t>Minerai de manganèse</t>
  </si>
  <si>
    <t>Sable; quartz; kaolin et autres argiles</t>
  </si>
  <si>
    <t>Allumettes et articles à flamme</t>
  </si>
  <si>
    <t>Appareils de production du son ou des images</t>
  </si>
  <si>
    <t>Appareils d'optique, de photographie, de cinématographie et de mesure</t>
  </si>
  <si>
    <t>Articles de coutellerie</t>
  </si>
  <si>
    <t>Articles d'écriture et de bureau</t>
  </si>
  <si>
    <t>Articles divers en caoutchouc ( consommation)</t>
  </si>
  <si>
    <t>Balais, brosses et autres articles similaires ( consommation)</t>
  </si>
  <si>
    <t>Briquets, allumeurs et leurs parties autres que les pierres et les mèches.</t>
  </si>
  <si>
    <t>Chapeaux et autres coiffures</t>
  </si>
  <si>
    <t>Colles</t>
  </si>
  <si>
    <t>Disques et autres supports magnétique</t>
  </si>
  <si>
    <t>Fermetures à glissière et leurs parties</t>
  </si>
  <si>
    <t>Filets à mailles ( consommation)</t>
  </si>
  <si>
    <t>Fils et tissus de soie ( consommation)</t>
  </si>
  <si>
    <t>Fleurs artificielles,postiches, perruques et autres articles divers</t>
  </si>
  <si>
    <t>Instruments de musique</t>
  </si>
  <si>
    <t>Lampes et tubes électriques</t>
  </si>
  <si>
    <t>Monnaies</t>
  </si>
  <si>
    <t>Moteurs à pistons; autres moteurs et leurs parties ( consommation)</t>
  </si>
  <si>
    <t>Mouvements d'horlogerie et leur parties</t>
  </si>
  <si>
    <t>Outils à main divers</t>
  </si>
  <si>
    <t>Ouvrages divers en aluminium ( consommation)</t>
  </si>
  <si>
    <t>Ouvrages divers en bois en sparterie ou en vannerie ( consommation)</t>
  </si>
  <si>
    <t>Ouvrages divers en cuivre ( consommation)</t>
  </si>
  <si>
    <t>Ouvrages divers en fer ou en acier ( consommation)</t>
  </si>
  <si>
    <t>Ouvrages finis en fonte, fer ou acier</t>
  </si>
  <si>
    <t>Parapluies, articles similaire et leurs parties</t>
  </si>
  <si>
    <t>Peignes à coiffer,épingles à cheveux et et autres articles similaires pour la coiffure</t>
  </si>
  <si>
    <t>Peintures, vernis et mastics ( consommation)</t>
  </si>
  <si>
    <t>Pipes, fume-cigare, fume-cigarette et leurs parties.</t>
  </si>
  <si>
    <t>Plaques, pellicules, films et produits pour la photographie ( consommation)</t>
  </si>
  <si>
    <t>Sacs, malles et ouvrages divers en cuir ( consommation)</t>
  </si>
  <si>
    <t>Sièges, meubles,matelas et articles d'éclairage ( consommation)</t>
  </si>
  <si>
    <t>Tapis et revêtements de sol ( consommation)</t>
  </si>
  <si>
    <t>Tissus et fils  d'autres fibres textiles végétales</t>
  </si>
  <si>
    <t>Tissus et fils de laine, poil ou crin ( consommation)</t>
  </si>
  <si>
    <t>Tissus et fils de lin</t>
  </si>
  <si>
    <t>Tissus imprégnés ou enduits de matières diverse ( consommation)</t>
  </si>
  <si>
    <t>Appareils de contrôle du temps et compteurs de temps</t>
  </si>
  <si>
    <t>Appareils électriques de signalisation</t>
  </si>
  <si>
    <t>Appareils émetteurs; récepteurs; pour la radiotéléphonie, la radiotélégraphie</t>
  </si>
  <si>
    <t>Appreils de photocopie, photographie ou cimematographie</t>
  </si>
  <si>
    <t>Articles de robinetterie et organes similaires (équipement industriel)</t>
  </si>
  <si>
    <t>Articles divers en caoutchouc (équipement industriel)</t>
  </si>
  <si>
    <t>Autres munitions et armes blanches</t>
  </si>
  <si>
    <t>Avions et autres véhicules aériens ou spatiaux</t>
  </si>
  <si>
    <t>Balais, brosses et autres articles similaires (équipement industriel)</t>
  </si>
  <si>
    <t>Calandres, laminoirs et cylindres pour ces machines.</t>
  </si>
  <si>
    <t>Chaudières, turbines et leurs parties</t>
  </si>
  <si>
    <t>Coffres-forts et fournitures métalliques de bureau</t>
  </si>
  <si>
    <t>Courroies en caoutchouc</t>
  </si>
  <si>
    <t>Filets à mailles (équipement industriel)</t>
  </si>
  <si>
    <t>Fours industriels et brûleurs</t>
  </si>
  <si>
    <t>Instruments et appareils d'optique</t>
  </si>
  <si>
    <t>Isolateurs et pièces isolantes (équipement industriel)</t>
  </si>
  <si>
    <t>Lampes et appareils d'éclairage</t>
  </si>
  <si>
    <t>Machines et appareils électriques à usages divers</t>
  </si>
  <si>
    <t>Machines pour la préparation des matières textiles</t>
  </si>
  <si>
    <t>Matériel pour voie ferrée</t>
  </si>
  <si>
    <t>Moteurs à pistons; autres moteurs et leurs parties (équipement industriel)</t>
  </si>
  <si>
    <t>Outils de métier</t>
  </si>
  <si>
    <t>Ouvrages divers en aluminium (équipement industriel)</t>
  </si>
  <si>
    <t>Ouvrages divers en bois en sparterie ou en vannerie (équipement industriel)</t>
  </si>
  <si>
    <t>Ouvrages divers en fer ou en acier (équipement industriel)</t>
  </si>
  <si>
    <t>Roulements</t>
  </si>
  <si>
    <t>Sacs, malles et ouvrages divers en cuir (équipement industriel)</t>
  </si>
  <si>
    <t>Tubes électroniques divers</t>
  </si>
  <si>
    <t>Turbines, turboréacteurs et turbopropulseurs</t>
  </si>
  <si>
    <t>Verre et ouvrages en verre (équipement industriel)</t>
  </si>
  <si>
    <t>Enregistrement_Mois</t>
  </si>
  <si>
    <t>Fils métalliques sauf électriques</t>
  </si>
  <si>
    <t>Plomb et ouvrages en plomb</t>
  </si>
  <si>
    <t>Préparations à base de sucre (demi produits)</t>
  </si>
  <si>
    <t>Parties et accessoires pour fusils de chasse</t>
  </si>
  <si>
    <t>Fils et tissus de soie (demi produits)</t>
  </si>
  <si>
    <t>Huile brute de pétrole</t>
  </si>
  <si>
    <t>Margarines et matiéres grasses (produits bruts)</t>
  </si>
  <si>
    <t>Encre d'imprimerie ou d'écriture ( consommation)</t>
  </si>
  <si>
    <t>Fusils de chasse</t>
  </si>
  <si>
    <t>Rasoirs, tondeuses et appareils à épiler, à moteur électrique incorporé</t>
  </si>
  <si>
    <t>Métaux précieux et leur résidus</t>
  </si>
  <si>
    <t>Ar_NPR_LIB</t>
  </si>
  <si>
    <t>All</t>
  </si>
  <si>
    <t>Fils spéciaux, ficelles, cordes et cordages ( consommation)</t>
  </si>
  <si>
    <t>Déchets cliniques</t>
  </si>
  <si>
    <t>Indéfini</t>
  </si>
  <si>
    <t>Minerai d'étain</t>
  </si>
  <si>
    <t>01</t>
  </si>
  <si>
    <t>cd</t>
  </si>
  <si>
    <t>Période</t>
  </si>
  <si>
    <t>Mois</t>
  </si>
  <si>
    <t>Période C</t>
  </si>
  <si>
    <t>Janvier</t>
  </si>
  <si>
    <t>Janv - fév</t>
  </si>
  <si>
    <t>Février</t>
  </si>
  <si>
    <t>Janv - mars</t>
  </si>
  <si>
    <t>Mars</t>
  </si>
  <si>
    <t>Janv - avr</t>
  </si>
  <si>
    <t>Avril</t>
  </si>
  <si>
    <t>Janv - mai</t>
  </si>
  <si>
    <t>Mai</t>
  </si>
  <si>
    <t>Janv - juin</t>
  </si>
  <si>
    <t>Juin</t>
  </si>
  <si>
    <t>Janv - juil</t>
  </si>
  <si>
    <t>Juillet</t>
  </si>
  <si>
    <t>Janv - août</t>
  </si>
  <si>
    <t>Août</t>
  </si>
  <si>
    <t>Janv - sept</t>
  </si>
  <si>
    <t>Septembre</t>
  </si>
  <si>
    <t>Janv - oct</t>
  </si>
  <si>
    <t>Octobre</t>
  </si>
  <si>
    <t>Janv - nov</t>
  </si>
  <si>
    <t>Novembre</t>
  </si>
  <si>
    <t>Années</t>
  </si>
  <si>
    <t>Décembre</t>
  </si>
  <si>
    <t>Janvier - Février</t>
  </si>
  <si>
    <t>Janvier - Mars</t>
  </si>
  <si>
    <t>Janvier - Avril</t>
  </si>
  <si>
    <t>Janvier - Mai</t>
  </si>
  <si>
    <t>Janvier - Juin</t>
  </si>
  <si>
    <t>Janvier - Juillet</t>
  </si>
  <si>
    <t>Janvier - Août</t>
  </si>
  <si>
    <t>Janvier - Septembre</t>
  </si>
  <si>
    <t>Janvier- Octobre</t>
  </si>
  <si>
    <t>Janvier - Novembre</t>
  </si>
  <si>
    <t>Déchets et débris de piles, de batteries de piles et d'accumulateurs</t>
  </si>
  <si>
    <t>Machines-outils portatives à moteur électrique</t>
  </si>
  <si>
    <t>Animaux vivants</t>
  </si>
  <si>
    <t>Margarines et matiéres grasses</t>
  </si>
  <si>
    <t>Préparations à base de sucre</t>
  </si>
  <si>
    <t>Composants électroniques</t>
  </si>
  <si>
    <t>Cuirs, peaux et pelleteries bruts</t>
  </si>
  <si>
    <t>Encre d'imprimerie ou d'écriture</t>
  </si>
  <si>
    <t>Fils et tissus de soie</t>
  </si>
  <si>
    <t>Fils spéciaux, ficelles, cordes et cordages</t>
  </si>
  <si>
    <t>Isolateurs et pièces isolantes</t>
  </si>
  <si>
    <t>Ouvrages divers en cuivre</t>
  </si>
  <si>
    <t>Peintures, vernis et mastics</t>
  </si>
  <si>
    <t>Plaques, pellicules, films et produits pour la photographie</t>
  </si>
  <si>
    <t>Sacs, malles et ouvrages divers en cuir</t>
  </si>
  <si>
    <t>Sièges, meubles,matelas et articles d'éclairage</t>
  </si>
  <si>
    <t>Tapis et revêtements de sol</t>
  </si>
  <si>
    <t>Tissus et fils de laine, poil ou crin</t>
  </si>
  <si>
    <t>Verre et ouvrages en verre</t>
  </si>
  <si>
    <t>Articles divers en caoutchouc</t>
  </si>
  <si>
    <t>Balais, brosses et autres articles similaires</t>
  </si>
  <si>
    <t>Filets à mailles</t>
  </si>
  <si>
    <t>Moteurs à pistons; autres moteurs et leurs parties</t>
  </si>
  <si>
    <t>Ouvrages divers en aluminium</t>
  </si>
  <si>
    <t>Ouvrages divers en bois en sparterie ou en vannerie</t>
  </si>
  <si>
    <t>Ouvrages divers en fer ou en acier</t>
  </si>
  <si>
    <t>Articles de robinetterie et organes similaires</t>
  </si>
  <si>
    <t>ALIMENTATION, BOISSONS ET TABACS</t>
  </si>
  <si>
    <t>DEMI PRODUITS</t>
  </si>
  <si>
    <t>PRODUITS BRUTS D'ORIGINE ANIMALE ET VEGETALE</t>
  </si>
  <si>
    <t>PRODUITS FINIS DE CONSOMMATION</t>
  </si>
  <si>
    <t>PRODUITS FINIS D'EQUIPEMENT INDUSTRIEL</t>
  </si>
  <si>
    <t>OR INDUSTRIEL</t>
  </si>
  <si>
    <t>PRODUITS BRUTS D'ORIGINE MINERALE</t>
  </si>
  <si>
    <t>PRODUITS FINIS D'EQUIPEMENT AGRICOLE</t>
  </si>
  <si>
    <t>Energie et lubrifiants</t>
  </si>
  <si>
    <t>2025</t>
  </si>
  <si>
    <t>Janvier 2025*</t>
  </si>
  <si>
    <t>Janvier 2024</t>
  </si>
  <si>
    <t>ENERGIE ET LUBRIFIANTS</t>
  </si>
  <si>
    <t>02</t>
  </si>
  <si>
    <t>03</t>
  </si>
  <si>
    <t>Fruits rouges (fraises, framboises, myrtilles....)</t>
  </si>
  <si>
    <t>Année</t>
  </si>
  <si>
    <t>Sucre brut ou raffiné</t>
  </si>
  <si>
    <t>2026</t>
  </si>
  <si>
    <t>(Plusieurs éléments)</t>
  </si>
  <si>
    <t>04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</si>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</sst>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.00\ _D_H_-;\-* #,##0.00\ _D_H_-;_-* &quot;-&quot;??\ _D_H_-;_-@_-"/>
    <numFmt numFmtId="166" formatCode="_-* #,##0\ _€_-;\-* #,##0\ _€_-;_-* &quot;-&quot;??\ _€_-;_-@_-"/>
    <numFmt numFmtId="167" formatCode="_-* #,##0\ _D_H_-;\-* #,##0\ _D_H_-;_-* &quot;-&quot;??\ _D_H_-;_-@_-"/>
    <numFmt numFmtId="168" formatCode="_-* #,##0.0\ _€_-;\-* #,##0.0\ _€_-;_-* &quot;-&quot;??\ _€_-;_-@_-"/>
    <numFmt numFmtId="169" formatCode="_-* #,##0\ _€_-;\-* #,##0\ _€_-;_-* &quot;-&quot;?\ _€_-;_-@_-"/>
    <numFmt numFmtId="170" formatCode="_-* #,##0\ _F_-;\-* #,##0\ _F_-;_-* &quot;-&quot;??\ _F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0.499984740745262"/>
      <name val="Book Antiqua"/>
      <family val="1"/>
    </font>
    <font>
      <sz val="10"/>
      <name val="Arial"/>
      <family val="2"/>
    </font>
    <font>
      <sz val="10"/>
      <color rgb="FF301383"/>
      <name val="Book Antiqua"/>
      <family val="1"/>
    </font>
    <font>
      <b/>
      <i/>
      <sz val="11"/>
      <color rgb="FF301383"/>
      <name val="Book Antiqua"/>
      <family val="1"/>
    </font>
    <font>
      <i/>
      <sz val="10"/>
      <color rgb="FF301383"/>
      <name val="Book Antiqua"/>
      <family val="1"/>
    </font>
    <font>
      <b/>
      <sz val="11"/>
      <color rgb="FF301383"/>
      <name val="Book Antiqua"/>
      <family val="1"/>
    </font>
    <font>
      <sz val="11"/>
      <color rgb="FF301383"/>
      <name val="Book Antiqua"/>
      <family val="1"/>
    </font>
    <font>
      <b/>
      <sz val="12"/>
      <color rgb="FF301383"/>
      <name val="Book Antiqua"/>
      <family val="1"/>
    </font>
    <font>
      <i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Book Antiqua"/>
      <family val="1"/>
    </font>
    <font>
      <b/>
      <sz val="12"/>
      <color theme="1"/>
      <name val="Calibri"/>
      <family val="2"/>
      <scheme val="minor"/>
    </font>
    <font>
      <b/>
      <i/>
      <sz val="11"/>
      <color rgb="FF00206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9F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166" fontId="6" fillId="3" borderId="11" xfId="1" applyNumberFormat="1" applyFont="1" applyFill="1" applyBorder="1" applyAlignment="1">
      <alignment horizontal="center"/>
    </xf>
    <xf numFmtId="166" fontId="7" fillId="4" borderId="10" xfId="3" applyNumberFormat="1" applyFont="1" applyFill="1" applyBorder="1"/>
    <xf numFmtId="166" fontId="7" fillId="4" borderId="10" xfId="1" applyNumberFormat="1" applyFont="1" applyFill="1" applyBorder="1"/>
    <xf numFmtId="166" fontId="0" fillId="0" borderId="0" xfId="0" applyNumberFormat="1"/>
    <xf numFmtId="166" fontId="8" fillId="4" borderId="10" xfId="3" applyNumberFormat="1" applyFont="1" applyFill="1" applyBorder="1"/>
    <xf numFmtId="166" fontId="8" fillId="4" borderId="10" xfId="1" applyNumberFormat="1" applyFont="1" applyFill="1" applyBorder="1"/>
    <xf numFmtId="167" fontId="0" fillId="0" borderId="0" xfId="1" applyNumberFormat="1" applyFont="1"/>
    <xf numFmtId="167" fontId="0" fillId="0" borderId="0" xfId="0" applyNumberFormat="1"/>
    <xf numFmtId="0" fontId="9" fillId="3" borderId="12" xfId="2" applyFont="1" applyFill="1" applyBorder="1" applyAlignment="1">
      <alignment horizontal="center" vertical="center"/>
    </xf>
    <xf numFmtId="166" fontId="7" fillId="3" borderId="12" xfId="1" applyNumberFormat="1" applyFont="1" applyFill="1" applyBorder="1" applyAlignment="1">
      <alignment horizontal="right"/>
    </xf>
    <xf numFmtId="0" fontId="10" fillId="0" borderId="0" xfId="0" applyFont="1"/>
    <xf numFmtId="166" fontId="1" fillId="0" borderId="0" xfId="1" applyNumberFormat="1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169" fontId="6" fillId="3" borderId="11" xfId="2" applyNumberFormat="1" applyFont="1" applyFill="1" applyBorder="1" applyAlignment="1">
      <alignment horizontal="center"/>
    </xf>
    <xf numFmtId="166" fontId="0" fillId="0" borderId="0" xfId="4" applyNumberFormat="1" applyFont="1"/>
    <xf numFmtId="166" fontId="7" fillId="3" borderId="12" xfId="3" applyNumberFormat="1" applyFont="1" applyFill="1" applyBorder="1" applyAlignment="1">
      <alignment horizontal="right"/>
    </xf>
    <xf numFmtId="166" fontId="1" fillId="0" borderId="0" xfId="4" applyNumberFormat="1" applyFont="1"/>
    <xf numFmtId="168" fontId="0" fillId="0" borderId="0" xfId="0" applyNumberFormat="1"/>
    <xf numFmtId="166" fontId="7" fillId="4" borderId="10" xfId="1" applyNumberFormat="1" applyFont="1" applyFill="1" applyBorder="1" applyAlignment="1">
      <alignment horizontal="center"/>
    </xf>
    <xf numFmtId="0" fontId="12" fillId="0" borderId="0" xfId="0" pivotButton="1" applyFont="1"/>
    <xf numFmtId="0" fontId="12" fillId="0" borderId="0" xfId="0" applyFont="1"/>
    <xf numFmtId="0" fontId="12" fillId="0" borderId="0" xfId="0" applyFont="1" applyAlignment="1">
      <alignment horizontal="left"/>
    </xf>
    <xf numFmtId="170" fontId="12" fillId="0" borderId="0" xfId="0" applyNumberFormat="1" applyFont="1"/>
    <xf numFmtId="0" fontId="0" fillId="0" borderId="0" xfId="0" pivotButton="1"/>
    <xf numFmtId="0" fontId="0" fillId="5" borderId="0" xfId="0" applyFill="1"/>
    <xf numFmtId="0" fontId="12" fillId="5" borderId="0" xfId="0" applyFont="1" applyFill="1"/>
    <xf numFmtId="170" fontId="12" fillId="5" borderId="0" xfId="0" applyNumberFormat="1" applyFont="1" applyFill="1"/>
    <xf numFmtId="167" fontId="0" fillId="0" borderId="0" xfId="1" pivotButton="1" applyNumberFormat="1" applyFont="1"/>
    <xf numFmtId="0" fontId="12" fillId="0" borderId="0" xfId="0" applyFont="1" applyAlignment="1">
      <alignment horizontal="left" indent="1"/>
    </xf>
    <xf numFmtId="0" fontId="12" fillId="5" borderId="0" xfId="0" pivotButton="1" applyFont="1" applyFill="1"/>
    <xf numFmtId="0" fontId="0" fillId="5" borderId="0" xfId="0" pivotButton="1" applyFill="1"/>
    <xf numFmtId="170" fontId="12" fillId="0" borderId="0" xfId="0" pivotButton="1" applyNumberFormat="1" applyFont="1"/>
    <xf numFmtId="0" fontId="13" fillId="6" borderId="13" xfId="5" applyFont="1" applyFill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14" fillId="0" borderId="15" xfId="5" applyFont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7" xfId="2" applyNumberFormat="1" applyFont="1" applyFill="1" applyBorder="1" applyAlignment="1" applyProtection="1">
      <alignment horizontal="center" wrapText="1"/>
    </xf>
    <xf numFmtId="0" fontId="4" fillId="3" borderId="10" xfId="2" applyNumberFormat="1" applyFont="1" applyFill="1" applyBorder="1" applyAlignment="1" applyProtection="1">
      <alignment horizontal="center" wrapText="1"/>
    </xf>
    <xf numFmtId="0" fontId="16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49" fontId="5" fillId="3" borderId="8" xfId="2" applyNumberFormat="1" applyFont="1" applyFill="1" applyBorder="1" applyAlignment="1">
      <alignment horizontal="center"/>
    </xf>
    <xf numFmtId="49" fontId="5" fillId="3" borderId="9" xfId="2" applyNumberFormat="1" applyFont="1" applyFill="1" applyBorder="1" applyAlignment="1">
      <alignment horizontal="center"/>
    </xf>
  </cellXfs>
  <cellStyles count="6">
    <cellStyle name="Milliers" xfId="1" builtinId="3"/>
    <cellStyle name="Milliers 2" xfId="4" xr:uid="{00000000-0005-0000-0000-000001000000}"/>
    <cellStyle name="Milliers 3 2" xfId="3" xr:uid="{00000000-0005-0000-0000-000002000000}"/>
    <cellStyle name="Normal" xfId="0" builtinId="0"/>
    <cellStyle name="Normal 2" xfId="5" xr:uid="{00000000-0005-0000-0000-000004000000}"/>
    <cellStyle name="Normal_import03" xfId="2" xr:uid="{00000000-0005-0000-0000-000005000000}"/>
  </cellStyles>
  <dxfs count="104"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F9F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6.xml"/><Relationship Id="rId18" Type="http://schemas.openxmlformats.org/officeDocument/2006/relationships/pivotCacheDefinition" Target="pivotCache/pivotCacheDefinition11.xml"/><Relationship Id="rId26" Type="http://schemas.openxmlformats.org/officeDocument/2006/relationships/pivotCacheDefinition" Target="pivotCache/pivotCacheDefinition19.xml"/><Relationship Id="rId21" Type="http://schemas.openxmlformats.org/officeDocument/2006/relationships/pivotCacheDefinition" Target="pivotCache/pivotCacheDefinition14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openxmlformats.org/officeDocument/2006/relationships/pivotCacheDefinition" Target="pivotCache/pivotCacheDefinition18.xml"/><Relationship Id="rId33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0" Type="http://schemas.openxmlformats.org/officeDocument/2006/relationships/pivotCacheDefinition" Target="pivotCache/pivotCacheDefinition13.xml"/><Relationship Id="rId29" Type="http://schemas.openxmlformats.org/officeDocument/2006/relationships/pivotCacheDefinition" Target="pivotCache/pivotCacheDefinition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pivotCacheDefinition" Target="pivotCache/pivotCacheDefinition17.xml"/><Relationship Id="rId32" Type="http://schemas.openxmlformats.org/officeDocument/2006/relationships/theme" Target="theme/theme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pivotCacheDefinition" Target="pivotCache/pivotCacheDefinition16.xml"/><Relationship Id="rId28" Type="http://schemas.openxmlformats.org/officeDocument/2006/relationships/pivotCacheDefinition" Target="pivotCache/pivotCacheDefinition21.xml"/><Relationship Id="rId36" Type="http://schemas.openxmlformats.org/officeDocument/2006/relationships/sheetMetadata" Target="metadata.xml"/><Relationship Id="rId10" Type="http://schemas.openxmlformats.org/officeDocument/2006/relationships/pivotCacheDefinition" Target="pivotCache/pivotCacheDefinition3.xml"/><Relationship Id="rId19" Type="http://schemas.openxmlformats.org/officeDocument/2006/relationships/pivotCacheDefinition" Target="pivotCache/pivotCacheDefinition12.xml"/><Relationship Id="rId31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openxmlformats.org/officeDocument/2006/relationships/pivotCacheDefinition" Target="pivotCache/pivotCacheDefinition15.xml"/><Relationship Id="rId27" Type="http://schemas.openxmlformats.org/officeDocument/2006/relationships/pivotCacheDefinition" Target="pivotCache/pivotCacheDefinition20.xml"/><Relationship Id="rId30" Type="http://schemas.microsoft.com/office/2007/relationships/slicerCache" Target="slicerCaches/slicerCache1.xml"/><Relationship Id="rId35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1262023</xdr:colOff>
      <xdr:row>18</xdr:row>
      <xdr:rowOff>116220</xdr:rowOff>
    </xdr:from>
    <xdr:to>
      <xdr:col>3</xdr:col>
      <xdr:colOff>310963</xdr:colOff>
      <xdr:row>36</xdr:row>
      <xdr:rowOff>27214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">
              <a:extLst>
                <a:ext uri="{FF2B5EF4-FFF2-40B4-BE49-F238E27FC236}">
                  <a16:creationId xmlns:a16="http://schemas.microsoft.com/office/drawing/2014/main" id="{5FBA6B73-3C53-41A9-AE80-1B558238F4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26844" y="3790149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1279071</xdr:colOff>
      <xdr:row>5</xdr:row>
      <xdr:rowOff>74839</xdr:rowOff>
    </xdr:from>
    <xdr:to>
      <xdr:col>3</xdr:col>
      <xdr:colOff>318406</xdr:colOff>
      <xdr:row>17</xdr:row>
      <xdr:rowOff>149679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">
              <a:extLst>
                <a:ext uri="{FF2B5EF4-FFF2-40B4-BE49-F238E27FC236}">
                  <a16:creationId xmlns:a16="http://schemas.microsoft.com/office/drawing/2014/main" id="{17B0EA12-4A42-4EDF-BCD7-4C048F5135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3892" y="1095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6</xdr:row>
      <xdr:rowOff>180174</xdr:rowOff>
    </xdr:from>
    <xdr:to>
      <xdr:col>5</xdr:col>
      <xdr:colOff>685880</xdr:colOff>
      <xdr:row>25</xdr:row>
      <xdr:rowOff>145596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 3">
              <a:extLst>
                <a:ext uri="{FF2B5EF4-FFF2-40B4-BE49-F238E27FC236}">
                  <a16:creationId xmlns:a16="http://schemas.microsoft.com/office/drawing/2014/main" id="{88EE47C4-69CF-4125-971E-D927A23316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57475" y="1323174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759998</xdr:colOff>
      <xdr:row>6</xdr:row>
      <xdr:rowOff>171450</xdr:rowOff>
    </xdr:from>
    <xdr:to>
      <xdr:col>3</xdr:col>
      <xdr:colOff>302798</xdr:colOff>
      <xdr:row>20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 1">
              <a:extLst>
                <a:ext uri="{FF2B5EF4-FFF2-40B4-BE49-F238E27FC236}">
                  <a16:creationId xmlns:a16="http://schemas.microsoft.com/office/drawing/2014/main" id="{49D114BF-0868-459B-8E1C-98D2E36379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9998" y="13144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0</xdr:col>
      <xdr:colOff>123825</xdr:colOff>
      <xdr:row>2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1</xdr:row>
      <xdr:rowOff>57150</xdr:rowOff>
    </xdr:from>
    <xdr:ext cx="0" cy="190500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8205052-F55C-487D-9016-85726463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926306</xdr:colOff>
      <xdr:row>1</xdr:row>
      <xdr:rowOff>59543</xdr:rowOff>
    </xdr:from>
    <xdr:ext cx="1285875" cy="779065"/>
    <xdr:pic>
      <xdr:nvPicPr>
        <xdr:cNvPr id="8" name="Image 7">
          <a:extLst>
            <a:ext uri="{FF2B5EF4-FFF2-40B4-BE49-F238E27FC236}">
              <a16:creationId xmlns:a16="http://schemas.microsoft.com/office/drawing/2014/main" id="{D49E05E9-6BF3-4D43-A5DB-11C52D0F0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261949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285750</xdr:colOff>
      <xdr:row>1</xdr:row>
      <xdr:rowOff>88118</xdr:rowOff>
    </xdr:from>
    <xdr:ext cx="1152244" cy="674730"/>
    <xdr:pic>
      <xdr:nvPicPr>
        <xdr:cNvPr id="9" name="Image 8">
          <a:extLst>
            <a:ext uri="{FF2B5EF4-FFF2-40B4-BE49-F238E27FC236}">
              <a16:creationId xmlns:a16="http://schemas.microsoft.com/office/drawing/2014/main" id="{6DD5802A-4912-4416-8E04-84678A85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90524"/>
          <a:ext cx="1152244" cy="6747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1057275</xdr:colOff>
      <xdr:row>1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238125</xdr:colOff>
      <xdr:row>1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8656749D-FBAA-4F74-8752-CAD22595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9556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57150</xdr:rowOff>
    </xdr:from>
    <xdr:to>
      <xdr:col>1</xdr:col>
      <xdr:colOff>123825</xdr:colOff>
      <xdr:row>3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780829DE-58D6-461C-AC7E-53FCFA13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</xdr:row>
      <xdr:rowOff>57150</xdr:rowOff>
    </xdr:from>
    <xdr:ext cx="0" cy="190500"/>
    <xdr:pic>
      <xdr:nvPicPr>
        <xdr:cNvPr id="3" name="Picture 33" descr="logo OC VF 2">
          <a:extLst>
            <a:ext uri="{FF2B5EF4-FFF2-40B4-BE49-F238E27FC236}">
              <a16:creationId xmlns:a16="http://schemas.microsoft.com/office/drawing/2014/main" id="{5B53CB40-22BA-411C-876B-77ADA9B8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926306</xdr:colOff>
      <xdr:row>2</xdr:row>
      <xdr:rowOff>59543</xdr:rowOff>
    </xdr:from>
    <xdr:ext cx="1285875" cy="779065"/>
    <xdr:pic>
      <xdr:nvPicPr>
        <xdr:cNvPr id="4" name="Image 3">
          <a:extLst>
            <a:ext uri="{FF2B5EF4-FFF2-40B4-BE49-F238E27FC236}">
              <a16:creationId xmlns:a16="http://schemas.microsoft.com/office/drawing/2014/main" id="{4A97A350-5675-47AC-A1CB-0ABDA3012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0156" y="259568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285750</xdr:colOff>
      <xdr:row>2</xdr:row>
      <xdr:rowOff>88118</xdr:rowOff>
    </xdr:from>
    <xdr:ext cx="1152244" cy="674730"/>
    <xdr:pic>
      <xdr:nvPicPr>
        <xdr:cNvPr id="5" name="Image 4">
          <a:extLst>
            <a:ext uri="{FF2B5EF4-FFF2-40B4-BE49-F238E27FC236}">
              <a16:creationId xmlns:a16="http://schemas.microsoft.com/office/drawing/2014/main" id="{FF8499E0-FF3B-4FAC-8630-E96F99B2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88143"/>
          <a:ext cx="1152244" cy="674730"/>
        </a:xfrm>
        <a:prstGeom prst="rect">
          <a:avLst/>
        </a:prstGeom>
      </xdr:spPr>
    </xdr:pic>
    <xdr:clientData/>
  </xdr:oneCellAnchor>
  <xdr:twoCellAnchor editAs="oneCell">
    <xdr:from>
      <xdr:col>8</xdr:col>
      <xdr:colOff>338978</xdr:colOff>
      <xdr:row>6</xdr:row>
      <xdr:rowOff>168089</xdr:rowOff>
    </xdr:from>
    <xdr:to>
      <xdr:col>10</xdr:col>
      <xdr:colOff>586207</xdr:colOff>
      <xdr:row>24</xdr:row>
      <xdr:rowOff>123264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1">
              <a:extLst>
                <a:ext uri="{FF2B5EF4-FFF2-40B4-BE49-F238E27FC236}">
                  <a16:creationId xmlns:a16="http://schemas.microsoft.com/office/drawing/2014/main" id="{4422FFE7-5ABB-42B3-800E-F6527BAAE7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62890" y="1658471"/>
              <a:ext cx="1771229" cy="37427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655B7A98-41BD-4138-B77E-5B68B2A9C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1057275</xdr:colOff>
      <xdr:row>2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FF81D670-EAD5-4547-B498-15BDA3CA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238125</xdr:colOff>
      <xdr:row>2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78208662-1CED-44D2-A37E-5032799D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1810AD0-35AB-47C8-9F97-0FA905B5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6</xdr:row>
      <xdr:rowOff>0</xdr:rowOff>
    </xdr:from>
    <xdr:to>
      <xdr:col>11</xdr:col>
      <xdr:colOff>250031</xdr:colOff>
      <xdr:row>23</xdr:row>
      <xdr:rowOff>134470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2">
              <a:extLst>
                <a:ext uri="{FF2B5EF4-FFF2-40B4-BE49-F238E27FC236}">
                  <a16:creationId xmlns:a16="http://schemas.microsoft.com/office/drawing/2014/main" id="{7B896D83-36B3-40C4-9BAA-C83456D210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28794" y="1490382"/>
              <a:ext cx="1774031" cy="37091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42465278" backgroundQuery="1" createdVersion="6" refreshedVersion="8" minRefreshableVersion="3" recordCount="0" supportSubquery="1" supportAdvancedDrill="1" xr:uid="{00000000-000A-0000-FFFF-FFFF8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80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fournitures d'horlogerie.]" c="Autres fournitures d'horlogerie.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lomb et ouvrages en plomb]" c="Plomb et ouvrages en plomb"/>
        <s v="[DIM_Article].[Ar_NPR_LIB].&amp;[Poudres et explosifs]" c="Poudres et explosifs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579513891" backgroundQuery="1" createdVersion="6" refreshedVersion="8" minRefreshableVersion="3" recordCount="0" supportSubquery="1" supportAdvancedDrill="1" xr:uid="{00000000-000A-0000-FFFF-FFFFA9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54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Blé]" c="Blé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Orge]" c="Orge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finé]" c="Sucre brut ou raf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598032411" backgroundQuery="1" createdVersion="6" refreshedVersion="8" minRefreshableVersion="3" recordCount="0" supportSubquery="1" supportAdvancedDrill="1" xr:uid="{00000000-000A-0000-FFFF-FFFFAC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0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Indéfini]" c="Indéfini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613194444" backgroundQuery="1" createdVersion="6" refreshedVersion="8" minRefreshableVersion="3" recordCount="0" supportSubquery="1" supportAdvancedDrill="1" xr:uid="{00000000-000A-0000-FFFF-FFFFAF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636111113" backgroundQuery="1" createdVersion="6" refreshedVersion="8" minRefreshableVersion="3" recordCount="0" supportSubquery="1" supportAdvancedDrill="1" xr:uid="{00000000-000A-0000-FFFF-FFFFB2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0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Indéfini]" c="Indéfini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673842592" backgroundQuery="1" createdVersion="6" refreshedVersion="8" minRefreshableVersion="3" recordCount="0" supportSubquery="1" supportAdvancedDrill="1" xr:uid="{00000000-000A-0000-FFFF-FFFFB5000000}">
  <cacheSource type="external" connectionId="1"/>
  <cacheFields count="3">
    <cacheField name="[DIM_AnneeDeclaration].[Annee].[Annee]" caption="Annee" numFmtId="0" hierarchy="5" level="1">
      <sharedItems count="2">
        <s v="[DIM_AnneeDeclaration].[Annee].&amp;[2023]" c="2023"/>
        <s v="[DIM_AnneeDeclaration].[Annee].&amp;[2024]" c="2024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DIM_DateEnregistrement].[Enregistrement_Mois].[Enregistrement_Mois]" caption="Enregistrement_Mois" numFmtId="0" hierarchy="96" level="1">
      <sharedItems count="5">
        <s v="[DIM_DateEnregistrement].[Enregistrement_Mois].&amp;[01]" c="01"/>
        <s v="[DIM_DateEnregistrement].[Enregistrement_Mois].&amp;[02]" c="02"/>
        <s v="[DIM_DateEnregistrement].[Enregistrement_Mois].&amp;[03]" c="03"/>
        <s v="[DIM_DateEnregistrement].[Enregistrement_Mois].&amp;[04]" c="04"/>
        <s v="[DIM_DateEnregistrement].[Enregistrement_Mois].&amp;[05]" c="05"/>
      </sharedItems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0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0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2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0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/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67835648" backgroundQuery="1" createdVersion="6" refreshedVersion="8" minRefreshableVersion="3" recordCount="0" supportSubquery="1" supportAdvancedDrill="1" xr:uid="{00000000-000A-0000-FFFF-FFFFB8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693055559" backgroundQuery="1" createdVersion="6" refreshedVersion="8" minRefreshableVersion="3" recordCount="0" supportSubquery="1" supportAdvancedDrill="1" xr:uid="{00000000-000A-0000-FFFF-FFFFBB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28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707523146" backgroundQuery="1" createdVersion="6" refreshedVersion="8" minRefreshableVersion="3" recordCount="0" supportSubquery="1" supportAdvancedDrill="1" xr:uid="{00000000-000A-0000-FFFF-FFFFB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7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inerai d'antimoine]" c="Minerai d'antimoine"/>
        <s v="[DIM_Article].[Ar_NPR_LIB].&amp;[Minerai de cobalt]" c="Minerai de cobalt"/>
        <s v="[DIM_Article].[Ar_NPR_LIB].&amp;[Minerai de cuivre]" c="Minerai de cuivre"/>
        <s v="[DIM_Article].[Ar_NPR_LIB].&amp;[Minerai de fer]" c="Minerai de fer"/>
        <s v="[DIM_Article].[Ar_NPR_LIB].&amp;[Minerai de manganèse]" c="Minerai de manganèse"/>
        <s v="[DIM_Article].[Ar_NPR_LIB].&amp;[Minerai de plomb]" c="Minerai de plomb"/>
        <s v="[DIM_Article].[Ar_NPR_LIB].&amp;[Minerai de zinc]" c="Minerai de zinc"/>
        <s v="[DIM_Article].[Ar_NPR_LIB].&amp;[Phosphates]" c="Phosphates"/>
        <s v="[DIM_Article].[Ar_NPR_LIB].&amp;[Sable; quartz; kaolin et autres argiles]" c="Sable; quartz; kaolin et autres argile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72627315" backgroundQuery="1" createdVersion="6" refreshedVersion="8" minRefreshableVersion="3" recordCount="0" supportSubquery="1" supportAdvancedDrill="1" xr:uid="{00000000-000A-0000-FFFF-FFFFC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66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744907409" backgroundQuery="1" createdVersion="6" refreshedVersion="8" minRefreshableVersion="3" recordCount="0" supportSubquery="1" supportAdvancedDrill="1" xr:uid="{00000000-000A-0000-FFFF-FFFFC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444212963" backgroundQuery="1" createdVersion="6" refreshedVersion="8" minRefreshableVersion="3" recordCount="0" supportSubquery="1" supportAdvancedDrill="1" xr:uid="{00000000-000A-0000-FFFF-FFFF9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763657406" backgroundQuery="1" createdVersion="6" refreshedVersion="8" minRefreshableVersion="3" recordCount="0" supportSubquery="1" supportAdvancedDrill="1" xr:uid="{00000000-000A-0000-FFFF-FFFFC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5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munitions et armes blanches]" c="Autres munitions et armes blanches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782754627" backgroundQuery="1" createdVersion="6" refreshedVersion="8" minRefreshableVersion="3" recordCount="0" supportSubquery="1" supportAdvancedDrill="1" xr:uid="{00000000-000A-0000-FFFF-FFFFC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7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munitions et armes blanches]" c="Autres munitions et armes blanches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asoirs, tondeuses et appareils à épiler, à moteur électrique incorporé]" c="Rasoirs, tondeuses et appareils à épiler, à moteur électrique incorporé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bes électroniques divers]" c="Tubes électroniques diver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39.624478703707" backgroundQuery="1" createdVersion="3" refreshedVersion="8" minRefreshableVersion="3" recordCount="0" supportSubquery="1" supportAdvancedDrill="1" xr:uid="{7D3E8705-C640-4A18-A905-CE098FCB0316}">
  <cacheSource type="external" connectionId="1">
    <extLst>
      <ext xmlns:x14="http://schemas.microsoft.com/office/spreadsheetml/2009/9/main" uri="{F057638F-6D5F-4e77-A914-E7F072B9BCA8}">
        <x14:sourceConnection name="192.168.1.125_bi_prod Cube_CommerceExterieur Statistiques"/>
      </ext>
    </extLst>
  </cacheSource>
  <cacheFields count="0"/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/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0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0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/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0" unbalanced="0"/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0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/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extLst>
    <ext xmlns:x14="http://schemas.microsoft.com/office/spreadsheetml/2009/9/main" uri="{725AE2AE-9491-48be-B2B4-4EB974FC3084}">
      <x14:pivotCacheDefinition slicerData="1" pivotCacheId="2093695549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466435185" backgroundQuery="1" createdVersion="6" refreshedVersion="8" minRefreshableVersion="3" recordCount="0" supportSubquery="1" supportAdvancedDrill="1" xr:uid="{00000000-000A-0000-FFFF-FFFF9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69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échets cliniques]" c="Déchets cliniqu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ils spéciaux, ficelles, cordes et cordages ( consommation)]" c="Fils spéciaux, ficelles, cordes et cordages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nnaies]" c="Monnai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485185182" backgroundQuery="1" createdVersion="6" refreshedVersion="8" minRefreshableVersion="3" recordCount="0" supportSubquery="1" supportAdvancedDrill="1" xr:uid="{00000000-000A-0000-FFFF-FFFF9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4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étaux précieux et leur résidus]" c="Métaux précieux et leur résidus"/>
        <s v="[DIM_Article].[Ar_NPR_LIB].&amp;[Minerai de cuivre]" c="Minerai de cuivre"/>
        <s v="[DIM_Article].[Ar_NPR_LIB].&amp;[Minerai de fer]" c="Minerai de fer"/>
        <s v="[DIM_Article].[Ar_NPR_LIB].&amp;[Phosphates]" c="Phosphates"/>
        <s v="[DIM_Article].[Ar_NPR_LIB].&amp;[Sable; quartz; kaolin et autres argiles]" c="Sable; quartz; kaolin et autres argiles"/>
        <s v="[DIM_Article].[Ar_NPR_LIB].&amp;[Soufres bruts et non raffinés]" c="Soufres bruts et non raffiné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507986113" backgroundQuery="1" createdVersion="6" refreshedVersion="8" minRefreshableVersion="3" recordCount="0" supportSubquery="1" supportAdvancedDrill="1" xr:uid="{00000000-000A-0000-FFFF-FFFF9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29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âte à papier]" c="Pâte à papier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512847224" backgroundQuery="1" createdVersion="6" refreshedVersion="8" minRefreshableVersion="3" recordCount="0" supportSubquery="1" supportAdvancedDrill="1" xr:uid="{00000000-000A-0000-FFFF-FFFF9D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527662034" backgroundQuery="1" createdVersion="6" refreshedVersion="8" minRefreshableVersion="3" recordCount="0" supportSubquery="1" supportAdvancedDrill="1" xr:uid="{00000000-000A-0000-FFFF-FFFFA0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7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5462963" backgroundQuery="1" createdVersion="6" refreshedVersion="8" minRefreshableVersion="3" recordCount="0" supportSubquery="1" supportAdvancedDrill="1" xr:uid="{00000000-000A-0000-FFFF-FFFFA3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84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fournitures d'horlogerie.]" c="Autres fournitures d'horlogerie.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rs, peaux et pelleteries bruts (demi produits)]" c="Cuirs, peaux et pelleteries bruts (demi produits)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et tissus de soie (demi produits)]" c="Fils et tissus de soie (demi produits)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arties et accessoires pour fusils de chasse]" c="Parties et accessoires pour fusils de chasse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lomb et ouvrages en plomb]" c="Plomb et ouvrages en plomb"/>
        <s v="[DIM_Article].[Ar_NPR_LIB].&amp;[Poudres et explosifs]" c="Poudres et explosifs"/>
        <s v="[DIM_Article].[Ar_NPR_LIB].&amp;[Préparations à base de sucre (demi produits)]" c="Préparations à base de sucre (demi produits)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6198.382560879632" backgroundQuery="1" createdVersion="6" refreshedVersion="8" minRefreshableVersion="3" recordCount="0" supportSubquery="1" supportAdvancedDrill="1" xr:uid="{00000000-000A-0000-FFFF-FFFFA6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5]" c="2025"/>
        <s v="[DIM_AnneeDeclaration].[Annee].&amp;[2026]" c="2026"/>
      </sharedItems>
    </cacheField>
    <cacheField name="[DIM_FluxG].[FG_FluxG_Agrege_LIB].[FG_FluxG_Agrege_LIB]" caption="FG_FluxG_Agrege_LIB" numFmtId="0" hierarchy="110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12" level="32767"/>
    <cacheField name="[Dim_StatutArret].[Statut_Arret].[Statut_Arret]" caption="Statut_Arret" numFmtId="0" hierarchy="175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9" level="32767"/>
    <cacheField name="[DIM_Article].[Ar_NPR_LIB].[Ar_NPR_LIB]" caption="Ar_NPR_LIB" numFmtId="0" hierarchy="37" level="1">
      <sharedItems count="53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Blé]" c="Blé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finé]" c="Sucre brut ou raf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6" level="1">
      <sharedItems containsSemiMixedTypes="0" containsString="0"/>
    </cacheField>
  </cacheFields>
  <cacheHierarchies count="23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Decade De Annee]" caption="Decade De Annee" attribute="1" defaultMemberUniqueName="[DIM_DateEnregistrement].[Decade De Annee].[All]" allUniqueName="[DIM_DateEnregistrement].[Decade De Annee].[All]" dimensionUniqueName="[DIM_DateEnregistrement]" displayFolder="" count="0" unbalanced="0"/>
    <cacheHierarchy uniqueName="[DIM_DateEnregistrement].[Decade De Mois]" caption="Decade De Mois" attribute="1" defaultMemberUniqueName="[DIM_DateEnregistrement].[Decade De Mois].[All]" allUniqueName="[DIM_DateEnregistrement].[Decade De Mois].[All]" dimensionUniqueName="[DIM_DateEnregistr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_Région_12]" caption="Opérateur_Région_12" defaultMemberUniqueName="[DIM_Operateur].[Opérateur_Région_12].[All]" allUniqueName="[DIM_Operateur].[Opérateur_Région_12].[All]" dimensionUniqueName="[DIM_Operateur]" displayFolder="" count="0" unbalanced="0"/>
    <cacheHierarchy uniqueName="[DIM_Operateur].[Opérateur_Région_16]" caption="Opérateur_Région_16" defaultMemberUniqueName="[DIM_Operateur].[Opérateur_Région_16].[All]" allUniqueName="[DIM_Operateur].[Opérateur_Région_16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Operateur].[REGION ID 12]" caption="REGION ID 12" attribute="1" defaultMemberUniqueName="[DIM_Operateur].[REGION ID 12].[All]" allUniqueName="[DIM_Operateur].[REGION ID 12].[All]" dimensionUniqueName="[DIM_Operateur]" displayFolder="" count="0" unbalanced="0"/>
    <cacheHierarchy uniqueName="[DIM_Operateur].[REGION LIB 12]" caption="REGION LIB 12" attribute="1" defaultMemberUniqueName="[DIM_Operateur].[REGION LIB 12].[All]" allUniqueName="[DIM_Operateur].[REGION LIB 12].[All]" dimensionUniqueName="[DIM_Operateur]" displayFolder="" count="0" unbalanced="0"/>
    <cacheHierarchy uniqueName="[DIM_Operateur].[Source]" caption="Source" attribute="1" defaultMemberUniqueName="[DIM_Operateur].[Source].[All]" allUniqueName="[DIM_Operateur].[Sourc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count="0" oneField="1">
      <fieldsUsage count="1">
        <fieldUsage x="2"/>
      </fieldsUsage>
    </cacheHierarchy>
    <cacheHierarchy uniqueName="[Measures].[C_ValeurStatistique_M]" caption="C_ValeurStatistique_M" measure="1" displayFolder="" measureGroup="TF_StatCommerceExterieur" count="0"/>
    <cacheHierarchy uniqueName="[Measures].[D_ValeurStatistique_M]" caption="D_ValeurStatistique_M" measure="1" displayFolder="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TotalesStatistique_M]" caption="C_ValeurTotalesStatistique_M" measure="1" displayFolder="" count="0"/>
    <cacheHierarchy uniqueName="[Measures].[D_ValeurTotalesStatistique_M]" caption="D_ValeurTotalesStatistique_M" measure="1" displayFolder="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A000000}" name="Tableau croisé dynamique18" cacheId="51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I6:CM6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6">
    <i>
      <x/>
    </i>
    <i r="1">
      <x v="8"/>
    </i>
    <i r="1">
      <x v="30"/>
    </i>
    <i r="1">
      <x v="52"/>
    </i>
    <i r="1">
      <x v="22"/>
    </i>
    <i r="1">
      <x v="2"/>
    </i>
    <i r="1">
      <x v="48"/>
    </i>
    <i r="1">
      <x v="10"/>
    </i>
    <i r="1">
      <x v="41"/>
    </i>
    <i r="1">
      <x v="50"/>
    </i>
    <i r="1">
      <x v="36"/>
    </i>
    <i r="1">
      <x v="49"/>
    </i>
    <i r="1">
      <x v="14"/>
    </i>
    <i r="1">
      <x v="13"/>
    </i>
    <i r="1">
      <x v="21"/>
    </i>
    <i r="1">
      <x v="9"/>
    </i>
    <i r="1">
      <x v="34"/>
    </i>
    <i r="1">
      <x v="45"/>
    </i>
    <i r="1">
      <x v="26"/>
    </i>
    <i r="1">
      <x v="16"/>
    </i>
    <i r="1">
      <x v="7"/>
    </i>
    <i r="1">
      <x v="6"/>
    </i>
    <i r="1">
      <x v="27"/>
    </i>
    <i r="1">
      <x v="37"/>
    </i>
    <i r="1">
      <x v="12"/>
    </i>
    <i r="1">
      <x v="29"/>
    </i>
    <i r="1">
      <x v="15"/>
    </i>
    <i r="1">
      <x v="42"/>
    </i>
    <i r="1">
      <x v="31"/>
    </i>
    <i r="1">
      <x v="44"/>
    </i>
    <i r="1">
      <x v="39"/>
    </i>
    <i r="1">
      <x v="47"/>
    </i>
    <i r="1">
      <x v="40"/>
    </i>
    <i r="1">
      <x v="11"/>
    </i>
    <i r="1">
      <x v="4"/>
    </i>
    <i r="1">
      <x v="53"/>
    </i>
    <i r="1">
      <x v="46"/>
    </i>
    <i r="1">
      <x v="43"/>
    </i>
    <i r="1">
      <x v="3"/>
    </i>
    <i r="1">
      <x v="17"/>
    </i>
    <i r="1">
      <x v="25"/>
    </i>
    <i r="1">
      <x v="5"/>
    </i>
    <i r="1">
      <x v="1"/>
    </i>
    <i r="1">
      <x v="32"/>
    </i>
    <i r="1">
      <x v="33"/>
    </i>
    <i r="1">
      <x v="24"/>
    </i>
    <i r="1">
      <x v="19"/>
    </i>
    <i r="1">
      <x v="28"/>
    </i>
    <i r="1">
      <x v="23"/>
    </i>
    <i r="1">
      <x v="38"/>
    </i>
    <i r="1">
      <x v="20"/>
    </i>
    <i r="1">
      <x v="18"/>
    </i>
    <i r="1">
      <x v="35"/>
    </i>
    <i r="1">
      <x v="51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4">
      <pivotArea type="all" dataOnly="0" outline="0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1000000}" name="Tableau croisé dynamique3" cacheId="6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D6:AH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48">
      <pivotArea type="all" dataOnly="0" outline="0" fieldPosition="0"/>
    </format>
    <format dxfId="47">
      <pivotArea field="0" type="button" dataOnly="0" labelOnly="1" outline="0" axis="axisCol" fieldPosition="0"/>
    </format>
    <format dxfId="46">
      <pivotArea type="topRight" dataOnly="0" labelOnly="1" outline="0" fieldPosition="0"/>
    </format>
    <format dxfId="45">
      <pivotArea dataOnly="0" labelOnly="1" fieldPosition="0">
        <references count="1">
          <reference field="0" count="0"/>
        </references>
      </pivotArea>
    </format>
    <format dxfId="4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4000000}" name="Tableau croisé dynamique2" cacheId="5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V6:Z1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9">
    <i>
      <x/>
    </i>
    <i r="1">
      <x v="5"/>
    </i>
    <i r="1">
      <x/>
    </i>
    <i r="1">
      <x v="6"/>
    </i>
    <i r="1">
      <x v="2"/>
    </i>
    <i r="1">
      <x v="4"/>
    </i>
    <i r="1">
      <x v="3"/>
    </i>
    <i r="1">
      <x v="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53">
      <pivotArea type="all" dataOnly="0" outline="0" fieldPosition="0"/>
    </format>
    <format dxfId="52">
      <pivotArea field="0" type="button" dataOnly="0" labelOnly="1" outline="0" axis="axisCol" fieldPosition="0"/>
    </format>
    <format dxfId="51">
      <pivotArea type="topRight" dataOnly="0" labelOnly="1" outline="0" fieldPosition="0"/>
    </format>
    <format dxfId="50">
      <pivotArea dataOnly="0" labelOnly="1" fieldPosition="0">
        <references count="1">
          <reference field="0" count="0"/>
        </references>
      </pivotArea>
    </format>
    <format dxfId="4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3000000}" name="Tableau croisé dynamique16" cacheId="45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R6:CV9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6">
    <i>
      <x/>
    </i>
    <i r="1">
      <x v="41"/>
    </i>
    <i r="1">
      <x v="57"/>
    </i>
    <i r="1">
      <x v="31"/>
    </i>
    <i r="1">
      <x v="48"/>
    </i>
    <i r="1">
      <x v="3"/>
    </i>
    <i r="1">
      <x v="25"/>
    </i>
    <i r="1">
      <x/>
    </i>
    <i r="1">
      <x v="10"/>
    </i>
    <i r="1">
      <x v="2"/>
    </i>
    <i r="1">
      <x v="22"/>
    </i>
    <i r="1">
      <x v="60"/>
    </i>
    <i r="1">
      <x v="14"/>
    </i>
    <i r="1">
      <x v="80"/>
    </i>
    <i r="1">
      <x v="32"/>
    </i>
    <i r="1">
      <x v="56"/>
    </i>
    <i r="1">
      <x v="82"/>
    </i>
    <i r="1">
      <x v="74"/>
    </i>
    <i r="1">
      <x v="18"/>
    </i>
    <i r="1">
      <x v="47"/>
    </i>
    <i r="1">
      <x v="24"/>
    </i>
    <i r="1">
      <x v="9"/>
    </i>
    <i r="1">
      <x v="19"/>
    </i>
    <i r="1">
      <x v="63"/>
    </i>
    <i r="1">
      <x v="6"/>
    </i>
    <i r="1">
      <x v="76"/>
    </i>
    <i r="1">
      <x v="81"/>
    </i>
    <i r="1">
      <x v="11"/>
    </i>
    <i r="1">
      <x v="30"/>
    </i>
    <i r="1">
      <x v="51"/>
    </i>
    <i r="1">
      <x v="7"/>
    </i>
    <i r="1">
      <x v="12"/>
    </i>
    <i r="1">
      <x v="38"/>
    </i>
    <i r="1">
      <x v="37"/>
    </i>
    <i r="1">
      <x v="62"/>
    </i>
    <i r="1">
      <x v="59"/>
    </i>
    <i r="1">
      <x v="40"/>
    </i>
    <i r="1">
      <x v="79"/>
    </i>
    <i r="1">
      <x v="15"/>
    </i>
    <i r="1">
      <x v="23"/>
    </i>
    <i r="1">
      <x v="65"/>
    </i>
    <i r="1">
      <x v="69"/>
    </i>
    <i r="1">
      <x v="83"/>
    </i>
    <i r="1">
      <x v="34"/>
    </i>
    <i r="1">
      <x v="70"/>
    </i>
    <i r="1">
      <x v="58"/>
    </i>
    <i r="1">
      <x v="35"/>
    </i>
    <i r="1">
      <x v="78"/>
    </i>
    <i r="1">
      <x v="28"/>
    </i>
    <i r="1">
      <x v="4"/>
    </i>
    <i r="1">
      <x v="67"/>
    </i>
    <i r="1">
      <x v="21"/>
    </i>
    <i r="1">
      <x v="77"/>
    </i>
    <i r="1">
      <x v="75"/>
    </i>
    <i r="1">
      <x v="43"/>
    </i>
    <i r="1">
      <x v="49"/>
    </i>
    <i r="1">
      <x v="36"/>
    </i>
    <i r="1">
      <x v="72"/>
    </i>
    <i r="1">
      <x v="71"/>
    </i>
    <i r="1">
      <x v="20"/>
    </i>
    <i r="1">
      <x v="52"/>
    </i>
    <i r="1">
      <x v="44"/>
    </i>
    <i r="1">
      <x v="13"/>
    </i>
    <i r="1">
      <x v="29"/>
    </i>
    <i r="1">
      <x v="33"/>
    </i>
    <i r="1">
      <x v="54"/>
    </i>
    <i r="1">
      <x v="73"/>
    </i>
    <i r="1">
      <x v="27"/>
    </i>
    <i r="1">
      <x v="68"/>
    </i>
    <i r="1">
      <x v="46"/>
    </i>
    <i r="1">
      <x v="5"/>
    </i>
    <i r="1">
      <x v="17"/>
    </i>
    <i r="1">
      <x v="53"/>
    </i>
    <i r="1">
      <x v="39"/>
    </i>
    <i r="1">
      <x v="42"/>
    </i>
    <i r="1">
      <x v="61"/>
    </i>
    <i r="1">
      <x v="26"/>
    </i>
    <i r="1">
      <x v="55"/>
    </i>
    <i r="1">
      <x v="1"/>
    </i>
    <i r="1">
      <x v="16"/>
    </i>
    <i r="1">
      <x v="64"/>
    </i>
    <i r="1">
      <x v="8"/>
    </i>
    <i r="1">
      <x v="45"/>
    </i>
    <i r="1">
      <x v="50"/>
    </i>
    <i r="1">
      <x v="66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58">
      <pivotArea type="all" dataOnly="0" outline="0" fieldPosition="0"/>
    </format>
    <format dxfId="57">
      <pivotArea field="0" type="button" dataOnly="0" labelOnly="1" outline="0" axis="axisCol" fieldPosition="0"/>
    </format>
    <format dxfId="56">
      <pivotArea type="topRight" dataOnly="0" labelOnly="1" outline="0" fieldPosition="0"/>
    </format>
    <format dxfId="55">
      <pivotArea dataOnly="0" labelOnly="1" fieldPosition="0">
        <references count="1">
          <reference field="0" count="0"/>
        </references>
      </pivotArea>
    </format>
    <format dxfId="5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2000000}" name="Tableau croisé dynamique14" cacheId="3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H6:DL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63">
      <pivotArea type="all" dataOnly="0" outline="0" fieldPosition="0"/>
    </format>
    <format dxfId="62">
      <pivotArea field="0" type="button" dataOnly="0" labelOnly="1" outline="0" axis="axisCol" fieldPosition="0"/>
    </format>
    <format dxfId="61">
      <pivotArea type="topRight" dataOnly="0" labelOnly="1" outline="0" fieldPosition="0"/>
    </format>
    <format dxfId="60">
      <pivotArea dataOnly="0" labelOnly="1" fieldPosition="0">
        <references count="1">
          <reference field="0" count="0"/>
        </references>
      </pivotArea>
    </format>
    <format dxfId="5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2000000}" name="Tableau croisé dynamique11" cacheId="3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F6:EJ7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1">
    <i>
      <x/>
    </i>
    <i r="1">
      <x v="46"/>
    </i>
    <i r="1">
      <x v="68"/>
    </i>
    <i r="1">
      <x v="8"/>
    </i>
    <i r="1">
      <x v="61"/>
    </i>
    <i r="1">
      <x v="31"/>
    </i>
    <i r="1">
      <x v="41"/>
    </i>
    <i r="1">
      <x v="21"/>
    </i>
    <i r="1">
      <x v="57"/>
    </i>
    <i r="1">
      <x v="52"/>
    </i>
    <i r="1">
      <x v="3"/>
    </i>
    <i r="1">
      <x v="60"/>
    </i>
    <i r="1">
      <x v="53"/>
    </i>
    <i r="1">
      <x v="4"/>
    </i>
    <i r="1">
      <x v="16"/>
    </i>
    <i r="1">
      <x v="54"/>
    </i>
    <i r="1">
      <x v="67"/>
    </i>
    <i r="1">
      <x v="12"/>
    </i>
    <i r="1">
      <x v="40"/>
    </i>
    <i r="1">
      <x v="65"/>
    </i>
    <i r="1">
      <x v="56"/>
    </i>
    <i r="1">
      <x v="55"/>
    </i>
    <i r="1">
      <x v="7"/>
    </i>
    <i r="1">
      <x v="20"/>
    </i>
    <i r="1">
      <x v="44"/>
    </i>
    <i r="1">
      <x v="28"/>
    </i>
    <i r="1">
      <x v="14"/>
    </i>
    <i r="1">
      <x v="42"/>
    </i>
    <i r="1">
      <x v="30"/>
    </i>
    <i r="1">
      <x v="35"/>
    </i>
    <i r="1">
      <x v="37"/>
    </i>
    <i r="1">
      <x v="62"/>
    </i>
    <i r="1">
      <x v="66"/>
    </i>
    <i r="1">
      <x v="49"/>
    </i>
    <i r="1">
      <x v="63"/>
    </i>
    <i r="1">
      <x v="15"/>
    </i>
    <i r="1">
      <x v="13"/>
    </i>
    <i r="1">
      <x v="2"/>
    </i>
    <i r="1">
      <x v="58"/>
    </i>
    <i r="1">
      <x v="34"/>
    </i>
    <i r="1">
      <x v="1"/>
    </i>
    <i r="1">
      <x v="5"/>
    </i>
    <i r="1">
      <x v="6"/>
    </i>
    <i r="1">
      <x v="29"/>
    </i>
    <i r="1">
      <x v="22"/>
    </i>
    <i r="1">
      <x v="48"/>
    </i>
    <i r="1">
      <x v="39"/>
    </i>
    <i r="1">
      <x v="38"/>
    </i>
    <i r="1">
      <x v="11"/>
    </i>
    <i r="1">
      <x v="18"/>
    </i>
    <i r="1">
      <x v="23"/>
    </i>
    <i r="1">
      <x v="26"/>
    </i>
    <i r="1">
      <x v="32"/>
    </i>
    <i r="1">
      <x v="59"/>
    </i>
    <i r="1">
      <x v="24"/>
    </i>
    <i r="1">
      <x v="9"/>
    </i>
    <i r="1">
      <x v="10"/>
    </i>
    <i r="1">
      <x v="45"/>
    </i>
    <i r="1">
      <x v="36"/>
    </i>
    <i r="1">
      <x v="47"/>
    </i>
    <i r="1">
      <x v="64"/>
    </i>
    <i r="1">
      <x v="27"/>
    </i>
    <i r="1">
      <x v="43"/>
    </i>
    <i r="1">
      <x v="50"/>
    </i>
    <i r="1">
      <x/>
    </i>
    <i r="1">
      <x v="33"/>
    </i>
    <i r="1">
      <x v="19"/>
    </i>
    <i r="1">
      <x v="25"/>
    </i>
    <i r="1">
      <x v="51"/>
    </i>
    <i r="1">
      <x v="17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68">
      <pivotArea type="all" dataOnly="0" outline="0" fieldPosition="0"/>
    </format>
    <format dxfId="67">
      <pivotArea field="0" type="button" dataOnly="0" labelOnly="1" outline="0" axis="axisCol" fieldPosition="0"/>
    </format>
    <format dxfId="66">
      <pivotArea type="topRight" dataOnly="0" labelOnly="1" outline="0" fieldPosition="0"/>
    </format>
    <format dxfId="65">
      <pivotArea dataOnly="0" labelOnly="1" fieldPosition="0">
        <references count="1">
          <reference field="0" count="0"/>
        </references>
      </pivotArea>
    </format>
    <format dxfId="6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3000000}" name="Tableau croisé dynamique19" cacheId="5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Y6:CC19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73">
      <pivotArea type="all" dataOnly="0" outline="0" fieldPosition="0"/>
    </format>
    <format dxfId="72">
      <pivotArea field="0" type="button" dataOnly="0" labelOnly="1" outline="0" axis="axisCol" fieldPosition="0"/>
    </format>
    <format dxfId="71">
      <pivotArea type="topRight" dataOnly="0" labelOnly="1" outline="0" fieldPosition="0"/>
    </format>
    <format dxfId="70">
      <pivotArea dataOnly="0" labelOnly="1" fieldPosition="0">
        <references count="1">
          <reference field="0" count="0"/>
        </references>
      </pivotArea>
    </format>
    <format dxfId="6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Tableau croisé dynamique13" cacheId="3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P6:DT3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1">
    <i>
      <x/>
    </i>
    <i r="1">
      <x v="18"/>
    </i>
    <i r="1">
      <x v="6"/>
    </i>
    <i r="1">
      <x v="14"/>
    </i>
    <i r="1">
      <x v="17"/>
    </i>
    <i r="1">
      <x v="13"/>
    </i>
    <i r="1">
      <x v="26"/>
    </i>
    <i r="1">
      <x v="27"/>
    </i>
    <i r="1">
      <x v="7"/>
    </i>
    <i r="1">
      <x v="19"/>
    </i>
    <i r="1">
      <x v="4"/>
    </i>
    <i r="1">
      <x v="25"/>
    </i>
    <i r="1">
      <x v="24"/>
    </i>
    <i r="1">
      <x v="12"/>
    </i>
    <i r="1">
      <x v="16"/>
    </i>
    <i r="1">
      <x v="2"/>
    </i>
    <i r="1">
      <x v="3"/>
    </i>
    <i r="1">
      <x v="20"/>
    </i>
    <i r="1">
      <x v="5"/>
    </i>
    <i r="1">
      <x v="11"/>
    </i>
    <i r="1">
      <x v="10"/>
    </i>
    <i r="1">
      <x v="15"/>
    </i>
    <i r="1">
      <x v="8"/>
    </i>
    <i r="1">
      <x v="23"/>
    </i>
    <i r="1">
      <x/>
    </i>
    <i r="1">
      <x v="21"/>
    </i>
    <i r="1">
      <x v="9"/>
    </i>
    <i r="1">
      <x v="22"/>
    </i>
    <i r="1">
      <x v="28"/>
    </i>
    <i r="1">
      <x v="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78">
      <pivotArea type="all" dataOnly="0" outline="0" fieldPosition="0"/>
    </format>
    <format dxfId="77">
      <pivotArea field="0" type="button" dataOnly="0" labelOnly="1" outline="0" axis="axisCol" fieldPosition="0"/>
    </format>
    <format dxfId="76">
      <pivotArea type="topRight" dataOnly="0" labelOnly="1" outline="0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7000000}" name="Tableau croisé dynamique6" cacheId="75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B6:BF76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68">
    <i>
      <x/>
    </i>
    <i r="1">
      <x v="65"/>
    </i>
    <i r="1">
      <x v="64"/>
    </i>
    <i r="1">
      <x v="43"/>
    </i>
    <i r="1">
      <x v="54"/>
    </i>
    <i r="1">
      <x v="4"/>
    </i>
    <i r="1">
      <x v="19"/>
    </i>
    <i r="1">
      <x v="38"/>
    </i>
    <i r="1">
      <x v="12"/>
    </i>
    <i r="1">
      <x v="37"/>
    </i>
    <i r="1">
      <x v="14"/>
    </i>
    <i r="1">
      <x v="29"/>
    </i>
    <i r="1">
      <x v="7"/>
    </i>
    <i r="1">
      <x v="49"/>
    </i>
    <i r="1">
      <x v="50"/>
    </i>
    <i r="1">
      <x v="52"/>
    </i>
    <i r="1">
      <x v="63"/>
    </i>
    <i r="1">
      <x v="39"/>
    </i>
    <i r="1">
      <x v="51"/>
    </i>
    <i r="1">
      <x v="28"/>
    </i>
    <i r="1">
      <x v="35"/>
    </i>
    <i r="1">
      <x v="53"/>
    </i>
    <i r="1">
      <x v="62"/>
    </i>
    <i r="1">
      <x v="41"/>
    </i>
    <i r="1">
      <x v="58"/>
    </i>
    <i r="1">
      <x v="8"/>
    </i>
    <i r="1">
      <x v="45"/>
    </i>
    <i r="1">
      <x v="36"/>
    </i>
    <i r="1">
      <x v="46"/>
    </i>
    <i r="1">
      <x v="55"/>
    </i>
    <i r="1">
      <x v="26"/>
    </i>
    <i r="1">
      <x v="20"/>
    </i>
    <i r="1">
      <x v="57"/>
    </i>
    <i r="1">
      <x v="34"/>
    </i>
    <i r="1">
      <x v="32"/>
    </i>
    <i r="1">
      <x v="3"/>
    </i>
    <i r="1">
      <x v="22"/>
    </i>
    <i r="1">
      <x v="2"/>
    </i>
    <i r="1">
      <x v="25"/>
    </i>
    <i r="1">
      <x v="11"/>
    </i>
    <i r="1">
      <x v="27"/>
    </i>
    <i r="1">
      <x v="13"/>
    </i>
    <i r="1">
      <x v="31"/>
    </i>
    <i r="1">
      <x v="6"/>
    </i>
    <i r="1">
      <x v="47"/>
    </i>
    <i r="1">
      <x v="15"/>
    </i>
    <i r="1">
      <x v="59"/>
    </i>
    <i r="1">
      <x v="21"/>
    </i>
    <i r="1">
      <x v="40"/>
    </i>
    <i r="1">
      <x v="16"/>
    </i>
    <i r="1">
      <x v="60"/>
    </i>
    <i r="1">
      <x v="10"/>
    </i>
    <i r="1">
      <x v="1"/>
    </i>
    <i r="1">
      <x v="42"/>
    </i>
    <i r="1">
      <x v="30"/>
    </i>
    <i r="1">
      <x v="9"/>
    </i>
    <i r="1">
      <x v="44"/>
    </i>
    <i r="1">
      <x v="56"/>
    </i>
    <i r="1">
      <x v="24"/>
    </i>
    <i r="1">
      <x v="33"/>
    </i>
    <i r="1">
      <x v="17"/>
    </i>
    <i r="1">
      <x v="5"/>
    </i>
    <i r="1">
      <x v="23"/>
    </i>
    <i r="1">
      <x/>
    </i>
    <i r="1">
      <x v="48"/>
    </i>
    <i r="1">
      <x v="18"/>
    </i>
    <i r="1">
      <x v="6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83">
      <pivotArea type="all" dataOnly="0" outline="0" fieldPosition="0"/>
    </format>
    <format dxfId="82">
      <pivotArea field="0" type="button" dataOnly="0" labelOnly="1" outline="0" axis="axisCol" fieldPosition="0"/>
    </format>
    <format dxfId="81">
      <pivotArea type="topRight" dataOnly="0" labelOnly="1" outline="0" fieldPosition="0"/>
    </format>
    <format dxfId="80">
      <pivotArea dataOnly="0" labelOnly="1" fieldPosition="0">
        <references count="1">
          <reference field="0" count="0"/>
        </references>
      </pivotArea>
    </format>
    <format dxfId="7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D000000}" name="Tableau croisé dynamique17" cacheId="4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6:J6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5">
    <i>
      <x/>
    </i>
    <i r="1">
      <x v="23"/>
    </i>
    <i r="1">
      <x v="13"/>
    </i>
    <i r="1">
      <x v="50"/>
    </i>
    <i r="1">
      <x v="29"/>
    </i>
    <i r="1">
      <x/>
    </i>
    <i r="1">
      <x v="41"/>
    </i>
    <i r="1">
      <x v="47"/>
    </i>
    <i r="1">
      <x v="22"/>
    </i>
    <i r="1">
      <x v="34"/>
    </i>
    <i r="1">
      <x v="36"/>
    </i>
    <i r="1">
      <x v="12"/>
    </i>
    <i r="1">
      <x v="35"/>
    </i>
    <i r="1">
      <x v="40"/>
    </i>
    <i r="1">
      <x v="48"/>
    </i>
    <i r="1">
      <x v="18"/>
    </i>
    <i r="1">
      <x v="17"/>
    </i>
    <i r="1">
      <x v="33"/>
    </i>
    <i r="1">
      <x v="15"/>
    </i>
    <i r="1">
      <x v="25"/>
    </i>
    <i r="1">
      <x v="49"/>
    </i>
    <i r="1">
      <x v="14"/>
    </i>
    <i r="1">
      <x v="11"/>
    </i>
    <i r="1">
      <x v="21"/>
    </i>
    <i r="1">
      <x v="39"/>
    </i>
    <i r="1">
      <x v="16"/>
    </i>
    <i r="1">
      <x v="10"/>
    </i>
    <i r="1">
      <x v="9"/>
    </i>
    <i r="1">
      <x v="7"/>
    </i>
    <i r="1">
      <x v="20"/>
    </i>
    <i r="1">
      <x v="44"/>
    </i>
    <i r="1">
      <x v="26"/>
    </i>
    <i r="1">
      <x v="27"/>
    </i>
    <i r="1">
      <x v="52"/>
    </i>
    <i r="1">
      <x v="38"/>
    </i>
    <i r="1">
      <x v="43"/>
    </i>
    <i r="1">
      <x v="42"/>
    </i>
    <i r="1">
      <x v="31"/>
    </i>
    <i r="1">
      <x v="32"/>
    </i>
    <i r="1">
      <x v="51"/>
    </i>
    <i r="1">
      <x v="4"/>
    </i>
    <i r="1">
      <x v="37"/>
    </i>
    <i r="1">
      <x v="2"/>
    </i>
    <i r="1">
      <x v="6"/>
    </i>
    <i r="1">
      <x v="5"/>
    </i>
    <i r="1">
      <x v="28"/>
    </i>
    <i r="1">
      <x v="1"/>
    </i>
    <i r="1">
      <x v="45"/>
    </i>
    <i r="1">
      <x v="46"/>
    </i>
    <i r="1">
      <x v="24"/>
    </i>
    <i r="1">
      <x v="19"/>
    </i>
    <i r="1">
      <x v="3"/>
    </i>
    <i r="1">
      <x v="30"/>
    </i>
    <i r="1">
      <x v="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88">
      <pivotArea type="all" dataOnly="0" outline="0" fieldPosition="0"/>
    </format>
    <format dxfId="87">
      <pivotArea field="0" type="button" dataOnly="0" labelOnly="1" outline="0" axis="axisCol" fieldPosition="0"/>
    </format>
    <format dxfId="86">
      <pivotArea type="topRight" dataOnly="0" labelOnly="1" outline="0" fieldPosition="0"/>
    </format>
    <format dxfId="85">
      <pivotArea dataOnly="0" labelOnly="1" fieldPosition="0">
        <references count="1">
          <reference field="0" count="0"/>
        </references>
      </pivotArea>
    </format>
    <format dxfId="8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8000000}" name="Tableau croisé dynamique15" cacheId="4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Z6:DD1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9">
    <i>
      <x/>
    </i>
    <i r="1">
      <x v="2"/>
    </i>
    <i r="1">
      <x v="3"/>
    </i>
    <i r="1">
      <x v="5"/>
    </i>
    <i r="1">
      <x v="4"/>
    </i>
    <i r="1">
      <x v="1"/>
    </i>
    <i r="1">
      <x v="6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93">
      <pivotArea type="all" dataOnly="0" outline="0" fieldPosition="0"/>
    </format>
    <format dxfId="92">
      <pivotArea field="0" type="button" dataOnly="0" labelOnly="1" outline="0" axis="axisCol" fieldPosition="0"/>
    </format>
    <format dxfId="91">
      <pivotArea type="topRight" dataOnly="0" labelOnly="1" outline="0" fieldPosition="0"/>
    </format>
    <format dxfId="90">
      <pivotArea dataOnly="0" labelOnly="1" fieldPosition="0">
        <references count="1">
          <reference field="0" count="0"/>
        </references>
      </pivotArea>
    </format>
    <format dxfId="8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0000000}" name="Tableau croisé dynamique10" cacheId="2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N6:ER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 v="1"/>
    </i>
    <i r="1">
      <x v="2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9">
      <pivotArea type="all" dataOnly="0" outline="0" fieldPosition="0"/>
    </format>
    <format dxfId="8">
      <pivotArea field="0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5" cacheId="7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T6:AX2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9">
    <i>
      <x/>
    </i>
    <i r="1">
      <x v="14"/>
    </i>
    <i r="1">
      <x v="9"/>
    </i>
    <i r="1">
      <x v="3"/>
    </i>
    <i r="1">
      <x v="16"/>
    </i>
    <i r="1">
      <x v="12"/>
    </i>
    <i r="1">
      <x/>
    </i>
    <i r="1">
      <x v="6"/>
    </i>
    <i r="1">
      <x v="5"/>
    </i>
    <i r="1">
      <x v="13"/>
    </i>
    <i r="1">
      <x v="10"/>
    </i>
    <i r="1">
      <x v="11"/>
    </i>
    <i r="1">
      <x v="4"/>
    </i>
    <i r="1">
      <x v="15"/>
    </i>
    <i r="1">
      <x v="1"/>
    </i>
    <i r="1">
      <x v="8"/>
    </i>
    <i r="1">
      <x v="7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98">
      <pivotArea type="all" dataOnly="0" outline="0" fieldPosition="0"/>
    </format>
    <format dxfId="97">
      <pivotArea field="0" type="button" dataOnly="0" labelOnly="1" outline="0" axis="axisCol" fieldPosition="0"/>
    </format>
    <format dxfId="96">
      <pivotArea type="topRight" dataOnly="0" labelOnly="1" outline="0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4000000}" name="Tableau croisé dynamique4" cacheId="6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L6:AP38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0">
    <i>
      <x/>
    </i>
    <i r="1">
      <x v="20"/>
    </i>
    <i r="1">
      <x v="26"/>
    </i>
    <i r="1">
      <x v="24"/>
    </i>
    <i r="1">
      <x v="16"/>
    </i>
    <i r="1">
      <x v="4"/>
    </i>
    <i r="1">
      <x v="12"/>
    </i>
    <i r="1">
      <x v="25"/>
    </i>
    <i r="1">
      <x/>
    </i>
    <i r="1">
      <x v="18"/>
    </i>
    <i r="1">
      <x v="2"/>
    </i>
    <i r="1">
      <x v="15"/>
    </i>
    <i r="1">
      <x v="22"/>
    </i>
    <i r="1">
      <x v="1"/>
    </i>
    <i r="1">
      <x v="19"/>
    </i>
    <i r="1">
      <x v="5"/>
    </i>
    <i r="1">
      <x v="14"/>
    </i>
    <i r="1">
      <x v="27"/>
    </i>
    <i r="1">
      <x v="10"/>
    </i>
    <i r="1">
      <x v="21"/>
    </i>
    <i r="1">
      <x v="8"/>
    </i>
    <i r="1">
      <x v="23"/>
    </i>
    <i r="1">
      <x v="9"/>
    </i>
    <i r="1">
      <x v="13"/>
    </i>
    <i r="1">
      <x v="6"/>
    </i>
    <i r="1">
      <x v="7"/>
    </i>
    <i r="1">
      <x v="17"/>
    </i>
    <i r="1">
      <x v="3"/>
    </i>
    <i r="1">
      <x v="1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03">
      <pivotArea type="all" dataOnly="0" outline="0" fieldPosition="0"/>
    </format>
    <format dxfId="102">
      <pivotArea field="0" type="button" dataOnly="0" labelOnly="1" outline="0" axis="axisCol" fieldPosition="0"/>
    </format>
    <format dxfId="101">
      <pivotArea type="topRight" dataOnly="0" labelOnly="1" outline="0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6000000}" name="Tableau croisé dynamique1" cacheId="2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N6:R90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2">
    <i>
      <x/>
    </i>
    <i r="1">
      <x v="21"/>
    </i>
    <i r="1">
      <x v="1"/>
    </i>
    <i r="1">
      <x v="5"/>
    </i>
    <i r="1">
      <x v="14"/>
    </i>
    <i r="1">
      <x v="16"/>
    </i>
    <i r="1">
      <x v="24"/>
    </i>
    <i r="1">
      <x v="9"/>
    </i>
    <i r="1">
      <x v="36"/>
    </i>
    <i r="1">
      <x v="77"/>
    </i>
    <i r="1">
      <x v="53"/>
    </i>
    <i r="1">
      <x v="46"/>
    </i>
    <i r="1">
      <x v="39"/>
    </i>
    <i r="1">
      <x v="2"/>
    </i>
    <i r="1">
      <x v="45"/>
    </i>
    <i r="1">
      <x v="47"/>
    </i>
    <i r="1">
      <x v="78"/>
    </i>
    <i r="1">
      <x v="52"/>
    </i>
    <i r="1">
      <x v="13"/>
    </i>
    <i r="1">
      <x v="28"/>
    </i>
    <i r="1">
      <x v="59"/>
    </i>
    <i r="1">
      <x v="35"/>
    </i>
    <i r="1">
      <x v="10"/>
    </i>
    <i r="1">
      <x v="75"/>
    </i>
    <i r="1">
      <x v="12"/>
    </i>
    <i r="1">
      <x v="64"/>
    </i>
    <i r="1">
      <x v="7"/>
    </i>
    <i r="1">
      <x v="70"/>
    </i>
    <i r="1">
      <x v="56"/>
    </i>
    <i r="1">
      <x v="15"/>
    </i>
    <i r="1">
      <x/>
    </i>
    <i r="1">
      <x v="23"/>
    </i>
    <i r="1">
      <x v="61"/>
    </i>
    <i r="1">
      <x v="48"/>
    </i>
    <i r="1">
      <x v="63"/>
    </i>
    <i r="1">
      <x v="40"/>
    </i>
    <i r="1">
      <x v="67"/>
    </i>
    <i r="1">
      <x v="4"/>
    </i>
    <i r="1">
      <x v="18"/>
    </i>
    <i r="1">
      <x v="55"/>
    </i>
    <i r="1">
      <x v="58"/>
    </i>
    <i r="1">
      <x v="11"/>
    </i>
    <i r="1">
      <x v="72"/>
    </i>
    <i r="1">
      <x v="6"/>
    </i>
    <i r="1">
      <x v="41"/>
    </i>
    <i r="1">
      <x v="26"/>
    </i>
    <i r="1">
      <x v="76"/>
    </i>
    <i r="1">
      <x v="29"/>
    </i>
    <i r="1">
      <x v="51"/>
    </i>
    <i r="1">
      <x v="22"/>
    </i>
    <i r="1">
      <x v="71"/>
    </i>
    <i r="1">
      <x v="30"/>
    </i>
    <i r="1">
      <x v="27"/>
    </i>
    <i r="1">
      <x v="34"/>
    </i>
    <i r="1">
      <x v="66"/>
    </i>
    <i r="1">
      <x v="79"/>
    </i>
    <i r="1">
      <x v="54"/>
    </i>
    <i r="1">
      <x v="38"/>
    </i>
    <i r="1">
      <x v="65"/>
    </i>
    <i r="1">
      <x v="43"/>
    </i>
    <i r="1">
      <x v="37"/>
    </i>
    <i r="1">
      <x v="31"/>
    </i>
    <i r="1">
      <x v="20"/>
    </i>
    <i r="1">
      <x v="49"/>
    </i>
    <i r="1">
      <x v="42"/>
    </i>
    <i r="1">
      <x v="68"/>
    </i>
    <i r="1">
      <x v="74"/>
    </i>
    <i r="1">
      <x v="69"/>
    </i>
    <i r="1">
      <x v="3"/>
    </i>
    <i r="1">
      <x v="25"/>
    </i>
    <i r="1">
      <x v="44"/>
    </i>
    <i r="1">
      <x v="33"/>
    </i>
    <i r="1">
      <x v="60"/>
    </i>
    <i r="1">
      <x v="62"/>
    </i>
    <i r="1">
      <x v="73"/>
    </i>
    <i r="1">
      <x v="19"/>
    </i>
    <i r="1">
      <x v="8"/>
    </i>
    <i r="1">
      <x v="17"/>
    </i>
    <i r="1">
      <x v="32"/>
    </i>
    <i r="1">
      <x v="57"/>
    </i>
    <i r="1">
      <x v="5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4">
      <pivotArea type="all" dataOnly="0" outline="0" fieldPosition="0"/>
    </format>
    <format dxfId="13">
      <pivotArea field="0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9000000}" name="Tableau croisé dynamique9" cacheId="8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V6:EZ8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9">
    <i>
      <x/>
    </i>
    <i r="1">
      <x v="58"/>
    </i>
    <i r="1">
      <x v="6"/>
    </i>
    <i r="1">
      <x v="51"/>
    </i>
    <i r="1">
      <x v="29"/>
    </i>
    <i r="1">
      <x v="42"/>
    </i>
    <i r="1">
      <x v="76"/>
    </i>
    <i r="1">
      <x v="15"/>
    </i>
    <i r="1">
      <x v="73"/>
    </i>
    <i r="1">
      <x v="63"/>
    </i>
    <i r="1">
      <x v="3"/>
    </i>
    <i r="1">
      <x v="17"/>
    </i>
    <i r="1">
      <x v="34"/>
    </i>
    <i r="1">
      <x v="41"/>
    </i>
    <i r="1">
      <x v="40"/>
    </i>
    <i r="1">
      <x v="36"/>
    </i>
    <i r="1">
      <x v="20"/>
    </i>
    <i r="1">
      <x v="69"/>
    </i>
    <i r="1">
      <x v="1"/>
    </i>
    <i r="1">
      <x v="7"/>
    </i>
    <i r="1">
      <x v="33"/>
    </i>
    <i r="1">
      <x v="70"/>
    </i>
    <i r="1">
      <x v="45"/>
    </i>
    <i r="1">
      <x v="5"/>
    </i>
    <i r="1">
      <x v="52"/>
    </i>
    <i r="1">
      <x v="62"/>
    </i>
    <i r="1">
      <x v="4"/>
    </i>
    <i r="1">
      <x v="25"/>
    </i>
    <i r="1">
      <x v="65"/>
    </i>
    <i r="1">
      <x v="44"/>
    </i>
    <i r="1">
      <x v="47"/>
    </i>
    <i r="1">
      <x v="53"/>
    </i>
    <i r="1">
      <x v="60"/>
    </i>
    <i r="1">
      <x v="9"/>
    </i>
    <i r="1">
      <x v="39"/>
    </i>
    <i r="1">
      <x v="50"/>
    </i>
    <i r="1">
      <x v="10"/>
    </i>
    <i r="1">
      <x v="61"/>
    </i>
    <i r="1">
      <x v="68"/>
    </i>
    <i r="1">
      <x v="22"/>
    </i>
    <i r="1">
      <x v="54"/>
    </i>
    <i r="1">
      <x v="32"/>
    </i>
    <i r="1">
      <x v="26"/>
    </i>
    <i r="1">
      <x v="74"/>
    </i>
    <i r="1">
      <x v="43"/>
    </i>
    <i r="1">
      <x v="48"/>
    </i>
    <i r="1">
      <x v="49"/>
    </i>
    <i r="1">
      <x v="30"/>
    </i>
    <i r="1">
      <x v="24"/>
    </i>
    <i r="1">
      <x v="66"/>
    </i>
    <i r="1">
      <x v="35"/>
    </i>
    <i r="1">
      <x v="59"/>
    </i>
    <i r="1">
      <x v="37"/>
    </i>
    <i r="1">
      <x v="46"/>
    </i>
    <i r="1">
      <x v="14"/>
    </i>
    <i r="1">
      <x v="18"/>
    </i>
    <i r="1">
      <x v="21"/>
    </i>
    <i r="1">
      <x v="12"/>
    </i>
    <i r="1">
      <x v="16"/>
    </i>
    <i r="1">
      <x v="11"/>
    </i>
    <i r="1">
      <x v="28"/>
    </i>
    <i r="1">
      <x v="57"/>
    </i>
    <i r="1">
      <x v="27"/>
    </i>
    <i r="1">
      <x v="75"/>
    </i>
    <i r="1">
      <x v="56"/>
    </i>
    <i r="1">
      <x v="2"/>
    </i>
    <i r="1">
      <x v="23"/>
    </i>
    <i r="1">
      <x v="55"/>
    </i>
    <i r="1">
      <x v="72"/>
    </i>
    <i r="1">
      <x v="13"/>
    </i>
    <i r="1">
      <x/>
    </i>
    <i r="1">
      <x v="19"/>
    </i>
    <i r="1">
      <x v="67"/>
    </i>
    <i r="1">
      <x v="31"/>
    </i>
    <i r="1">
      <x v="71"/>
    </i>
    <i r="1">
      <x v="8"/>
    </i>
    <i r="1">
      <x v="38"/>
    </i>
    <i r="1">
      <x v="6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19">
      <pivotArea type="all" dataOnly="0" outline="0" fieldPosition="0"/>
    </format>
    <format dxfId="18">
      <pivotArea field="0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B000000}" name="Tableau croisé dynamique25" cacheId="63" applyNumberFormats="0" applyBorderFormats="0" applyFontFormats="0" applyPatternFormats="0" applyAlignmentFormats="0" applyWidthHeightFormats="1" dataCaption="Valeurs" updatedVersion="8" minRefreshableVersion="3" useAutoFormatting="1" subtotalHiddenItems="1" rowGrandTotals="0" colGrandTotals="0" itemPrintTitles="1" createdVersion="6" indent="0" outline="1" outlineData="1" multipleFieldFilters="0" fieldListSortAscending="1">
  <location ref="A8:A13" firstHeaderRow="1" firstDataRow="1" firstDataCol="1"/>
  <pivotFields count="3">
    <pivotField allDrilled="1" showAll="0" sortType="descending" defaultAttributeDrillState="1">
      <items count="3">
        <item s="1" x="1"/>
        <item s="1" x="0"/>
        <item t="default"/>
      </items>
    </pivotField>
    <pivotField allDrilled="1" showAll="0" sortType="descending" defaultAttributeDrillState="1">
      <items count="2">
        <item s="1" x="0"/>
        <item t="default"/>
      </items>
    </pivotField>
    <pivotField axis="axisRow" allDrilled="1" showAll="0" dataSourceSort="1" defaultAttributeDrillState="1">
      <items count="6">
        <item s="1" x="0"/>
        <item s="1" x="1"/>
        <item s="1" x="2"/>
        <item s="1" x="3"/>
        <item s="1" x="4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>
      <x v="4"/>
    </i>
  </rowItems>
  <formats count="4">
    <format dxfId="23">
      <pivotArea type="all" dataOnly="0" outline="0" fieldPosition="0"/>
    </format>
    <format dxfId="22">
      <pivotArea field="0" type="button" dataOnly="0" labelOnly="1" outline="0"/>
    </format>
    <format dxfId="21">
      <pivotArea type="topRight" dataOnly="0" labelOnly="1" outline="0" fieldPosition="0"/>
    </format>
    <format dxfId="20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1000000}" name="Tableau croisé dynamique8" cacheId="81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R6:BV85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7">
    <i>
      <x/>
    </i>
    <i r="1">
      <x v="29"/>
    </i>
    <i r="1">
      <x v="58"/>
    </i>
    <i r="1">
      <x v="6"/>
    </i>
    <i r="1">
      <x v="17"/>
    </i>
    <i r="1">
      <x v="51"/>
    </i>
    <i r="1">
      <x v="3"/>
    </i>
    <i r="1">
      <x v="22"/>
    </i>
    <i r="1">
      <x v="4"/>
    </i>
    <i r="1">
      <x v="74"/>
    </i>
    <i r="1">
      <x v="69"/>
    </i>
    <i r="1">
      <x v="64"/>
    </i>
    <i r="1">
      <x v="52"/>
    </i>
    <i r="1">
      <x v="33"/>
    </i>
    <i r="1">
      <x v="71"/>
    </i>
    <i r="1">
      <x v="63"/>
    </i>
    <i r="1">
      <x v="20"/>
    </i>
    <i r="1">
      <x v="15"/>
    </i>
    <i r="1">
      <x v="42"/>
    </i>
    <i r="1">
      <x v="36"/>
    </i>
    <i r="1">
      <x v="34"/>
    </i>
    <i r="1">
      <x v="44"/>
    </i>
    <i r="1">
      <x v="12"/>
    </i>
    <i r="1">
      <x v="59"/>
    </i>
    <i r="1">
      <x v="54"/>
    </i>
    <i r="1">
      <x v="67"/>
    </i>
    <i r="1">
      <x v="53"/>
    </i>
    <i r="1">
      <x v="1"/>
    </i>
    <i r="1">
      <x v="62"/>
    </i>
    <i r="1">
      <x v="32"/>
    </i>
    <i r="1">
      <x v="11"/>
    </i>
    <i r="1">
      <x v="50"/>
    </i>
    <i r="1">
      <x v="10"/>
    </i>
    <i r="1">
      <x v="39"/>
    </i>
    <i r="1">
      <x v="35"/>
    </i>
    <i r="1">
      <x v="7"/>
    </i>
    <i r="1">
      <x v="9"/>
    </i>
    <i r="1">
      <x v="66"/>
    </i>
    <i r="1">
      <x v="46"/>
    </i>
    <i r="1">
      <x v="47"/>
    </i>
    <i r="1">
      <x v="28"/>
    </i>
    <i r="1">
      <x v="40"/>
    </i>
    <i r="1">
      <x v="41"/>
    </i>
    <i r="1">
      <x v="25"/>
    </i>
    <i r="1">
      <x v="45"/>
    </i>
    <i r="1">
      <x v="48"/>
    </i>
    <i r="1">
      <x v="72"/>
    </i>
    <i r="1">
      <x v="16"/>
    </i>
    <i r="1">
      <x v="61"/>
    </i>
    <i r="1">
      <x v="14"/>
    </i>
    <i r="1">
      <x v="43"/>
    </i>
    <i r="1">
      <x v="5"/>
    </i>
    <i r="1">
      <x v="37"/>
    </i>
    <i r="1">
      <x v="18"/>
    </i>
    <i r="1">
      <x v="60"/>
    </i>
    <i r="1">
      <x v="21"/>
    </i>
    <i r="1">
      <x v="27"/>
    </i>
    <i r="1">
      <x v="57"/>
    </i>
    <i r="1">
      <x v="30"/>
    </i>
    <i r="1">
      <x v="2"/>
    </i>
    <i r="1">
      <x v="23"/>
    </i>
    <i r="1">
      <x v="65"/>
    </i>
    <i r="1">
      <x v="73"/>
    </i>
    <i r="1">
      <x v="55"/>
    </i>
    <i r="1">
      <x v="24"/>
    </i>
    <i r="1">
      <x v="26"/>
    </i>
    <i r="1">
      <x v="68"/>
    </i>
    <i r="1">
      <x v="19"/>
    </i>
    <i r="1">
      <x v="56"/>
    </i>
    <i r="1">
      <x v="8"/>
    </i>
    <i r="1">
      <x v="49"/>
    </i>
    <i r="1">
      <x v="70"/>
    </i>
    <i r="1">
      <x/>
    </i>
    <i r="1">
      <x v="13"/>
    </i>
    <i r="1">
      <x v="38"/>
    </i>
    <i r="1">
      <x v="3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28">
      <pivotArea type="all" dataOnly="0" outline="0" fieldPosition="0"/>
    </format>
    <format dxfId="27">
      <pivotArea field="0" type="button" dataOnly="0" labelOnly="1" outline="0" axis="axisCol" fieldPosition="0"/>
    </format>
    <format dxfId="26">
      <pivotArea type="topRight" dataOnly="0" labelOnly="1" outline="0" fieldPosition="0"/>
    </format>
    <format dxfId="25">
      <pivotArea dataOnly="0" labelOnly="1" fieldPosition="0">
        <references count="1">
          <reference field="0" count="0"/>
        </references>
      </pivotArea>
    </format>
    <format dxfId="2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C000000}" name="Tableau croisé dynamique7" cacheId="7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J6:BN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/>
    </i>
    <i r="1">
      <x v="1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EXPORTATIONS  FAB]" cap="EXPORTATIONS  FAB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33">
      <pivotArea type="all" dataOnly="0" outline="0" fieldPosition="0"/>
    </format>
    <format dxfId="32">
      <pivotArea field="0" type="button" dataOnly="0" labelOnly="1" outline="0" axis="axisCol" fieldPosition="0"/>
    </format>
    <format dxfId="31">
      <pivotArea type="topRight" dataOnly="0" labelOnly="1" outline="0" fieldPosition="0"/>
    </format>
    <format dxfId="30">
      <pivotArea dataOnly="0" labelOnly="1" fieldPosition="0">
        <references count="1">
          <reference field="0" count="0"/>
        </references>
      </pivotArea>
    </format>
    <format dxfId="2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F000000}" name="Tableau croisé dynamique12" cacheId="33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X6:EB2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6">
    <i>
      <x/>
    </i>
    <i r="1">
      <x v="12"/>
    </i>
    <i r="1">
      <x v="3"/>
    </i>
    <i r="1">
      <x v="4"/>
    </i>
    <i r="1">
      <x v="2"/>
    </i>
    <i r="1">
      <x v="11"/>
    </i>
    <i r="1">
      <x v="1"/>
    </i>
    <i r="1">
      <x v="6"/>
    </i>
    <i r="1">
      <x/>
    </i>
    <i r="1">
      <x v="5"/>
    </i>
    <i r="1">
      <x v="13"/>
    </i>
    <i r="1">
      <x v="10"/>
    </i>
    <i r="1">
      <x v="9"/>
    </i>
    <i r="1">
      <x v="7"/>
    </i>
    <i r="1">
      <x v="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</pageFields>
  <dataFields count="2">
    <dataField fld="5" baseField="0" baseItem="0"/>
    <dataField fld="2" baseField="0" baseItem="0" numFmtId="170"/>
  </dataFields>
  <formats count="5">
    <format dxfId="38">
      <pivotArea type="all" dataOnly="0" outline="0" fieldPosition="0"/>
    </format>
    <format dxfId="37">
      <pivotArea field="0" type="button" dataOnly="0" labelOnly="1" outline="0" axis="axisCol" fieldPosition="0"/>
    </format>
    <format dxfId="36">
      <pivotArea type="topRight" dataOnly="0" labelOnly="1" outline="0" fieldPosition="0"/>
    </format>
    <format dxfId="35">
      <pivotArea dataOnly="0" labelOnly="1" fieldPosition="0">
        <references count="1">
          <reference field="0" count="0"/>
        </references>
      </pivotArea>
    </format>
    <format dxfId="34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E000000}" name="Tableau croisé dynamique20" cacheId="6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C8:FG21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75" name="[Dim_StatutArret].[Statut_Arret].&amp;[Oui]" cap="Oui"/>
    <pageField fld="1" hier="110" name="[DIM_FluxG].[FG_FluxG_Agrege_LIB].&amp;[IMPORTATIONS  CAF]" cap="IMPORTATIONS  CAF"/>
    <pageField fld="7" hier="96" name="[DIM_DateEnregistrement].[Enregistrement_Mois].[All]" cap="All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43">
      <pivotArea type="all" dataOnly="0" outline="0" fieldPosition="0"/>
    </format>
    <format dxfId="42">
      <pivotArea field="0" type="button" dataOnly="0" labelOnly="1" outline="0" axis="axisCol" fieldPosition="0"/>
    </format>
    <format dxfId="41">
      <pivotArea type="topRight" dataOnly="0" labelOnly="1" outline="0" fieldPosition="0"/>
    </format>
    <format dxfId="40">
      <pivotArea dataOnly="0" labelOnly="1" fieldPosition="0">
        <references count="1">
          <reference field="0" count="0"/>
        </references>
      </pivotArea>
    </format>
    <format dxfId="39">
      <pivotArea outline="0" collapsedLevelsAreSubtotals="1" fieldPosition="0"/>
    </format>
  </formats>
  <pivotHierarchies count="23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nregistrement_Mois" xr10:uid="{00000000-0013-0000-FFFF-FFFF01000000}" sourceName="[DIM_DateEnregistrement].[Enregistrement_Mois]">
  <pivotTables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7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25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2093695549">
      <levels count="2">
        <level uniqueName="[DIM_DateEnregistrement].[Enregistrement_Mois].[(All)]" sourceCaption="(All)" count="0"/>
        <level uniqueName="[DIM_DateEnregistrement].[Enregistrement_Mois].[Enregistrement_Mois]" sourceCaption="Enregistrement_Mois" count="12">
          <ranges>
            <range startItem="0">
              <i n="[DIM_DateEnregistrement].[Enregistrement_Mois].&amp;[01]" c="01"/>
              <i n="[DIM_DateEnregistrement].[Enregistrement_Mois].&amp;[02]" c="02"/>
              <i n="[DIM_DateEnregistrement].[Enregistrement_Mois].&amp;[03]" c="03"/>
              <i n="[DIM_DateEnregistrement].[Enregistrement_Mois].&amp;[04]" c="04"/>
              <i n="[DIM_DateEnregistrement].[Enregistrement_Mois].&amp;[05]" c="05"/>
              <i n="[DIM_DateEnregistrement].[Enregistrement_Mois].&amp;[06]" c="06"/>
              <i n="[DIM_DateEnregistrement].[Enregistrement_Mois].&amp;[07]" c="07"/>
              <i n="[DIM_DateEnregistrement].[Enregistrement_Mois].&amp;[08]" c="08"/>
              <i n="[DIM_DateEnregistrement].[Enregistrement_Mois].&amp;[09]" c="09"/>
              <i n="[DIM_DateEnregistrement].[Enregistrement_Mois].&amp;[10]" c="10"/>
              <i n="[DIM_DateEnregistrement].[Enregistrement_Mois].&amp;[11]" c="11"/>
              <i n="[DIM_DateEnregistrement].[Enregistrement_Mois].&amp;[12]" c="12"/>
            </range>
          </ranges>
        </level>
      </levels>
      <selections count="5">
        <selection n="[DIM_DateEnregistrement].[Enregistrement_Mois].&amp;[01]"/>
        <selection n="[DIM_DateEnregistrement].[Enregistrement_Mois].&amp;[02]"/>
        <selection n="[DIM_DateEnregistrement].[Enregistrement_Mois].&amp;[03]"/>
        <selection n="[DIM_DateEnregistrement].[Enregistrement_Mois].&amp;[04]"/>
        <selection n="[DIM_DateEnregistrement].[Enregistrement_Mois].&amp;[05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nee" xr10:uid="{00000000-0013-0000-FFFF-FFFF02000000}" sourceName="[DIM_AnneeDeclaration].[Annee]">
  <pivotTables>
    <pivotTable tabId="4" name="Tableau croisé dynamique17"/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2093695549">
      <levels count="2">
        <level uniqueName="[DIM_AnneeDeclaration].[Annee].[(All)]" sourceCaption="(All)" count="0"/>
        <level uniqueName="[DIM_AnneeDeclaration].[Annee].[Annee]" sourceCaption="Annee" count="32">
          <ranges>
            <range startItem="0">
              <i n="[DIM_AnneeDeclaration].[Annee].&amp;[2014]" c="2014"/>
              <i n="[DIM_AnneeDeclaration].[Annee].&amp;[2015]" c="2015"/>
              <i n="[DIM_AnneeDeclaration].[Annee].&amp;[2016]" c="2016"/>
              <i n="[DIM_AnneeDeclaration].[Annee].&amp;[2017]" c="2017"/>
              <i n="[DIM_AnneeDeclaration].[Annee].&amp;[2018]" c="2018"/>
              <i n="[DIM_AnneeDeclaration].[Annee].&amp;[2019]" c="2019"/>
              <i n="[DIM_AnneeDeclaration].[Annee].&amp;[2020]" c="2020"/>
              <i n="[DIM_AnneeDeclaration].[Annee].&amp;[2021]" c="2021"/>
              <i n="[DIM_AnneeDeclaration].[Annee].&amp;[2022]" c="2022"/>
              <i n="[DIM_AnneeDeclaration].[Annee].&amp;[2023]" c="2023"/>
              <i n="[DIM_AnneeDeclaration].[Annee].&amp;[2024]" c="2024"/>
              <i n="[DIM_AnneeDeclaration].[Annee].&amp;[2025]" c="2025"/>
              <i n="[DIM_AnneeDeclaration].[Annee].&amp;[2026]" c="2026"/>
              <i n="[DIM_AnneeDeclaration].[Annee].&amp;[2010]" c="2010" nd="1"/>
              <i n="[DIM_AnneeDeclaration].[Annee].&amp;[2011]" c="2011" nd="1"/>
              <i n="[DIM_AnneeDeclaration].[Annee].&amp;[2012]" c="2012" nd="1"/>
              <i n="[DIM_AnneeDeclaration].[Annee].&amp;[2013]" c="2013" nd="1"/>
              <i n="[DIM_AnneeDeclaration].[Annee].&amp;[2027]" c="2027" nd="1"/>
              <i n="[DIM_AnneeDeclaration].[Annee].&amp;[2028]" c="2028" nd="1"/>
              <i n="[DIM_AnneeDeclaration].[Annee].&amp;[2029]" c="2029" nd="1"/>
              <i n="[DIM_AnneeDeclaration].[Annee].&amp;[2030]" c="2030" nd="1"/>
              <i n="[DIM_AnneeDeclaration].[Annee].&amp;[2031]" c="2031" nd="1"/>
              <i n="[DIM_AnneeDeclaration].[Annee].&amp;[2032]" c="2032" nd="1"/>
              <i n="[DIM_AnneeDeclaration].[Annee].&amp;[2033]" c="2033" nd="1"/>
              <i n="[DIM_AnneeDeclaration].[Annee].&amp;[2034]" c="2034" nd="1"/>
              <i n="[DIM_AnneeDeclaration].[Annee].&amp;[2035]" c="2035" nd="1"/>
              <i n="[DIM_AnneeDeclaration].[Annee].&amp;[2036]" c="2036" nd="1"/>
              <i n="[DIM_AnneeDeclaration].[Annee].&amp;[2037]" c="2037" nd="1"/>
              <i n="[DIM_AnneeDeclaration].[Annee].&amp;[2038]" c="2038" nd="1"/>
              <i n="[DIM_AnneeDeclaration].[Annee].&amp;[2039]" c="2039" nd="1"/>
              <i n="[DIM_AnneeDeclaration].[Annee].&amp;[2040]" c="2040" nd="1"/>
              <i n="[DIM_AnneeDeclaration].[Annee].[All].UNKNOWNMEMBER" c="Unknown" nd="1"/>
            </range>
          </ranges>
        </level>
      </levels>
      <selections count="2">
        <selection n="[DIM_AnneeDeclaration].[Annee].&amp;[2025]"/>
        <selection n="[DIM_AnneeDeclaration].[Annee].&amp;[2026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" xr10:uid="{00000000-0014-0000-FFFF-FFFF01000000}" cache="Segment_Enregistrement_Mois" caption="Enregistrement_Mois" level="1" rowHeight="241300"/>
  <slicer name="Annee" xr10:uid="{00000000-0014-0000-FFFF-FFFF02000000}" cache="Segment_Annee" caption="Annee" startItem="6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3" xr10:uid="{00000000-0014-0000-FFFF-FFFF03000000}" cache="Segment_Enregistrement_Mois" caption="Enregistrement_Mois" level="1" rowHeight="241300"/>
  <slicer name="Annee 1" xr10:uid="{00000000-0014-0000-FFFF-FFFF04000000}" cache="Segment_Annee" caption="Annee" startItem="6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1" xr10:uid="{00000000-0014-0000-FFFF-FFFF05000000}" cache="Segment_Enregistrement_Mois" caption="Enregistrement_Mois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2" xr10:uid="{00000000-0014-0000-FFFF-FFFF06000000}" cache="Segment_Enregistrement_Mois" caption="Enregistrement_Mois" level="1" rowHeight="241300"/>
</slicer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microsoft.com/office/2007/relationships/slicer" Target="../slicers/slicer1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microsoft.com/office/2007/relationships/slicer" Target="../slicers/slicer4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103"/>
  <sheetViews>
    <sheetView zoomScale="70" zoomScaleNormal="70" workbookViewId="0">
      <selection activeCell="B17" sqref="B17"/>
    </sheetView>
  </sheetViews>
  <sheetFormatPr baseColWidth="10" defaultRowHeight="15" x14ac:dyDescent="0.25"/>
  <cols>
    <col min="1" max="1" width="23.42578125" bestFit="1" customWidth="1"/>
    <col min="2" max="2" width="23.5703125" customWidth="1"/>
    <col min="3" max="3" width="18.140625" bestFit="1" customWidth="1"/>
    <col min="6" max="6" width="66.42578125" bestFit="1" customWidth="1"/>
    <col min="7" max="7" width="26.42578125" bestFit="1" customWidth="1"/>
    <col min="8" max="8" width="20.28515625" bestFit="1" customWidth="1"/>
    <col min="9" max="9" width="18.7109375" bestFit="1" customWidth="1"/>
    <col min="10" max="10" width="20.28515625" bestFit="1" customWidth="1"/>
    <col min="11" max="11" width="19.42578125" style="7" bestFit="1" customWidth="1"/>
    <col min="14" max="14" width="76.85546875" bestFit="1" customWidth="1"/>
    <col min="15" max="15" width="26.42578125" bestFit="1" customWidth="1"/>
    <col min="16" max="16" width="20.28515625" bestFit="1" customWidth="1"/>
    <col min="17" max="17" width="18.7109375" bestFit="1" customWidth="1"/>
    <col min="18" max="18" width="20.28515625" bestFit="1" customWidth="1"/>
    <col min="19" max="19" width="20.42578125" bestFit="1" customWidth="1"/>
    <col min="22" max="22" width="53.42578125" bestFit="1" customWidth="1"/>
    <col min="23" max="23" width="26.42578125" bestFit="1" customWidth="1"/>
    <col min="24" max="24" width="20.28515625" bestFit="1" customWidth="1"/>
    <col min="25" max="25" width="18.7109375" bestFit="1" customWidth="1"/>
    <col min="26" max="26" width="20.28515625" bestFit="1" customWidth="1"/>
    <col min="27" max="28" width="20.28515625" customWidth="1"/>
    <col min="30" max="30" width="23.42578125" bestFit="1" customWidth="1"/>
    <col min="31" max="31" width="26.42578125" bestFit="1" customWidth="1"/>
    <col min="32" max="32" width="20.28515625" bestFit="1" customWidth="1"/>
    <col min="33" max="33" width="18.7109375" bestFit="1" customWidth="1"/>
    <col min="34" max="34" width="20.28515625" bestFit="1" customWidth="1"/>
    <col min="35" max="35" width="15.85546875" style="7" bestFit="1" customWidth="1"/>
    <col min="38" max="38" width="58.7109375" bestFit="1" customWidth="1"/>
    <col min="39" max="39" width="26.42578125" bestFit="1" customWidth="1"/>
    <col min="40" max="40" width="20.28515625" bestFit="1" customWidth="1"/>
    <col min="41" max="41" width="18.7109375" bestFit="1" customWidth="1"/>
    <col min="42" max="42" width="20.28515625" bestFit="1" customWidth="1"/>
    <col min="43" max="43" width="18.42578125" style="7" bestFit="1" customWidth="1"/>
    <col min="45" max="45" width="32.28515625" bestFit="1" customWidth="1"/>
    <col min="46" max="46" width="71.5703125" bestFit="1" customWidth="1"/>
    <col min="47" max="47" width="26.42578125" bestFit="1" customWidth="1"/>
    <col min="48" max="48" width="20.28515625" bestFit="1" customWidth="1"/>
    <col min="49" max="49" width="18.7109375" bestFit="1" customWidth="1"/>
    <col min="50" max="50" width="20.28515625" bestFit="1" customWidth="1"/>
    <col min="51" max="51" width="20" bestFit="1" customWidth="1"/>
    <col min="54" max="54" width="85.42578125" bestFit="1" customWidth="1"/>
    <col min="55" max="55" width="26.42578125" bestFit="1" customWidth="1"/>
    <col min="56" max="56" width="20.28515625" bestFit="1" customWidth="1"/>
    <col min="57" max="57" width="18.7109375" bestFit="1" customWidth="1"/>
    <col min="58" max="58" width="20.28515625" bestFit="1" customWidth="1"/>
    <col min="59" max="59" width="21" style="7" bestFit="1" customWidth="1"/>
    <col min="62" max="62" width="46.7109375" bestFit="1" customWidth="1"/>
    <col min="63" max="63" width="26.42578125" bestFit="1" customWidth="1"/>
    <col min="64" max="64" width="20.28515625" bestFit="1" customWidth="1"/>
    <col min="65" max="65" width="18.7109375" bestFit="1" customWidth="1"/>
    <col min="66" max="66" width="20.28515625" bestFit="1" customWidth="1"/>
    <col min="67" max="69" width="20.28515625" customWidth="1"/>
    <col min="70" max="70" width="84.42578125" bestFit="1" customWidth="1"/>
    <col min="71" max="71" width="26.42578125" bestFit="1" customWidth="1"/>
    <col min="72" max="72" width="20.28515625" bestFit="1" customWidth="1"/>
    <col min="73" max="73" width="18.7109375" bestFit="1" customWidth="1"/>
    <col min="74" max="74" width="20.28515625" bestFit="1" customWidth="1"/>
    <col min="75" max="76" width="20.28515625" customWidth="1"/>
    <col min="77" max="77" width="44.28515625" bestFit="1" customWidth="1"/>
    <col min="78" max="78" width="26.42578125" bestFit="1" customWidth="1"/>
    <col min="79" max="79" width="20.7109375" bestFit="1" customWidth="1"/>
    <col min="80" max="80" width="19.28515625" bestFit="1" customWidth="1"/>
    <col min="81" max="81" width="20.7109375" bestFit="1" customWidth="1"/>
    <col min="82" max="82" width="20.28515625" customWidth="1"/>
    <col min="83" max="83" width="20.28515625" style="29" customWidth="1"/>
    <col min="84" max="86" width="20.28515625" customWidth="1"/>
    <col min="87" max="87" width="66.42578125" bestFit="1" customWidth="1"/>
    <col min="88" max="88" width="26.42578125" bestFit="1" customWidth="1"/>
    <col min="89" max="89" width="20.28515625" bestFit="1" customWidth="1"/>
    <col min="90" max="90" width="18.7109375" bestFit="1" customWidth="1"/>
    <col min="91" max="91" width="20.28515625" bestFit="1" customWidth="1"/>
    <col min="92" max="92" width="20" style="7" bestFit="1" customWidth="1"/>
    <col min="96" max="96" width="76.85546875" bestFit="1" customWidth="1"/>
    <col min="97" max="97" width="26.42578125" bestFit="1" customWidth="1"/>
    <col min="98" max="98" width="20.28515625" bestFit="1" customWidth="1"/>
    <col min="99" max="99" width="18.7109375" bestFit="1" customWidth="1"/>
    <col min="100" max="100" width="20.28515625" bestFit="1" customWidth="1"/>
    <col min="101" max="101" width="20" style="7" bestFit="1" customWidth="1"/>
    <col min="104" max="104" width="53.42578125" bestFit="1" customWidth="1"/>
    <col min="105" max="105" width="26.42578125" bestFit="1" customWidth="1"/>
    <col min="106" max="106" width="20.28515625" bestFit="1" customWidth="1"/>
    <col min="107" max="107" width="19.28515625" bestFit="1" customWidth="1"/>
    <col min="108" max="108" width="20.28515625" bestFit="1" customWidth="1"/>
    <col min="109" max="109" width="21" style="7" bestFit="1" customWidth="1"/>
    <col min="112" max="112" width="23.42578125" bestFit="1" customWidth="1"/>
    <col min="113" max="113" width="26.42578125" bestFit="1" customWidth="1"/>
    <col min="114" max="114" width="20.28515625" bestFit="1" customWidth="1"/>
    <col min="115" max="115" width="18.7109375" bestFit="1" customWidth="1"/>
    <col min="116" max="116" width="20.28515625" bestFit="1" customWidth="1"/>
    <col min="117" max="117" width="18.42578125" style="7" bestFit="1" customWidth="1"/>
    <col min="120" max="120" width="58.7109375" bestFit="1" customWidth="1"/>
    <col min="121" max="121" width="26.42578125" bestFit="1" customWidth="1"/>
    <col min="122" max="122" width="20.28515625" bestFit="1" customWidth="1"/>
    <col min="123" max="123" width="18.7109375" bestFit="1" customWidth="1"/>
    <col min="124" max="124" width="20.28515625" bestFit="1" customWidth="1"/>
    <col min="125" max="125" width="20" style="7" bestFit="1" customWidth="1"/>
    <col min="128" max="128" width="71.5703125" bestFit="1" customWidth="1"/>
    <col min="129" max="129" width="26.42578125" bestFit="1" customWidth="1"/>
    <col min="130" max="130" width="20.28515625" bestFit="1" customWidth="1"/>
    <col min="131" max="131" width="18.7109375" bestFit="1" customWidth="1"/>
    <col min="132" max="132" width="20.28515625" bestFit="1" customWidth="1"/>
    <col min="133" max="133" width="20" style="7" bestFit="1" customWidth="1"/>
    <col min="136" max="136" width="85.42578125" bestFit="1" customWidth="1"/>
    <col min="137" max="137" width="26.42578125" bestFit="1" customWidth="1"/>
    <col min="138" max="138" width="20.28515625" bestFit="1" customWidth="1"/>
    <col min="139" max="139" width="18.7109375" bestFit="1" customWidth="1"/>
    <col min="140" max="140" width="20.28515625" bestFit="1" customWidth="1"/>
    <col min="141" max="141" width="20" style="7" bestFit="1" customWidth="1"/>
    <col min="144" max="144" width="46.7109375" bestFit="1" customWidth="1"/>
    <col min="145" max="145" width="26.42578125" bestFit="1" customWidth="1"/>
    <col min="146" max="146" width="20.28515625" bestFit="1" customWidth="1"/>
    <col min="147" max="147" width="18.7109375" bestFit="1" customWidth="1"/>
    <col min="148" max="148" width="20.28515625" bestFit="1" customWidth="1"/>
    <col min="149" max="151" width="20.28515625" customWidth="1"/>
    <col min="152" max="152" width="84.42578125" bestFit="1" customWidth="1"/>
    <col min="153" max="153" width="26.42578125" bestFit="1" customWidth="1"/>
    <col min="154" max="154" width="20.28515625" bestFit="1" customWidth="1"/>
    <col min="155" max="155" width="18.7109375" bestFit="1" customWidth="1"/>
    <col min="156" max="156" width="20.28515625" bestFit="1" customWidth="1"/>
    <col min="157" max="157" width="20" style="7" bestFit="1" customWidth="1"/>
    <col min="159" max="159" width="44.28515625" bestFit="1" customWidth="1"/>
    <col min="160" max="160" width="26.42578125" bestFit="1" customWidth="1"/>
    <col min="161" max="161" width="20.7109375" bestFit="1" customWidth="1"/>
    <col min="162" max="162" width="19.28515625" bestFit="1" customWidth="1"/>
    <col min="163" max="163" width="20.7109375" bestFit="1" customWidth="1"/>
  </cols>
  <sheetData>
    <row r="1" spans="1:163" ht="15.75" x14ac:dyDescent="0.25">
      <c r="A1" s="42" t="str">
        <f>VLOOKUP($A$4,REF!$E$3:$H$15,4,FALSE)&amp;" 2026*"</f>
        <v>Janvier - Mai 2026*</v>
      </c>
      <c r="B1" s="42"/>
      <c r="C1" s="42" t="str">
        <f>VLOOKUP($A$4,REF!$E$3:$H$15,4,FALSE)&amp;" 2025"</f>
        <v>Janvier - Mai 2025</v>
      </c>
      <c r="D1" s="42"/>
      <c r="BY1" s="24" t="s">
        <v>206</v>
      </c>
      <c r="BZ1" s="25" t="s" vm="1">
        <v>207</v>
      </c>
    </row>
    <row r="2" spans="1:163" ht="15.75" x14ac:dyDescent="0.25">
      <c r="F2" s="24" t="s">
        <v>206</v>
      </c>
      <c r="G2" s="25" t="s" vm="1">
        <v>207</v>
      </c>
      <c r="N2" s="24" t="s">
        <v>206</v>
      </c>
      <c r="O2" s="25" t="s" vm="1">
        <v>207</v>
      </c>
      <c r="V2" s="24" t="s">
        <v>206</v>
      </c>
      <c r="W2" s="25" t="s" vm="1">
        <v>207</v>
      </c>
      <c r="AD2" s="24" t="s">
        <v>206</v>
      </c>
      <c r="AE2" s="25" t="s" vm="1">
        <v>207</v>
      </c>
      <c r="AL2" s="24" t="s">
        <v>206</v>
      </c>
      <c r="AM2" s="25" t="s" vm="1">
        <v>207</v>
      </c>
      <c r="AT2" s="24" t="s">
        <v>206</v>
      </c>
      <c r="AU2" s="25" t="s" vm="1">
        <v>207</v>
      </c>
      <c r="BB2" s="24" t="s">
        <v>206</v>
      </c>
      <c r="BC2" s="25" t="s" vm="1">
        <v>207</v>
      </c>
      <c r="BJ2" s="24" t="s">
        <v>206</v>
      </c>
      <c r="BK2" s="25" t="s" vm="1">
        <v>207</v>
      </c>
      <c r="BR2" s="24" t="s">
        <v>206</v>
      </c>
      <c r="BS2" s="25" t="s" vm="1">
        <v>207</v>
      </c>
      <c r="BY2" s="24" t="s">
        <v>214</v>
      </c>
      <c r="BZ2" s="25" t="s" vm="2">
        <v>212</v>
      </c>
      <c r="CI2" s="24" t="s">
        <v>206</v>
      </c>
      <c r="CJ2" s="25" t="s" vm="1">
        <v>207</v>
      </c>
      <c r="CR2" s="24" t="s">
        <v>206</v>
      </c>
      <c r="CS2" s="25" t="s" vm="1">
        <v>207</v>
      </c>
      <c r="CZ2" s="24" t="s">
        <v>206</v>
      </c>
      <c r="DA2" s="25" t="s" vm="1">
        <v>207</v>
      </c>
      <c r="DH2" s="24" t="s">
        <v>206</v>
      </c>
      <c r="DI2" s="25" t="s" vm="1">
        <v>207</v>
      </c>
      <c r="DP2" s="24" t="s">
        <v>206</v>
      </c>
      <c r="DQ2" s="25" t="s" vm="1">
        <v>207</v>
      </c>
      <c r="DX2" s="24" t="s">
        <v>206</v>
      </c>
      <c r="DY2" s="25" t="s" vm="1">
        <v>207</v>
      </c>
      <c r="EF2" s="24" t="s">
        <v>206</v>
      </c>
      <c r="EG2" s="25" t="s" vm="1">
        <v>207</v>
      </c>
      <c r="EN2" s="24" t="s">
        <v>206</v>
      </c>
      <c r="EO2" s="25" t="s" vm="1">
        <v>207</v>
      </c>
      <c r="EV2" s="24" t="s">
        <v>206</v>
      </c>
      <c r="EW2" s="25" t="s" vm="1">
        <v>207</v>
      </c>
    </row>
    <row r="3" spans="1:163" ht="15.75" x14ac:dyDescent="0.25">
      <c r="F3" s="24" t="s">
        <v>214</v>
      </c>
      <c r="G3" s="25" t="s" vm="2">
        <v>212</v>
      </c>
      <c r="N3" s="24" t="s">
        <v>214</v>
      </c>
      <c r="O3" s="25" t="s" vm="2">
        <v>212</v>
      </c>
      <c r="V3" s="24" t="s">
        <v>214</v>
      </c>
      <c r="W3" s="25" t="s" vm="2">
        <v>212</v>
      </c>
      <c r="AD3" s="24" t="s">
        <v>214</v>
      </c>
      <c r="AE3" s="25" t="s" vm="2">
        <v>212</v>
      </c>
      <c r="AL3" s="24" t="s">
        <v>214</v>
      </c>
      <c r="AM3" s="25" t="s" vm="2">
        <v>212</v>
      </c>
      <c r="AT3" s="24" t="s">
        <v>214</v>
      </c>
      <c r="AU3" s="25" t="s" vm="2">
        <v>212</v>
      </c>
      <c r="BB3" s="24" t="s">
        <v>214</v>
      </c>
      <c r="BC3" s="25" t="s" vm="2">
        <v>212</v>
      </c>
      <c r="BJ3" s="24" t="s">
        <v>214</v>
      </c>
      <c r="BK3" s="25" t="s" vm="2">
        <v>212</v>
      </c>
      <c r="BR3" s="24" t="s">
        <v>214</v>
      </c>
      <c r="BS3" s="25" t="s" vm="2">
        <v>212</v>
      </c>
      <c r="BY3" s="24" t="s">
        <v>358</v>
      </c>
      <c r="BZ3" s="25" t="s" vm="5">
        <v>460</v>
      </c>
      <c r="CI3" s="24" t="s">
        <v>214</v>
      </c>
      <c r="CJ3" s="25" t="s" vm="3">
        <v>211</v>
      </c>
      <c r="CR3" s="24" t="s">
        <v>214</v>
      </c>
      <c r="CS3" s="25" t="s" vm="3">
        <v>211</v>
      </c>
      <c r="CZ3" s="24" t="s">
        <v>214</v>
      </c>
      <c r="DA3" s="25" t="s" vm="3">
        <v>211</v>
      </c>
      <c r="DH3" s="24" t="s">
        <v>214</v>
      </c>
      <c r="DI3" s="25" t="s" vm="3">
        <v>211</v>
      </c>
      <c r="DP3" s="24" t="s">
        <v>214</v>
      </c>
      <c r="DQ3" s="25" t="s" vm="3">
        <v>211</v>
      </c>
      <c r="DX3" s="24" t="s">
        <v>214</v>
      </c>
      <c r="DY3" s="25" t="s" vm="3">
        <v>211</v>
      </c>
      <c r="EF3" s="24" t="s">
        <v>214</v>
      </c>
      <c r="EG3" s="25" t="s" vm="3">
        <v>211</v>
      </c>
      <c r="EN3" s="24" t="s">
        <v>214</v>
      </c>
      <c r="EO3" s="25" t="s" vm="3">
        <v>211</v>
      </c>
      <c r="EV3" s="24" t="s">
        <v>214</v>
      </c>
      <c r="EW3" s="25" t="s" vm="3">
        <v>211</v>
      </c>
      <c r="FC3" s="24" t="s">
        <v>206</v>
      </c>
      <c r="FD3" s="25" t="s" vm="1">
        <v>207</v>
      </c>
    </row>
    <row r="4" spans="1:163" ht="15.75" x14ac:dyDescent="0.25">
      <c r="A4">
        <f>COUNTA($A$9:$A$20)</f>
        <v>5</v>
      </c>
      <c r="F4" s="24" t="s">
        <v>358</v>
      </c>
      <c r="G4" s="25" t="s" vm="5">
        <v>460</v>
      </c>
      <c r="N4" s="24" t="s">
        <v>358</v>
      </c>
      <c r="O4" s="25" t="s" vm="5">
        <v>460</v>
      </c>
      <c r="V4" s="24" t="s">
        <v>358</v>
      </c>
      <c r="W4" s="25" t="s" vm="5">
        <v>460</v>
      </c>
      <c r="AD4" s="24" t="s">
        <v>358</v>
      </c>
      <c r="AE4" s="25" t="s" vm="5">
        <v>460</v>
      </c>
      <c r="AL4" s="24" t="s">
        <v>358</v>
      </c>
      <c r="AM4" s="25" t="s" vm="5">
        <v>460</v>
      </c>
      <c r="AT4" s="24" t="s">
        <v>358</v>
      </c>
      <c r="AU4" s="25" t="s" vm="5">
        <v>460</v>
      </c>
      <c r="BB4" s="24" t="s">
        <v>358</v>
      </c>
      <c r="BC4" s="25" t="s" vm="5">
        <v>460</v>
      </c>
      <c r="BJ4" s="24" t="s">
        <v>358</v>
      </c>
      <c r="BK4" s="25" t="s" vm="5">
        <v>460</v>
      </c>
      <c r="BR4" s="24" t="s">
        <v>358</v>
      </c>
      <c r="BS4" s="25" t="s" vm="5">
        <v>460</v>
      </c>
      <c r="BY4" s="24" t="s">
        <v>370</v>
      </c>
      <c r="BZ4" s="25" t="s" vm="4">
        <v>371</v>
      </c>
      <c r="CI4" s="24" t="s">
        <v>358</v>
      </c>
      <c r="CJ4" s="25" t="s" vm="5">
        <v>460</v>
      </c>
      <c r="CR4" s="24" t="s">
        <v>358</v>
      </c>
      <c r="CS4" s="25" t="s" vm="5">
        <v>460</v>
      </c>
      <c r="CZ4" s="24" t="s">
        <v>358</v>
      </c>
      <c r="DA4" s="25" t="s" vm="5">
        <v>460</v>
      </c>
      <c r="DH4" s="24" t="s">
        <v>358</v>
      </c>
      <c r="DI4" s="25" t="s" vm="5">
        <v>460</v>
      </c>
      <c r="DP4" s="24" t="s">
        <v>358</v>
      </c>
      <c r="DQ4" s="25" t="s" vm="5">
        <v>460</v>
      </c>
      <c r="DX4" s="24" t="s">
        <v>358</v>
      </c>
      <c r="DY4" s="25" t="s" vm="5">
        <v>460</v>
      </c>
      <c r="EF4" s="24" t="s">
        <v>358</v>
      </c>
      <c r="EG4" s="25" t="s" vm="5">
        <v>460</v>
      </c>
      <c r="EN4" s="24" t="s">
        <v>358</v>
      </c>
      <c r="EO4" s="25" t="s" vm="5">
        <v>460</v>
      </c>
      <c r="EV4" s="24" t="s">
        <v>358</v>
      </c>
      <c r="EW4" s="25" t="s" vm="5">
        <v>460</v>
      </c>
      <c r="FC4" s="24" t="s">
        <v>214</v>
      </c>
      <c r="FD4" s="25" t="s" vm="3">
        <v>211</v>
      </c>
    </row>
    <row r="5" spans="1:163" ht="15.75" x14ac:dyDescent="0.25">
      <c r="FC5" s="24" t="s">
        <v>358</v>
      </c>
      <c r="FD5" s="25" t="s" vm="5">
        <v>460</v>
      </c>
    </row>
    <row r="6" spans="1:163" ht="15.75" x14ac:dyDescent="0.25">
      <c r="F6" s="25"/>
      <c r="G6" s="24" t="s">
        <v>209</v>
      </c>
      <c r="H6" s="25"/>
      <c r="I6" s="25"/>
      <c r="J6" s="25"/>
      <c r="N6" s="25"/>
      <c r="O6" s="24" t="s">
        <v>209</v>
      </c>
      <c r="P6" s="25"/>
      <c r="Q6" s="25"/>
      <c r="R6" s="25"/>
      <c r="V6" s="25"/>
      <c r="W6" s="24" t="s">
        <v>209</v>
      </c>
      <c r="X6" s="25"/>
      <c r="Y6" s="25"/>
      <c r="Z6" s="25"/>
      <c r="AA6" s="25"/>
      <c r="AB6" s="25"/>
      <c r="AD6" s="25"/>
      <c r="AE6" s="24" t="s">
        <v>209</v>
      </c>
      <c r="AF6" s="25"/>
      <c r="AG6" s="25"/>
      <c r="AH6" s="25"/>
      <c r="AL6" s="25"/>
      <c r="AM6" s="24" t="s">
        <v>209</v>
      </c>
      <c r="AN6" s="25"/>
      <c r="AO6" s="25"/>
      <c r="AP6" s="25"/>
      <c r="AT6" s="25"/>
      <c r="AU6" s="24" t="s">
        <v>209</v>
      </c>
      <c r="AV6" s="25"/>
      <c r="AW6" s="25"/>
      <c r="AX6" s="25"/>
      <c r="BB6" s="25"/>
      <c r="BC6" s="24" t="s">
        <v>209</v>
      </c>
      <c r="BD6" s="25"/>
      <c r="BE6" s="25"/>
      <c r="BF6" s="25"/>
      <c r="BJ6" s="25"/>
      <c r="BK6" s="24" t="s">
        <v>209</v>
      </c>
      <c r="BL6" s="25"/>
      <c r="BM6" s="25"/>
      <c r="BN6" s="25"/>
      <c r="BO6" s="25"/>
      <c r="BP6" s="25"/>
      <c r="BQ6" s="25"/>
      <c r="BR6" s="25"/>
      <c r="BS6" s="24" t="s">
        <v>209</v>
      </c>
      <c r="BT6" s="25"/>
      <c r="BU6" s="25"/>
      <c r="BV6" s="25"/>
      <c r="BW6" s="25"/>
      <c r="BX6" s="25"/>
      <c r="BY6" s="25"/>
      <c r="BZ6" s="24" t="s">
        <v>209</v>
      </c>
      <c r="CA6" s="25"/>
      <c r="CB6" s="25"/>
      <c r="CC6" s="25"/>
      <c r="CD6" s="25"/>
      <c r="CE6" s="30"/>
      <c r="CF6" s="25"/>
      <c r="CG6" s="25"/>
      <c r="CH6" s="25"/>
      <c r="CI6" s="25"/>
      <c r="CJ6" s="24" t="s">
        <v>209</v>
      </c>
      <c r="CK6" s="25"/>
      <c r="CL6" s="25"/>
      <c r="CM6" s="25"/>
      <c r="CR6" s="25"/>
      <c r="CS6" s="24" t="s">
        <v>209</v>
      </c>
      <c r="CT6" s="25"/>
      <c r="CU6" s="25"/>
      <c r="CV6" s="25"/>
      <c r="CZ6" s="25"/>
      <c r="DA6" s="24" t="s">
        <v>209</v>
      </c>
      <c r="DB6" s="25"/>
      <c r="DC6" s="25"/>
      <c r="DD6" s="25"/>
      <c r="DH6" s="25"/>
      <c r="DI6" s="24" t="s">
        <v>209</v>
      </c>
      <c r="DJ6" s="25"/>
      <c r="DK6" s="25"/>
      <c r="DL6" s="25"/>
      <c r="DP6" s="25"/>
      <c r="DQ6" s="24" t="s">
        <v>209</v>
      </c>
      <c r="DR6" s="25"/>
      <c r="DS6" s="25"/>
      <c r="DT6" s="25"/>
      <c r="DX6" s="25"/>
      <c r="DY6" s="24" t="s">
        <v>209</v>
      </c>
      <c r="DZ6" s="25"/>
      <c r="EA6" s="25"/>
      <c r="EB6" s="25"/>
      <c r="EF6" s="25"/>
      <c r="EG6" s="24" t="s">
        <v>209</v>
      </c>
      <c r="EH6" s="25"/>
      <c r="EI6" s="25"/>
      <c r="EJ6" s="25"/>
      <c r="EN6" s="25"/>
      <c r="EO6" s="24" t="s">
        <v>209</v>
      </c>
      <c r="EP6" s="25"/>
      <c r="EQ6" s="25"/>
      <c r="ER6" s="25"/>
      <c r="ES6" s="25"/>
      <c r="ET6" s="25"/>
      <c r="EU6" s="25"/>
      <c r="EV6" s="25"/>
      <c r="EW6" s="24" t="s">
        <v>209</v>
      </c>
      <c r="EX6" s="25"/>
      <c r="EY6" s="25"/>
      <c r="EZ6" s="25"/>
      <c r="FC6" s="24" t="s">
        <v>370</v>
      </c>
      <c r="FD6" s="25" t="s" vm="4">
        <v>371</v>
      </c>
    </row>
    <row r="7" spans="1:163" ht="15.75" x14ac:dyDescent="0.25">
      <c r="F7" s="25"/>
      <c r="G7" s="25" t="s">
        <v>459</v>
      </c>
      <c r="H7" s="25"/>
      <c r="I7" s="25" t="s">
        <v>450</v>
      </c>
      <c r="J7" s="25"/>
      <c r="N7" s="25"/>
      <c r="O7" s="25" t="s">
        <v>459</v>
      </c>
      <c r="P7" s="25"/>
      <c r="Q7" s="25" t="s">
        <v>450</v>
      </c>
      <c r="R7" s="25"/>
      <c r="S7" s="28"/>
      <c r="T7" s="28"/>
      <c r="U7" s="28"/>
      <c r="V7" s="25"/>
      <c r="W7" s="25" t="s">
        <v>459</v>
      </c>
      <c r="X7" s="25"/>
      <c r="Y7" s="25" t="s">
        <v>450</v>
      </c>
      <c r="Z7" s="25"/>
      <c r="AA7" s="25"/>
      <c r="AB7" s="25"/>
      <c r="AC7" s="28"/>
      <c r="AD7" s="25"/>
      <c r="AE7" s="25" t="s">
        <v>459</v>
      </c>
      <c r="AF7" s="25"/>
      <c r="AG7" s="25" t="s">
        <v>450</v>
      </c>
      <c r="AH7" s="25"/>
      <c r="AI7" s="32"/>
      <c r="AJ7" s="28"/>
      <c r="AK7" s="28"/>
      <c r="AL7" s="25"/>
      <c r="AM7" s="25" t="s">
        <v>459</v>
      </c>
      <c r="AN7" s="25"/>
      <c r="AO7" s="25" t="s">
        <v>450</v>
      </c>
      <c r="AP7" s="25"/>
      <c r="AQ7" s="32"/>
      <c r="AR7" s="28"/>
      <c r="AS7" s="28"/>
      <c r="AT7" s="25"/>
      <c r="AU7" s="25" t="s">
        <v>459</v>
      </c>
      <c r="AV7" s="25"/>
      <c r="AW7" s="25" t="s">
        <v>450</v>
      </c>
      <c r="AX7" s="25"/>
      <c r="AY7" s="28"/>
      <c r="AZ7" s="28"/>
      <c r="BA7" s="28"/>
      <c r="BB7" s="25"/>
      <c r="BC7" s="25" t="s">
        <v>459</v>
      </c>
      <c r="BD7" s="25"/>
      <c r="BE7" s="25" t="s">
        <v>450</v>
      </c>
      <c r="BF7" s="25"/>
      <c r="BG7" s="32"/>
      <c r="BH7" s="28"/>
      <c r="BI7" s="28"/>
      <c r="BJ7" s="25"/>
      <c r="BK7" s="25" t="s">
        <v>459</v>
      </c>
      <c r="BL7" s="25"/>
      <c r="BM7" s="25" t="s">
        <v>450</v>
      </c>
      <c r="BN7" s="25"/>
      <c r="BO7" s="25"/>
      <c r="BP7" s="25"/>
      <c r="BQ7" s="25"/>
      <c r="BR7" s="25"/>
      <c r="BS7" s="25" t="s">
        <v>459</v>
      </c>
      <c r="BT7" s="25"/>
      <c r="BU7" s="25" t="s">
        <v>450</v>
      </c>
      <c r="BV7" s="25"/>
      <c r="BW7" s="25"/>
      <c r="BX7" s="25"/>
      <c r="BY7" s="25"/>
      <c r="BZ7" s="25" t="s">
        <v>459</v>
      </c>
      <c r="CA7" s="25"/>
      <c r="CB7" s="25" t="s">
        <v>450</v>
      </c>
      <c r="CC7" s="25"/>
      <c r="CD7" s="25"/>
      <c r="CE7" s="30"/>
      <c r="CF7" s="25"/>
      <c r="CG7" s="25"/>
      <c r="CH7" s="25"/>
      <c r="CI7" s="25"/>
      <c r="CJ7" s="25" t="s">
        <v>459</v>
      </c>
      <c r="CK7" s="25"/>
      <c r="CL7" s="25" t="s">
        <v>450</v>
      </c>
      <c r="CM7" s="25"/>
      <c r="CR7" s="25"/>
      <c r="CS7" s="25" t="s">
        <v>459</v>
      </c>
      <c r="CT7" s="25"/>
      <c r="CU7" s="25" t="s">
        <v>450</v>
      </c>
      <c r="CV7" s="25"/>
      <c r="CZ7" s="25"/>
      <c r="DA7" s="25" t="s">
        <v>459</v>
      </c>
      <c r="DB7" s="25"/>
      <c r="DC7" s="25" t="s">
        <v>450</v>
      </c>
      <c r="DD7" s="25"/>
      <c r="DH7" s="25"/>
      <c r="DI7" s="25" t="s">
        <v>459</v>
      </c>
      <c r="DJ7" s="25"/>
      <c r="DK7" s="25" t="s">
        <v>450</v>
      </c>
      <c r="DL7" s="25"/>
      <c r="DP7" s="25"/>
      <c r="DQ7" s="25" t="s">
        <v>459</v>
      </c>
      <c r="DR7" s="25"/>
      <c r="DS7" s="25" t="s">
        <v>450</v>
      </c>
      <c r="DT7" s="25"/>
      <c r="DX7" s="25"/>
      <c r="DY7" s="25" t="s">
        <v>459</v>
      </c>
      <c r="DZ7" s="25"/>
      <c r="EA7" s="25" t="s">
        <v>450</v>
      </c>
      <c r="EB7" s="25"/>
      <c r="EF7" s="25"/>
      <c r="EG7" s="25" t="s">
        <v>459</v>
      </c>
      <c r="EH7" s="25"/>
      <c r="EI7" s="25" t="s">
        <v>450</v>
      </c>
      <c r="EJ7" s="25"/>
      <c r="EN7" s="25"/>
      <c r="EO7" s="25" t="s">
        <v>459</v>
      </c>
      <c r="EP7" s="25"/>
      <c r="EQ7" s="25" t="s">
        <v>450</v>
      </c>
      <c r="ER7" s="25"/>
      <c r="ES7" s="25"/>
      <c r="ET7" s="25"/>
      <c r="EU7" s="25"/>
      <c r="EV7" s="25"/>
      <c r="EW7" s="25" t="s">
        <v>459</v>
      </c>
      <c r="EX7" s="25"/>
      <c r="EY7" s="25" t="s">
        <v>450</v>
      </c>
      <c r="EZ7" s="25"/>
    </row>
    <row r="8" spans="1:163" ht="15.75" x14ac:dyDescent="0.25">
      <c r="A8" s="24" t="s">
        <v>210</v>
      </c>
      <c r="B8" s="24"/>
      <c r="C8" s="28"/>
      <c r="D8" s="28"/>
      <c r="E8" s="28"/>
      <c r="F8" s="24" t="s">
        <v>210</v>
      </c>
      <c r="G8" s="25" t="s">
        <v>213</v>
      </c>
      <c r="H8" s="25" t="s">
        <v>208</v>
      </c>
      <c r="I8" s="25" t="s">
        <v>213</v>
      </c>
      <c r="J8" s="25" t="s">
        <v>208</v>
      </c>
      <c r="K8" s="32"/>
      <c r="L8" s="28"/>
      <c r="M8" s="28"/>
      <c r="N8" s="24" t="s">
        <v>210</v>
      </c>
      <c r="O8" s="25" t="s">
        <v>213</v>
      </c>
      <c r="P8" s="25" t="s">
        <v>208</v>
      </c>
      <c r="Q8" s="25" t="s">
        <v>213</v>
      </c>
      <c r="R8" s="25" t="s">
        <v>208</v>
      </c>
      <c r="S8" s="28"/>
      <c r="T8" s="28"/>
      <c r="U8" s="28"/>
      <c r="V8" s="24" t="s">
        <v>210</v>
      </c>
      <c r="W8" s="25" t="s">
        <v>213</v>
      </c>
      <c r="X8" s="25" t="s">
        <v>208</v>
      </c>
      <c r="Y8" s="25" t="s">
        <v>213</v>
      </c>
      <c r="Z8" s="25" t="s">
        <v>208</v>
      </c>
      <c r="AA8" s="24"/>
      <c r="AB8" s="24"/>
      <c r="AC8" s="28"/>
      <c r="AD8" s="24" t="s">
        <v>210</v>
      </c>
      <c r="AE8" s="25" t="s">
        <v>213</v>
      </c>
      <c r="AF8" s="25" t="s">
        <v>208</v>
      </c>
      <c r="AG8" s="25" t="s">
        <v>213</v>
      </c>
      <c r="AH8" s="25" t="s">
        <v>208</v>
      </c>
      <c r="AI8" s="32"/>
      <c r="AJ8" s="28"/>
      <c r="AK8" s="28"/>
      <c r="AL8" s="24" t="s">
        <v>210</v>
      </c>
      <c r="AM8" s="25" t="s">
        <v>213</v>
      </c>
      <c r="AN8" s="25" t="s">
        <v>208</v>
      </c>
      <c r="AO8" s="25" t="s">
        <v>213</v>
      </c>
      <c r="AP8" s="25" t="s">
        <v>208</v>
      </c>
      <c r="AQ8" s="32"/>
      <c r="AR8" s="28"/>
      <c r="AS8" s="28"/>
      <c r="AT8" s="24" t="s">
        <v>210</v>
      </c>
      <c r="AU8" s="25" t="s">
        <v>213</v>
      </c>
      <c r="AV8" s="25" t="s">
        <v>208</v>
      </c>
      <c r="AW8" s="25" t="s">
        <v>213</v>
      </c>
      <c r="AX8" s="25" t="s">
        <v>208</v>
      </c>
      <c r="AY8" s="28"/>
      <c r="AZ8" s="28"/>
      <c r="BA8" s="28"/>
      <c r="BB8" s="24" t="s">
        <v>210</v>
      </c>
      <c r="BC8" s="25" t="s">
        <v>213</v>
      </c>
      <c r="BD8" s="25" t="s">
        <v>208</v>
      </c>
      <c r="BE8" s="25" t="s">
        <v>213</v>
      </c>
      <c r="BF8" s="25" t="s">
        <v>208</v>
      </c>
      <c r="BG8" s="32"/>
      <c r="BH8" s="28"/>
      <c r="BI8" s="28"/>
      <c r="BJ8" s="24" t="s">
        <v>210</v>
      </c>
      <c r="BK8" s="25" t="s">
        <v>213</v>
      </c>
      <c r="BL8" s="25" t="s">
        <v>208</v>
      </c>
      <c r="BM8" s="25" t="s">
        <v>213</v>
      </c>
      <c r="BN8" s="25" t="s">
        <v>208</v>
      </c>
      <c r="BO8" s="24"/>
      <c r="BP8" s="24"/>
      <c r="BQ8" s="24"/>
      <c r="BR8" s="24" t="s">
        <v>210</v>
      </c>
      <c r="BS8" s="25" t="s">
        <v>213</v>
      </c>
      <c r="BT8" s="25" t="s">
        <v>208</v>
      </c>
      <c r="BU8" s="25" t="s">
        <v>213</v>
      </c>
      <c r="BV8" s="25" t="s">
        <v>208</v>
      </c>
      <c r="BW8" s="24"/>
      <c r="BX8" s="24"/>
      <c r="BY8" s="24" t="s">
        <v>210</v>
      </c>
      <c r="BZ8" s="25" t="s">
        <v>213</v>
      </c>
      <c r="CA8" s="25" t="s">
        <v>208</v>
      </c>
      <c r="CB8" s="25" t="s">
        <v>213</v>
      </c>
      <c r="CC8" s="25" t="s">
        <v>208</v>
      </c>
      <c r="CD8" s="24"/>
      <c r="CE8" s="34"/>
      <c r="CF8" s="24"/>
      <c r="CG8" s="24"/>
      <c r="CH8" s="24"/>
      <c r="CI8" s="24" t="s">
        <v>210</v>
      </c>
      <c r="CJ8" s="25" t="s">
        <v>213</v>
      </c>
      <c r="CK8" s="25" t="s">
        <v>208</v>
      </c>
      <c r="CL8" s="25" t="s">
        <v>213</v>
      </c>
      <c r="CM8" s="25" t="s">
        <v>208</v>
      </c>
      <c r="CN8" s="32"/>
      <c r="CO8" s="28"/>
      <c r="CP8" s="28"/>
      <c r="CQ8" s="28"/>
      <c r="CR8" s="24" t="s">
        <v>210</v>
      </c>
      <c r="CS8" s="25" t="s">
        <v>213</v>
      </c>
      <c r="CT8" s="25" t="s">
        <v>208</v>
      </c>
      <c r="CU8" s="25" t="s">
        <v>213</v>
      </c>
      <c r="CV8" s="25" t="s">
        <v>208</v>
      </c>
      <c r="CW8" s="32"/>
      <c r="CX8" s="28"/>
      <c r="CY8" s="28"/>
      <c r="CZ8" s="24" t="s">
        <v>210</v>
      </c>
      <c r="DA8" s="25" t="s">
        <v>213</v>
      </c>
      <c r="DB8" s="25" t="s">
        <v>208</v>
      </c>
      <c r="DC8" s="25" t="s">
        <v>213</v>
      </c>
      <c r="DD8" s="25" t="s">
        <v>208</v>
      </c>
      <c r="DE8" s="32"/>
      <c r="DF8" s="28"/>
      <c r="DG8" s="28"/>
      <c r="DH8" s="24" t="s">
        <v>210</v>
      </c>
      <c r="DI8" s="25" t="s">
        <v>213</v>
      </c>
      <c r="DJ8" s="25" t="s">
        <v>208</v>
      </c>
      <c r="DK8" s="25" t="s">
        <v>213</v>
      </c>
      <c r="DL8" s="25" t="s">
        <v>208</v>
      </c>
      <c r="DM8" s="32"/>
      <c r="DN8" s="28"/>
      <c r="DO8" s="28"/>
      <c r="DP8" s="24" t="s">
        <v>210</v>
      </c>
      <c r="DQ8" s="25" t="s">
        <v>213</v>
      </c>
      <c r="DR8" s="25" t="s">
        <v>208</v>
      </c>
      <c r="DS8" s="25" t="s">
        <v>213</v>
      </c>
      <c r="DT8" s="25" t="s">
        <v>208</v>
      </c>
      <c r="DU8" s="32"/>
      <c r="DV8" s="28"/>
      <c r="DW8" s="28"/>
      <c r="DX8" s="24" t="s">
        <v>210</v>
      </c>
      <c r="DY8" s="25" t="s">
        <v>213</v>
      </c>
      <c r="DZ8" s="25" t="s">
        <v>208</v>
      </c>
      <c r="EA8" s="25" t="s">
        <v>213</v>
      </c>
      <c r="EB8" s="25" t="s">
        <v>208</v>
      </c>
      <c r="EC8" s="32"/>
      <c r="ED8" s="28"/>
      <c r="EE8" s="28"/>
      <c r="EF8" s="24" t="s">
        <v>210</v>
      </c>
      <c r="EG8" s="25" t="s">
        <v>213</v>
      </c>
      <c r="EH8" s="25" t="s">
        <v>208</v>
      </c>
      <c r="EI8" s="25" t="s">
        <v>213</v>
      </c>
      <c r="EJ8" s="25" t="s">
        <v>208</v>
      </c>
      <c r="EK8" s="32"/>
      <c r="EL8" s="28"/>
      <c r="EM8" s="28"/>
      <c r="EN8" s="24" t="s">
        <v>210</v>
      </c>
      <c r="EO8" s="25" t="s">
        <v>213</v>
      </c>
      <c r="EP8" s="25" t="s">
        <v>208</v>
      </c>
      <c r="EQ8" s="25" t="s">
        <v>213</v>
      </c>
      <c r="ER8" s="25" t="s">
        <v>208</v>
      </c>
      <c r="ES8" s="24"/>
      <c r="ET8" s="24"/>
      <c r="EU8" s="24"/>
      <c r="EV8" s="24" t="s">
        <v>210</v>
      </c>
      <c r="EW8" s="25" t="s">
        <v>213</v>
      </c>
      <c r="EX8" s="25" t="s">
        <v>208</v>
      </c>
      <c r="EY8" s="25" t="s">
        <v>213</v>
      </c>
      <c r="EZ8" s="25" t="s">
        <v>208</v>
      </c>
      <c r="FA8" s="32"/>
      <c r="FB8" s="28"/>
      <c r="FC8" s="25"/>
      <c r="FD8" s="24" t="s">
        <v>209</v>
      </c>
      <c r="FE8" s="25"/>
      <c r="FF8" s="25"/>
      <c r="FG8" s="25"/>
    </row>
    <row r="9" spans="1:163" ht="15.75" x14ac:dyDescent="0.25">
      <c r="A9" s="26" t="s">
        <v>376</v>
      </c>
      <c r="B9" s="26"/>
      <c r="E9" t="str">
        <f>F9</f>
        <v>Alimentation, boissons et tabacs</v>
      </c>
      <c r="F9" s="26" t="s">
        <v>215</v>
      </c>
      <c r="G9" s="27">
        <v>1970602534.6760006</v>
      </c>
      <c r="H9" s="27">
        <v>43099639069.849022</v>
      </c>
      <c r="I9" s="27">
        <v>2159120373.2399998</v>
      </c>
      <c r="J9" s="27">
        <v>42363791299.751007</v>
      </c>
      <c r="M9" t="str">
        <f>N9</f>
        <v>Demi produits</v>
      </c>
      <c r="N9" s="26" t="s">
        <v>216</v>
      </c>
      <c r="O9" s="27">
        <v>4960270296.6300011</v>
      </c>
      <c r="P9" s="27">
        <v>40624787523.781006</v>
      </c>
      <c r="Q9" s="27">
        <v>6425083012.560998</v>
      </c>
      <c r="R9" s="27">
        <v>43775217224.584007</v>
      </c>
      <c r="S9" s="7"/>
      <c r="U9" t="str">
        <f>V9</f>
        <v>Energie et lubrifiants</v>
      </c>
      <c r="V9" s="26" t="s">
        <v>449</v>
      </c>
      <c r="W9" s="27">
        <v>238023042.62199998</v>
      </c>
      <c r="X9" s="27">
        <v>2633951164.96</v>
      </c>
      <c r="Y9" s="27">
        <v>233006422.47000003</v>
      </c>
      <c r="Z9" s="27">
        <v>2261168343.3670006</v>
      </c>
      <c r="AA9" s="27"/>
      <c r="AB9" s="27"/>
      <c r="AC9" t="str">
        <f>AD9</f>
        <v>Or industriel</v>
      </c>
      <c r="AD9" s="26" t="s">
        <v>218</v>
      </c>
      <c r="AE9" s="27">
        <v>122.71199999999999</v>
      </c>
      <c r="AF9" s="27">
        <v>169183326.836</v>
      </c>
      <c r="AG9" s="27">
        <v>168.65800000000002</v>
      </c>
      <c r="AH9" s="27">
        <v>133186844.65899999</v>
      </c>
      <c r="AK9" t="str">
        <f>AL9</f>
        <v>Produits bruts d'origine animale et vegetale</v>
      </c>
      <c r="AL9" s="26" t="s">
        <v>219</v>
      </c>
      <c r="AM9" s="27">
        <v>114770647.20800002</v>
      </c>
      <c r="AN9" s="27">
        <v>3129849246.6540012</v>
      </c>
      <c r="AO9" s="27">
        <v>106396527.83899999</v>
      </c>
      <c r="AP9" s="27">
        <v>2365172194.0370002</v>
      </c>
      <c r="AS9" t="str">
        <f>AT9</f>
        <v>Produits bruts d'origine minerale</v>
      </c>
      <c r="AT9" s="26" t="s">
        <v>220</v>
      </c>
      <c r="AU9" s="27">
        <v>4793120767.4389982</v>
      </c>
      <c r="AV9" s="27">
        <v>8102975086.2809973</v>
      </c>
      <c r="AW9" s="27">
        <v>5112732668.4809999</v>
      </c>
      <c r="AX9" s="27">
        <v>6583374994.2459993</v>
      </c>
      <c r="AY9" s="7"/>
      <c r="BA9" t="str">
        <f>BB9</f>
        <v>Produits finis de consommation</v>
      </c>
      <c r="BB9" s="26" t="s">
        <v>221</v>
      </c>
      <c r="BC9" s="27">
        <v>538320584.87799966</v>
      </c>
      <c r="BD9" s="27">
        <v>66016766196.225998</v>
      </c>
      <c r="BE9" s="27">
        <v>511874745.19400007</v>
      </c>
      <c r="BF9" s="27">
        <v>60780847096.610054</v>
      </c>
      <c r="BI9" t="str">
        <f>BJ9</f>
        <v>Produits finis d'equipement agricole</v>
      </c>
      <c r="BJ9" s="26" t="s">
        <v>222</v>
      </c>
      <c r="BK9" s="27">
        <v>321888.62900000002</v>
      </c>
      <c r="BL9" s="27">
        <v>66338759.242999993</v>
      </c>
      <c r="BM9" s="27">
        <v>820357.26500000001</v>
      </c>
      <c r="BN9" s="27">
        <v>93158219.824000001</v>
      </c>
      <c r="BO9" s="27"/>
      <c r="BP9" s="27"/>
      <c r="BQ9" s="27" t="str">
        <f>BR9</f>
        <v>Produits finis d'equipement industriel</v>
      </c>
      <c r="BR9" s="26" t="s">
        <v>223</v>
      </c>
      <c r="BS9" s="27">
        <v>192457926.39400002</v>
      </c>
      <c r="BT9" s="27">
        <v>47570346433.189018</v>
      </c>
      <c r="BU9" s="27">
        <v>163732322.37300003</v>
      </c>
      <c r="BV9" s="27">
        <v>41375065676.080978</v>
      </c>
      <c r="BW9" s="27"/>
      <c r="BX9" s="27"/>
      <c r="BY9" s="26" t="s">
        <v>215</v>
      </c>
      <c r="BZ9" s="27">
        <v>1970602534.6760006</v>
      </c>
      <c r="CA9" s="27">
        <v>43099639069.849014</v>
      </c>
      <c r="CB9" s="27">
        <v>2159120373.2399998</v>
      </c>
      <c r="CC9" s="27">
        <v>42363791299.751015</v>
      </c>
      <c r="CD9" s="27"/>
      <c r="CE9" s="31"/>
      <c r="CF9" s="27"/>
      <c r="CG9" s="27"/>
      <c r="CH9" s="27" t="str">
        <f>CI9</f>
        <v>Alimentation, boissons et tabacs</v>
      </c>
      <c r="CI9" s="26" t="s">
        <v>215</v>
      </c>
      <c r="CJ9" s="27">
        <v>7968512862.184</v>
      </c>
      <c r="CK9" s="27">
        <v>40164421230.723</v>
      </c>
      <c r="CL9" s="27">
        <v>7389639016.6779995</v>
      </c>
      <c r="CM9" s="27">
        <v>41131935504.685997</v>
      </c>
      <c r="CQ9" t="str">
        <f>CR9</f>
        <v>Demi produits</v>
      </c>
      <c r="CR9" s="26" t="s">
        <v>216</v>
      </c>
      <c r="CS9" s="27">
        <v>4795535905.7999973</v>
      </c>
      <c r="CT9" s="27">
        <v>70762638664.145004</v>
      </c>
      <c r="CU9" s="27">
        <v>5580410233.4999981</v>
      </c>
      <c r="CV9" s="27">
        <v>70598862329.626007</v>
      </c>
      <c r="CY9" t="str">
        <f>CZ9</f>
        <v>Energie et lubrifiants</v>
      </c>
      <c r="CZ9" s="26" t="s">
        <v>449</v>
      </c>
      <c r="DA9" s="27">
        <v>13818896758.370998</v>
      </c>
      <c r="DB9" s="27">
        <v>55185246671.830994</v>
      </c>
      <c r="DC9" s="27">
        <v>14927314501.57</v>
      </c>
      <c r="DD9" s="27">
        <v>45704005757.966995</v>
      </c>
      <c r="DG9" t="str">
        <f>DH9</f>
        <v>Or industriel</v>
      </c>
      <c r="DH9" s="26" t="s">
        <v>218</v>
      </c>
      <c r="DI9" s="27">
        <v>854.45099999999263</v>
      </c>
      <c r="DJ9" s="27">
        <v>1002717564.14</v>
      </c>
      <c r="DK9" s="27">
        <v>783.04700000000059</v>
      </c>
      <c r="DL9" s="27">
        <v>721804256.12800002</v>
      </c>
      <c r="DO9" t="str">
        <f>DP9</f>
        <v>Produits bruts d'origine animale et vegetale</v>
      </c>
      <c r="DP9" s="26" t="s">
        <v>219</v>
      </c>
      <c r="DQ9" s="27">
        <v>786112937.50900006</v>
      </c>
      <c r="DR9" s="27">
        <v>7963250164.7030001</v>
      </c>
      <c r="DS9" s="27">
        <v>931255873.8440001</v>
      </c>
      <c r="DT9" s="27">
        <v>8740585483.0240002</v>
      </c>
      <c r="DW9" t="str">
        <f>DX9</f>
        <v>Produits bruts d'origine minerale</v>
      </c>
      <c r="DX9" s="26" t="s">
        <v>220</v>
      </c>
      <c r="DY9" s="27">
        <v>3712982776.4779997</v>
      </c>
      <c r="DZ9" s="27">
        <v>16192943755.831001</v>
      </c>
      <c r="EA9" s="27">
        <v>3813608065.4330006</v>
      </c>
      <c r="EB9" s="27">
        <v>8205448037.5869999</v>
      </c>
      <c r="EE9" t="str">
        <f>EF9</f>
        <v>Produits finis de consommation</v>
      </c>
      <c r="EF9" s="26" t="s">
        <v>221</v>
      </c>
      <c r="EG9" s="27">
        <v>1009085028.7969997</v>
      </c>
      <c r="EH9" s="27">
        <v>89299799627.896027</v>
      </c>
      <c r="EI9" s="27">
        <v>932349668.26799977</v>
      </c>
      <c r="EJ9" s="27">
        <v>80600965622.028015</v>
      </c>
      <c r="EM9" t="str">
        <f>EN9</f>
        <v>Produits finis d'equipement agricole</v>
      </c>
      <c r="EN9" s="26" t="s">
        <v>222</v>
      </c>
      <c r="EO9" s="27">
        <v>16081327.468999999</v>
      </c>
      <c r="EP9" s="27">
        <v>895729311.33299994</v>
      </c>
      <c r="EQ9" s="27">
        <v>11864427.797000002</v>
      </c>
      <c r="ER9" s="27">
        <v>813632298.69299996</v>
      </c>
      <c r="ES9" s="27"/>
      <c r="ET9" s="27"/>
      <c r="EU9" s="27" t="str">
        <f>EV9</f>
        <v>Produits finis d'equipement industriel</v>
      </c>
      <c r="EV9" s="26" t="s">
        <v>223</v>
      </c>
      <c r="EW9" s="27">
        <v>696782975.70099962</v>
      </c>
      <c r="EX9" s="27">
        <v>89020771457.096954</v>
      </c>
      <c r="EY9" s="27">
        <v>601052759.50200009</v>
      </c>
      <c r="EZ9" s="27">
        <v>74929724770.300995</v>
      </c>
      <c r="FC9" s="25"/>
      <c r="FD9" s="25" t="s">
        <v>459</v>
      </c>
      <c r="FE9" s="25"/>
      <c r="FF9" s="25" t="s">
        <v>450</v>
      </c>
      <c r="FG9" s="25"/>
    </row>
    <row r="10" spans="1:163" ht="15.75" x14ac:dyDescent="0.25">
      <c r="A10" s="26" t="s">
        <v>454</v>
      </c>
      <c r="B10" s="26"/>
      <c r="E10">
        <f t="shared" ref="E10:E73" si="0">IF(K10="","",RANK(K10,$K$9:$K$100,0))</f>
        <v>1</v>
      </c>
      <c r="F10" s="33" t="s">
        <v>456</v>
      </c>
      <c r="G10" s="27">
        <v>175317863.24700004</v>
      </c>
      <c r="H10" s="27">
        <v>10310430833.312</v>
      </c>
      <c r="I10" s="27">
        <v>179494552.984</v>
      </c>
      <c r="J10" s="27">
        <v>9273857516.6289997</v>
      </c>
      <c r="K10" s="7">
        <f>IF(OR(F10="Indéfini",F10="Autres",F10="Autre",F10="Autres produits alimentaires",F10="Total général"),"",IF(F10&lt;&gt;"",H10,""))</f>
        <v>10310430833.312</v>
      </c>
      <c r="M10">
        <f>IF(S10="","",RANK(S10,$S$9:$S$100,0))</f>
        <v>1</v>
      </c>
      <c r="N10" s="33" t="s">
        <v>61</v>
      </c>
      <c r="O10" s="27">
        <v>3886411942.6039991</v>
      </c>
      <c r="P10" s="27">
        <v>23154744827.875004</v>
      </c>
      <c r="Q10" s="27">
        <v>4855327293.5010004</v>
      </c>
      <c r="R10" s="27">
        <v>26669750758.054996</v>
      </c>
      <c r="S10" s="7">
        <f t="shared" ref="S10:S73" si="1">IF(OR(N10="Indéfini",N10="Autres",N10="Autre",N10="Autres demi-produits",N10="Total général"),"",IF(N10&lt;&gt;"",P10,""))</f>
        <v>23154744827.875004</v>
      </c>
      <c r="U10">
        <f t="shared" ref="U10:U73" si="2">IF(AA10="","",RANK(AA10,$AA$9:$AA$100,0))</f>
        <v>1</v>
      </c>
      <c r="V10" s="33" t="s">
        <v>31</v>
      </c>
      <c r="W10" s="27">
        <v>232567648.102</v>
      </c>
      <c r="X10" s="27">
        <v>2564117524.3499999</v>
      </c>
      <c r="Y10" s="27">
        <v>204211540.70200002</v>
      </c>
      <c r="Z10" s="27">
        <v>1977902930.6720002</v>
      </c>
      <c r="AA10" s="27">
        <f t="shared" ref="AA10:AA73" si="3">IF(OR(V10="Indéfini",V10="Autres",V10="Autre",V10="Autres demi-produits",V10="Total général"),"",IF(V10&lt;&gt;"",X10,""))</f>
        <v>2564117524.3499999</v>
      </c>
      <c r="AB10" s="27"/>
      <c r="AC10">
        <f t="shared" ref="AC10:AC73" si="4">IF(AI10="","",RANK(AI10,$AI$9:$AI$100,0))</f>
        <v>1</v>
      </c>
      <c r="AD10" s="33" t="s">
        <v>218</v>
      </c>
      <c r="AE10" s="27">
        <v>122.71199999999999</v>
      </c>
      <c r="AF10" s="27">
        <v>169183326.836</v>
      </c>
      <c r="AG10" s="27">
        <v>168.65800000000002</v>
      </c>
      <c r="AH10" s="27">
        <v>133186844.65899999</v>
      </c>
      <c r="AI10" s="7">
        <f>IF(OR(AD10="Indéfini",AD10="Autres",AD10="Autre",AD10="Autres demi-produits",AD10="Total général"),"",IF(AD10&lt;&gt;"",AF10,""))</f>
        <v>169183326.836</v>
      </c>
      <c r="AK10">
        <f t="shared" ref="AK10:AK73" si="5">IF(AQ10="","",RANK(AQ10,$AQ$9:$AQ$100,0))</f>
        <v>1</v>
      </c>
      <c r="AL10" s="33" t="s">
        <v>37</v>
      </c>
      <c r="AM10" s="27">
        <v>30943509.91</v>
      </c>
      <c r="AN10" s="27">
        <v>1058799694.353</v>
      </c>
      <c r="AO10" s="27">
        <v>6514869.9300000006</v>
      </c>
      <c r="AP10" s="27">
        <v>206855466.116</v>
      </c>
      <c r="AQ10" s="7">
        <f t="shared" ref="AQ10:AQ73" si="6">IF(OR(AL10="Indéfini",AL10="Autres",AL10="Autre",AL10="Autres produits bruts d'origine animale et végétale",AL10="Total général"),"",IF(AL10&lt;&gt;"",AN10,""))</f>
        <v>1058799694.353</v>
      </c>
      <c r="AS10">
        <f t="shared" ref="AS10:AS73" si="7">IF(AY10="","",RANK(AY10,$AY$9:$AY$100,0))</f>
        <v>1</v>
      </c>
      <c r="AT10" s="33" t="s">
        <v>50</v>
      </c>
      <c r="AU10" s="27">
        <v>2503564587.112</v>
      </c>
      <c r="AV10" s="27">
        <v>3143428717.4230003</v>
      </c>
      <c r="AW10" s="27">
        <v>2776009893</v>
      </c>
      <c r="AX10" s="27">
        <v>3889813846.9130011</v>
      </c>
      <c r="AY10" s="7">
        <f t="shared" ref="AY10:AY73" si="8">IF(OR(AT10="Indéfini",AT10="Autres",AT10="Autre",AT10="Autres produits bruts d'origine minérale",AT10="Total général"),"",IF(AT10&lt;&gt;"",AV10,""))</f>
        <v>3143428717.4230003</v>
      </c>
      <c r="BA10">
        <f t="shared" ref="BA10:BA73" si="9">IF(BG10="","",RANK(BG10,$BG$9:$BG$100,0))</f>
        <v>1</v>
      </c>
      <c r="BB10" s="33" t="s">
        <v>114</v>
      </c>
      <c r="BC10" s="27">
        <v>242748413.88199982</v>
      </c>
      <c r="BD10" s="27">
        <v>30298753023.537014</v>
      </c>
      <c r="BE10" s="27">
        <v>205893571.509</v>
      </c>
      <c r="BF10" s="27">
        <v>23590953227.278992</v>
      </c>
      <c r="BG10" s="7">
        <f t="shared" ref="BG10:BG73" si="10">IF(OR(BB10="Indéfini",BB10="Autres",BB10="Autre",BB10="Autres produits finis de consommation",BB10="Total général"),"",IF(BB10&lt;&gt;"",BD10,""))</f>
        <v>30298753023.537014</v>
      </c>
      <c r="BI10" t="str">
        <f t="shared" ref="BI10:BI73" si="11">IF(BO10="","",RANK(BO10,$BO$9:$BO$100,0))</f>
        <v/>
      </c>
      <c r="BJ10" s="33" t="s">
        <v>87</v>
      </c>
      <c r="BK10" s="27">
        <v>118914.55999999998</v>
      </c>
      <c r="BL10" s="27">
        <v>57708701.057999998</v>
      </c>
      <c r="BM10" s="27">
        <v>144486.70200000002</v>
      </c>
      <c r="BN10" s="27">
        <v>62409801.669</v>
      </c>
      <c r="BO10" s="27" t="str">
        <f t="shared" ref="BO10:BO73" si="12">IF(OR(BJ10="Indéfini",BJ10="Autres",BJ10="Autre",BJ10="Autres produits finis d'équipement agricole",BJ10="Total général"),"",IF(BJ10&lt;&gt;"",BL10,""))</f>
        <v/>
      </c>
      <c r="BP10" s="27"/>
      <c r="BQ10" s="27">
        <f t="shared" ref="BQ10:BQ73" si="13">IF(BW10="","",RANK(BW10,$BW$9:$BW$100,0))</f>
        <v>1</v>
      </c>
      <c r="BR10" s="33" t="s">
        <v>88</v>
      </c>
      <c r="BS10" s="27">
        <v>118787743.83199999</v>
      </c>
      <c r="BT10" s="27">
        <v>27034966618.858997</v>
      </c>
      <c r="BU10" s="27">
        <v>112562909.77099997</v>
      </c>
      <c r="BV10" s="27">
        <v>23391195385.436985</v>
      </c>
      <c r="BW10" s="27">
        <f t="shared" ref="BW10:BW73" si="14">IF(OR(BR10="Indéfini",BR10="Autres",BR10="Autre",BR10="Autres produits finis d'équipement industriel",BR10="Total général"),"",IF(BR10&lt;&gt;"",BT10,""))</f>
        <v>27034966618.858997</v>
      </c>
      <c r="BX10" s="27"/>
      <c r="BY10" s="26" t="s">
        <v>216</v>
      </c>
      <c r="BZ10" s="27">
        <v>4960270296.6299992</v>
      </c>
      <c r="CA10" s="27">
        <v>40624787523.781006</v>
      </c>
      <c r="CB10" s="27">
        <v>6425083012.560997</v>
      </c>
      <c r="CC10" s="27">
        <v>43775217224.584015</v>
      </c>
      <c r="CD10" s="27"/>
      <c r="CE10" s="31"/>
      <c r="CF10" s="27"/>
      <c r="CG10" s="27"/>
      <c r="CH10" s="27">
        <f t="shared" ref="CH10:CH73" si="15">IF(CN10="","",RANK(CN10,$CN$9:$CN$100,0))</f>
        <v>1</v>
      </c>
      <c r="CI10" s="33" t="s">
        <v>190</v>
      </c>
      <c r="CJ10" s="27">
        <v>3291018580.3270001</v>
      </c>
      <c r="CK10" s="27">
        <v>8352014676.4950008</v>
      </c>
      <c r="CL10" s="27">
        <v>2820400821</v>
      </c>
      <c r="CM10" s="27">
        <v>7689361600.5360003</v>
      </c>
      <c r="CN10" s="7">
        <f t="shared" ref="CN10:CN73" si="16">IF(OR(CI10="Indéfini",CI10="Autres",CI10="Autre",CI10="Autres produits alimentaires",CI10="Total général"),"",IF(CI10&lt;&gt;"",CK10,""))</f>
        <v>8352014676.4950008</v>
      </c>
      <c r="CQ10">
        <f>IF(CW10="","",RANK(CW10,$CW$9:$CW$100,0))</f>
        <v>1</v>
      </c>
      <c r="CR10" s="33" t="s">
        <v>66</v>
      </c>
      <c r="CS10" s="27">
        <v>571824427.8870002</v>
      </c>
      <c r="CT10" s="27">
        <v>9268354087.151001</v>
      </c>
      <c r="CU10" s="27">
        <v>557919891.89100015</v>
      </c>
      <c r="CV10" s="27">
        <v>9252355724.8319988</v>
      </c>
      <c r="CW10" s="7">
        <f>IF(OR(CR10="Indéfini",CR10="Autres",CR10="Autre",CR10="Autres demi-produits",CR10="Total général"),"",IF(CR10&lt;&gt;"",CT10,""))</f>
        <v>9268354087.151001</v>
      </c>
      <c r="CY10">
        <f t="shared" ref="CY10:CY73" si="17">IF(DE10="","",RANK(DE10,$DE$9:$DE$100,0))</f>
        <v>1</v>
      </c>
      <c r="CZ10" s="33" t="s">
        <v>33</v>
      </c>
      <c r="DA10" s="27">
        <v>3489750934.8919997</v>
      </c>
      <c r="DB10" s="27">
        <v>29639642772.120995</v>
      </c>
      <c r="DC10" s="27">
        <v>3260402128.3399992</v>
      </c>
      <c r="DD10" s="27">
        <v>21506800733.802006</v>
      </c>
      <c r="DE10" s="7">
        <f t="shared" ref="DE10:DE73" si="18">IF(OR(CZ10="Indéfini",CZ10="Autres",CZ10="Autre",CZ10="Autres demi-produits",CZ10="Total général"),"",IF(CZ10&lt;&gt;"",DB10,""))</f>
        <v>29639642772.120995</v>
      </c>
      <c r="DG10">
        <f t="shared" ref="DG10:DG73" si="19">IF(DM10="","",RANK(DM10,$DM$9:$DM$100,0))</f>
        <v>1</v>
      </c>
      <c r="DH10" s="33" t="s">
        <v>218</v>
      </c>
      <c r="DI10" s="27">
        <v>854.45099999997524</v>
      </c>
      <c r="DJ10" s="27">
        <v>1002717564.14</v>
      </c>
      <c r="DK10" s="27">
        <v>783.04700000000764</v>
      </c>
      <c r="DL10" s="27">
        <v>721804256.12800002</v>
      </c>
      <c r="DM10" s="7">
        <f>IF(OR(DH10="Indéfini",DH10="Autres",DH10="Autre",DH10="Autres demi-produits",DH10="Total général"),"",IF(DH10&lt;&gt;"",DJ10,""))</f>
        <v>1002717564.14</v>
      </c>
      <c r="DO10">
        <f t="shared" ref="DO10:DO73" si="20">IF(DU10="","",RANK(DU10,$DU$9:$DU$100,0))</f>
        <v>1</v>
      </c>
      <c r="DP10" s="33" t="s">
        <v>38</v>
      </c>
      <c r="DQ10" s="27">
        <v>272571362.94</v>
      </c>
      <c r="DR10" s="27">
        <v>2988790475</v>
      </c>
      <c r="DS10" s="27">
        <v>262711481.19999999</v>
      </c>
      <c r="DT10" s="27">
        <v>2808917760</v>
      </c>
      <c r="DU10" s="7">
        <f t="shared" ref="DU10:DU73" si="21">IF(OR(DP10="Indéfini",DP10="Autres",DP10="Autre",DP10="Autres produits bruts d'origine animale et végétale",DP10="Total général"),"",IF(DP10&lt;&gt;"",DR10,""))</f>
        <v>2988790475</v>
      </c>
      <c r="DW10">
        <f t="shared" ref="DW10:DW73" si="22">IF(EC10="","",RANK(EC10,$EC$9:$EC$100,0))</f>
        <v>1</v>
      </c>
      <c r="DX10" s="33" t="s">
        <v>161</v>
      </c>
      <c r="DY10" s="27">
        <v>2811529180</v>
      </c>
      <c r="DZ10" s="27">
        <v>12869395242.030001</v>
      </c>
      <c r="EA10" s="27">
        <v>2994696775</v>
      </c>
      <c r="EB10" s="27">
        <v>5327351102.2399988</v>
      </c>
      <c r="EC10" s="7">
        <f>IF(OR(DX10="Indéfini",DX10="Autres",DX10="Autre",DX10="Autres produits bruts d'origine minérale",DX10="Total général"),"",IF(DX10&lt;&gt;"",DZ10,""))</f>
        <v>12869395242.030001</v>
      </c>
      <c r="EE10">
        <f t="shared" ref="EE10:EE73" si="23">IF(EK10="","",RANK(EK10,$EK$9:$EK$100,0))</f>
        <v>1</v>
      </c>
      <c r="EF10" s="33" t="s">
        <v>116</v>
      </c>
      <c r="EG10" s="27">
        <v>160743666.06299996</v>
      </c>
      <c r="EH10" s="27">
        <v>17338047230.002003</v>
      </c>
      <c r="EI10" s="27">
        <v>140787164.08500001</v>
      </c>
      <c r="EJ10" s="27">
        <v>14119599423.138004</v>
      </c>
      <c r="EK10" s="7">
        <f>IF(OR(EF10="Indéfini",EF10="Autres",EF10="Autre",EF10="Autres produits finis de consommation",EF10="Total général"),"",IF(EF10&lt;&gt;"",EH10,""))</f>
        <v>17338047230.002003</v>
      </c>
      <c r="EM10">
        <f t="shared" ref="EM10:EM73" si="24">IF(ES10="","",RANK(ES10,$ES$9:$ES$100,0))</f>
        <v>1</v>
      </c>
      <c r="EN10" s="33" t="s">
        <v>86</v>
      </c>
      <c r="EO10" s="27">
        <v>12230892.129000001</v>
      </c>
      <c r="EP10" s="27">
        <v>650221851.13399971</v>
      </c>
      <c r="EQ10" s="27">
        <v>9738270.464999998</v>
      </c>
      <c r="ER10" s="27">
        <v>683976458.29900002</v>
      </c>
      <c r="ES10" s="27">
        <f t="shared" ref="ES10:ES73" si="25">IF(OR(EN10="Indéfini",EN10="Autres",EN10="Autre",EN10="Autres produits finis d'équipement agricole",EN10="Total général"),"",IF(EN10&lt;&gt;"",EP10,""))</f>
        <v>650221851.13399971</v>
      </c>
      <c r="ET10" s="27"/>
      <c r="EU10" s="27">
        <f t="shared" ref="EU10:EU73" si="26">IF(FA10="","",RANK(FA10,$FA$9:$FA$100,0))</f>
        <v>1</v>
      </c>
      <c r="EV10" s="33" t="s">
        <v>89</v>
      </c>
      <c r="EW10" s="27">
        <v>1230647.4279999998</v>
      </c>
      <c r="EX10" s="27">
        <v>9235434233.1020012</v>
      </c>
      <c r="EY10" s="27">
        <v>1375387.0129999996</v>
      </c>
      <c r="EZ10" s="27">
        <v>7061192129.5570021</v>
      </c>
      <c r="FA10" s="7">
        <f t="shared" ref="FA10:FA73" si="27">IF(OR(EV10="Indéfini",EV10="Autres",EV10="Autre",EV10="Autres produits finis d'équipement industriel",EV10="Total général"),"",IF(EV10&lt;&gt;"",EX10,""))</f>
        <v>9235434233.1020012</v>
      </c>
      <c r="FC10" s="24" t="s">
        <v>210</v>
      </c>
      <c r="FD10" s="25" t="s">
        <v>213</v>
      </c>
      <c r="FE10" s="25" t="s">
        <v>208</v>
      </c>
      <c r="FF10" s="25" t="s">
        <v>213</v>
      </c>
      <c r="FG10" s="25" t="s">
        <v>208</v>
      </c>
    </row>
    <row r="11" spans="1:163" ht="15.75" x14ac:dyDescent="0.25">
      <c r="A11" s="26" t="s">
        <v>455</v>
      </c>
      <c r="B11" s="26"/>
      <c r="E11">
        <f t="shared" si="0"/>
        <v>2</v>
      </c>
      <c r="F11" s="33" t="s">
        <v>5</v>
      </c>
      <c r="G11" s="27">
        <v>65379095.503000028</v>
      </c>
      <c r="H11" s="27">
        <v>6573111800.2080011</v>
      </c>
      <c r="I11" s="27">
        <v>59558979.290000007</v>
      </c>
      <c r="J11" s="27">
        <v>5810394166.9820004</v>
      </c>
      <c r="K11" s="7">
        <f t="shared" ref="K11:K73" si="28">IF(OR(F11="Indéfini",F11="Autres",F11="Autre",F11="Autres produits alimentaires",F11="Total général"),"",IF(F11&lt;&gt;"",H11,""))</f>
        <v>6573111800.2080011</v>
      </c>
      <c r="M11">
        <f t="shared" ref="M11:M73" si="29">IF(S11="","",RANK(S11,$S$9:$S$100,0))</f>
        <v>2</v>
      </c>
      <c r="N11" s="33" t="s">
        <v>62</v>
      </c>
      <c r="O11" s="27">
        <v>517723130.80100012</v>
      </c>
      <c r="P11" s="27">
        <v>6395693124.7880011</v>
      </c>
      <c r="Q11" s="27">
        <v>859297750</v>
      </c>
      <c r="R11" s="27">
        <v>6264912885.6889982</v>
      </c>
      <c r="S11" s="7">
        <f t="shared" si="1"/>
        <v>6395693124.7880011</v>
      </c>
      <c r="U11">
        <f t="shared" si="2"/>
        <v>2</v>
      </c>
      <c r="V11" s="33" t="s">
        <v>32</v>
      </c>
      <c r="W11" s="27">
        <v>0</v>
      </c>
      <c r="X11" s="27">
        <v>39086328</v>
      </c>
      <c r="Y11" s="27">
        <v>0</v>
      </c>
      <c r="Z11" s="27">
        <v>184857696</v>
      </c>
      <c r="AA11" s="27">
        <f t="shared" si="3"/>
        <v>39086328</v>
      </c>
      <c r="AB11" s="27"/>
      <c r="AC11" t="str">
        <f t="shared" si="4"/>
        <v/>
      </c>
      <c r="AD11" s="26" t="s">
        <v>138</v>
      </c>
      <c r="AE11" s="27">
        <v>122.71199999999999</v>
      </c>
      <c r="AF11" s="27">
        <v>169183326.836</v>
      </c>
      <c r="AG11" s="27">
        <v>168.65800000000002</v>
      </c>
      <c r="AH11" s="27">
        <v>133186844.65899999</v>
      </c>
      <c r="AI11" s="7" t="str">
        <f t="shared" ref="AI11:AI74" si="30">IF(OR(AD11="Indéfini",AD11="Autres",AD11="Autre",AD11="Autres demi-produits",AD11="Total général"),"",IF(AD11&lt;&gt;"",AF11,""))</f>
        <v/>
      </c>
      <c r="AK11">
        <f t="shared" si="5"/>
        <v>2</v>
      </c>
      <c r="AL11" s="33" t="s">
        <v>39</v>
      </c>
      <c r="AM11" s="27">
        <v>7425794.2120000003</v>
      </c>
      <c r="AN11" s="27">
        <v>443114065.10399979</v>
      </c>
      <c r="AO11" s="27">
        <v>9345314.8100000005</v>
      </c>
      <c r="AP11" s="27">
        <v>456663745.27400017</v>
      </c>
      <c r="AQ11" s="7">
        <f t="shared" si="6"/>
        <v>443114065.10399979</v>
      </c>
      <c r="AS11">
        <f t="shared" si="7"/>
        <v>2</v>
      </c>
      <c r="AT11" s="33" t="s">
        <v>52</v>
      </c>
      <c r="AU11" s="27">
        <v>83091891</v>
      </c>
      <c r="AV11" s="27">
        <v>2371886471</v>
      </c>
      <c r="AW11" s="27">
        <v>36774359</v>
      </c>
      <c r="AX11" s="27">
        <v>562531642</v>
      </c>
      <c r="AY11" s="7">
        <f t="shared" si="8"/>
        <v>2371886471</v>
      </c>
      <c r="BA11">
        <f t="shared" si="9"/>
        <v>2</v>
      </c>
      <c r="BB11" s="33" t="s">
        <v>115</v>
      </c>
      <c r="BC11" s="27">
        <v>32683608.605000012</v>
      </c>
      <c r="BD11" s="27">
        <v>11883312998.104996</v>
      </c>
      <c r="BE11" s="27">
        <v>37219404.134000003</v>
      </c>
      <c r="BF11" s="27">
        <v>12938480533.838997</v>
      </c>
      <c r="BG11" s="7">
        <f t="shared" si="10"/>
        <v>11883312998.104996</v>
      </c>
      <c r="BI11">
        <f t="shared" si="11"/>
        <v>1</v>
      </c>
      <c r="BJ11" s="33" t="s">
        <v>86</v>
      </c>
      <c r="BK11" s="27">
        <v>147224.06899999999</v>
      </c>
      <c r="BL11" s="27">
        <v>8147031.1849999996</v>
      </c>
      <c r="BM11" s="27">
        <v>650140.56300000008</v>
      </c>
      <c r="BN11" s="27">
        <v>29181625.155000001</v>
      </c>
      <c r="BO11" s="27">
        <f t="shared" si="12"/>
        <v>8147031.1849999996</v>
      </c>
      <c r="BP11" s="27"/>
      <c r="BQ11" s="27">
        <f t="shared" si="13"/>
        <v>2</v>
      </c>
      <c r="BR11" s="33" t="s">
        <v>89</v>
      </c>
      <c r="BS11" s="27">
        <v>1760210.6169999996</v>
      </c>
      <c r="BT11" s="27">
        <v>8599289387.6760006</v>
      </c>
      <c r="BU11" s="27">
        <v>1537475.4169999994</v>
      </c>
      <c r="BV11" s="27">
        <v>7198138689.189003</v>
      </c>
      <c r="BW11" s="27">
        <f t="shared" si="14"/>
        <v>8599289387.6760006</v>
      </c>
      <c r="BX11" s="27"/>
      <c r="BY11" s="26" t="s">
        <v>449</v>
      </c>
      <c r="BZ11" s="27">
        <v>238023042.62199998</v>
      </c>
      <c r="CA11" s="27">
        <v>2633951164.96</v>
      </c>
      <c r="CB11" s="27">
        <v>233006422.47000003</v>
      </c>
      <c r="CC11" s="27">
        <v>2261168343.3670006</v>
      </c>
      <c r="CD11" s="27"/>
      <c r="CE11" s="31"/>
      <c r="CF11" s="27"/>
      <c r="CG11" s="27"/>
      <c r="CH11" s="27">
        <f t="shared" si="15"/>
        <v>2</v>
      </c>
      <c r="CI11" s="33" t="s">
        <v>191</v>
      </c>
      <c r="CJ11" s="27">
        <v>1567830276.8290002</v>
      </c>
      <c r="CK11" s="27">
        <v>3737032643.3130002</v>
      </c>
      <c r="CL11" s="27">
        <v>1305707917.4819999</v>
      </c>
      <c r="CM11" s="27">
        <v>3344702204.75</v>
      </c>
      <c r="CN11" s="7">
        <f t="shared" si="16"/>
        <v>3737032643.3130002</v>
      </c>
      <c r="CQ11">
        <f t="shared" ref="CQ11:CQ73" si="31">IF(CW11="","",RANK(CW11,$CW$9:$CW$100,0))</f>
        <v>2</v>
      </c>
      <c r="CR11" s="33" t="s">
        <v>77</v>
      </c>
      <c r="CS11" s="27">
        <v>618818193.29799986</v>
      </c>
      <c r="CT11" s="27">
        <v>6770605071.7159986</v>
      </c>
      <c r="CU11" s="27">
        <v>956347694.03400052</v>
      </c>
      <c r="CV11" s="27">
        <v>7102649857.2460051</v>
      </c>
      <c r="CW11" s="7">
        <f>IF(OR(CR11="Indéfini",CR11="Autres",CR11="Autre",CR11="Autres demi-produits",CR11="Total général"),"",IF(CR11&lt;&gt;"",CT11,""))</f>
        <v>6770605071.7159986</v>
      </c>
      <c r="CY11">
        <f t="shared" si="17"/>
        <v>2</v>
      </c>
      <c r="CZ11" s="33" t="s">
        <v>151</v>
      </c>
      <c r="DA11" s="27">
        <v>4484639093.7120008</v>
      </c>
      <c r="DB11" s="27">
        <v>9197463601.4280014</v>
      </c>
      <c r="DC11" s="27">
        <v>5198135125.8589993</v>
      </c>
      <c r="DD11" s="27">
        <v>9184128218.9039974</v>
      </c>
      <c r="DE11" s="7">
        <f t="shared" si="18"/>
        <v>9197463601.4280014</v>
      </c>
      <c r="DG11" t="str">
        <f t="shared" si="19"/>
        <v/>
      </c>
      <c r="DH11" s="26" t="s">
        <v>138</v>
      </c>
      <c r="DI11" s="27">
        <v>854.45099999999263</v>
      </c>
      <c r="DJ11" s="27">
        <v>1002717564.14</v>
      </c>
      <c r="DK11" s="27">
        <v>783.04700000000059</v>
      </c>
      <c r="DL11" s="27">
        <v>721804256.12800002</v>
      </c>
      <c r="DM11" s="7" t="str">
        <f t="shared" ref="DM11:DM74" si="32">IF(OR(DH11="Indéfini",DH11="Autres",DH11="Autre",DH11="Autres demi-produits",DH11="Total général"),"",IF(DH11&lt;&gt;"",DJ11,""))</f>
        <v/>
      </c>
      <c r="DO11">
        <f t="shared" si="20"/>
        <v>2</v>
      </c>
      <c r="DP11" s="33" t="s">
        <v>153</v>
      </c>
      <c r="DQ11" s="27">
        <v>215413948.96499994</v>
      </c>
      <c r="DR11" s="27">
        <v>1079408712.2309999</v>
      </c>
      <c r="DS11" s="27">
        <v>279149391.20300001</v>
      </c>
      <c r="DT11" s="27">
        <v>1382548356.6010001</v>
      </c>
      <c r="DU11" s="7">
        <f t="shared" si="21"/>
        <v>1079408712.2309999</v>
      </c>
      <c r="DW11">
        <f t="shared" si="22"/>
        <v>2</v>
      </c>
      <c r="DX11" s="33" t="s">
        <v>51</v>
      </c>
      <c r="DY11" s="27">
        <v>673791198</v>
      </c>
      <c r="DZ11" s="27">
        <v>2516058923</v>
      </c>
      <c r="EA11" s="27">
        <v>532150548.57999998</v>
      </c>
      <c r="EB11" s="27">
        <v>1984747536.1599998</v>
      </c>
      <c r="EC11" s="7">
        <f t="shared" ref="EC11:EC73" si="33">IF(OR(DX11="Indéfini",DX11="Autres",DX11="Autre",DX11="Autres produits bruts d'origine minérale",DX11="Total général"),"",IF(DX11&lt;&gt;"",DZ11,""))</f>
        <v>2516058923</v>
      </c>
      <c r="EE11">
        <f t="shared" si="23"/>
        <v>2</v>
      </c>
      <c r="EF11" s="33" t="s">
        <v>114</v>
      </c>
      <c r="EG11" s="27">
        <v>116613123.661</v>
      </c>
      <c r="EH11" s="27">
        <v>16124763297.858004</v>
      </c>
      <c r="EI11" s="27">
        <v>90603799.199000016</v>
      </c>
      <c r="EJ11" s="27">
        <v>13537306741.417004</v>
      </c>
      <c r="EK11" s="7">
        <f t="shared" ref="EK11:EK73" si="34">IF(OR(EF11="Indéfini",EF11="Autres",EF11="Autre",EF11="Autres produits finis de consommation",EF11="Total général"),"",IF(EF11&lt;&gt;"",EH11,""))</f>
        <v>16124763297.858004</v>
      </c>
      <c r="EM11">
        <f t="shared" si="24"/>
        <v>2</v>
      </c>
      <c r="EN11" s="33" t="s">
        <v>174</v>
      </c>
      <c r="EO11" s="27">
        <v>3656889.7399999993</v>
      </c>
      <c r="EP11" s="27">
        <v>229289677.61900002</v>
      </c>
      <c r="EQ11" s="27">
        <v>2070713.09</v>
      </c>
      <c r="ER11" s="27">
        <v>126289081</v>
      </c>
      <c r="ES11" s="27">
        <f t="shared" si="25"/>
        <v>229289677.61900002</v>
      </c>
      <c r="ET11" s="27"/>
      <c r="EU11" s="27">
        <f t="shared" si="26"/>
        <v>2</v>
      </c>
      <c r="EV11" s="33" t="s">
        <v>90</v>
      </c>
      <c r="EW11" s="27">
        <v>18885345.279999997</v>
      </c>
      <c r="EX11" s="27">
        <v>7820467806.4810028</v>
      </c>
      <c r="EY11" s="27">
        <v>16417765.553999998</v>
      </c>
      <c r="EZ11" s="27">
        <v>6874950181.0670042</v>
      </c>
      <c r="FA11" s="7">
        <f t="shared" si="27"/>
        <v>7820467806.4810028</v>
      </c>
      <c r="FC11" s="26" t="s">
        <v>215</v>
      </c>
      <c r="FD11" s="27">
        <v>7968512862.1839991</v>
      </c>
      <c r="FE11" s="27">
        <v>40164421230.723015</v>
      </c>
      <c r="FF11" s="27">
        <v>7389639016.6780043</v>
      </c>
      <c r="FG11" s="27">
        <v>41131935504.686028</v>
      </c>
    </row>
    <row r="12" spans="1:163" ht="15.75" x14ac:dyDescent="0.25">
      <c r="A12" s="26" t="s">
        <v>461</v>
      </c>
      <c r="B12" s="26"/>
      <c r="E12">
        <f t="shared" si="0"/>
        <v>3</v>
      </c>
      <c r="F12" s="33" t="s">
        <v>6</v>
      </c>
      <c r="G12" s="27">
        <v>318999568.07000011</v>
      </c>
      <c r="H12" s="27">
        <v>6330054441.2569942</v>
      </c>
      <c r="I12" s="27">
        <v>338874353.99999994</v>
      </c>
      <c r="J12" s="27">
        <v>5949819416.7349949</v>
      </c>
      <c r="K12" s="7">
        <f t="shared" si="28"/>
        <v>6330054441.2569942</v>
      </c>
      <c r="M12">
        <f t="shared" si="29"/>
        <v>3</v>
      </c>
      <c r="N12" s="33" t="s">
        <v>68</v>
      </c>
      <c r="O12" s="27">
        <v>105811.21599999999</v>
      </c>
      <c r="P12" s="27">
        <v>2181608135.9289999</v>
      </c>
      <c r="Q12" s="27">
        <v>108090.49499999998</v>
      </c>
      <c r="R12" s="27">
        <v>937203631.57299984</v>
      </c>
      <c r="S12" s="7">
        <f t="shared" si="1"/>
        <v>2181608135.9289999</v>
      </c>
      <c r="U12">
        <f t="shared" si="2"/>
        <v>3</v>
      </c>
      <c r="V12" s="33" t="s">
        <v>198</v>
      </c>
      <c r="W12" s="27">
        <v>4460365.46</v>
      </c>
      <c r="X12" s="27">
        <v>19871122</v>
      </c>
      <c r="Y12" s="27">
        <v>372662.5</v>
      </c>
      <c r="Z12" s="27">
        <v>4251555</v>
      </c>
      <c r="AA12" s="27">
        <f t="shared" si="3"/>
        <v>19871122</v>
      </c>
      <c r="AB12" s="27"/>
      <c r="AC12" t="str">
        <f t="shared" si="4"/>
        <v/>
      </c>
      <c r="AI12" s="7" t="str">
        <f t="shared" si="30"/>
        <v/>
      </c>
      <c r="AK12">
        <f t="shared" si="5"/>
        <v>3</v>
      </c>
      <c r="AL12" s="33" t="s">
        <v>35</v>
      </c>
      <c r="AM12" s="27">
        <v>14406734.387999995</v>
      </c>
      <c r="AN12" s="27">
        <v>370554390.31099987</v>
      </c>
      <c r="AO12" s="27">
        <v>15710388.714000002</v>
      </c>
      <c r="AP12" s="27">
        <v>350279191.18400007</v>
      </c>
      <c r="AQ12" s="7">
        <f t="shared" si="6"/>
        <v>370554390.31099987</v>
      </c>
      <c r="AS12">
        <f t="shared" si="7"/>
        <v>3</v>
      </c>
      <c r="AT12" s="33" t="s">
        <v>51</v>
      </c>
      <c r="AU12" s="27">
        <v>22981944.582000002</v>
      </c>
      <c r="AV12" s="27">
        <v>659054175.29999995</v>
      </c>
      <c r="AW12" s="27">
        <v>23538902.605999999</v>
      </c>
      <c r="AX12" s="27">
        <v>449250933.87099999</v>
      </c>
      <c r="AY12" s="7">
        <f t="shared" si="8"/>
        <v>659054175.29999995</v>
      </c>
      <c r="BA12">
        <f t="shared" si="9"/>
        <v>3</v>
      </c>
      <c r="BB12" s="33" t="s">
        <v>116</v>
      </c>
      <c r="BC12" s="27">
        <v>89810880.252999991</v>
      </c>
      <c r="BD12" s="27">
        <v>6963789852.8649988</v>
      </c>
      <c r="BE12" s="27">
        <v>108300723.95299999</v>
      </c>
      <c r="BF12" s="27">
        <v>8132188923.7980022</v>
      </c>
      <c r="BG12" s="7">
        <f t="shared" si="10"/>
        <v>6963789852.8649988</v>
      </c>
      <c r="BI12">
        <f t="shared" si="11"/>
        <v>2</v>
      </c>
      <c r="BJ12" s="33" t="s">
        <v>174</v>
      </c>
      <c r="BK12" s="27">
        <v>55750</v>
      </c>
      <c r="BL12" s="27">
        <v>483027</v>
      </c>
      <c r="BM12" s="27">
        <v>25730</v>
      </c>
      <c r="BN12" s="27">
        <v>1566793</v>
      </c>
      <c r="BO12" s="27">
        <f t="shared" si="12"/>
        <v>483027</v>
      </c>
      <c r="BP12" s="27"/>
      <c r="BQ12" s="27">
        <f t="shared" si="13"/>
        <v>3</v>
      </c>
      <c r="BR12" s="33" t="s">
        <v>90</v>
      </c>
      <c r="BS12" s="27">
        <v>9260477.213000007</v>
      </c>
      <c r="BT12" s="27">
        <v>4849045461.2109995</v>
      </c>
      <c r="BU12" s="27">
        <v>8815468.387000002</v>
      </c>
      <c r="BV12" s="27">
        <v>4938897305.9969988</v>
      </c>
      <c r="BW12" s="27">
        <f t="shared" si="14"/>
        <v>4849045461.2109995</v>
      </c>
      <c r="BX12" s="27"/>
      <c r="BY12" s="26" t="s">
        <v>374</v>
      </c>
      <c r="BZ12" s="27">
        <v>147</v>
      </c>
      <c r="CA12" s="27">
        <v>15765.415999999999</v>
      </c>
      <c r="CB12" s="27">
        <v>0</v>
      </c>
      <c r="CC12" s="27">
        <v>0</v>
      </c>
      <c r="CD12" s="27"/>
      <c r="CE12" s="31"/>
      <c r="CF12" s="27"/>
      <c r="CG12" s="27"/>
      <c r="CH12" s="27">
        <f t="shared" si="15"/>
        <v>3</v>
      </c>
      <c r="CI12" s="33" t="s">
        <v>149</v>
      </c>
      <c r="CJ12" s="27">
        <v>1262681786.5999999</v>
      </c>
      <c r="CK12" s="27">
        <v>3500349723.8239999</v>
      </c>
      <c r="CL12" s="27">
        <v>1145153639.9000001</v>
      </c>
      <c r="CM12" s="27">
        <v>2996830168.9280005</v>
      </c>
      <c r="CN12" s="7">
        <f t="shared" si="16"/>
        <v>3500349723.8239999</v>
      </c>
      <c r="CQ12">
        <f t="shared" si="31"/>
        <v>3</v>
      </c>
      <c r="CR12" s="33" t="s">
        <v>166</v>
      </c>
      <c r="CS12" s="27">
        <v>53335040.456000008</v>
      </c>
      <c r="CT12" s="27">
        <v>6397106582.1720009</v>
      </c>
      <c r="CU12" s="27">
        <v>50862744.41300001</v>
      </c>
      <c r="CV12" s="27">
        <v>4873181135.9429998</v>
      </c>
      <c r="CW12" s="7">
        <f>IF(OR(CR12="Indéfini",CR12="Autres",CR12="Autre",CR12="Autres demi-produits",CR12="Total général"),"",IF(CR12&lt;&gt;"",CT12,""))</f>
        <v>6397106582.1720009</v>
      </c>
      <c r="CY12">
        <f t="shared" si="17"/>
        <v>3</v>
      </c>
      <c r="CZ12" s="33" t="s">
        <v>31</v>
      </c>
      <c r="DA12" s="27">
        <v>670598770.04400015</v>
      </c>
      <c r="DB12" s="27">
        <v>6669299247.9079971</v>
      </c>
      <c r="DC12" s="27">
        <v>636685855.94200015</v>
      </c>
      <c r="DD12" s="27">
        <v>4979880402.0969992</v>
      </c>
      <c r="DE12" s="7">
        <f t="shared" si="18"/>
        <v>6669299247.9079971</v>
      </c>
      <c r="DG12" t="str">
        <f t="shared" si="19"/>
        <v/>
      </c>
      <c r="DM12" s="7" t="str">
        <f t="shared" si="32"/>
        <v/>
      </c>
      <c r="DO12">
        <f t="shared" si="20"/>
        <v>3</v>
      </c>
      <c r="DP12" s="33" t="s">
        <v>157</v>
      </c>
      <c r="DQ12" s="27">
        <v>1849055.0670000003</v>
      </c>
      <c r="DR12" s="27">
        <v>800646658.51199996</v>
      </c>
      <c r="DS12" s="27">
        <v>17068262.240000006</v>
      </c>
      <c r="DT12" s="27">
        <v>698643287.87800026</v>
      </c>
      <c r="DU12" s="7">
        <f t="shared" si="21"/>
        <v>800646658.51199996</v>
      </c>
      <c r="DW12">
        <f t="shared" si="22"/>
        <v>3</v>
      </c>
      <c r="DX12" s="33" t="s">
        <v>59</v>
      </c>
      <c r="DY12" s="27">
        <v>15216548.509999998</v>
      </c>
      <c r="DZ12" s="27">
        <v>227381252.803</v>
      </c>
      <c r="EA12" s="27">
        <v>14203157.043</v>
      </c>
      <c r="EB12" s="27">
        <v>220266692.43000001</v>
      </c>
      <c r="EC12" s="7">
        <f t="shared" si="33"/>
        <v>227381252.803</v>
      </c>
      <c r="EE12" t="str">
        <f t="shared" si="23"/>
        <v/>
      </c>
      <c r="EF12" s="33" t="s">
        <v>137</v>
      </c>
      <c r="EG12" s="27">
        <v>43547479.61899998</v>
      </c>
      <c r="EH12" s="27">
        <v>7102160552.8140001</v>
      </c>
      <c r="EI12" s="27">
        <v>45468179.995999999</v>
      </c>
      <c r="EJ12" s="27">
        <v>6280806869.2620001</v>
      </c>
      <c r="EK12" s="7" t="str">
        <f t="shared" si="34"/>
        <v/>
      </c>
      <c r="EM12" t="str">
        <f t="shared" si="24"/>
        <v/>
      </c>
      <c r="EN12" s="33" t="s">
        <v>87</v>
      </c>
      <c r="EO12" s="27">
        <v>193545.60000000001</v>
      </c>
      <c r="EP12" s="27">
        <v>16217782.580000002</v>
      </c>
      <c r="EQ12" s="27">
        <v>55444.24200000002</v>
      </c>
      <c r="ER12" s="27">
        <v>3366759.3939999999</v>
      </c>
      <c r="ES12" s="27" t="str">
        <f t="shared" si="25"/>
        <v/>
      </c>
      <c r="ET12" s="27"/>
      <c r="EU12" s="27">
        <f t="shared" si="26"/>
        <v>3</v>
      </c>
      <c r="EV12" s="33" t="s">
        <v>348</v>
      </c>
      <c r="EW12" s="27">
        <v>48314866.859999985</v>
      </c>
      <c r="EX12" s="27">
        <v>7053319313.5379963</v>
      </c>
      <c r="EY12" s="27">
        <v>45688557.43999999</v>
      </c>
      <c r="EZ12" s="27">
        <v>6351943233.9699993</v>
      </c>
      <c r="FA12" s="7">
        <f t="shared" si="27"/>
        <v>7053319313.5379963</v>
      </c>
      <c r="FC12" s="26" t="s">
        <v>216</v>
      </c>
      <c r="FD12" s="27">
        <v>4795535905.8000002</v>
      </c>
      <c r="FE12" s="27">
        <v>70762638664.14502</v>
      </c>
      <c r="FF12" s="27">
        <v>5580410233.5</v>
      </c>
      <c r="FG12" s="27">
        <v>70598862329.626022</v>
      </c>
    </row>
    <row r="13" spans="1:163" ht="15.75" x14ac:dyDescent="0.25">
      <c r="A13" s="26" t="s">
        <v>462</v>
      </c>
      <c r="B13" s="26"/>
      <c r="E13">
        <f t="shared" si="0"/>
        <v>4</v>
      </c>
      <c r="F13" s="33" t="s">
        <v>8</v>
      </c>
      <c r="G13" s="27">
        <v>272430947.10000008</v>
      </c>
      <c r="H13" s="27">
        <v>4196738514.8639994</v>
      </c>
      <c r="I13" s="27">
        <v>295907183.70800018</v>
      </c>
      <c r="J13" s="27">
        <v>3985015999.3100038</v>
      </c>
      <c r="K13" s="7">
        <f t="shared" si="28"/>
        <v>4196738514.8639994</v>
      </c>
      <c r="M13">
        <f t="shared" si="29"/>
        <v>4</v>
      </c>
      <c r="N13" s="33" t="s">
        <v>241</v>
      </c>
      <c r="O13" s="27">
        <v>587201.83999999962</v>
      </c>
      <c r="P13" s="27">
        <v>1746344248.3280003</v>
      </c>
      <c r="Q13" s="27">
        <v>588278.21800000058</v>
      </c>
      <c r="R13" s="27">
        <v>2026115779.0949998</v>
      </c>
      <c r="S13" s="7">
        <f t="shared" si="1"/>
        <v>1746344248.3280003</v>
      </c>
      <c r="U13">
        <f t="shared" si="2"/>
        <v>4</v>
      </c>
      <c r="V13" s="33" t="s">
        <v>33</v>
      </c>
      <c r="W13" s="27">
        <v>565729.34000000008</v>
      </c>
      <c r="X13" s="27">
        <v>9657860.8000000007</v>
      </c>
      <c r="Y13" s="27">
        <v>28093021.868000001</v>
      </c>
      <c r="Z13" s="27">
        <v>93303802.734999999</v>
      </c>
      <c r="AA13" s="27">
        <f t="shared" si="3"/>
        <v>9657860.8000000007</v>
      </c>
      <c r="AB13" s="27"/>
      <c r="AC13" t="str">
        <f t="shared" si="4"/>
        <v/>
      </c>
      <c r="AI13" s="7" t="str">
        <f t="shared" si="30"/>
        <v/>
      </c>
      <c r="AK13">
        <f t="shared" si="5"/>
        <v>4</v>
      </c>
      <c r="AL13" s="33" t="s">
        <v>36</v>
      </c>
      <c r="AM13" s="27">
        <v>7085794</v>
      </c>
      <c r="AN13" s="27">
        <v>225124240.95999998</v>
      </c>
      <c r="AO13" s="27">
        <v>10384053</v>
      </c>
      <c r="AP13" s="27">
        <v>302001391.17000002</v>
      </c>
      <c r="AQ13" s="7">
        <f t="shared" si="6"/>
        <v>225124240.95999998</v>
      </c>
      <c r="AS13">
        <f t="shared" si="7"/>
        <v>4</v>
      </c>
      <c r="AT13" s="33" t="s">
        <v>53</v>
      </c>
      <c r="AU13" s="27">
        <v>417411232</v>
      </c>
      <c r="AV13" s="27">
        <v>481071340.39999998</v>
      </c>
      <c r="AW13" s="27">
        <v>418666977</v>
      </c>
      <c r="AX13" s="27">
        <v>495109526</v>
      </c>
      <c r="AY13" s="7">
        <f t="shared" si="8"/>
        <v>481071340.39999998</v>
      </c>
      <c r="BA13">
        <f t="shared" si="9"/>
        <v>4</v>
      </c>
      <c r="BB13" s="33" t="s">
        <v>321</v>
      </c>
      <c r="BC13" s="27">
        <v>24346122.856999993</v>
      </c>
      <c r="BD13" s="27">
        <v>3944913891.5920005</v>
      </c>
      <c r="BE13" s="27">
        <v>20768723.272999998</v>
      </c>
      <c r="BF13" s="27">
        <v>3494366593.8890009</v>
      </c>
      <c r="BG13" s="7">
        <f t="shared" si="10"/>
        <v>3944913891.5920005</v>
      </c>
      <c r="BI13" t="str">
        <f t="shared" si="11"/>
        <v/>
      </c>
      <c r="BJ13" s="26" t="s">
        <v>138</v>
      </c>
      <c r="BK13" s="27">
        <v>321888.62900000002</v>
      </c>
      <c r="BL13" s="27">
        <v>66338759.242999993</v>
      </c>
      <c r="BM13" s="27">
        <v>820357.26500000001</v>
      </c>
      <c r="BN13" s="27">
        <v>93158219.824000001</v>
      </c>
      <c r="BO13" s="27" t="str">
        <f t="shared" si="12"/>
        <v/>
      </c>
      <c r="BQ13" s="27">
        <f t="shared" si="13"/>
        <v>4</v>
      </c>
      <c r="BR13" s="33" t="s">
        <v>178</v>
      </c>
      <c r="BS13" s="27">
        <v>30271418.170000002</v>
      </c>
      <c r="BT13" s="27">
        <v>778207109.99000001</v>
      </c>
      <c r="BU13" s="27">
        <v>3323370.8989999997</v>
      </c>
      <c r="BV13" s="27">
        <v>94507771.78199999</v>
      </c>
      <c r="BW13" s="27">
        <f t="shared" si="14"/>
        <v>778207109.99000001</v>
      </c>
      <c r="BY13" s="26" t="s">
        <v>218</v>
      </c>
      <c r="BZ13" s="27">
        <v>122.71199999999999</v>
      </c>
      <c r="CA13" s="27">
        <v>169183326.836</v>
      </c>
      <c r="CB13" s="27">
        <v>168.65800000000002</v>
      </c>
      <c r="CC13" s="27">
        <v>133186844.65899999</v>
      </c>
      <c r="CH13" s="27">
        <f t="shared" si="15"/>
        <v>4</v>
      </c>
      <c r="CI13" s="33" t="s">
        <v>11</v>
      </c>
      <c r="CJ13" s="27">
        <v>103026131.07699999</v>
      </c>
      <c r="CK13" s="27">
        <v>2655102319.6449995</v>
      </c>
      <c r="CL13" s="27">
        <v>87895471.34800002</v>
      </c>
      <c r="CM13" s="27">
        <v>2181757347.9070001</v>
      </c>
      <c r="CN13" s="7">
        <f t="shared" si="16"/>
        <v>2655102319.6449995</v>
      </c>
      <c r="CQ13">
        <f t="shared" si="31"/>
        <v>4</v>
      </c>
      <c r="CR13" s="33" t="s">
        <v>71</v>
      </c>
      <c r="CS13" s="27">
        <v>367688451.5710001</v>
      </c>
      <c r="CT13" s="27">
        <v>3711870592.7140002</v>
      </c>
      <c r="CU13" s="27">
        <v>435096467.24499953</v>
      </c>
      <c r="CV13" s="27">
        <v>3971407373.7549996</v>
      </c>
      <c r="CW13" s="7">
        <f t="shared" ref="CW13:CW73" si="35">IF(OR(CR13="Indéfini",CR13="Autres",CR13="Autre",CR13="Autres demi-produits",CR13="Total général"),"",IF(CR13&lt;&gt;"",CT13,""))</f>
        <v>3711870592.7140002</v>
      </c>
      <c r="CY13">
        <f t="shared" si="17"/>
        <v>4</v>
      </c>
      <c r="CZ13" s="33" t="s">
        <v>152</v>
      </c>
      <c r="DA13" s="27">
        <v>4658660295.8430004</v>
      </c>
      <c r="DB13" s="27">
        <v>5136897840.5259981</v>
      </c>
      <c r="DC13" s="27">
        <v>5292515981.3809996</v>
      </c>
      <c r="DD13" s="27">
        <v>5960064247.7989988</v>
      </c>
      <c r="DE13" s="7">
        <f t="shared" si="18"/>
        <v>5136897840.5259981</v>
      </c>
      <c r="DG13" t="str">
        <f t="shared" si="19"/>
        <v/>
      </c>
      <c r="DM13" s="7" t="str">
        <f t="shared" si="32"/>
        <v/>
      </c>
      <c r="DO13">
        <f t="shared" si="20"/>
        <v>4</v>
      </c>
      <c r="DP13" s="33" t="s">
        <v>158</v>
      </c>
      <c r="DQ13" s="27">
        <v>41478754.011</v>
      </c>
      <c r="DR13" s="27">
        <v>537231566</v>
      </c>
      <c r="DS13" s="27">
        <v>39024671.001000002</v>
      </c>
      <c r="DT13" s="27">
        <v>535418136</v>
      </c>
      <c r="DU13" s="7">
        <f t="shared" si="21"/>
        <v>537231566</v>
      </c>
      <c r="DW13">
        <f t="shared" si="22"/>
        <v>4</v>
      </c>
      <c r="DX13" s="33" t="s">
        <v>160</v>
      </c>
      <c r="DY13" s="27">
        <v>9737936.9139999989</v>
      </c>
      <c r="DZ13" s="27">
        <v>210014758.49899998</v>
      </c>
      <c r="EA13" s="27">
        <v>13316057.666999999</v>
      </c>
      <c r="EB13" s="27">
        <v>282726422.50400001</v>
      </c>
      <c r="EC13" s="7">
        <f t="shared" si="33"/>
        <v>210014758.49899998</v>
      </c>
      <c r="EE13">
        <f t="shared" si="23"/>
        <v>3</v>
      </c>
      <c r="EF13" s="33" t="s">
        <v>128</v>
      </c>
      <c r="EG13" s="27">
        <v>61935104.333999962</v>
      </c>
      <c r="EH13" s="27">
        <v>5668382563.1390009</v>
      </c>
      <c r="EI13" s="27">
        <v>57254466.485000007</v>
      </c>
      <c r="EJ13" s="27">
        <v>5772707760.7069998</v>
      </c>
      <c r="EK13" s="7">
        <f t="shared" si="34"/>
        <v>5668382563.1390009</v>
      </c>
      <c r="EM13" t="str">
        <f t="shared" si="24"/>
        <v/>
      </c>
      <c r="EN13" s="26" t="s">
        <v>138</v>
      </c>
      <c r="EO13" s="27">
        <v>16081327.468999999</v>
      </c>
      <c r="EP13" s="27">
        <v>895729311.33299994</v>
      </c>
      <c r="EQ13" s="27">
        <v>11864427.797000002</v>
      </c>
      <c r="ER13" s="27">
        <v>813632298.69299996</v>
      </c>
      <c r="ES13" s="27" t="str">
        <f t="shared" si="25"/>
        <v/>
      </c>
      <c r="EU13" s="27">
        <f t="shared" si="26"/>
        <v>4</v>
      </c>
      <c r="EV13" s="33" t="s">
        <v>88</v>
      </c>
      <c r="EW13" s="27">
        <v>35408339.760000028</v>
      </c>
      <c r="EX13" s="27">
        <v>7023401216.4489965</v>
      </c>
      <c r="EY13" s="27">
        <v>29907994.255999997</v>
      </c>
      <c r="EZ13" s="27">
        <v>6001392753.3319979</v>
      </c>
      <c r="FA13" s="7">
        <f t="shared" si="27"/>
        <v>7023401216.4489965</v>
      </c>
      <c r="FC13" s="26" t="s">
        <v>449</v>
      </c>
      <c r="FD13" s="27">
        <v>13818896758.370989</v>
      </c>
      <c r="FE13" s="27">
        <v>55185246671.831009</v>
      </c>
      <c r="FF13" s="27">
        <v>14927314501.569998</v>
      </c>
      <c r="FG13" s="27">
        <v>45704005757.967026</v>
      </c>
    </row>
    <row r="14" spans="1:163" ht="15.75" x14ac:dyDescent="0.25">
      <c r="B14" s="26"/>
      <c r="E14">
        <f t="shared" si="0"/>
        <v>5</v>
      </c>
      <c r="F14" s="33" t="s">
        <v>13</v>
      </c>
      <c r="G14" s="27">
        <v>364817291.27199996</v>
      </c>
      <c r="H14" s="27">
        <v>3040140334.5520134</v>
      </c>
      <c r="I14" s="27">
        <v>382809493.92299998</v>
      </c>
      <c r="J14" s="27">
        <v>3417474796.4070148</v>
      </c>
      <c r="K14" s="7">
        <f t="shared" si="28"/>
        <v>3040140334.5520134</v>
      </c>
      <c r="M14">
        <f t="shared" si="29"/>
        <v>5</v>
      </c>
      <c r="N14" s="33" t="s">
        <v>72</v>
      </c>
      <c r="O14" s="27">
        <v>8711690.6999999993</v>
      </c>
      <c r="P14" s="27">
        <v>859019694.56700003</v>
      </c>
      <c r="Q14" s="27">
        <v>7285253.5</v>
      </c>
      <c r="R14" s="27">
        <v>568528194.78200006</v>
      </c>
      <c r="S14" s="7">
        <f t="shared" si="1"/>
        <v>859019694.56700003</v>
      </c>
      <c r="U14">
        <f t="shared" si="2"/>
        <v>5</v>
      </c>
      <c r="V14" s="33" t="s">
        <v>152</v>
      </c>
      <c r="W14" s="27">
        <v>423643.8</v>
      </c>
      <c r="X14" s="27">
        <v>1116326.81</v>
      </c>
      <c r="Y14" s="27">
        <v>329160</v>
      </c>
      <c r="Z14" s="27">
        <v>849393.96000000008</v>
      </c>
      <c r="AA14" s="27">
        <f t="shared" si="3"/>
        <v>1116326.81</v>
      </c>
      <c r="AB14" s="27"/>
      <c r="AC14" t="str">
        <f t="shared" si="4"/>
        <v/>
      </c>
      <c r="AI14" s="7" t="str">
        <f t="shared" si="30"/>
        <v/>
      </c>
      <c r="AK14">
        <f t="shared" si="5"/>
        <v>5</v>
      </c>
      <c r="AL14" s="33" t="s">
        <v>41</v>
      </c>
      <c r="AM14" s="27">
        <v>3422697.9209999992</v>
      </c>
      <c r="AN14" s="27">
        <v>207295270.66000006</v>
      </c>
      <c r="AO14" s="27">
        <v>991036.65099999961</v>
      </c>
      <c r="AP14" s="27">
        <v>158416338.88799998</v>
      </c>
      <c r="AQ14" s="7">
        <f t="shared" si="6"/>
        <v>207295270.66000006</v>
      </c>
      <c r="AS14">
        <f t="shared" si="7"/>
        <v>5</v>
      </c>
      <c r="AT14" s="33" t="s">
        <v>54</v>
      </c>
      <c r="AU14" s="27">
        <v>25599314.199999999</v>
      </c>
      <c r="AV14" s="27">
        <v>455782636</v>
      </c>
      <c r="AW14" s="27">
        <v>23485617</v>
      </c>
      <c r="AX14" s="27">
        <v>365685851.44</v>
      </c>
      <c r="AY14" s="7">
        <f t="shared" si="8"/>
        <v>455782636</v>
      </c>
      <c r="BA14">
        <f t="shared" si="9"/>
        <v>5</v>
      </c>
      <c r="BB14" s="33" t="s">
        <v>117</v>
      </c>
      <c r="BC14" s="27">
        <v>15739310.874000002</v>
      </c>
      <c r="BD14" s="27">
        <v>3235331401.493999</v>
      </c>
      <c r="BE14" s="27">
        <v>18242450.070000008</v>
      </c>
      <c r="BF14" s="27">
        <v>3668060993.3580012</v>
      </c>
      <c r="BG14" s="7">
        <f t="shared" si="10"/>
        <v>3235331401.493999</v>
      </c>
      <c r="BI14" t="str">
        <f t="shared" si="11"/>
        <v/>
      </c>
      <c r="BO14" s="27" t="str">
        <f t="shared" si="12"/>
        <v/>
      </c>
      <c r="BQ14" s="27">
        <f t="shared" si="13"/>
        <v>5</v>
      </c>
      <c r="BR14" s="33" t="s">
        <v>348</v>
      </c>
      <c r="BS14" s="27">
        <v>3491929.4289999995</v>
      </c>
      <c r="BT14" s="27">
        <v>688977743.45999992</v>
      </c>
      <c r="BU14" s="27">
        <v>1621207.0640000002</v>
      </c>
      <c r="BV14" s="27">
        <v>470327985.84200001</v>
      </c>
      <c r="BW14" s="27">
        <f t="shared" si="14"/>
        <v>688977743.45999992</v>
      </c>
      <c r="BY14" s="26" t="s">
        <v>219</v>
      </c>
      <c r="BZ14" s="27">
        <v>114770647.20800002</v>
      </c>
      <c r="CA14" s="27">
        <v>3129849246.6540012</v>
      </c>
      <c r="CB14" s="27">
        <v>106396527.83899999</v>
      </c>
      <c r="CC14" s="27">
        <v>2365172194.0370002</v>
      </c>
      <c r="CH14" s="27">
        <f t="shared" si="15"/>
        <v>5</v>
      </c>
      <c r="CI14" s="33" t="s">
        <v>194</v>
      </c>
      <c r="CJ14" s="27">
        <v>46237555.130999997</v>
      </c>
      <c r="CK14" s="27">
        <v>2031299899.0069997</v>
      </c>
      <c r="CL14" s="27">
        <v>57559631.440000013</v>
      </c>
      <c r="CM14" s="27">
        <v>2659652484.0099993</v>
      </c>
      <c r="CN14" s="7">
        <f t="shared" si="16"/>
        <v>2031299899.0069997</v>
      </c>
      <c r="CQ14">
        <f t="shared" si="31"/>
        <v>5</v>
      </c>
      <c r="CR14" s="33" t="s">
        <v>162</v>
      </c>
      <c r="CS14" s="27">
        <v>561893180.97600007</v>
      </c>
      <c r="CT14" s="27">
        <v>3284284082</v>
      </c>
      <c r="CU14" s="27">
        <v>720217484.83200002</v>
      </c>
      <c r="CV14" s="27">
        <v>3282218326</v>
      </c>
      <c r="CW14" s="7">
        <f t="shared" si="35"/>
        <v>3284284082</v>
      </c>
      <c r="CY14">
        <f t="shared" si="17"/>
        <v>5</v>
      </c>
      <c r="CZ14" s="33" t="s">
        <v>150</v>
      </c>
      <c r="DA14" s="27">
        <v>369733351.73800009</v>
      </c>
      <c r="DB14" s="27">
        <v>3127659161.9459991</v>
      </c>
      <c r="DC14" s="27">
        <v>352618302.76999998</v>
      </c>
      <c r="DD14" s="27">
        <v>2634784262.2769995</v>
      </c>
      <c r="DE14" s="7">
        <f t="shared" si="18"/>
        <v>3127659161.9459991</v>
      </c>
      <c r="DG14" t="str">
        <f t="shared" si="19"/>
        <v/>
      </c>
      <c r="DM14" s="7" t="str">
        <f t="shared" si="32"/>
        <v/>
      </c>
      <c r="DO14">
        <f t="shared" si="20"/>
        <v>5</v>
      </c>
      <c r="DP14" s="33" t="s">
        <v>156</v>
      </c>
      <c r="DQ14" s="27">
        <v>26860478.859000005</v>
      </c>
      <c r="DR14" s="27">
        <v>478277412.99400002</v>
      </c>
      <c r="DS14" s="27">
        <v>31935548.514999997</v>
      </c>
      <c r="DT14" s="27">
        <v>625608022.523</v>
      </c>
      <c r="DU14" s="7">
        <f t="shared" si="21"/>
        <v>478277412.99400002</v>
      </c>
      <c r="DW14">
        <f t="shared" si="22"/>
        <v>5</v>
      </c>
      <c r="DX14" s="33" t="s">
        <v>288</v>
      </c>
      <c r="DY14" s="27">
        <v>75383658.896000013</v>
      </c>
      <c r="DZ14" s="27">
        <v>150058080.29599997</v>
      </c>
      <c r="EA14" s="27">
        <v>97595656.979000017</v>
      </c>
      <c r="EB14" s="27">
        <v>155674026.46099997</v>
      </c>
      <c r="EC14" s="7">
        <f t="shared" si="33"/>
        <v>150058080.29599997</v>
      </c>
      <c r="EE14">
        <f t="shared" si="23"/>
        <v>4</v>
      </c>
      <c r="EF14" s="33" t="s">
        <v>122</v>
      </c>
      <c r="EG14" s="27">
        <v>5262306.9559999993</v>
      </c>
      <c r="EH14" s="27">
        <v>5490782892.4770041</v>
      </c>
      <c r="EI14" s="27">
        <v>5174466.9629999977</v>
      </c>
      <c r="EJ14" s="27">
        <v>5149811690.1480007</v>
      </c>
      <c r="EK14" s="7">
        <f t="shared" si="34"/>
        <v>5490782892.4770041</v>
      </c>
      <c r="EM14" t="str">
        <f t="shared" si="24"/>
        <v/>
      </c>
      <c r="ES14" s="27" t="str">
        <f t="shared" si="25"/>
        <v/>
      </c>
      <c r="EU14" s="27">
        <f t="shared" si="26"/>
        <v>5</v>
      </c>
      <c r="EV14" s="33" t="s">
        <v>99</v>
      </c>
      <c r="EW14" s="27">
        <v>62031109.360000037</v>
      </c>
      <c r="EX14" s="27">
        <v>5801795040.1480007</v>
      </c>
      <c r="EY14" s="27">
        <v>51081131.796000011</v>
      </c>
      <c r="EZ14" s="27">
        <v>5543227522.0879993</v>
      </c>
      <c r="FA14" s="7">
        <f t="shared" si="27"/>
        <v>5801795040.1480007</v>
      </c>
      <c r="FC14" s="26" t="s">
        <v>374</v>
      </c>
      <c r="FD14" s="27">
        <v>72523.085999999996</v>
      </c>
      <c r="FE14" s="27">
        <v>2146892</v>
      </c>
      <c r="FF14" s="27"/>
      <c r="FG14" s="27"/>
    </row>
    <row r="15" spans="1:163" ht="15.75" x14ac:dyDescent="0.25">
      <c r="B15" s="26"/>
      <c r="E15">
        <f t="shared" si="0"/>
        <v>6</v>
      </c>
      <c r="F15" s="33" t="s">
        <v>7</v>
      </c>
      <c r="G15" s="27">
        <v>43871924.215000011</v>
      </c>
      <c r="H15" s="27">
        <v>2833906483.4059987</v>
      </c>
      <c r="I15" s="27">
        <v>36291794.802999996</v>
      </c>
      <c r="J15" s="27">
        <v>2176265623.1070004</v>
      </c>
      <c r="K15" s="7">
        <f t="shared" si="28"/>
        <v>2833906483.4059987</v>
      </c>
      <c r="M15">
        <f t="shared" si="29"/>
        <v>6</v>
      </c>
      <c r="N15" s="33" t="s">
        <v>63</v>
      </c>
      <c r="O15" s="27">
        <v>6341508.7969999993</v>
      </c>
      <c r="P15" s="27">
        <v>600654897.76399982</v>
      </c>
      <c r="Q15" s="27">
        <v>10405387.619000006</v>
      </c>
      <c r="R15" s="27">
        <v>1461791458.5179999</v>
      </c>
      <c r="S15" s="7">
        <f t="shared" si="1"/>
        <v>600654897.76399982</v>
      </c>
      <c r="U15">
        <f t="shared" si="2"/>
        <v>6</v>
      </c>
      <c r="V15" s="33" t="s">
        <v>151</v>
      </c>
      <c r="W15" s="27">
        <v>5100</v>
      </c>
      <c r="X15" s="27">
        <v>75824</v>
      </c>
      <c r="Y15" s="27">
        <v>7</v>
      </c>
      <c r="Z15" s="27">
        <v>2120</v>
      </c>
      <c r="AA15" s="27">
        <f t="shared" si="3"/>
        <v>75824</v>
      </c>
      <c r="AB15" s="27"/>
      <c r="AC15" t="str">
        <f t="shared" si="4"/>
        <v/>
      </c>
      <c r="AI15" s="7" t="str">
        <f t="shared" si="30"/>
        <v/>
      </c>
      <c r="AK15">
        <f t="shared" si="5"/>
        <v>6</v>
      </c>
      <c r="AL15" s="33" t="s">
        <v>40</v>
      </c>
      <c r="AM15" s="27">
        <v>721589.75999999989</v>
      </c>
      <c r="AN15" s="27">
        <v>146181859.13199997</v>
      </c>
      <c r="AO15" s="27">
        <v>732077.745</v>
      </c>
      <c r="AP15" s="27">
        <v>151818635.28800008</v>
      </c>
      <c r="AQ15" s="7">
        <f t="shared" si="6"/>
        <v>146181859.13199997</v>
      </c>
      <c r="AS15">
        <f t="shared" si="7"/>
        <v>6</v>
      </c>
      <c r="AT15" s="33" t="s">
        <v>58</v>
      </c>
      <c r="AU15" s="27">
        <v>30787610</v>
      </c>
      <c r="AV15" s="27">
        <v>188243439</v>
      </c>
      <c r="AW15" s="27">
        <v>29464294.840000004</v>
      </c>
      <c r="AX15" s="27">
        <v>117325466.05299999</v>
      </c>
      <c r="AY15" s="7">
        <f t="shared" si="8"/>
        <v>188243439</v>
      </c>
      <c r="BA15">
        <f t="shared" si="9"/>
        <v>6</v>
      </c>
      <c r="BB15" s="33" t="s">
        <v>120</v>
      </c>
      <c r="BC15" s="27">
        <v>7767270.7110000001</v>
      </c>
      <c r="BD15" s="27">
        <v>1814616232.329</v>
      </c>
      <c r="BE15" s="27">
        <v>7684220.2289999966</v>
      </c>
      <c r="BF15" s="27">
        <v>1614447932.9649999</v>
      </c>
      <c r="BG15" s="7">
        <f t="shared" si="10"/>
        <v>1814616232.329</v>
      </c>
      <c r="BI15" t="str">
        <f t="shared" si="11"/>
        <v/>
      </c>
      <c r="BO15" s="27" t="str">
        <f t="shared" si="12"/>
        <v/>
      </c>
      <c r="BQ15" s="27">
        <f t="shared" si="13"/>
        <v>6</v>
      </c>
      <c r="BR15" s="33" t="s">
        <v>91</v>
      </c>
      <c r="BS15" s="27">
        <v>163782.03799999997</v>
      </c>
      <c r="BT15" s="27">
        <v>591415962.99899995</v>
      </c>
      <c r="BU15" s="27">
        <v>167821.55</v>
      </c>
      <c r="BV15" s="27">
        <v>844947653.70399988</v>
      </c>
      <c r="BW15" s="27">
        <f t="shared" si="14"/>
        <v>591415962.99899995</v>
      </c>
      <c r="BY15" s="26" t="s">
        <v>220</v>
      </c>
      <c r="BZ15" s="27">
        <v>4793120767.4389982</v>
      </c>
      <c r="CA15" s="27">
        <v>8102975086.2809973</v>
      </c>
      <c r="CB15" s="27">
        <v>5112732668.4809999</v>
      </c>
      <c r="CC15" s="27">
        <v>6583374994.2459993</v>
      </c>
      <c r="CH15" s="27">
        <f t="shared" si="15"/>
        <v>6</v>
      </c>
      <c r="CI15" s="33" t="s">
        <v>458</v>
      </c>
      <c r="CJ15" s="27">
        <v>525480576.32000005</v>
      </c>
      <c r="CK15" s="27">
        <v>1875193064</v>
      </c>
      <c r="CL15" s="27">
        <v>690435511.62099993</v>
      </c>
      <c r="CM15" s="27">
        <v>3503360027.7410002</v>
      </c>
      <c r="CN15" s="7">
        <f t="shared" si="16"/>
        <v>1875193064</v>
      </c>
      <c r="CQ15">
        <f t="shared" si="31"/>
        <v>6</v>
      </c>
      <c r="CR15" s="33" t="s">
        <v>63</v>
      </c>
      <c r="CS15" s="27">
        <v>33290779.936000001</v>
      </c>
      <c r="CT15" s="27">
        <v>3111711163.4319997</v>
      </c>
      <c r="CU15" s="27">
        <v>28928768.325000018</v>
      </c>
      <c r="CV15" s="27">
        <v>2485286386.3149991</v>
      </c>
      <c r="CW15" s="7">
        <f t="shared" si="35"/>
        <v>3111711163.4319997</v>
      </c>
      <c r="CY15">
        <f t="shared" si="17"/>
        <v>6</v>
      </c>
      <c r="CZ15" s="33" t="s">
        <v>198</v>
      </c>
      <c r="DA15" s="27">
        <v>145514312.14200002</v>
      </c>
      <c r="DB15" s="27">
        <v>711336438.90200019</v>
      </c>
      <c r="DC15" s="27">
        <v>186957107.27800003</v>
      </c>
      <c r="DD15" s="27">
        <v>929640594.08800018</v>
      </c>
      <c r="DE15" s="7">
        <f t="shared" si="18"/>
        <v>711336438.90200019</v>
      </c>
      <c r="DG15" t="str">
        <f t="shared" si="19"/>
        <v/>
      </c>
      <c r="DM15" s="7" t="str">
        <f t="shared" si="32"/>
        <v/>
      </c>
      <c r="DO15">
        <f t="shared" si="20"/>
        <v>6</v>
      </c>
      <c r="DP15" s="33" t="s">
        <v>42</v>
      </c>
      <c r="DQ15" s="27">
        <v>3213178.91</v>
      </c>
      <c r="DR15" s="27">
        <v>325254480</v>
      </c>
      <c r="DS15" s="27">
        <v>6425878.6510000005</v>
      </c>
      <c r="DT15" s="27">
        <v>342058630.89900005</v>
      </c>
      <c r="DU15" s="7">
        <f t="shared" si="21"/>
        <v>325254480</v>
      </c>
      <c r="DW15" t="str">
        <f t="shared" si="22"/>
        <v/>
      </c>
      <c r="DX15" s="33" t="s">
        <v>60</v>
      </c>
      <c r="DY15" s="27">
        <v>45433166.502000004</v>
      </c>
      <c r="DZ15" s="27">
        <v>112974541.76100001</v>
      </c>
      <c r="EA15" s="27">
        <v>42682091.671999998</v>
      </c>
      <c r="EB15" s="27">
        <v>107336334.51499999</v>
      </c>
      <c r="EC15" s="7" t="str">
        <f t="shared" si="33"/>
        <v/>
      </c>
      <c r="EE15">
        <f t="shared" si="23"/>
        <v>5</v>
      </c>
      <c r="EF15" s="33" t="s">
        <v>121</v>
      </c>
      <c r="EG15" s="27">
        <v>75328832.783000022</v>
      </c>
      <c r="EH15" s="27">
        <v>4842139712.0419979</v>
      </c>
      <c r="EI15" s="27">
        <v>80186053.671000063</v>
      </c>
      <c r="EJ15" s="27">
        <v>4387416512.1810007</v>
      </c>
      <c r="EK15" s="7">
        <f t="shared" si="34"/>
        <v>4842139712.0419979</v>
      </c>
      <c r="EM15" t="str">
        <f t="shared" si="24"/>
        <v/>
      </c>
      <c r="ES15" s="27" t="str">
        <f t="shared" si="25"/>
        <v/>
      </c>
      <c r="EU15" s="27">
        <f t="shared" si="26"/>
        <v>6</v>
      </c>
      <c r="EV15" s="33" t="s">
        <v>106</v>
      </c>
      <c r="EW15" s="27">
        <v>63850162.605999999</v>
      </c>
      <c r="EX15" s="27">
        <v>5034482789.8579979</v>
      </c>
      <c r="EY15" s="27">
        <v>39323653.303999968</v>
      </c>
      <c r="EZ15" s="27">
        <v>2910071390.9310002</v>
      </c>
      <c r="FA15" s="7">
        <f t="shared" si="27"/>
        <v>5034482789.8579979</v>
      </c>
      <c r="FC15" s="26" t="s">
        <v>218</v>
      </c>
      <c r="FD15" s="27">
        <v>854.4509999999749</v>
      </c>
      <c r="FE15" s="27">
        <v>1002717564.14</v>
      </c>
      <c r="FF15" s="27">
        <v>783.04700000000764</v>
      </c>
      <c r="FG15" s="27">
        <v>721804256.12800002</v>
      </c>
    </row>
    <row r="16" spans="1:163" ht="15.75" x14ac:dyDescent="0.25">
      <c r="B16" s="26"/>
      <c r="E16">
        <f t="shared" si="0"/>
        <v>7</v>
      </c>
      <c r="F16" s="33" t="s">
        <v>458</v>
      </c>
      <c r="G16" s="27">
        <v>313167027</v>
      </c>
      <c r="H16" s="27">
        <v>1535454864.842</v>
      </c>
      <c r="I16" s="27">
        <v>342737785.06599998</v>
      </c>
      <c r="J16" s="27">
        <v>1998498590.7580004</v>
      </c>
      <c r="K16" s="7">
        <f t="shared" si="28"/>
        <v>1535454864.842</v>
      </c>
      <c r="M16">
        <f t="shared" si="29"/>
        <v>7</v>
      </c>
      <c r="N16" s="33" t="s">
        <v>64</v>
      </c>
      <c r="O16" s="27">
        <v>751934.6100000001</v>
      </c>
      <c r="P16" s="27">
        <v>564218358.46200013</v>
      </c>
      <c r="Q16" s="27">
        <v>768736.24799999967</v>
      </c>
      <c r="R16" s="27">
        <v>492956685.68699998</v>
      </c>
      <c r="S16" s="7">
        <f t="shared" si="1"/>
        <v>564218358.46200013</v>
      </c>
      <c r="U16">
        <f t="shared" si="2"/>
        <v>7</v>
      </c>
      <c r="V16" s="33" t="s">
        <v>150</v>
      </c>
      <c r="W16" s="27">
        <v>555.92000000000007</v>
      </c>
      <c r="X16" s="27">
        <v>26179</v>
      </c>
      <c r="Y16" s="27">
        <v>30.4</v>
      </c>
      <c r="Z16" s="27">
        <v>845</v>
      </c>
      <c r="AA16" s="27">
        <f t="shared" si="3"/>
        <v>26179</v>
      </c>
      <c r="AB16" s="27"/>
      <c r="AC16" t="str">
        <f t="shared" si="4"/>
        <v/>
      </c>
      <c r="AI16" s="7" t="str">
        <f t="shared" si="30"/>
        <v/>
      </c>
      <c r="AK16">
        <f t="shared" si="5"/>
        <v>7</v>
      </c>
      <c r="AL16" s="33" t="s">
        <v>42</v>
      </c>
      <c r="AM16" s="27">
        <v>5937192.0900000008</v>
      </c>
      <c r="AN16" s="27">
        <v>131291122.85200001</v>
      </c>
      <c r="AO16" s="27">
        <v>6333090.4710000018</v>
      </c>
      <c r="AP16" s="27">
        <v>129652252.586</v>
      </c>
      <c r="AQ16" s="7">
        <f t="shared" si="6"/>
        <v>131291122.85200001</v>
      </c>
      <c r="AS16">
        <f t="shared" si="7"/>
        <v>7</v>
      </c>
      <c r="AT16" s="33" t="s">
        <v>56</v>
      </c>
      <c r="AU16" s="27">
        <v>737688402.61000001</v>
      </c>
      <c r="AV16" s="27">
        <v>173592720.10999995</v>
      </c>
      <c r="AW16" s="27">
        <v>978622415.39999998</v>
      </c>
      <c r="AX16" s="27">
        <v>198440112.62599996</v>
      </c>
      <c r="AY16" s="7">
        <f t="shared" si="8"/>
        <v>173592720.10999995</v>
      </c>
      <c r="BA16">
        <f t="shared" si="9"/>
        <v>7</v>
      </c>
      <c r="BB16" s="33" t="s">
        <v>121</v>
      </c>
      <c r="BC16" s="27">
        <v>22517519.41500001</v>
      </c>
      <c r="BD16" s="27">
        <v>1149852946.7609997</v>
      </c>
      <c r="BE16" s="27">
        <v>18980837.342000008</v>
      </c>
      <c r="BF16" s="27">
        <v>957030343.27499974</v>
      </c>
      <c r="BG16" s="7">
        <f t="shared" si="10"/>
        <v>1149852946.7609997</v>
      </c>
      <c r="BI16" t="str">
        <f t="shared" si="11"/>
        <v/>
      </c>
      <c r="BO16" s="27" t="str">
        <f t="shared" si="12"/>
        <v/>
      </c>
      <c r="BQ16" s="27">
        <f t="shared" si="13"/>
        <v>7</v>
      </c>
      <c r="BR16" s="33" t="s">
        <v>92</v>
      </c>
      <c r="BS16" s="27">
        <v>308647.84400000004</v>
      </c>
      <c r="BT16" s="27">
        <v>517300281.69899988</v>
      </c>
      <c r="BU16" s="27">
        <v>871752.50500000059</v>
      </c>
      <c r="BV16" s="27">
        <v>835715012.06799936</v>
      </c>
      <c r="BW16" s="27">
        <f t="shared" si="14"/>
        <v>517300281.69899988</v>
      </c>
      <c r="BY16" s="26" t="s">
        <v>221</v>
      </c>
      <c r="BZ16" s="27">
        <v>538320584.87799966</v>
      </c>
      <c r="CA16" s="27">
        <v>66016766196.225998</v>
      </c>
      <c r="CB16" s="27">
        <v>511874745.19400007</v>
      </c>
      <c r="CC16" s="27">
        <v>60780847096.610054</v>
      </c>
      <c r="CH16" s="27">
        <f t="shared" si="15"/>
        <v>7</v>
      </c>
      <c r="CI16" s="33" t="s">
        <v>143</v>
      </c>
      <c r="CJ16" s="27">
        <v>25317644.505999997</v>
      </c>
      <c r="CK16" s="27">
        <v>1328227151.5840001</v>
      </c>
      <c r="CL16" s="27">
        <v>23425660.750000007</v>
      </c>
      <c r="CM16" s="27">
        <v>1265529480.796</v>
      </c>
      <c r="CN16" s="7">
        <f t="shared" si="16"/>
        <v>1328227151.5840001</v>
      </c>
      <c r="CQ16">
        <f t="shared" si="31"/>
        <v>7</v>
      </c>
      <c r="CR16" s="33" t="s">
        <v>74</v>
      </c>
      <c r="CS16" s="27">
        <v>122868815.19199999</v>
      </c>
      <c r="CT16" s="27">
        <v>2808741060.2470002</v>
      </c>
      <c r="CU16" s="27">
        <v>63267385.88499999</v>
      </c>
      <c r="CV16" s="27">
        <v>1890448335.267</v>
      </c>
      <c r="CW16" s="7">
        <f t="shared" si="35"/>
        <v>2808741060.2470002</v>
      </c>
      <c r="CY16">
        <f t="shared" si="17"/>
        <v>7</v>
      </c>
      <c r="CZ16" s="33" t="s">
        <v>32</v>
      </c>
      <c r="DA16" s="27">
        <v>0</v>
      </c>
      <c r="DB16" s="27">
        <v>702947609</v>
      </c>
      <c r="DC16" s="27">
        <v>0</v>
      </c>
      <c r="DD16" s="27">
        <v>508707299</v>
      </c>
      <c r="DE16" s="7">
        <f t="shared" si="18"/>
        <v>702947609</v>
      </c>
      <c r="DG16" t="str">
        <f t="shared" si="19"/>
        <v/>
      </c>
      <c r="DM16" s="7" t="str">
        <f t="shared" si="32"/>
        <v/>
      </c>
      <c r="DO16">
        <f t="shared" si="20"/>
        <v>7</v>
      </c>
      <c r="DP16" s="33" t="s">
        <v>39</v>
      </c>
      <c r="DQ16" s="27">
        <v>7159619.9459999995</v>
      </c>
      <c r="DR16" s="27">
        <v>308414448.96200001</v>
      </c>
      <c r="DS16" s="27">
        <v>7446375.654000001</v>
      </c>
      <c r="DT16" s="27">
        <v>323905179.16600001</v>
      </c>
      <c r="DU16" s="7">
        <f t="shared" si="21"/>
        <v>308414448.96200001</v>
      </c>
      <c r="DW16">
        <f t="shared" si="22"/>
        <v>6</v>
      </c>
      <c r="DX16" s="33" t="s">
        <v>56</v>
      </c>
      <c r="DY16" s="27">
        <v>25888388.215999994</v>
      </c>
      <c r="DZ16" s="27">
        <v>52733223.756999992</v>
      </c>
      <c r="EA16" s="27">
        <v>29596428.938999999</v>
      </c>
      <c r="EB16" s="27">
        <v>60855070.519000001</v>
      </c>
      <c r="EC16" s="7">
        <f t="shared" si="33"/>
        <v>52733223.756999992</v>
      </c>
      <c r="EE16">
        <f t="shared" si="23"/>
        <v>6</v>
      </c>
      <c r="EF16" s="33" t="s">
        <v>131</v>
      </c>
      <c r="EG16" s="27">
        <v>59807898.778999984</v>
      </c>
      <c r="EH16" s="27">
        <v>3210296742.8610024</v>
      </c>
      <c r="EI16" s="27">
        <v>49837154.635999992</v>
      </c>
      <c r="EJ16" s="27">
        <v>3018439845.7720003</v>
      </c>
      <c r="EK16" s="7">
        <f t="shared" si="34"/>
        <v>3210296742.8610024</v>
      </c>
      <c r="EM16" t="str">
        <f t="shared" si="24"/>
        <v/>
      </c>
      <c r="ES16" s="27" t="str">
        <f t="shared" si="25"/>
        <v/>
      </c>
      <c r="EU16" s="27">
        <f t="shared" si="26"/>
        <v>7</v>
      </c>
      <c r="EV16" s="33" t="s">
        <v>334</v>
      </c>
      <c r="EW16" s="27">
        <v>486239.89900000003</v>
      </c>
      <c r="EX16" s="27">
        <v>3986684055.9299998</v>
      </c>
      <c r="EY16" s="27">
        <v>59986.657999999996</v>
      </c>
      <c r="EZ16" s="27">
        <v>259722841</v>
      </c>
      <c r="FA16" s="7">
        <f t="shared" si="27"/>
        <v>3986684055.9299998</v>
      </c>
      <c r="FC16" s="26" t="s">
        <v>219</v>
      </c>
      <c r="FD16" s="27">
        <v>786112937.50899971</v>
      </c>
      <c r="FE16" s="27">
        <v>7963250164.7030029</v>
      </c>
      <c r="FF16" s="27">
        <v>931255873.84399939</v>
      </c>
      <c r="FG16" s="27">
        <v>8740585483.0240021</v>
      </c>
    </row>
    <row r="17" spans="5:163" ht="15.75" x14ac:dyDescent="0.25">
      <c r="E17">
        <f t="shared" si="0"/>
        <v>8</v>
      </c>
      <c r="F17" s="33" t="s">
        <v>11</v>
      </c>
      <c r="G17" s="27">
        <v>45643673.425999992</v>
      </c>
      <c r="H17" s="27">
        <v>1406309997.6639996</v>
      </c>
      <c r="I17" s="27">
        <v>83463032.388000011</v>
      </c>
      <c r="J17" s="27">
        <v>2225235052.3910007</v>
      </c>
      <c r="K17" s="7">
        <f t="shared" si="28"/>
        <v>1406309997.6639996</v>
      </c>
      <c r="M17">
        <f t="shared" si="29"/>
        <v>8</v>
      </c>
      <c r="N17" s="33" t="s">
        <v>250</v>
      </c>
      <c r="O17" s="27">
        <v>2774580.1880000005</v>
      </c>
      <c r="P17" s="27">
        <v>504289830.62</v>
      </c>
      <c r="Q17" s="27">
        <v>2601854.9509999985</v>
      </c>
      <c r="R17" s="27">
        <v>419074901.84499985</v>
      </c>
      <c r="S17" s="7">
        <f t="shared" si="1"/>
        <v>504289830.62</v>
      </c>
      <c r="U17" t="str">
        <f t="shared" si="2"/>
        <v/>
      </c>
      <c r="V17" s="26" t="s">
        <v>138</v>
      </c>
      <c r="W17" s="27">
        <v>238023042.62199998</v>
      </c>
      <c r="X17" s="27">
        <v>2633951164.96</v>
      </c>
      <c r="Y17" s="27">
        <v>233006422.47000003</v>
      </c>
      <c r="Z17" s="27">
        <v>2261168343.3670006</v>
      </c>
      <c r="AA17" s="27" t="str">
        <f t="shared" si="3"/>
        <v/>
      </c>
      <c r="AC17" t="str">
        <f t="shared" si="4"/>
        <v/>
      </c>
      <c r="AI17" s="7" t="str">
        <f t="shared" si="30"/>
        <v/>
      </c>
      <c r="AK17">
        <f t="shared" si="5"/>
        <v>8</v>
      </c>
      <c r="AL17" s="33" t="s">
        <v>43</v>
      </c>
      <c r="AM17" s="27">
        <v>376445.19</v>
      </c>
      <c r="AN17" s="27">
        <v>114531037</v>
      </c>
      <c r="AO17" s="27">
        <v>379950</v>
      </c>
      <c r="AP17" s="27">
        <v>119479059</v>
      </c>
      <c r="AQ17" s="7">
        <f t="shared" si="6"/>
        <v>114531037</v>
      </c>
      <c r="AS17">
        <f t="shared" si="7"/>
        <v>8</v>
      </c>
      <c r="AT17" s="33" t="s">
        <v>57</v>
      </c>
      <c r="AU17" s="27">
        <v>535385057.79999995</v>
      </c>
      <c r="AV17" s="27">
        <v>169757626</v>
      </c>
      <c r="AW17" s="27">
        <v>491444157</v>
      </c>
      <c r="AX17" s="27">
        <v>150286216</v>
      </c>
      <c r="AY17" s="7">
        <f t="shared" si="8"/>
        <v>169757626</v>
      </c>
      <c r="BA17">
        <f t="shared" si="9"/>
        <v>8</v>
      </c>
      <c r="BB17" s="33" t="s">
        <v>119</v>
      </c>
      <c r="BC17" s="27">
        <v>3977765.8149999976</v>
      </c>
      <c r="BD17" s="27">
        <v>944074438.95899975</v>
      </c>
      <c r="BE17" s="27">
        <v>4340524.0770000005</v>
      </c>
      <c r="BF17" s="27">
        <v>959676228.35700023</v>
      </c>
      <c r="BG17" s="7">
        <f t="shared" si="10"/>
        <v>944074438.95899975</v>
      </c>
      <c r="BI17" t="str">
        <f t="shared" si="11"/>
        <v/>
      </c>
      <c r="BO17" s="27" t="str">
        <f t="shared" si="12"/>
        <v/>
      </c>
      <c r="BQ17" s="27">
        <f t="shared" si="13"/>
        <v>8</v>
      </c>
      <c r="BR17" s="33" t="s">
        <v>329</v>
      </c>
      <c r="BS17" s="27">
        <v>50330.237999999998</v>
      </c>
      <c r="BT17" s="27">
        <v>410805037.99900007</v>
      </c>
      <c r="BU17" s="27">
        <v>3160.8780000000006</v>
      </c>
      <c r="BV17" s="27">
        <v>8428701.0239999983</v>
      </c>
      <c r="BW17" s="27">
        <f t="shared" si="14"/>
        <v>410805037.99900007</v>
      </c>
      <c r="BY17" s="26" t="s">
        <v>222</v>
      </c>
      <c r="BZ17" s="27">
        <v>321888.62900000002</v>
      </c>
      <c r="CA17" s="27">
        <v>66338759.242999993</v>
      </c>
      <c r="CB17" s="27">
        <v>820357.26500000001</v>
      </c>
      <c r="CC17" s="27">
        <v>93158219.824000001</v>
      </c>
      <c r="CH17" s="27">
        <f t="shared" si="15"/>
        <v>8</v>
      </c>
      <c r="CI17" s="33" t="s">
        <v>17</v>
      </c>
      <c r="CJ17" s="27">
        <v>28938311.229999986</v>
      </c>
      <c r="CK17" s="27">
        <v>1179304995.3750005</v>
      </c>
      <c r="CL17" s="27">
        <v>26326178.506999992</v>
      </c>
      <c r="CM17" s="27">
        <v>1055874645.5720003</v>
      </c>
      <c r="CN17" s="7">
        <f t="shared" si="16"/>
        <v>1179304995.3750005</v>
      </c>
      <c r="CQ17">
        <f t="shared" si="31"/>
        <v>8</v>
      </c>
      <c r="CR17" s="33" t="s">
        <v>78</v>
      </c>
      <c r="CS17" s="27">
        <v>241641510.19900006</v>
      </c>
      <c r="CT17" s="27">
        <v>1810516838.6850009</v>
      </c>
      <c r="CU17" s="27">
        <v>271126071.84099996</v>
      </c>
      <c r="CV17" s="27">
        <v>1963223796.0660005</v>
      </c>
      <c r="CW17" s="7">
        <f t="shared" si="35"/>
        <v>1810516838.6850009</v>
      </c>
      <c r="CY17" t="str">
        <f t="shared" si="17"/>
        <v/>
      </c>
      <c r="CZ17" s="26" t="s">
        <v>138</v>
      </c>
      <c r="DA17" s="27">
        <v>13818896758.370998</v>
      </c>
      <c r="DB17" s="27">
        <v>55185246671.830994</v>
      </c>
      <c r="DC17" s="27">
        <v>14927314501.57</v>
      </c>
      <c r="DD17" s="27">
        <v>45704005757.966995</v>
      </c>
      <c r="DE17" s="7" t="str">
        <f t="shared" si="18"/>
        <v/>
      </c>
      <c r="DG17" t="str">
        <f t="shared" si="19"/>
        <v/>
      </c>
      <c r="DM17" s="7" t="str">
        <f t="shared" si="32"/>
        <v/>
      </c>
      <c r="DO17">
        <f t="shared" si="20"/>
        <v>8</v>
      </c>
      <c r="DP17" s="33" t="s">
        <v>154</v>
      </c>
      <c r="DQ17" s="27">
        <v>93989416.46800001</v>
      </c>
      <c r="DR17" s="27">
        <v>263955391.04800001</v>
      </c>
      <c r="DS17" s="27">
        <v>88603141.812000006</v>
      </c>
      <c r="DT17" s="27">
        <v>115025129.65000001</v>
      </c>
      <c r="DU17" s="7">
        <f t="shared" si="21"/>
        <v>263955391.04800001</v>
      </c>
      <c r="DW17">
        <f t="shared" si="22"/>
        <v>7</v>
      </c>
      <c r="DX17" s="33" t="s">
        <v>58</v>
      </c>
      <c r="DY17" s="27">
        <v>42944245</v>
      </c>
      <c r="DZ17" s="27">
        <v>25707150.684999999</v>
      </c>
      <c r="EA17" s="27">
        <v>85197657.90200001</v>
      </c>
      <c r="EB17" s="27">
        <v>48615999</v>
      </c>
      <c r="EC17" s="7">
        <f t="shared" si="33"/>
        <v>25707150.684999999</v>
      </c>
      <c r="EE17">
        <f t="shared" si="23"/>
        <v>7</v>
      </c>
      <c r="EF17" s="33" t="s">
        <v>321</v>
      </c>
      <c r="EG17" s="27">
        <v>61462992.63000001</v>
      </c>
      <c r="EH17" s="27">
        <v>2665505838.6990008</v>
      </c>
      <c r="EI17" s="27">
        <v>59762529.428999975</v>
      </c>
      <c r="EJ17" s="27">
        <v>2745696761.4259977</v>
      </c>
      <c r="EK17" s="7">
        <f t="shared" si="34"/>
        <v>2665505838.6990008</v>
      </c>
      <c r="EM17" t="str">
        <f t="shared" si="24"/>
        <v/>
      </c>
      <c r="ES17" s="27" t="str">
        <f t="shared" si="25"/>
        <v/>
      </c>
      <c r="EU17" s="27">
        <f t="shared" si="26"/>
        <v>8</v>
      </c>
      <c r="EV17" s="33" t="s">
        <v>94</v>
      </c>
      <c r="EW17" s="27">
        <v>94946.483999999997</v>
      </c>
      <c r="EX17" s="27">
        <v>2715489618.0780001</v>
      </c>
      <c r="EY17" s="27">
        <v>69919.11000000003</v>
      </c>
      <c r="EZ17" s="27">
        <v>2082841026</v>
      </c>
      <c r="FA17" s="7">
        <f t="shared" si="27"/>
        <v>2715489618.0780001</v>
      </c>
      <c r="FC17" s="26" t="s">
        <v>220</v>
      </c>
      <c r="FD17" s="27">
        <v>3712982776.4780002</v>
      </c>
      <c r="FE17" s="27">
        <v>16192943755.831003</v>
      </c>
      <c r="FF17" s="27">
        <v>3813608065.433001</v>
      </c>
      <c r="FG17" s="27">
        <v>8205448037.5870008</v>
      </c>
    </row>
    <row r="18" spans="5:163" ht="15.75" x14ac:dyDescent="0.25">
      <c r="E18">
        <f t="shared" si="0"/>
        <v>9</v>
      </c>
      <c r="F18" s="33" t="s">
        <v>232</v>
      </c>
      <c r="G18" s="27">
        <v>119865480.88999999</v>
      </c>
      <c r="H18" s="27">
        <v>1400498426.6910007</v>
      </c>
      <c r="I18" s="27">
        <v>122178835.97</v>
      </c>
      <c r="J18" s="27">
        <v>1645977571.5289993</v>
      </c>
      <c r="K18" s="7">
        <f t="shared" si="28"/>
        <v>1400498426.6910007</v>
      </c>
      <c r="M18">
        <f t="shared" si="29"/>
        <v>9</v>
      </c>
      <c r="N18" s="33" t="s">
        <v>69</v>
      </c>
      <c r="O18" s="27">
        <v>3709285.5959999999</v>
      </c>
      <c r="P18" s="27">
        <v>481621046.70600003</v>
      </c>
      <c r="Q18" s="27">
        <v>2772233.2459999984</v>
      </c>
      <c r="R18" s="27">
        <v>454579866.69999993</v>
      </c>
      <c r="S18" s="7">
        <f t="shared" si="1"/>
        <v>481621046.70600003</v>
      </c>
      <c r="U18" t="str">
        <f t="shared" si="2"/>
        <v/>
      </c>
      <c r="AA18" s="27" t="str">
        <f t="shared" si="3"/>
        <v/>
      </c>
      <c r="AC18" t="str">
        <f t="shared" si="4"/>
        <v/>
      </c>
      <c r="AI18" s="7" t="str">
        <f t="shared" si="30"/>
        <v/>
      </c>
      <c r="AK18">
        <f t="shared" si="5"/>
        <v>9</v>
      </c>
      <c r="AL18" s="33" t="s">
        <v>38</v>
      </c>
      <c r="AM18" s="27">
        <v>5911306.7800000012</v>
      </c>
      <c r="AN18" s="27">
        <v>85586812.200000003</v>
      </c>
      <c r="AO18" s="27">
        <v>5748384.75</v>
      </c>
      <c r="AP18" s="27">
        <v>83186457</v>
      </c>
      <c r="AQ18" s="7">
        <f t="shared" si="6"/>
        <v>85586812.200000003</v>
      </c>
      <c r="AS18">
        <f t="shared" si="7"/>
        <v>9</v>
      </c>
      <c r="AT18" s="33" t="s">
        <v>55</v>
      </c>
      <c r="AU18" s="27">
        <v>24264807</v>
      </c>
      <c r="AV18" s="27">
        <v>128996873</v>
      </c>
      <c r="AW18" s="27">
        <v>24067126</v>
      </c>
      <c r="AX18" s="27">
        <v>133850775</v>
      </c>
      <c r="AY18" s="7">
        <f t="shared" si="8"/>
        <v>128996873</v>
      </c>
      <c r="BA18">
        <f t="shared" si="9"/>
        <v>9</v>
      </c>
      <c r="BB18" s="33" t="s">
        <v>313</v>
      </c>
      <c r="BC18" s="27">
        <v>38766052.934000015</v>
      </c>
      <c r="BD18" s="27">
        <v>804740211.81700051</v>
      </c>
      <c r="BE18" s="27">
        <v>33256200.952999979</v>
      </c>
      <c r="BF18" s="27">
        <v>629069014.40799987</v>
      </c>
      <c r="BG18" s="7">
        <f t="shared" si="10"/>
        <v>804740211.81700051</v>
      </c>
      <c r="BI18" t="str">
        <f t="shared" si="11"/>
        <v/>
      </c>
      <c r="BO18" s="27" t="str">
        <f t="shared" si="12"/>
        <v/>
      </c>
      <c r="BQ18" s="27">
        <f t="shared" si="13"/>
        <v>9</v>
      </c>
      <c r="BR18" s="33" t="s">
        <v>106</v>
      </c>
      <c r="BS18" s="27">
        <v>2197798.7999999998</v>
      </c>
      <c r="BT18" s="27">
        <v>389707566.49000001</v>
      </c>
      <c r="BU18" s="27">
        <v>2962327.25</v>
      </c>
      <c r="BV18" s="27">
        <v>478288980.59000003</v>
      </c>
      <c r="BW18" s="27">
        <f t="shared" si="14"/>
        <v>389707566.49000001</v>
      </c>
      <c r="BY18" s="26" t="s">
        <v>223</v>
      </c>
      <c r="BZ18" s="27">
        <v>192457926.39400002</v>
      </c>
      <c r="CA18" s="27">
        <v>47570346433.189018</v>
      </c>
      <c r="CB18" s="27">
        <v>163732322.37300003</v>
      </c>
      <c r="CC18" s="27">
        <v>41375065676.080978</v>
      </c>
      <c r="CH18" s="27">
        <f t="shared" si="15"/>
        <v>9</v>
      </c>
      <c r="CI18" s="33" t="s">
        <v>19</v>
      </c>
      <c r="CJ18" s="27">
        <v>33816898.497000009</v>
      </c>
      <c r="CK18" s="27">
        <v>1014652950.6939999</v>
      </c>
      <c r="CL18" s="27">
        <v>34874735.713</v>
      </c>
      <c r="CM18" s="27">
        <v>1051772679.46</v>
      </c>
      <c r="CN18" s="7">
        <f t="shared" si="16"/>
        <v>1014652950.6939999</v>
      </c>
      <c r="CQ18">
        <f t="shared" si="31"/>
        <v>9</v>
      </c>
      <c r="CR18" s="33" t="s">
        <v>84</v>
      </c>
      <c r="CS18" s="27">
        <v>54424359.081999995</v>
      </c>
      <c r="CT18" s="27">
        <v>1725029128.8600001</v>
      </c>
      <c r="CU18" s="27">
        <v>75002076.225000009</v>
      </c>
      <c r="CV18" s="27">
        <v>2146611099</v>
      </c>
      <c r="CW18" s="7">
        <f t="shared" si="35"/>
        <v>1725029128.8600001</v>
      </c>
      <c r="CY18" t="str">
        <f t="shared" si="17"/>
        <v/>
      </c>
      <c r="DE18" s="7" t="str">
        <f t="shared" si="18"/>
        <v/>
      </c>
      <c r="DG18" t="str">
        <f t="shared" si="19"/>
        <v/>
      </c>
      <c r="DM18" s="7" t="str">
        <f t="shared" si="32"/>
        <v/>
      </c>
      <c r="DO18">
        <f t="shared" si="20"/>
        <v>9</v>
      </c>
      <c r="DP18" s="33" t="s">
        <v>46</v>
      </c>
      <c r="DQ18" s="27">
        <v>14656927.330000002</v>
      </c>
      <c r="DR18" s="27">
        <v>193444833</v>
      </c>
      <c r="DS18" s="27">
        <v>30292610.969999999</v>
      </c>
      <c r="DT18" s="27">
        <v>370947461</v>
      </c>
      <c r="DU18" s="7">
        <f t="shared" si="21"/>
        <v>193444833</v>
      </c>
      <c r="DW18">
        <f t="shared" si="22"/>
        <v>8</v>
      </c>
      <c r="DX18" s="33" t="s">
        <v>57</v>
      </c>
      <c r="DY18" s="27">
        <v>10788664.5</v>
      </c>
      <c r="DZ18" s="27">
        <v>15537373</v>
      </c>
      <c r="EA18" s="27">
        <v>2569737.1</v>
      </c>
      <c r="EB18" s="27">
        <v>8570606</v>
      </c>
      <c r="EC18" s="7">
        <f t="shared" si="33"/>
        <v>15537373</v>
      </c>
      <c r="EE18">
        <f t="shared" si="23"/>
        <v>8</v>
      </c>
      <c r="EF18" s="33" t="s">
        <v>123</v>
      </c>
      <c r="EG18" s="27">
        <v>23906666.415000003</v>
      </c>
      <c r="EH18" s="27">
        <v>1822101987.276</v>
      </c>
      <c r="EI18" s="27">
        <v>23786704.228999995</v>
      </c>
      <c r="EJ18" s="27">
        <v>1777173000.6000006</v>
      </c>
      <c r="EK18" s="7">
        <f t="shared" si="34"/>
        <v>1822101987.276</v>
      </c>
      <c r="EM18" t="str">
        <f t="shared" si="24"/>
        <v/>
      </c>
      <c r="ES18" s="27" t="str">
        <f t="shared" si="25"/>
        <v/>
      </c>
      <c r="EU18" s="27">
        <f t="shared" si="26"/>
        <v>9</v>
      </c>
      <c r="EV18" s="33" t="s">
        <v>104</v>
      </c>
      <c r="EW18" s="27">
        <v>22415452.660000004</v>
      </c>
      <c r="EX18" s="27">
        <v>2571270151.4009995</v>
      </c>
      <c r="EY18" s="27">
        <v>22399694.694999993</v>
      </c>
      <c r="EZ18" s="27">
        <v>2265615155.2170005</v>
      </c>
      <c r="FA18" s="7">
        <f t="shared" si="27"/>
        <v>2571270151.4009995</v>
      </c>
      <c r="FC18" s="26" t="s">
        <v>221</v>
      </c>
      <c r="FD18" s="27">
        <v>1009085028.7969996</v>
      </c>
      <c r="FE18" s="27">
        <v>89299799627.895996</v>
      </c>
      <c r="FF18" s="27">
        <v>932349668.26799905</v>
      </c>
      <c r="FG18" s="27">
        <v>80600965622.028015</v>
      </c>
    </row>
    <row r="19" spans="5:163" ht="15.75" x14ac:dyDescent="0.25">
      <c r="E19">
        <f t="shared" si="0"/>
        <v>10</v>
      </c>
      <c r="F19" s="33" t="s">
        <v>10</v>
      </c>
      <c r="G19" s="27">
        <v>46211764.158</v>
      </c>
      <c r="H19" s="27">
        <v>997578612.75799966</v>
      </c>
      <c r="I19" s="27">
        <v>94763744.599999949</v>
      </c>
      <c r="J19" s="27">
        <v>1407250518.0570002</v>
      </c>
      <c r="K19" s="7">
        <f t="shared" si="28"/>
        <v>997578612.75799966</v>
      </c>
      <c r="M19">
        <f t="shared" si="29"/>
        <v>10</v>
      </c>
      <c r="N19" s="33" t="s">
        <v>77</v>
      </c>
      <c r="O19" s="27">
        <v>14775544.568999996</v>
      </c>
      <c r="P19" s="27">
        <v>476485781.78200001</v>
      </c>
      <c r="Q19" s="27">
        <v>16054561.618999999</v>
      </c>
      <c r="R19" s="27">
        <v>341824087.7209999</v>
      </c>
      <c r="S19" s="7">
        <f t="shared" si="1"/>
        <v>476485781.78200001</v>
      </c>
      <c r="U19" t="str">
        <f t="shared" si="2"/>
        <v/>
      </c>
      <c r="AA19" s="27" t="str">
        <f t="shared" si="3"/>
        <v/>
      </c>
      <c r="AC19" t="str">
        <f t="shared" si="4"/>
        <v/>
      </c>
      <c r="AI19" s="7" t="str">
        <f t="shared" si="30"/>
        <v/>
      </c>
      <c r="AK19">
        <f t="shared" si="5"/>
        <v>10</v>
      </c>
      <c r="AL19" s="33" t="s">
        <v>278</v>
      </c>
      <c r="AM19" s="27">
        <v>75047.149999999994</v>
      </c>
      <c r="AN19" s="27">
        <v>83560318.313999996</v>
      </c>
      <c r="AO19" s="27">
        <v>66248.3</v>
      </c>
      <c r="AP19" s="27">
        <v>81912829.778999984</v>
      </c>
      <c r="AQ19" s="7">
        <f t="shared" si="6"/>
        <v>83560318.313999996</v>
      </c>
      <c r="AS19">
        <f t="shared" si="7"/>
        <v>10</v>
      </c>
      <c r="AT19" s="33" t="s">
        <v>286</v>
      </c>
      <c r="AU19" s="27">
        <v>147466138</v>
      </c>
      <c r="AV19" s="27">
        <v>102390312</v>
      </c>
      <c r="AW19" s="27">
        <v>10937171.859999999</v>
      </c>
      <c r="AX19" s="27">
        <v>6109223</v>
      </c>
      <c r="AY19" s="7">
        <f t="shared" si="8"/>
        <v>102390312</v>
      </c>
      <c r="BA19">
        <f t="shared" si="9"/>
        <v>10</v>
      </c>
      <c r="BB19" s="33" t="s">
        <v>118</v>
      </c>
      <c r="BC19" s="27">
        <v>3395768.3940000013</v>
      </c>
      <c r="BD19" s="27">
        <v>659362560.88800013</v>
      </c>
      <c r="BE19" s="27">
        <v>2941239.1509999987</v>
      </c>
      <c r="BF19" s="27">
        <v>648277143.00999987</v>
      </c>
      <c r="BG19" s="7">
        <f t="shared" si="10"/>
        <v>659362560.88800013</v>
      </c>
      <c r="BI19" t="str">
        <f t="shared" si="11"/>
        <v/>
      </c>
      <c r="BO19" s="27" t="str">
        <f t="shared" si="12"/>
        <v/>
      </c>
      <c r="BQ19" s="27">
        <f t="shared" si="13"/>
        <v>10</v>
      </c>
      <c r="BR19" s="33" t="s">
        <v>97</v>
      </c>
      <c r="BS19" s="27">
        <v>1341934.3280000004</v>
      </c>
      <c r="BT19" s="27">
        <v>387246795.42100006</v>
      </c>
      <c r="BU19" s="27">
        <v>1516171.7980000007</v>
      </c>
      <c r="BV19" s="27">
        <v>213380497.82200003</v>
      </c>
      <c r="BW19" s="27">
        <f t="shared" si="14"/>
        <v>387246795.42100006</v>
      </c>
      <c r="BY19" s="26" t="s">
        <v>138</v>
      </c>
      <c r="BZ19" s="27">
        <v>12807887958.188</v>
      </c>
      <c r="CA19" s="27">
        <v>211413852572.43503</v>
      </c>
      <c r="CB19" s="27">
        <v>14712766598.080996</v>
      </c>
      <c r="CC19" s="27">
        <v>199730981893.159</v>
      </c>
      <c r="CH19" s="27">
        <f t="shared" si="15"/>
        <v>10</v>
      </c>
      <c r="CI19" s="33" t="s">
        <v>16</v>
      </c>
      <c r="CJ19" s="27">
        <v>33159328.738000017</v>
      </c>
      <c r="CK19" s="27">
        <v>958194815.3169992</v>
      </c>
      <c r="CL19" s="27">
        <v>32564986.493999992</v>
      </c>
      <c r="CM19" s="27">
        <v>918055693.77800012</v>
      </c>
      <c r="CN19" s="7">
        <f t="shared" si="16"/>
        <v>958194815.3169992</v>
      </c>
      <c r="CQ19">
        <f t="shared" si="31"/>
        <v>10</v>
      </c>
      <c r="CR19" s="33" t="s">
        <v>61</v>
      </c>
      <c r="CS19" s="27">
        <v>383105687.23699993</v>
      </c>
      <c r="CT19" s="27">
        <v>1634151605.1070001</v>
      </c>
      <c r="CU19" s="27">
        <v>345672329.6879999</v>
      </c>
      <c r="CV19" s="27">
        <v>1388365055.2269998</v>
      </c>
      <c r="CW19" s="7">
        <f t="shared" si="35"/>
        <v>1634151605.1070001</v>
      </c>
      <c r="CY19" t="str">
        <f t="shared" si="17"/>
        <v/>
      </c>
      <c r="DE19" s="7" t="str">
        <f t="shared" si="18"/>
        <v/>
      </c>
      <c r="DG19" t="str">
        <f t="shared" si="19"/>
        <v/>
      </c>
      <c r="DM19" s="7" t="str">
        <f t="shared" si="32"/>
        <v/>
      </c>
      <c r="DO19">
        <f t="shared" si="20"/>
        <v>10</v>
      </c>
      <c r="DP19" s="33" t="s">
        <v>41</v>
      </c>
      <c r="DQ19" s="27">
        <v>11770523.387000002</v>
      </c>
      <c r="DR19" s="27">
        <v>186504689.52599999</v>
      </c>
      <c r="DS19" s="27">
        <v>14797559.918</v>
      </c>
      <c r="DT19" s="27">
        <v>215894181.94999999</v>
      </c>
      <c r="DU19" s="7">
        <f t="shared" si="21"/>
        <v>186504689.52599999</v>
      </c>
      <c r="DW19">
        <f t="shared" si="22"/>
        <v>9</v>
      </c>
      <c r="DX19" s="33" t="s">
        <v>53</v>
      </c>
      <c r="DY19" s="27">
        <v>2244215</v>
      </c>
      <c r="DZ19" s="27">
        <v>13046648</v>
      </c>
      <c r="EA19" s="27">
        <v>1589012</v>
      </c>
      <c r="EB19" s="27">
        <v>9272050</v>
      </c>
      <c r="EC19" s="7">
        <f t="shared" si="33"/>
        <v>13046648</v>
      </c>
      <c r="EE19">
        <f t="shared" si="23"/>
        <v>9</v>
      </c>
      <c r="EF19" s="33" t="s">
        <v>186</v>
      </c>
      <c r="EG19" s="27">
        <v>8443775.0250000041</v>
      </c>
      <c r="EH19" s="27">
        <v>1813303776.2539995</v>
      </c>
      <c r="EI19" s="27">
        <v>8601326.1820000019</v>
      </c>
      <c r="EJ19" s="27">
        <v>1609964907.141</v>
      </c>
      <c r="EK19" s="7">
        <f t="shared" si="34"/>
        <v>1813303776.2539995</v>
      </c>
      <c r="EM19" t="str">
        <f t="shared" si="24"/>
        <v/>
      </c>
      <c r="ES19" s="27" t="str">
        <f t="shared" si="25"/>
        <v/>
      </c>
      <c r="EU19" s="27">
        <f t="shared" si="26"/>
        <v>10</v>
      </c>
      <c r="EV19" s="33" t="s">
        <v>91</v>
      </c>
      <c r="EW19" s="27">
        <v>1477480.0259999996</v>
      </c>
      <c r="EX19" s="27">
        <v>2453727453.4419999</v>
      </c>
      <c r="EY19" s="27">
        <v>1366117.7210000001</v>
      </c>
      <c r="EZ19" s="27">
        <v>2058114019.2780001</v>
      </c>
      <c r="FA19" s="7">
        <f t="shared" si="27"/>
        <v>2453727453.4419999</v>
      </c>
      <c r="FC19" s="26" t="s">
        <v>222</v>
      </c>
      <c r="FD19" s="27">
        <v>16081327.468999991</v>
      </c>
      <c r="FE19" s="27">
        <v>895729311.33300018</v>
      </c>
      <c r="FF19" s="27">
        <v>11864427.796999993</v>
      </c>
      <c r="FG19" s="27">
        <v>813632298.69300079</v>
      </c>
    </row>
    <row r="20" spans="5:163" ht="15.75" x14ac:dyDescent="0.25">
      <c r="E20">
        <f t="shared" si="0"/>
        <v>11</v>
      </c>
      <c r="F20" s="33" t="s">
        <v>15</v>
      </c>
      <c r="G20" s="27">
        <v>41794478.838999987</v>
      </c>
      <c r="H20" s="27">
        <v>805129763.22399998</v>
      </c>
      <c r="I20" s="27">
        <v>40241764.013999999</v>
      </c>
      <c r="J20" s="27">
        <v>889701928.79799986</v>
      </c>
      <c r="K20" s="7">
        <f t="shared" si="28"/>
        <v>805129763.22399998</v>
      </c>
      <c r="M20">
        <f t="shared" si="29"/>
        <v>11</v>
      </c>
      <c r="N20" s="33" t="s">
        <v>71</v>
      </c>
      <c r="O20" s="27">
        <v>24869129.01199998</v>
      </c>
      <c r="P20" s="27">
        <v>426305889.83100015</v>
      </c>
      <c r="Q20" s="27">
        <v>27334612.993000012</v>
      </c>
      <c r="R20" s="27">
        <v>414174377.87499994</v>
      </c>
      <c r="S20" s="7">
        <f t="shared" si="1"/>
        <v>426305889.83100015</v>
      </c>
      <c r="U20" t="str">
        <f t="shared" si="2"/>
        <v/>
      </c>
      <c r="AA20" s="27" t="str">
        <f t="shared" si="3"/>
        <v/>
      </c>
      <c r="AC20" t="str">
        <f t="shared" si="4"/>
        <v/>
      </c>
      <c r="AI20" s="7" t="str">
        <f t="shared" si="30"/>
        <v/>
      </c>
      <c r="AK20">
        <f t="shared" si="5"/>
        <v>11</v>
      </c>
      <c r="AL20" s="33" t="s">
        <v>45</v>
      </c>
      <c r="AM20" s="27">
        <v>4133940</v>
      </c>
      <c r="AN20" s="27">
        <v>46020309</v>
      </c>
      <c r="AO20" s="27">
        <v>3116520</v>
      </c>
      <c r="AP20" s="27">
        <v>35519218</v>
      </c>
      <c r="AQ20" s="7">
        <f t="shared" si="6"/>
        <v>46020309</v>
      </c>
      <c r="AS20">
        <f t="shared" si="7"/>
        <v>11</v>
      </c>
      <c r="AT20" s="33" t="s">
        <v>287</v>
      </c>
      <c r="AU20" s="27">
        <v>29181214</v>
      </c>
      <c r="AV20" s="27">
        <v>74349508</v>
      </c>
      <c r="AW20" s="27">
        <v>35076658</v>
      </c>
      <c r="AX20" s="27">
        <v>83321286</v>
      </c>
      <c r="AY20" s="7">
        <f t="shared" si="8"/>
        <v>74349508</v>
      </c>
      <c r="BA20">
        <f t="shared" si="9"/>
        <v>11</v>
      </c>
      <c r="BB20" s="33" t="s">
        <v>122</v>
      </c>
      <c r="BC20" s="27">
        <v>3508480.1210000017</v>
      </c>
      <c r="BD20" s="27">
        <v>650582278.76699996</v>
      </c>
      <c r="BE20" s="27">
        <v>3353851.5959999999</v>
      </c>
      <c r="BF20" s="27">
        <v>625596518.51600003</v>
      </c>
      <c r="BG20" s="7">
        <f t="shared" si="10"/>
        <v>650582278.76699996</v>
      </c>
      <c r="BI20" t="str">
        <f t="shared" si="11"/>
        <v/>
      </c>
      <c r="BO20" s="27" t="str">
        <f t="shared" si="12"/>
        <v/>
      </c>
      <c r="BQ20" s="27">
        <f t="shared" si="13"/>
        <v>11</v>
      </c>
      <c r="BR20" s="33" t="s">
        <v>93</v>
      </c>
      <c r="BS20" s="27">
        <v>4110057.2779999995</v>
      </c>
      <c r="BT20" s="27">
        <v>294693631.73000002</v>
      </c>
      <c r="BU20" s="27">
        <v>4410210.0430000024</v>
      </c>
      <c r="BV20" s="27">
        <v>310096106.83600003</v>
      </c>
      <c r="BW20" s="27">
        <f t="shared" si="14"/>
        <v>294693631.73000002</v>
      </c>
      <c r="CH20" s="27">
        <f t="shared" si="15"/>
        <v>11</v>
      </c>
      <c r="CI20" s="33" t="s">
        <v>18</v>
      </c>
      <c r="CJ20" s="27">
        <v>5628169.3559999978</v>
      </c>
      <c r="CK20" s="27">
        <v>958068298.93799973</v>
      </c>
      <c r="CL20" s="27">
        <v>7867034.7350000003</v>
      </c>
      <c r="CM20" s="27">
        <v>1069023589.6620003</v>
      </c>
      <c r="CN20" s="7">
        <f t="shared" si="16"/>
        <v>958068298.93799973</v>
      </c>
      <c r="CQ20">
        <f t="shared" si="31"/>
        <v>11</v>
      </c>
      <c r="CR20" s="33" t="s">
        <v>67</v>
      </c>
      <c r="CS20" s="27">
        <v>170296243.85699996</v>
      </c>
      <c r="CT20" s="27">
        <v>1624068541.3629999</v>
      </c>
      <c r="CU20" s="27">
        <v>144990115.67000005</v>
      </c>
      <c r="CV20" s="27">
        <v>1455880730.148</v>
      </c>
      <c r="CW20" s="7">
        <f t="shared" si="35"/>
        <v>1624068541.3629999</v>
      </c>
      <c r="CY20" t="str">
        <f t="shared" si="17"/>
        <v/>
      </c>
      <c r="DE20" s="7" t="str">
        <f t="shared" si="18"/>
        <v/>
      </c>
      <c r="DG20" t="str">
        <f t="shared" si="19"/>
        <v/>
      </c>
      <c r="DM20" s="7" t="str">
        <f t="shared" si="32"/>
        <v/>
      </c>
      <c r="DO20">
        <f t="shared" si="20"/>
        <v>11</v>
      </c>
      <c r="DP20" s="33" t="s">
        <v>35</v>
      </c>
      <c r="DQ20" s="27">
        <v>54576017.202</v>
      </c>
      <c r="DR20" s="27">
        <v>173486302.47999999</v>
      </c>
      <c r="DS20" s="27">
        <v>100317299.05500002</v>
      </c>
      <c r="DT20" s="27">
        <v>266307678.8339999</v>
      </c>
      <c r="DU20" s="7">
        <f t="shared" si="21"/>
        <v>173486302.47999999</v>
      </c>
      <c r="DW20">
        <f t="shared" si="22"/>
        <v>10</v>
      </c>
      <c r="DX20" s="33" t="s">
        <v>50</v>
      </c>
      <c r="DY20" s="27">
        <v>74.94</v>
      </c>
      <c r="DZ20" s="27">
        <v>25150</v>
      </c>
      <c r="EA20" s="27"/>
      <c r="EB20" s="27"/>
      <c r="EC20" s="7">
        <f t="shared" si="33"/>
        <v>25150</v>
      </c>
      <c r="EE20">
        <f t="shared" si="23"/>
        <v>10</v>
      </c>
      <c r="EF20" s="33" t="s">
        <v>127</v>
      </c>
      <c r="EG20" s="27">
        <v>16823474.786999997</v>
      </c>
      <c r="EH20" s="27">
        <v>1784527835.3500001</v>
      </c>
      <c r="EI20" s="27">
        <v>16601484.302999998</v>
      </c>
      <c r="EJ20" s="27">
        <v>1782978483.6509991</v>
      </c>
      <c r="EK20" s="7">
        <f t="shared" si="34"/>
        <v>1784527835.3500001</v>
      </c>
      <c r="EM20" t="str">
        <f t="shared" si="24"/>
        <v/>
      </c>
      <c r="ES20" s="27" t="str">
        <f t="shared" si="25"/>
        <v/>
      </c>
      <c r="EU20" s="27">
        <f t="shared" si="26"/>
        <v>11</v>
      </c>
      <c r="EV20" s="33" t="s">
        <v>178</v>
      </c>
      <c r="EW20" s="27">
        <v>44256870.044000015</v>
      </c>
      <c r="EX20" s="27">
        <v>2212462050.7849994</v>
      </c>
      <c r="EY20" s="27">
        <v>41379364.339999989</v>
      </c>
      <c r="EZ20" s="27">
        <v>2059838090.7229986</v>
      </c>
      <c r="FA20" s="7">
        <f t="shared" si="27"/>
        <v>2212462050.7849994</v>
      </c>
      <c r="FC20" s="26" t="s">
        <v>223</v>
      </c>
      <c r="FD20" s="27">
        <v>696782975.70099962</v>
      </c>
      <c r="FE20" s="27">
        <v>89020771457.096954</v>
      </c>
      <c r="FF20" s="27">
        <v>601052759.50200009</v>
      </c>
      <c r="FG20" s="27">
        <v>74929724770.300995</v>
      </c>
    </row>
    <row r="21" spans="5:163" ht="15.75" x14ac:dyDescent="0.25">
      <c r="E21">
        <f t="shared" si="0"/>
        <v>12</v>
      </c>
      <c r="F21" s="33" t="s">
        <v>16</v>
      </c>
      <c r="G21" s="27">
        <v>44279105.717999987</v>
      </c>
      <c r="H21" s="27">
        <v>570588450.70899999</v>
      </c>
      <c r="I21" s="27">
        <v>43240702.605000004</v>
      </c>
      <c r="J21" s="27">
        <v>496252821.9229998</v>
      </c>
      <c r="K21" s="7">
        <f t="shared" si="28"/>
        <v>570588450.70899999</v>
      </c>
      <c r="M21">
        <f t="shared" si="29"/>
        <v>12</v>
      </c>
      <c r="N21" s="33" t="s">
        <v>66</v>
      </c>
      <c r="O21" s="27">
        <v>19028993.063999999</v>
      </c>
      <c r="P21" s="27">
        <v>349006071.66799998</v>
      </c>
      <c r="Q21" s="27">
        <v>15479162.367000001</v>
      </c>
      <c r="R21" s="27">
        <v>295733906.9149999</v>
      </c>
      <c r="S21" s="7">
        <f t="shared" si="1"/>
        <v>349006071.66799998</v>
      </c>
      <c r="U21" t="str">
        <f t="shared" si="2"/>
        <v/>
      </c>
      <c r="AA21" s="27" t="str">
        <f t="shared" si="3"/>
        <v/>
      </c>
      <c r="AC21" t="str">
        <f t="shared" si="4"/>
        <v/>
      </c>
      <c r="AI21" s="7" t="str">
        <f t="shared" si="30"/>
        <v/>
      </c>
      <c r="AK21">
        <f t="shared" si="5"/>
        <v>12</v>
      </c>
      <c r="AL21" s="33" t="s">
        <v>44</v>
      </c>
      <c r="AM21" s="27">
        <v>1555355</v>
      </c>
      <c r="AN21" s="27">
        <v>38036701</v>
      </c>
      <c r="AO21" s="27">
        <v>1845941</v>
      </c>
      <c r="AP21" s="27">
        <v>46617255</v>
      </c>
      <c r="AQ21" s="7">
        <f t="shared" si="6"/>
        <v>38036701</v>
      </c>
      <c r="AS21">
        <f t="shared" si="7"/>
        <v>12</v>
      </c>
      <c r="AT21" s="33" t="s">
        <v>59</v>
      </c>
      <c r="AU21" s="27">
        <v>4408814.2</v>
      </c>
      <c r="AV21" s="27">
        <v>65054068.439999998</v>
      </c>
      <c r="AW21" s="27">
        <v>4704548.16</v>
      </c>
      <c r="AX21" s="27">
        <v>51772905.509999998</v>
      </c>
      <c r="AY21" s="7">
        <f t="shared" si="8"/>
        <v>65054068.439999998</v>
      </c>
      <c r="BA21">
        <f t="shared" si="9"/>
        <v>12</v>
      </c>
      <c r="BB21" s="33" t="s">
        <v>294</v>
      </c>
      <c r="BC21" s="27">
        <v>4098138.1140000005</v>
      </c>
      <c r="BD21" s="27">
        <v>593135864.8670001</v>
      </c>
      <c r="BE21" s="27">
        <v>4246084.6340000015</v>
      </c>
      <c r="BF21" s="27">
        <v>529953097.23100007</v>
      </c>
      <c r="BG21" s="7">
        <f t="shared" si="10"/>
        <v>593135864.8670001</v>
      </c>
      <c r="BI21" t="str">
        <f t="shared" si="11"/>
        <v/>
      </c>
      <c r="BO21" s="27" t="str">
        <f t="shared" si="12"/>
        <v/>
      </c>
      <c r="BQ21" s="27">
        <f t="shared" si="13"/>
        <v>12</v>
      </c>
      <c r="BR21" s="33" t="s">
        <v>107</v>
      </c>
      <c r="BS21" s="27">
        <v>1340633.3370000008</v>
      </c>
      <c r="BT21" s="27">
        <v>287553420.33600003</v>
      </c>
      <c r="BU21" s="27">
        <v>812416.6379999998</v>
      </c>
      <c r="BV21" s="27">
        <v>143124277.954</v>
      </c>
      <c r="BW21" s="27">
        <f t="shared" si="14"/>
        <v>287553420.33600003</v>
      </c>
      <c r="CH21" s="27">
        <f t="shared" si="15"/>
        <v>12</v>
      </c>
      <c r="CI21" s="33" t="s">
        <v>144</v>
      </c>
      <c r="CJ21" s="27">
        <v>55612521.802000001</v>
      </c>
      <c r="CK21" s="27">
        <v>955907925.13800001</v>
      </c>
      <c r="CL21" s="27">
        <v>88033370.998000011</v>
      </c>
      <c r="CM21" s="27">
        <v>1681973493.971</v>
      </c>
      <c r="CN21" s="7">
        <f t="shared" si="16"/>
        <v>955907925.13800001</v>
      </c>
      <c r="CQ21">
        <f t="shared" si="31"/>
        <v>12</v>
      </c>
      <c r="CR21" s="33" t="s">
        <v>241</v>
      </c>
      <c r="CS21" s="27">
        <v>223519.05499999999</v>
      </c>
      <c r="CT21" s="27">
        <v>1494390359.4169998</v>
      </c>
      <c r="CU21" s="27">
        <v>301601.20100000006</v>
      </c>
      <c r="CV21" s="27">
        <v>1641491523.7160001</v>
      </c>
      <c r="CW21" s="7">
        <f t="shared" si="35"/>
        <v>1494390359.4169998</v>
      </c>
      <c r="CY21" t="str">
        <f t="shared" si="17"/>
        <v/>
      </c>
      <c r="DE21" s="7" t="str">
        <f t="shared" si="18"/>
        <v/>
      </c>
      <c r="DG21" t="str">
        <f t="shared" si="19"/>
        <v/>
      </c>
      <c r="DM21" s="7" t="str">
        <f t="shared" si="32"/>
        <v/>
      </c>
      <c r="DO21">
        <f t="shared" si="20"/>
        <v>12</v>
      </c>
      <c r="DP21" s="33" t="s">
        <v>159</v>
      </c>
      <c r="DQ21" s="27">
        <v>21318349.211000007</v>
      </c>
      <c r="DR21" s="27">
        <v>159064420.14899999</v>
      </c>
      <c r="DS21" s="27">
        <v>21742571.520999998</v>
      </c>
      <c r="DT21" s="27">
        <v>166832495</v>
      </c>
      <c r="DU21" s="7">
        <f t="shared" si="21"/>
        <v>159064420.14899999</v>
      </c>
      <c r="DW21">
        <f t="shared" si="22"/>
        <v>11</v>
      </c>
      <c r="DX21" s="33" t="s">
        <v>286</v>
      </c>
      <c r="DY21" s="27">
        <v>25500</v>
      </c>
      <c r="DZ21" s="27">
        <v>11412</v>
      </c>
      <c r="EA21" s="27">
        <v>10922.531000000001</v>
      </c>
      <c r="EB21" s="27">
        <v>27928</v>
      </c>
      <c r="EC21" s="7">
        <f t="shared" si="33"/>
        <v>11412</v>
      </c>
      <c r="EE21">
        <f t="shared" si="23"/>
        <v>11</v>
      </c>
      <c r="EF21" s="33" t="s">
        <v>126</v>
      </c>
      <c r="EG21" s="27">
        <v>29997887.281000003</v>
      </c>
      <c r="EH21" s="27">
        <v>1518592044.6720002</v>
      </c>
      <c r="EI21" s="27">
        <v>31189936.023999989</v>
      </c>
      <c r="EJ21" s="27">
        <v>1531124016.9830005</v>
      </c>
      <c r="EK21" s="7">
        <f t="shared" si="34"/>
        <v>1518592044.6720002</v>
      </c>
      <c r="EM21" t="str">
        <f t="shared" si="24"/>
        <v/>
      </c>
      <c r="ES21" s="27" t="str">
        <f t="shared" si="25"/>
        <v/>
      </c>
      <c r="EU21" s="27">
        <f t="shared" si="26"/>
        <v>12</v>
      </c>
      <c r="EV21" s="33" t="s">
        <v>103</v>
      </c>
      <c r="EW21" s="27">
        <v>4388214.1250000009</v>
      </c>
      <c r="EX21" s="27">
        <v>2058490945.0559998</v>
      </c>
      <c r="EY21" s="27">
        <v>4649345.5169999991</v>
      </c>
      <c r="EZ21" s="27">
        <v>2017539976.1109996</v>
      </c>
      <c r="FA21" s="7">
        <f t="shared" si="27"/>
        <v>2058490945.0559998</v>
      </c>
      <c r="FC21" s="26" t="s">
        <v>138</v>
      </c>
      <c r="FD21" s="27">
        <v>32804063949.845982</v>
      </c>
      <c r="FE21" s="27">
        <v>370489665339.69891</v>
      </c>
      <c r="FF21" s="27">
        <v>34187495329.63895</v>
      </c>
      <c r="FG21" s="27">
        <v>331446964060.03998</v>
      </c>
    </row>
    <row r="22" spans="5:163" ht="15.75" x14ac:dyDescent="0.25">
      <c r="E22">
        <f t="shared" si="0"/>
        <v>13</v>
      </c>
      <c r="F22" s="33" t="s">
        <v>17</v>
      </c>
      <c r="G22" s="27">
        <v>7298466.7489999998</v>
      </c>
      <c r="H22" s="27">
        <v>570202233.10799992</v>
      </c>
      <c r="I22" s="27">
        <v>5383091.3459999999</v>
      </c>
      <c r="J22" s="27">
        <v>549956849.77399993</v>
      </c>
      <c r="K22" s="7">
        <f t="shared" si="28"/>
        <v>570202233.10799992</v>
      </c>
      <c r="M22">
        <f t="shared" si="29"/>
        <v>13</v>
      </c>
      <c r="N22" s="33" t="s">
        <v>84</v>
      </c>
      <c r="O22" s="27">
        <v>11951704.630000001</v>
      </c>
      <c r="P22" s="27">
        <v>288537907.97999996</v>
      </c>
      <c r="Q22" s="27">
        <v>9432466.5</v>
      </c>
      <c r="R22" s="27">
        <v>201966595.83000004</v>
      </c>
      <c r="S22" s="7">
        <f t="shared" si="1"/>
        <v>288537907.97999996</v>
      </c>
      <c r="U22" t="str">
        <f t="shared" si="2"/>
        <v/>
      </c>
      <c r="AA22" s="27" t="str">
        <f t="shared" si="3"/>
        <v/>
      </c>
      <c r="AC22" t="str">
        <f t="shared" si="4"/>
        <v/>
      </c>
      <c r="AI22" s="7" t="str">
        <f t="shared" si="30"/>
        <v/>
      </c>
      <c r="AK22">
        <f t="shared" si="5"/>
        <v>13</v>
      </c>
      <c r="AL22" s="33" t="s">
        <v>47</v>
      </c>
      <c r="AM22" s="27">
        <v>1258127.3999999999</v>
      </c>
      <c r="AN22" s="27">
        <v>38028519.435000002</v>
      </c>
      <c r="AO22" s="27">
        <v>1280181.06</v>
      </c>
      <c r="AP22" s="27">
        <v>34265621</v>
      </c>
      <c r="AQ22" s="7">
        <f t="shared" si="6"/>
        <v>38028519.435000002</v>
      </c>
      <c r="AS22">
        <f t="shared" si="7"/>
        <v>13</v>
      </c>
      <c r="AT22" s="33" t="s">
        <v>288</v>
      </c>
      <c r="AU22" s="27">
        <v>132673693.138</v>
      </c>
      <c r="AV22" s="27">
        <v>45259451.469999991</v>
      </c>
      <c r="AW22" s="27">
        <v>130353783.53499997</v>
      </c>
      <c r="AX22" s="27">
        <v>35921786.421000004</v>
      </c>
      <c r="AY22" s="7">
        <f t="shared" si="8"/>
        <v>45259451.469999991</v>
      </c>
      <c r="BA22">
        <f t="shared" si="9"/>
        <v>13</v>
      </c>
      <c r="BB22" s="33" t="s">
        <v>123</v>
      </c>
      <c r="BC22" s="27">
        <v>2253542.8240000005</v>
      </c>
      <c r="BD22" s="27">
        <v>416444654.69500017</v>
      </c>
      <c r="BE22" s="27">
        <v>2117055.5959999999</v>
      </c>
      <c r="BF22" s="27">
        <v>372531735.83999997</v>
      </c>
      <c r="BG22" s="7">
        <f t="shared" si="10"/>
        <v>416444654.69500017</v>
      </c>
      <c r="BI22" t="str">
        <f t="shared" si="11"/>
        <v/>
      </c>
      <c r="BO22" s="27" t="str">
        <f t="shared" si="12"/>
        <v/>
      </c>
      <c r="BQ22" s="27">
        <f t="shared" si="13"/>
        <v>13</v>
      </c>
      <c r="BR22" s="33" t="s">
        <v>95</v>
      </c>
      <c r="BS22" s="27">
        <v>2247213.3769999999</v>
      </c>
      <c r="BT22" s="27">
        <v>286116630.44800007</v>
      </c>
      <c r="BU22" s="27">
        <v>3106857.9369999985</v>
      </c>
      <c r="BV22" s="27">
        <v>377541406.24299997</v>
      </c>
      <c r="BW22" s="27">
        <f t="shared" si="14"/>
        <v>286116630.44800007</v>
      </c>
      <c r="CH22" s="27">
        <f t="shared" si="15"/>
        <v>13</v>
      </c>
      <c r="CI22" s="33" t="s">
        <v>5</v>
      </c>
      <c r="CJ22" s="27">
        <v>24039750.588</v>
      </c>
      <c r="CK22" s="27">
        <v>835652357.02200007</v>
      </c>
      <c r="CL22" s="27">
        <v>24400587.236999989</v>
      </c>
      <c r="CM22" s="27">
        <v>824493297.25600004</v>
      </c>
      <c r="CN22" s="7">
        <f t="shared" si="16"/>
        <v>835652357.02200007</v>
      </c>
      <c r="CQ22">
        <f t="shared" si="31"/>
        <v>13</v>
      </c>
      <c r="CR22" s="33" t="s">
        <v>173</v>
      </c>
      <c r="CS22" s="27">
        <v>88829390.862000033</v>
      </c>
      <c r="CT22" s="27">
        <v>1431413468.1399996</v>
      </c>
      <c r="CU22" s="27">
        <v>82727700.407999977</v>
      </c>
      <c r="CV22" s="27">
        <v>1337955568.4059992</v>
      </c>
      <c r="CW22" s="7">
        <f t="shared" si="35"/>
        <v>1431413468.1399996</v>
      </c>
      <c r="CY22" t="str">
        <f t="shared" si="17"/>
        <v/>
      </c>
      <c r="DE22" s="7" t="str">
        <f t="shared" si="18"/>
        <v/>
      </c>
      <c r="DG22" t="str">
        <f t="shared" si="19"/>
        <v/>
      </c>
      <c r="DM22" s="7" t="str">
        <f t="shared" si="32"/>
        <v/>
      </c>
      <c r="DO22">
        <f t="shared" si="20"/>
        <v>13</v>
      </c>
      <c r="DP22" s="33" t="s">
        <v>40</v>
      </c>
      <c r="DQ22" s="27">
        <v>909492.7860000002</v>
      </c>
      <c r="DR22" s="27">
        <v>94031733.910999998</v>
      </c>
      <c r="DS22" s="27">
        <v>821056.85499999975</v>
      </c>
      <c r="DT22" s="27">
        <v>82534441.883000001</v>
      </c>
      <c r="DU22" s="7">
        <f t="shared" si="21"/>
        <v>94031733.910999998</v>
      </c>
      <c r="DW22">
        <f t="shared" si="22"/>
        <v>12</v>
      </c>
      <c r="DX22" s="33" t="s">
        <v>369</v>
      </c>
      <c r="DY22" s="27"/>
      <c r="DZ22" s="27"/>
      <c r="EA22" s="27">
        <v>2.02</v>
      </c>
      <c r="EB22" s="27">
        <v>634.75800000000004</v>
      </c>
      <c r="EC22" s="7">
        <f t="shared" si="33"/>
        <v>0</v>
      </c>
      <c r="EE22">
        <f t="shared" si="23"/>
        <v>12</v>
      </c>
      <c r="EF22" s="33" t="s">
        <v>117</v>
      </c>
      <c r="EG22" s="27">
        <v>7821496.2629999993</v>
      </c>
      <c r="EH22" s="27">
        <v>1433910925.7850006</v>
      </c>
      <c r="EI22" s="27">
        <v>6675116.8340000007</v>
      </c>
      <c r="EJ22" s="27">
        <v>1212772121.0060003</v>
      </c>
      <c r="EK22" s="7">
        <f t="shared" si="34"/>
        <v>1433910925.7850006</v>
      </c>
      <c r="EM22" t="str">
        <f t="shared" si="24"/>
        <v/>
      </c>
      <c r="ES22" s="27" t="str">
        <f t="shared" si="25"/>
        <v/>
      </c>
      <c r="EU22" s="27">
        <f t="shared" si="26"/>
        <v>13</v>
      </c>
      <c r="EV22" s="33" t="s">
        <v>110</v>
      </c>
      <c r="EW22" s="27">
        <v>43423900.188000001</v>
      </c>
      <c r="EX22" s="27">
        <v>1942404923.3930006</v>
      </c>
      <c r="EY22" s="27">
        <v>35508573.101000018</v>
      </c>
      <c r="EZ22" s="27">
        <v>1520974762.6420002</v>
      </c>
      <c r="FA22" s="7">
        <f t="shared" si="27"/>
        <v>1942404923.3930006</v>
      </c>
    </row>
    <row r="23" spans="5:163" ht="15.75" x14ac:dyDescent="0.25">
      <c r="E23">
        <f t="shared" si="0"/>
        <v>14</v>
      </c>
      <c r="F23" s="33" t="s">
        <v>18</v>
      </c>
      <c r="G23" s="27">
        <v>833072.7829999997</v>
      </c>
      <c r="H23" s="27">
        <v>565496194.71399999</v>
      </c>
      <c r="I23" s="27">
        <v>432666.02100000007</v>
      </c>
      <c r="J23" s="27">
        <v>499998543.84799993</v>
      </c>
      <c r="K23" s="7">
        <f t="shared" si="28"/>
        <v>565496194.71399999</v>
      </c>
      <c r="M23">
        <f t="shared" si="29"/>
        <v>14</v>
      </c>
      <c r="N23" s="33" t="s">
        <v>75</v>
      </c>
      <c r="O23" s="27">
        <v>21595259.247999992</v>
      </c>
      <c r="P23" s="27">
        <v>278071885.20000005</v>
      </c>
      <c r="Q23" s="27">
        <v>19545623.862999998</v>
      </c>
      <c r="R23" s="27">
        <v>261276468.20999998</v>
      </c>
      <c r="S23" s="7">
        <f t="shared" si="1"/>
        <v>278071885.20000005</v>
      </c>
      <c r="U23" t="str">
        <f t="shared" si="2"/>
        <v/>
      </c>
      <c r="AA23" s="27" t="str">
        <f t="shared" si="3"/>
        <v/>
      </c>
      <c r="AC23" t="str">
        <f t="shared" si="4"/>
        <v/>
      </c>
      <c r="AI23" s="7" t="str">
        <f t="shared" si="30"/>
        <v/>
      </c>
      <c r="AK23">
        <f t="shared" si="5"/>
        <v>14</v>
      </c>
      <c r="AL23" s="33" t="s">
        <v>46</v>
      </c>
      <c r="AM23" s="27">
        <v>2159751.7000000002</v>
      </c>
      <c r="AN23" s="27">
        <v>35677798.090999998</v>
      </c>
      <c r="AO23" s="27">
        <v>5400203.5560000008</v>
      </c>
      <c r="AP23" s="27">
        <v>85004497.017999992</v>
      </c>
      <c r="AQ23" s="7">
        <f t="shared" si="6"/>
        <v>35677798.090999998</v>
      </c>
      <c r="AS23" t="str">
        <f t="shared" si="7"/>
        <v/>
      </c>
      <c r="AT23" s="33" t="s">
        <v>60</v>
      </c>
      <c r="AU23" s="27">
        <v>98248536.797000006</v>
      </c>
      <c r="AV23" s="27">
        <v>33652075.451999992</v>
      </c>
      <c r="AW23" s="27">
        <v>129547603.58000001</v>
      </c>
      <c r="AX23" s="27">
        <v>42639632.49499999</v>
      </c>
      <c r="AY23" s="7" t="str">
        <f t="shared" si="8"/>
        <v/>
      </c>
      <c r="BA23">
        <f t="shared" si="9"/>
        <v>14</v>
      </c>
      <c r="BB23" s="33" t="s">
        <v>126</v>
      </c>
      <c r="BC23" s="27">
        <v>3290015.4649999994</v>
      </c>
      <c r="BD23" s="27">
        <v>317176139.39999998</v>
      </c>
      <c r="BE23" s="27">
        <v>2915326.3759999983</v>
      </c>
      <c r="BF23" s="27">
        <v>338953281.10999995</v>
      </c>
      <c r="BG23" s="7">
        <f t="shared" si="10"/>
        <v>317176139.39999998</v>
      </c>
      <c r="BI23" t="str">
        <f t="shared" si="11"/>
        <v/>
      </c>
      <c r="BO23" s="27" t="str">
        <f t="shared" si="12"/>
        <v/>
      </c>
      <c r="BQ23" s="27">
        <f t="shared" si="13"/>
        <v>14</v>
      </c>
      <c r="BR23" s="33" t="s">
        <v>94</v>
      </c>
      <c r="BS23" s="27">
        <v>58600.3</v>
      </c>
      <c r="BT23" s="27">
        <v>259821057</v>
      </c>
      <c r="BU23" s="27">
        <v>42206.982000000004</v>
      </c>
      <c r="BV23" s="27">
        <v>187171747</v>
      </c>
      <c r="BW23" s="27">
        <f t="shared" si="14"/>
        <v>259821057</v>
      </c>
      <c r="CH23" s="27">
        <f t="shared" si="15"/>
        <v>14</v>
      </c>
      <c r="CI23" s="33" t="s">
        <v>25</v>
      </c>
      <c r="CJ23" s="27">
        <v>13556367.332000002</v>
      </c>
      <c r="CK23" s="27">
        <v>818293093.01299989</v>
      </c>
      <c r="CL23" s="27">
        <v>12858473.496999994</v>
      </c>
      <c r="CM23" s="27">
        <v>783408232.8900001</v>
      </c>
      <c r="CN23" s="7">
        <f t="shared" si="16"/>
        <v>818293093.01299989</v>
      </c>
      <c r="CQ23">
        <f t="shared" si="31"/>
        <v>14</v>
      </c>
      <c r="CR23" s="33" t="s">
        <v>167</v>
      </c>
      <c r="CS23" s="27">
        <v>186286573.34599999</v>
      </c>
      <c r="CT23" s="27">
        <v>1289422170.0339999</v>
      </c>
      <c r="CU23" s="27">
        <v>242368411.64299998</v>
      </c>
      <c r="CV23" s="27">
        <v>1802874485.4819999</v>
      </c>
      <c r="CW23" s="7">
        <f t="shared" si="35"/>
        <v>1289422170.0339999</v>
      </c>
      <c r="CY23" t="str">
        <f t="shared" si="17"/>
        <v/>
      </c>
      <c r="DE23" s="7" t="str">
        <f t="shared" si="18"/>
        <v/>
      </c>
      <c r="DG23" t="str">
        <f t="shared" si="19"/>
        <v/>
      </c>
      <c r="DM23" s="7" t="str">
        <f t="shared" si="32"/>
        <v/>
      </c>
      <c r="DO23">
        <f t="shared" si="20"/>
        <v>14</v>
      </c>
      <c r="DP23" s="33" t="s">
        <v>36</v>
      </c>
      <c r="DQ23" s="27">
        <v>1402283</v>
      </c>
      <c r="DR23" s="27">
        <v>62081828.659999996</v>
      </c>
      <c r="DS23" s="27">
        <v>96140.65</v>
      </c>
      <c r="DT23" s="27">
        <v>7197632</v>
      </c>
      <c r="DU23" s="7">
        <f t="shared" si="21"/>
        <v>62081828.659999996</v>
      </c>
      <c r="DW23">
        <f t="shared" si="22"/>
        <v>12</v>
      </c>
      <c r="DX23" s="33" t="s">
        <v>52</v>
      </c>
      <c r="DY23" s="27"/>
      <c r="DZ23" s="27"/>
      <c r="EA23" s="27">
        <v>18</v>
      </c>
      <c r="EB23" s="27">
        <v>3635</v>
      </c>
      <c r="EC23" s="7">
        <f t="shared" si="33"/>
        <v>0</v>
      </c>
      <c r="EE23">
        <f t="shared" si="23"/>
        <v>13</v>
      </c>
      <c r="EF23" s="33" t="s">
        <v>187</v>
      </c>
      <c r="EG23" s="27">
        <v>22392504.300999999</v>
      </c>
      <c r="EH23" s="27">
        <v>1350840123.1779995</v>
      </c>
      <c r="EI23" s="27">
        <v>22330900.401000015</v>
      </c>
      <c r="EJ23" s="27">
        <v>1259791857.1500001</v>
      </c>
      <c r="EK23" s="7">
        <f t="shared" si="34"/>
        <v>1350840123.1779995</v>
      </c>
      <c r="EM23" t="str">
        <f t="shared" si="24"/>
        <v/>
      </c>
      <c r="ES23" s="27" t="str">
        <f t="shared" si="25"/>
        <v/>
      </c>
      <c r="EU23" s="27">
        <f t="shared" si="26"/>
        <v>14</v>
      </c>
      <c r="EV23" s="33" t="s">
        <v>112</v>
      </c>
      <c r="EW23" s="27">
        <v>1669860.0649999999</v>
      </c>
      <c r="EX23" s="27">
        <v>1914617561.4089999</v>
      </c>
      <c r="EY23" s="27">
        <v>1741826.639999999</v>
      </c>
      <c r="EZ23" s="27">
        <v>1808037464.0919998</v>
      </c>
      <c r="FA23" s="7">
        <f t="shared" si="27"/>
        <v>1914617561.4089999</v>
      </c>
    </row>
    <row r="24" spans="5:163" ht="15.75" x14ac:dyDescent="0.25">
      <c r="E24">
        <f t="shared" si="0"/>
        <v>15</v>
      </c>
      <c r="F24" s="33" t="s">
        <v>14</v>
      </c>
      <c r="G24" s="27">
        <v>19791758</v>
      </c>
      <c r="H24" s="27">
        <v>307702078.00300002</v>
      </c>
      <c r="I24" s="27">
        <v>33546418.5</v>
      </c>
      <c r="J24" s="27">
        <v>423151762.48399997</v>
      </c>
      <c r="K24" s="7">
        <f t="shared" si="28"/>
        <v>307702078.00300002</v>
      </c>
      <c r="M24">
        <f t="shared" si="29"/>
        <v>15</v>
      </c>
      <c r="N24" s="33" t="s">
        <v>65</v>
      </c>
      <c r="O24" s="27">
        <v>1156193.8499999999</v>
      </c>
      <c r="P24" s="27">
        <v>260644048.31600007</v>
      </c>
      <c r="Q24" s="27">
        <v>1436461.0400000007</v>
      </c>
      <c r="R24" s="27">
        <v>310308079.45899999</v>
      </c>
      <c r="S24" s="7">
        <f t="shared" si="1"/>
        <v>260644048.31600007</v>
      </c>
      <c r="U24" t="str">
        <f t="shared" si="2"/>
        <v/>
      </c>
      <c r="AA24" s="27" t="str">
        <f t="shared" si="3"/>
        <v/>
      </c>
      <c r="AC24" t="str">
        <f t="shared" si="4"/>
        <v/>
      </c>
      <c r="AI24" s="7" t="str">
        <f t="shared" si="30"/>
        <v/>
      </c>
      <c r="AK24" t="str">
        <f t="shared" si="5"/>
        <v/>
      </c>
      <c r="AL24" s="33" t="s">
        <v>49</v>
      </c>
      <c r="AM24" s="27">
        <v>2980941</v>
      </c>
      <c r="AN24" s="27">
        <v>27216182</v>
      </c>
      <c r="AO24" s="27">
        <v>6158590.5</v>
      </c>
      <c r="AP24" s="27">
        <v>42526529.659999996</v>
      </c>
      <c r="AQ24" s="7" t="str">
        <f t="shared" si="6"/>
        <v/>
      </c>
      <c r="AS24">
        <f t="shared" si="7"/>
        <v>14</v>
      </c>
      <c r="AT24" s="33" t="s">
        <v>199</v>
      </c>
      <c r="AU24" s="27">
        <v>81804</v>
      </c>
      <c r="AV24" s="27">
        <v>5518754</v>
      </c>
      <c r="AW24" s="27"/>
      <c r="AX24" s="27"/>
      <c r="AY24" s="7">
        <f t="shared" si="8"/>
        <v>5518754</v>
      </c>
      <c r="BA24">
        <f t="shared" si="9"/>
        <v>15</v>
      </c>
      <c r="BB24" s="33" t="s">
        <v>320</v>
      </c>
      <c r="BC24" s="27">
        <v>1010933.2119999995</v>
      </c>
      <c r="BD24" s="27">
        <v>279504556.81</v>
      </c>
      <c r="BE24" s="27">
        <v>1001600.8400000002</v>
      </c>
      <c r="BF24" s="27">
        <v>251154467.54500005</v>
      </c>
      <c r="BG24" s="7">
        <f t="shared" si="10"/>
        <v>279504556.81</v>
      </c>
      <c r="BI24" t="str">
        <f t="shared" si="11"/>
        <v/>
      </c>
      <c r="BO24" s="27" t="str">
        <f t="shared" si="12"/>
        <v/>
      </c>
      <c r="BQ24" s="27">
        <f t="shared" si="13"/>
        <v>15</v>
      </c>
      <c r="BR24" s="33" t="s">
        <v>104</v>
      </c>
      <c r="BS24" s="27">
        <v>1880862.2210000001</v>
      </c>
      <c r="BT24" s="27">
        <v>257816528.29400006</v>
      </c>
      <c r="BU24" s="27">
        <v>275432.29600000009</v>
      </c>
      <c r="BV24" s="27">
        <v>39209835.733000003</v>
      </c>
      <c r="BW24" s="27">
        <f t="shared" si="14"/>
        <v>257816528.29400006</v>
      </c>
      <c r="CH24" s="27">
        <f t="shared" si="15"/>
        <v>15</v>
      </c>
      <c r="CI24" s="33" t="s">
        <v>142</v>
      </c>
      <c r="CJ24" s="27">
        <v>13117703.208999995</v>
      </c>
      <c r="CK24" s="27">
        <v>796844511.19099998</v>
      </c>
      <c r="CL24" s="27">
        <v>13177831.234000003</v>
      </c>
      <c r="CM24" s="27">
        <v>778216018.04999995</v>
      </c>
      <c r="CN24" s="7">
        <f t="shared" si="16"/>
        <v>796844511.19099998</v>
      </c>
      <c r="CQ24">
        <f t="shared" si="31"/>
        <v>15</v>
      </c>
      <c r="CR24" s="33" t="s">
        <v>80</v>
      </c>
      <c r="CS24" s="27">
        <v>232521647.01600006</v>
      </c>
      <c r="CT24" s="27">
        <v>1277794073.2159998</v>
      </c>
      <c r="CU24" s="27">
        <v>257061197.38300008</v>
      </c>
      <c r="CV24" s="27">
        <v>1312683246.1190002</v>
      </c>
      <c r="CW24" s="7">
        <f t="shared" si="35"/>
        <v>1277794073.2159998</v>
      </c>
      <c r="CY24" t="str">
        <f t="shared" si="17"/>
        <v/>
      </c>
      <c r="DE24" s="7" t="str">
        <f t="shared" si="18"/>
        <v/>
      </c>
      <c r="DG24" t="str">
        <f t="shared" si="19"/>
        <v/>
      </c>
      <c r="DM24" s="7" t="str">
        <f t="shared" si="32"/>
        <v/>
      </c>
      <c r="DO24">
        <f t="shared" si="20"/>
        <v>15</v>
      </c>
      <c r="DP24" s="33" t="s">
        <v>278</v>
      </c>
      <c r="DQ24" s="27">
        <v>707323.64999999991</v>
      </c>
      <c r="DR24" s="27">
        <v>59268412.001999989</v>
      </c>
      <c r="DS24" s="27">
        <v>578740.0290000001</v>
      </c>
      <c r="DT24" s="27">
        <v>42920130.943999998</v>
      </c>
      <c r="DU24" s="7">
        <f t="shared" si="21"/>
        <v>59268412.001999989</v>
      </c>
      <c r="DW24" t="str">
        <f t="shared" si="22"/>
        <v/>
      </c>
      <c r="DX24" s="26" t="s">
        <v>138</v>
      </c>
      <c r="DY24" s="27">
        <v>3712982776.4779997</v>
      </c>
      <c r="DZ24" s="27">
        <v>16192943755.831001</v>
      </c>
      <c r="EA24" s="27">
        <v>3813608065.4330006</v>
      </c>
      <c r="EB24" s="27">
        <v>8205448037.5869999</v>
      </c>
      <c r="EC24" s="7" t="str">
        <f t="shared" si="33"/>
        <v/>
      </c>
      <c r="EE24">
        <f t="shared" si="23"/>
        <v>14</v>
      </c>
      <c r="EF24" s="33" t="s">
        <v>135</v>
      </c>
      <c r="EG24" s="27">
        <v>23706513.534999996</v>
      </c>
      <c r="EH24" s="27">
        <v>1337589720.0499997</v>
      </c>
      <c r="EI24" s="27">
        <v>20288737.572000019</v>
      </c>
      <c r="EJ24" s="27">
        <v>1163739061.6690004</v>
      </c>
      <c r="EK24" s="7">
        <f t="shared" si="34"/>
        <v>1337589720.0499997</v>
      </c>
      <c r="EM24" t="str">
        <f t="shared" si="24"/>
        <v/>
      </c>
      <c r="ES24" s="27" t="str">
        <f t="shared" si="25"/>
        <v/>
      </c>
      <c r="EU24" s="27">
        <f t="shared" si="26"/>
        <v>15</v>
      </c>
      <c r="EV24" s="33" t="s">
        <v>105</v>
      </c>
      <c r="EW24" s="27">
        <v>3676059.1820000014</v>
      </c>
      <c r="EX24" s="27">
        <v>1834075059.0430009</v>
      </c>
      <c r="EY24" s="27">
        <v>4172969.1839999994</v>
      </c>
      <c r="EZ24" s="27">
        <v>2071785946.0329993</v>
      </c>
      <c r="FA24" s="7">
        <f t="shared" si="27"/>
        <v>1834075059.0430009</v>
      </c>
    </row>
    <row r="25" spans="5:163" ht="15.75" x14ac:dyDescent="0.25">
      <c r="E25">
        <f t="shared" si="0"/>
        <v>16</v>
      </c>
      <c r="F25" s="33" t="s">
        <v>21</v>
      </c>
      <c r="G25" s="27">
        <v>1343574.1730000004</v>
      </c>
      <c r="H25" s="27">
        <v>197658133.208</v>
      </c>
      <c r="I25" s="27">
        <v>1180892.226</v>
      </c>
      <c r="J25" s="27">
        <v>203678494.66399994</v>
      </c>
      <c r="K25" s="7">
        <f t="shared" si="28"/>
        <v>197658133.208</v>
      </c>
      <c r="M25">
        <f t="shared" si="29"/>
        <v>16</v>
      </c>
      <c r="N25" s="33" t="s">
        <v>276</v>
      </c>
      <c r="O25" s="27">
        <v>31142619.886000004</v>
      </c>
      <c r="P25" s="27">
        <v>207851521.12599999</v>
      </c>
      <c r="Q25" s="27">
        <v>25245123.764999989</v>
      </c>
      <c r="R25" s="27">
        <v>160634371.35499996</v>
      </c>
      <c r="S25" s="7">
        <f t="shared" si="1"/>
        <v>207851521.12599999</v>
      </c>
      <c r="U25" t="str">
        <f t="shared" si="2"/>
        <v/>
      </c>
      <c r="AA25" s="27" t="str">
        <f t="shared" si="3"/>
        <v/>
      </c>
      <c r="AC25" t="str">
        <f t="shared" si="4"/>
        <v/>
      </c>
      <c r="AI25" s="7" t="str">
        <f t="shared" si="30"/>
        <v/>
      </c>
      <c r="AK25">
        <f t="shared" si="5"/>
        <v>15</v>
      </c>
      <c r="AL25" s="33" t="s">
        <v>157</v>
      </c>
      <c r="AM25" s="27">
        <v>5166.4690000000001</v>
      </c>
      <c r="AN25" s="27">
        <v>25518896.196999997</v>
      </c>
      <c r="AO25" s="27">
        <v>3099.8589999999999</v>
      </c>
      <c r="AP25" s="27">
        <v>11754037.175999999</v>
      </c>
      <c r="AQ25" s="7">
        <f t="shared" si="6"/>
        <v>25518896.196999997</v>
      </c>
      <c r="AS25">
        <f t="shared" si="7"/>
        <v>15</v>
      </c>
      <c r="AT25" s="33" t="s">
        <v>285</v>
      </c>
      <c r="AU25" s="27">
        <v>266980</v>
      </c>
      <c r="AV25" s="27">
        <v>4220699</v>
      </c>
      <c r="AW25" s="27">
        <v>15880</v>
      </c>
      <c r="AX25" s="27">
        <v>461140</v>
      </c>
      <c r="AY25" s="7">
        <f t="shared" si="8"/>
        <v>4220699</v>
      </c>
      <c r="BA25">
        <f t="shared" si="9"/>
        <v>16</v>
      </c>
      <c r="BB25" s="33" t="s">
        <v>124</v>
      </c>
      <c r="BC25" s="27">
        <v>13797091.888999997</v>
      </c>
      <c r="BD25" s="27">
        <v>262830913.82300004</v>
      </c>
      <c r="BE25" s="27">
        <v>14581357.777999995</v>
      </c>
      <c r="BF25" s="27">
        <v>272983288.727</v>
      </c>
      <c r="BG25" s="7">
        <f t="shared" si="10"/>
        <v>262830913.82300004</v>
      </c>
      <c r="BI25" t="str">
        <f t="shared" si="11"/>
        <v/>
      </c>
      <c r="BO25" s="27" t="str">
        <f t="shared" si="12"/>
        <v/>
      </c>
      <c r="BQ25" s="27">
        <f t="shared" si="13"/>
        <v>16</v>
      </c>
      <c r="BR25" s="33" t="s">
        <v>96</v>
      </c>
      <c r="BS25" s="27">
        <v>1550492.4879999994</v>
      </c>
      <c r="BT25" s="27">
        <v>256601373.60699999</v>
      </c>
      <c r="BU25" s="27">
        <v>1325277.726</v>
      </c>
      <c r="BV25" s="27">
        <v>231385626.51099998</v>
      </c>
      <c r="BW25" s="27">
        <f t="shared" si="14"/>
        <v>256601373.60699999</v>
      </c>
      <c r="CH25" s="27">
        <f t="shared" si="15"/>
        <v>16</v>
      </c>
      <c r="CI25" s="33" t="s">
        <v>192</v>
      </c>
      <c r="CJ25" s="27">
        <v>321587989.69999999</v>
      </c>
      <c r="CK25" s="27">
        <v>776260576.63</v>
      </c>
      <c r="CL25" s="27">
        <v>452820713</v>
      </c>
      <c r="CM25" s="27">
        <v>1094814154</v>
      </c>
      <c r="CN25" s="7">
        <f t="shared" si="16"/>
        <v>776260576.63</v>
      </c>
      <c r="CQ25">
        <f t="shared" si="31"/>
        <v>16</v>
      </c>
      <c r="CR25" s="33" t="s">
        <v>276</v>
      </c>
      <c r="CS25" s="27">
        <v>176662952.94599998</v>
      </c>
      <c r="CT25" s="27">
        <v>1264061307.0560002</v>
      </c>
      <c r="CU25" s="27">
        <v>145859108.39200005</v>
      </c>
      <c r="CV25" s="27">
        <v>1119265809.2839994</v>
      </c>
      <c r="CW25" s="7">
        <f t="shared" si="35"/>
        <v>1264061307.0560002</v>
      </c>
      <c r="CY25" t="str">
        <f t="shared" si="17"/>
        <v/>
      </c>
      <c r="DE25" s="7" t="str">
        <f t="shared" si="18"/>
        <v/>
      </c>
      <c r="DG25" t="str">
        <f t="shared" si="19"/>
        <v/>
      </c>
      <c r="DM25" s="7" t="str">
        <f t="shared" si="32"/>
        <v/>
      </c>
      <c r="DO25">
        <f t="shared" si="20"/>
        <v>16</v>
      </c>
      <c r="DP25" s="33" t="s">
        <v>279</v>
      </c>
      <c r="DQ25" s="27">
        <v>3486576.7800000003</v>
      </c>
      <c r="DR25" s="27">
        <v>59189981</v>
      </c>
      <c r="DS25" s="27">
        <v>3261679.83</v>
      </c>
      <c r="DT25" s="27">
        <v>59609713.890000001</v>
      </c>
      <c r="DU25" s="7">
        <f t="shared" si="21"/>
        <v>59189981</v>
      </c>
      <c r="DW25" t="str">
        <f t="shared" si="22"/>
        <v/>
      </c>
      <c r="EC25" s="7" t="str">
        <f t="shared" si="33"/>
        <v/>
      </c>
      <c r="EE25">
        <f t="shared" si="23"/>
        <v>15</v>
      </c>
      <c r="EF25" s="33" t="s">
        <v>115</v>
      </c>
      <c r="EG25" s="27">
        <v>5395362.0010000002</v>
      </c>
      <c r="EH25" s="27">
        <v>1190743385.9990001</v>
      </c>
      <c r="EI25" s="27">
        <v>4777962.8299999982</v>
      </c>
      <c r="EJ25" s="27">
        <v>1067203032.3990002</v>
      </c>
      <c r="EK25" s="7">
        <f t="shared" si="34"/>
        <v>1190743385.9990001</v>
      </c>
      <c r="EM25" t="str">
        <f t="shared" si="24"/>
        <v/>
      </c>
      <c r="ES25" s="27" t="str">
        <f t="shared" si="25"/>
        <v/>
      </c>
      <c r="EU25" s="27">
        <f t="shared" si="26"/>
        <v>16</v>
      </c>
      <c r="EV25" s="33" t="s">
        <v>96</v>
      </c>
      <c r="EW25" s="27">
        <v>11511802.845000001</v>
      </c>
      <c r="EX25" s="27">
        <v>1605408347.4000001</v>
      </c>
      <c r="EY25" s="27">
        <v>8690455.0800000038</v>
      </c>
      <c r="EZ25" s="27">
        <v>1511783285.9229999</v>
      </c>
      <c r="FA25" s="7">
        <f t="shared" si="27"/>
        <v>1605408347.4000001</v>
      </c>
    </row>
    <row r="26" spans="5:163" ht="15.75" x14ac:dyDescent="0.25">
      <c r="E26">
        <f t="shared" si="0"/>
        <v>17</v>
      </c>
      <c r="F26" s="33" t="s">
        <v>20</v>
      </c>
      <c r="G26" s="27">
        <v>2828506.1549999998</v>
      </c>
      <c r="H26" s="27">
        <v>151828599.85099998</v>
      </c>
      <c r="I26" s="27">
        <v>2547151.0599999996</v>
      </c>
      <c r="J26" s="27">
        <v>123281948.85900001</v>
      </c>
      <c r="K26" s="7">
        <f t="shared" si="28"/>
        <v>151828599.85099998</v>
      </c>
      <c r="M26">
        <f t="shared" si="29"/>
        <v>17</v>
      </c>
      <c r="N26" s="33" t="s">
        <v>80</v>
      </c>
      <c r="O26" s="27">
        <v>6829990.7239999976</v>
      </c>
      <c r="P26" s="27">
        <v>163216859.72599998</v>
      </c>
      <c r="Q26" s="27">
        <v>9269698.6799999997</v>
      </c>
      <c r="R26" s="27">
        <v>184452695.535</v>
      </c>
      <c r="S26" s="7">
        <f t="shared" si="1"/>
        <v>163216859.72599998</v>
      </c>
      <c r="U26" t="str">
        <f t="shared" si="2"/>
        <v/>
      </c>
      <c r="AA26" s="27" t="str">
        <f t="shared" si="3"/>
        <v/>
      </c>
      <c r="AC26" t="str">
        <f t="shared" si="4"/>
        <v/>
      </c>
      <c r="AI26" s="7" t="str">
        <f t="shared" si="30"/>
        <v/>
      </c>
      <c r="AK26">
        <f t="shared" si="5"/>
        <v>16</v>
      </c>
      <c r="AL26" s="33" t="s">
        <v>284</v>
      </c>
      <c r="AM26" s="27">
        <v>18964432</v>
      </c>
      <c r="AN26" s="27">
        <v>24985757.509</v>
      </c>
      <c r="AO26" s="27">
        <v>25158028</v>
      </c>
      <c r="AP26" s="27">
        <v>39063808.987000003</v>
      </c>
      <c r="AQ26" s="7">
        <f t="shared" si="6"/>
        <v>24985757.509</v>
      </c>
      <c r="AS26">
        <f t="shared" si="7"/>
        <v>16</v>
      </c>
      <c r="AT26" s="33" t="s">
        <v>160</v>
      </c>
      <c r="AU26" s="27">
        <v>18741</v>
      </c>
      <c r="AV26" s="27">
        <v>716219.68599999999</v>
      </c>
      <c r="AW26" s="27">
        <v>23281.5</v>
      </c>
      <c r="AX26" s="27">
        <v>854650.91700000002</v>
      </c>
      <c r="AY26" s="7">
        <f t="shared" si="8"/>
        <v>716219.68599999999</v>
      </c>
      <c r="BA26">
        <f t="shared" si="9"/>
        <v>17</v>
      </c>
      <c r="BB26" s="33" t="s">
        <v>129</v>
      </c>
      <c r="BC26" s="27">
        <v>891508.63100000005</v>
      </c>
      <c r="BD26" s="27">
        <v>253660771.79800001</v>
      </c>
      <c r="BE26" s="27">
        <v>863853.96699999995</v>
      </c>
      <c r="BF26" s="27">
        <v>206573331.303</v>
      </c>
      <c r="BG26" s="7">
        <f t="shared" si="10"/>
        <v>253660771.79800001</v>
      </c>
      <c r="BI26" t="str">
        <f t="shared" si="11"/>
        <v/>
      </c>
      <c r="BO26" s="27" t="str">
        <f t="shared" si="12"/>
        <v/>
      </c>
      <c r="BQ26" s="27">
        <f t="shared" si="13"/>
        <v>17</v>
      </c>
      <c r="BR26" s="33" t="s">
        <v>334</v>
      </c>
      <c r="BS26" s="27">
        <v>197547.83</v>
      </c>
      <c r="BT26" s="27">
        <v>255434428.22000003</v>
      </c>
      <c r="BU26" s="27">
        <v>9204</v>
      </c>
      <c r="BV26" s="27">
        <v>35470135</v>
      </c>
      <c r="BW26" s="27">
        <f t="shared" si="14"/>
        <v>255434428.22000003</v>
      </c>
      <c r="CH26" s="27">
        <f t="shared" si="15"/>
        <v>17</v>
      </c>
      <c r="CI26" s="33" t="s">
        <v>148</v>
      </c>
      <c r="CJ26" s="27">
        <v>112001056.98299995</v>
      </c>
      <c r="CK26" s="27">
        <v>734888626.70599997</v>
      </c>
      <c r="CL26" s="27">
        <v>129920066.77199998</v>
      </c>
      <c r="CM26" s="27">
        <v>693302486.77600002</v>
      </c>
      <c r="CN26" s="7">
        <f t="shared" si="16"/>
        <v>734888626.70599997</v>
      </c>
      <c r="CQ26">
        <f t="shared" si="31"/>
        <v>17</v>
      </c>
      <c r="CR26" s="33" t="s">
        <v>171</v>
      </c>
      <c r="CS26" s="27">
        <v>15763362.315999992</v>
      </c>
      <c r="CT26" s="27">
        <v>1242181619.4960001</v>
      </c>
      <c r="CU26" s="27">
        <v>14798460.449999999</v>
      </c>
      <c r="CV26" s="27">
        <v>1121437040.8229995</v>
      </c>
      <c r="CW26" s="7">
        <f t="shared" si="35"/>
        <v>1242181619.4960001</v>
      </c>
      <c r="CY26" t="str">
        <f t="shared" si="17"/>
        <v/>
      </c>
      <c r="DE26" s="7" t="str">
        <f t="shared" si="18"/>
        <v/>
      </c>
      <c r="DG26" t="str">
        <f t="shared" si="19"/>
        <v/>
      </c>
      <c r="DM26" s="7" t="str">
        <f t="shared" si="32"/>
        <v/>
      </c>
      <c r="DO26">
        <f t="shared" si="20"/>
        <v>17</v>
      </c>
      <c r="DP26" s="33" t="s">
        <v>37</v>
      </c>
      <c r="DQ26" s="27">
        <v>1140242.8969999999</v>
      </c>
      <c r="DR26" s="27">
        <v>47368273.052999996</v>
      </c>
      <c r="DS26" s="27">
        <v>12369920.352999998</v>
      </c>
      <c r="DT26" s="27">
        <v>559789410.67400002</v>
      </c>
      <c r="DU26" s="7">
        <f t="shared" si="21"/>
        <v>47368273.052999996</v>
      </c>
      <c r="DW26" t="str">
        <f t="shared" si="22"/>
        <v/>
      </c>
      <c r="EC26" s="7" t="str">
        <f t="shared" si="33"/>
        <v/>
      </c>
      <c r="EE26">
        <f t="shared" si="23"/>
        <v>16</v>
      </c>
      <c r="EF26" s="33" t="s">
        <v>119</v>
      </c>
      <c r="EG26" s="27">
        <v>12973801.117999999</v>
      </c>
      <c r="EH26" s="27">
        <v>1175181234.632</v>
      </c>
      <c r="EI26" s="27">
        <v>14905468.518000012</v>
      </c>
      <c r="EJ26" s="27">
        <v>1335260817.1509998</v>
      </c>
      <c r="EK26" s="7">
        <f t="shared" si="34"/>
        <v>1175181234.632</v>
      </c>
      <c r="EM26" t="str">
        <f t="shared" si="24"/>
        <v/>
      </c>
      <c r="ES26" s="27" t="str">
        <f t="shared" si="25"/>
        <v/>
      </c>
      <c r="EU26" s="27">
        <f t="shared" si="26"/>
        <v>17</v>
      </c>
      <c r="EV26" s="33" t="s">
        <v>185</v>
      </c>
      <c r="EW26" s="27">
        <v>16781632.884</v>
      </c>
      <c r="EX26" s="27">
        <v>1559095384.724</v>
      </c>
      <c r="EY26" s="27">
        <v>14479741.967000006</v>
      </c>
      <c r="EZ26" s="27">
        <v>1328333637.5280001</v>
      </c>
      <c r="FA26" s="7">
        <f t="shared" si="27"/>
        <v>1559095384.724</v>
      </c>
    </row>
    <row r="27" spans="5:163" ht="15.75" x14ac:dyDescent="0.25">
      <c r="E27">
        <f t="shared" si="0"/>
        <v>18</v>
      </c>
      <c r="F27" s="33" t="s">
        <v>24</v>
      </c>
      <c r="G27" s="27">
        <v>19501094.613999996</v>
      </c>
      <c r="H27" s="27">
        <v>148400840.12000003</v>
      </c>
      <c r="I27" s="27">
        <v>16392441.291000001</v>
      </c>
      <c r="J27" s="27">
        <v>119467484.21100001</v>
      </c>
      <c r="K27" s="7">
        <f t="shared" si="28"/>
        <v>148400840.12000003</v>
      </c>
      <c r="M27">
        <f t="shared" si="29"/>
        <v>18</v>
      </c>
      <c r="N27" s="33" t="s">
        <v>70</v>
      </c>
      <c r="O27" s="27">
        <v>364369466</v>
      </c>
      <c r="P27" s="27">
        <v>153255538.24000001</v>
      </c>
      <c r="Q27" s="27">
        <v>499878540</v>
      </c>
      <c r="R27" s="27">
        <v>199594056.419</v>
      </c>
      <c r="S27" s="7">
        <f t="shared" si="1"/>
        <v>153255538.24000001</v>
      </c>
      <c r="U27" t="str">
        <f t="shared" si="2"/>
        <v/>
      </c>
      <c r="AA27" s="27" t="str">
        <f t="shared" si="3"/>
        <v/>
      </c>
      <c r="AC27" t="str">
        <f t="shared" si="4"/>
        <v/>
      </c>
      <c r="AI27" s="7" t="str">
        <f t="shared" si="30"/>
        <v/>
      </c>
      <c r="AK27">
        <f t="shared" si="5"/>
        <v>17</v>
      </c>
      <c r="AL27" s="33" t="s">
        <v>48</v>
      </c>
      <c r="AM27" s="27">
        <v>5267711.1000000006</v>
      </c>
      <c r="AN27" s="27">
        <v>11257606.135000002</v>
      </c>
      <c r="AO27" s="27">
        <v>5728605.3300000001</v>
      </c>
      <c r="AP27" s="27">
        <v>13263763.740999999</v>
      </c>
      <c r="AQ27" s="7">
        <f t="shared" si="6"/>
        <v>11257606.135000002</v>
      </c>
      <c r="AS27" t="str">
        <f t="shared" si="7"/>
        <v/>
      </c>
      <c r="AT27" s="26" t="s">
        <v>138</v>
      </c>
      <c r="AU27" s="27">
        <v>4793120767.4389982</v>
      </c>
      <c r="AV27" s="27">
        <v>8102975086.2809973</v>
      </c>
      <c r="AW27" s="27">
        <v>5112732668.4809999</v>
      </c>
      <c r="AX27" s="27">
        <v>6583374994.2459993</v>
      </c>
      <c r="AY27" s="7" t="str">
        <f t="shared" si="8"/>
        <v/>
      </c>
      <c r="BA27">
        <f t="shared" si="9"/>
        <v>18</v>
      </c>
      <c r="BB27" s="33" t="s">
        <v>135</v>
      </c>
      <c r="BC27" s="27">
        <v>890241.87699999986</v>
      </c>
      <c r="BD27" s="27">
        <v>201588387.18699998</v>
      </c>
      <c r="BE27" s="27">
        <v>413775.35600000009</v>
      </c>
      <c r="BF27" s="27">
        <v>47120397.775999993</v>
      </c>
      <c r="BG27" s="7">
        <f t="shared" si="10"/>
        <v>201588387.18699998</v>
      </c>
      <c r="BI27" t="str">
        <f t="shared" si="11"/>
        <v/>
      </c>
      <c r="BO27" s="27" t="str">
        <f t="shared" si="12"/>
        <v/>
      </c>
      <c r="BQ27" s="27">
        <f t="shared" si="13"/>
        <v>18</v>
      </c>
      <c r="BR27" s="33" t="s">
        <v>99</v>
      </c>
      <c r="BS27" s="27">
        <v>1081537.1890000005</v>
      </c>
      <c r="BT27" s="27">
        <v>201747576.70499998</v>
      </c>
      <c r="BU27" s="27">
        <v>1933946.7089999998</v>
      </c>
      <c r="BV27" s="27">
        <v>175116975.88499996</v>
      </c>
      <c r="BW27" s="27">
        <f t="shared" si="14"/>
        <v>201747576.70499998</v>
      </c>
      <c r="CH27" s="27">
        <f t="shared" si="15"/>
        <v>18</v>
      </c>
      <c r="CI27" s="33" t="s">
        <v>29</v>
      </c>
      <c r="CJ27" s="27">
        <v>25271108.524999995</v>
      </c>
      <c r="CK27" s="27">
        <v>648581400.46199989</v>
      </c>
      <c r="CL27" s="27">
        <v>26195369.243999995</v>
      </c>
      <c r="CM27" s="27">
        <v>636790748.2349999</v>
      </c>
      <c r="CN27" s="7">
        <f t="shared" si="16"/>
        <v>648581400.46199989</v>
      </c>
      <c r="CQ27">
        <f t="shared" si="31"/>
        <v>18</v>
      </c>
      <c r="CR27" s="33" t="s">
        <v>193</v>
      </c>
      <c r="CS27" s="27">
        <v>250435601.30400002</v>
      </c>
      <c r="CT27" s="27">
        <v>1151323095.8410001</v>
      </c>
      <c r="CU27" s="27">
        <v>491173167.28999996</v>
      </c>
      <c r="CV27" s="27">
        <v>2436116302.46</v>
      </c>
      <c r="CW27" s="7">
        <f t="shared" si="35"/>
        <v>1151323095.8410001</v>
      </c>
      <c r="CY27" t="str">
        <f t="shared" si="17"/>
        <v/>
      </c>
      <c r="DE27" s="7" t="str">
        <f t="shared" si="18"/>
        <v/>
      </c>
      <c r="DG27" t="str">
        <f t="shared" si="19"/>
        <v/>
      </c>
      <c r="DM27" s="7" t="str">
        <f t="shared" si="32"/>
        <v/>
      </c>
      <c r="DO27" t="str">
        <f t="shared" si="20"/>
        <v/>
      </c>
      <c r="DP27" s="33" t="s">
        <v>49</v>
      </c>
      <c r="DQ27" s="27">
        <v>1740081.1770000004</v>
      </c>
      <c r="DR27" s="27">
        <v>38637073.263000004</v>
      </c>
      <c r="DS27" s="27">
        <v>1264392.7550000001</v>
      </c>
      <c r="DT27" s="27">
        <v>29319518.729000002</v>
      </c>
      <c r="DU27" s="7" t="str">
        <f t="shared" si="21"/>
        <v/>
      </c>
      <c r="DW27" t="str">
        <f t="shared" si="22"/>
        <v/>
      </c>
      <c r="EC27" s="7" t="str">
        <f t="shared" si="33"/>
        <v/>
      </c>
      <c r="EE27">
        <f t="shared" si="23"/>
        <v>17</v>
      </c>
      <c r="EF27" s="33" t="s">
        <v>313</v>
      </c>
      <c r="EG27" s="27">
        <v>23807778.102000006</v>
      </c>
      <c r="EH27" s="27">
        <v>952974141.27499986</v>
      </c>
      <c r="EI27" s="27">
        <v>22474723.818</v>
      </c>
      <c r="EJ27" s="27">
        <v>803144097.33999968</v>
      </c>
      <c r="EK27" s="7">
        <f t="shared" si="34"/>
        <v>952974141.27499986</v>
      </c>
      <c r="EM27" t="str">
        <f t="shared" si="24"/>
        <v/>
      </c>
      <c r="ES27" s="27" t="str">
        <f t="shared" si="25"/>
        <v/>
      </c>
      <c r="EU27" s="27">
        <f t="shared" si="26"/>
        <v>18</v>
      </c>
      <c r="EV27" s="33" t="s">
        <v>175</v>
      </c>
      <c r="EW27" s="27">
        <v>1629225.2020000007</v>
      </c>
      <c r="EX27" s="27">
        <v>1426153894.694</v>
      </c>
      <c r="EY27" s="27">
        <v>1595867.1889999995</v>
      </c>
      <c r="EZ27" s="27">
        <v>1495653687.0580001</v>
      </c>
      <c r="FA27" s="7">
        <f t="shared" si="27"/>
        <v>1426153894.694</v>
      </c>
    </row>
    <row r="28" spans="5:163" ht="15.75" x14ac:dyDescent="0.25">
      <c r="E28">
        <f t="shared" si="0"/>
        <v>19</v>
      </c>
      <c r="F28" s="33" t="s">
        <v>27</v>
      </c>
      <c r="G28" s="27">
        <v>9680247.7609999999</v>
      </c>
      <c r="H28" s="27">
        <v>132923431.60599998</v>
      </c>
      <c r="I28" s="27">
        <v>6579636.3270000005</v>
      </c>
      <c r="J28" s="27">
        <v>108351731.145</v>
      </c>
      <c r="K28" s="7">
        <f t="shared" si="28"/>
        <v>132923431.60599998</v>
      </c>
      <c r="M28">
        <f t="shared" si="29"/>
        <v>19</v>
      </c>
      <c r="N28" s="33" t="s">
        <v>73</v>
      </c>
      <c r="O28" s="27">
        <v>2935492.656</v>
      </c>
      <c r="P28" s="27">
        <v>143063002.75299999</v>
      </c>
      <c r="Q28" s="27">
        <v>3556735.5930000008</v>
      </c>
      <c r="R28" s="27">
        <v>175631472.16900003</v>
      </c>
      <c r="S28" s="7">
        <f t="shared" si="1"/>
        <v>143063002.75299999</v>
      </c>
      <c r="U28" t="str">
        <f t="shared" si="2"/>
        <v/>
      </c>
      <c r="AA28" s="27" t="str">
        <f t="shared" si="3"/>
        <v/>
      </c>
      <c r="AC28" t="str">
        <f t="shared" si="4"/>
        <v/>
      </c>
      <c r="AI28" s="7" t="str">
        <f t="shared" si="30"/>
        <v/>
      </c>
      <c r="AK28">
        <f t="shared" si="5"/>
        <v>18</v>
      </c>
      <c r="AL28" s="33" t="s">
        <v>282</v>
      </c>
      <c r="AM28" s="27">
        <v>418092</v>
      </c>
      <c r="AN28" s="27">
        <v>3954176</v>
      </c>
      <c r="AO28" s="27">
        <v>572533</v>
      </c>
      <c r="AP28" s="27">
        <v>4608227</v>
      </c>
      <c r="AQ28" s="7">
        <f t="shared" si="6"/>
        <v>3954176</v>
      </c>
      <c r="AS28" t="str">
        <f t="shared" si="7"/>
        <v/>
      </c>
      <c r="AY28" s="7" t="str">
        <f t="shared" si="8"/>
        <v/>
      </c>
      <c r="BA28">
        <f t="shared" si="9"/>
        <v>19</v>
      </c>
      <c r="BB28" s="33" t="s">
        <v>133</v>
      </c>
      <c r="BC28" s="27">
        <v>651200.05799999973</v>
      </c>
      <c r="BD28" s="27">
        <v>177076830.44099998</v>
      </c>
      <c r="BE28" s="27">
        <v>664491.91599999962</v>
      </c>
      <c r="BF28" s="27">
        <v>217222814.183</v>
      </c>
      <c r="BG28" s="7">
        <f t="shared" si="10"/>
        <v>177076830.44099998</v>
      </c>
      <c r="BI28" t="str">
        <f t="shared" si="11"/>
        <v/>
      </c>
      <c r="BO28" s="27" t="str">
        <f t="shared" si="12"/>
        <v/>
      </c>
      <c r="BQ28" s="27">
        <f t="shared" si="13"/>
        <v>19</v>
      </c>
      <c r="BR28" s="33" t="s">
        <v>105</v>
      </c>
      <c r="BS28" s="27">
        <v>239166.06200000003</v>
      </c>
      <c r="BT28" s="27">
        <v>148609303.97100002</v>
      </c>
      <c r="BU28" s="27">
        <v>262669.42100000003</v>
      </c>
      <c r="BV28" s="27">
        <v>87867853.407999992</v>
      </c>
      <c r="BW28" s="27">
        <f t="shared" si="14"/>
        <v>148609303.97100002</v>
      </c>
      <c r="CH28" s="27">
        <f t="shared" si="15"/>
        <v>19</v>
      </c>
      <c r="CI28" s="33" t="s">
        <v>22</v>
      </c>
      <c r="CJ28" s="27">
        <v>19654283.976</v>
      </c>
      <c r="CK28" s="27">
        <v>616381871.04299998</v>
      </c>
      <c r="CL28" s="27">
        <v>22806460.096000001</v>
      </c>
      <c r="CM28" s="27">
        <v>739638774.72399986</v>
      </c>
      <c r="CN28" s="7">
        <f t="shared" si="16"/>
        <v>616381871.04299998</v>
      </c>
      <c r="CQ28">
        <f t="shared" si="31"/>
        <v>19</v>
      </c>
      <c r="CR28" s="33" t="s">
        <v>75</v>
      </c>
      <c r="CS28" s="27">
        <v>155290176.215</v>
      </c>
      <c r="CT28" s="27">
        <v>1134828935.503</v>
      </c>
      <c r="CU28" s="27">
        <v>178044463.20200017</v>
      </c>
      <c r="CV28" s="27">
        <v>1143606119.4170003</v>
      </c>
      <c r="CW28" s="7">
        <f t="shared" si="35"/>
        <v>1134828935.503</v>
      </c>
      <c r="CY28" t="str">
        <f t="shared" si="17"/>
        <v/>
      </c>
      <c r="DE28" s="7" t="str">
        <f t="shared" si="18"/>
        <v/>
      </c>
      <c r="DG28" t="str">
        <f t="shared" si="19"/>
        <v/>
      </c>
      <c r="DM28" s="7" t="str">
        <f t="shared" si="32"/>
        <v/>
      </c>
      <c r="DO28">
        <f t="shared" si="20"/>
        <v>18</v>
      </c>
      <c r="DP28" s="33" t="s">
        <v>281</v>
      </c>
      <c r="DQ28" s="27">
        <v>1243870.0719999999</v>
      </c>
      <c r="DR28" s="27">
        <v>37936959.315000005</v>
      </c>
      <c r="DS28" s="27">
        <v>721184.10200000007</v>
      </c>
      <c r="DT28" s="27">
        <v>26225188.001000002</v>
      </c>
      <c r="DU28" s="7">
        <f t="shared" si="21"/>
        <v>37936959.315000005</v>
      </c>
      <c r="DW28" t="str">
        <f t="shared" si="22"/>
        <v/>
      </c>
      <c r="EC28" s="7" t="str">
        <f t="shared" si="33"/>
        <v/>
      </c>
      <c r="EE28">
        <f t="shared" si="23"/>
        <v>18</v>
      </c>
      <c r="EF28" s="33" t="s">
        <v>130</v>
      </c>
      <c r="EG28" s="27">
        <v>8745720.1769999973</v>
      </c>
      <c r="EH28" s="27">
        <v>892197956.37099969</v>
      </c>
      <c r="EI28" s="27">
        <v>7601937.2879999969</v>
      </c>
      <c r="EJ28" s="27">
        <v>841513473.46599996</v>
      </c>
      <c r="EK28" s="7">
        <f t="shared" si="34"/>
        <v>892197956.37099969</v>
      </c>
      <c r="EM28" t="str">
        <f t="shared" si="24"/>
        <v/>
      </c>
      <c r="ES28" s="27" t="str">
        <f t="shared" si="25"/>
        <v/>
      </c>
      <c r="EU28" s="27">
        <f t="shared" si="26"/>
        <v>19</v>
      </c>
      <c r="EV28" s="33" t="s">
        <v>176</v>
      </c>
      <c r="EW28" s="27">
        <v>27737146.811000001</v>
      </c>
      <c r="EX28" s="27">
        <v>1370645048.3110006</v>
      </c>
      <c r="EY28" s="27">
        <v>28297294.287999995</v>
      </c>
      <c r="EZ28" s="27">
        <v>1449571680.6239998</v>
      </c>
      <c r="FA28" s="7">
        <f t="shared" si="27"/>
        <v>1370645048.3110006</v>
      </c>
    </row>
    <row r="29" spans="5:163" ht="15.75" x14ac:dyDescent="0.25">
      <c r="E29">
        <f t="shared" si="0"/>
        <v>20</v>
      </c>
      <c r="F29" s="33" t="s">
        <v>19</v>
      </c>
      <c r="G29" s="27">
        <v>343057.05099999998</v>
      </c>
      <c r="H29" s="27">
        <v>113247207.14300001</v>
      </c>
      <c r="I29" s="27">
        <v>391949.83999999997</v>
      </c>
      <c r="J29" s="27">
        <v>107964762.7</v>
      </c>
      <c r="K29" s="7">
        <f t="shared" si="28"/>
        <v>113247207.14300001</v>
      </c>
      <c r="M29">
        <f t="shared" si="29"/>
        <v>20</v>
      </c>
      <c r="N29" s="33" t="s">
        <v>82</v>
      </c>
      <c r="O29" s="27">
        <v>435077.04800000001</v>
      </c>
      <c r="P29" s="27">
        <v>138926268.76199999</v>
      </c>
      <c r="Q29" s="27">
        <v>437631.16100000002</v>
      </c>
      <c r="R29" s="27">
        <v>125953162.89</v>
      </c>
      <c r="S29" s="7">
        <f t="shared" si="1"/>
        <v>138926268.76199999</v>
      </c>
      <c r="U29" t="str">
        <f t="shared" si="2"/>
        <v/>
      </c>
      <c r="AA29" s="27" t="str">
        <f t="shared" si="3"/>
        <v/>
      </c>
      <c r="AC29" t="str">
        <f t="shared" si="4"/>
        <v/>
      </c>
      <c r="AI29" s="7" t="str">
        <f t="shared" si="30"/>
        <v/>
      </c>
      <c r="AK29">
        <f t="shared" si="5"/>
        <v>19</v>
      </c>
      <c r="AL29" s="33" t="s">
        <v>155</v>
      </c>
      <c r="AM29" s="27">
        <v>378807.95799999998</v>
      </c>
      <c r="AN29" s="27">
        <v>3025250</v>
      </c>
      <c r="AO29" s="27">
        <v>195913</v>
      </c>
      <c r="AP29" s="27">
        <v>1491711</v>
      </c>
      <c r="AQ29" s="7">
        <f t="shared" si="6"/>
        <v>3025250</v>
      </c>
      <c r="AS29" t="str">
        <f t="shared" si="7"/>
        <v/>
      </c>
      <c r="AY29" s="7" t="str">
        <f t="shared" si="8"/>
        <v/>
      </c>
      <c r="BA29">
        <f t="shared" si="9"/>
        <v>20</v>
      </c>
      <c r="BB29" s="33" t="s">
        <v>311</v>
      </c>
      <c r="BC29" s="27">
        <v>2212233.4590000007</v>
      </c>
      <c r="BD29" s="27">
        <v>124193363.40799999</v>
      </c>
      <c r="BE29" s="27">
        <v>2020215.7169999995</v>
      </c>
      <c r="BF29" s="27">
        <v>94671149.077999964</v>
      </c>
      <c r="BG29" s="7">
        <f t="shared" si="10"/>
        <v>124193363.40799999</v>
      </c>
      <c r="BI29" t="str">
        <f t="shared" si="11"/>
        <v/>
      </c>
      <c r="BO29" s="27" t="str">
        <f t="shared" si="12"/>
        <v/>
      </c>
      <c r="BQ29" s="27">
        <f t="shared" si="13"/>
        <v>20</v>
      </c>
      <c r="BR29" s="33" t="s">
        <v>103</v>
      </c>
      <c r="BS29" s="27">
        <v>229095.55900000007</v>
      </c>
      <c r="BT29" s="27">
        <v>137825821.24600002</v>
      </c>
      <c r="BU29" s="27">
        <v>289589.53599999985</v>
      </c>
      <c r="BV29" s="27">
        <v>108060890.36199999</v>
      </c>
      <c r="BW29" s="27">
        <f t="shared" si="14"/>
        <v>137825821.24600002</v>
      </c>
      <c r="CH29" s="27">
        <f t="shared" si="15"/>
        <v>20</v>
      </c>
      <c r="CI29" s="33" t="s">
        <v>28</v>
      </c>
      <c r="CJ29" s="27">
        <v>29291045.978</v>
      </c>
      <c r="CK29" s="27">
        <v>599754222.24899995</v>
      </c>
      <c r="CL29" s="27">
        <v>22118784.021000013</v>
      </c>
      <c r="CM29" s="27">
        <v>507074083.93400002</v>
      </c>
      <c r="CN29" s="7">
        <f t="shared" si="16"/>
        <v>599754222.24899995</v>
      </c>
      <c r="CQ29">
        <f t="shared" si="31"/>
        <v>20</v>
      </c>
      <c r="CR29" s="33" t="s">
        <v>83</v>
      </c>
      <c r="CS29" s="27">
        <v>50871090.660999998</v>
      </c>
      <c r="CT29" s="27">
        <v>1129620972.7900004</v>
      </c>
      <c r="CU29" s="27">
        <v>53840355.562000006</v>
      </c>
      <c r="CV29" s="27">
        <v>1227195246.2749999</v>
      </c>
      <c r="CW29" s="7">
        <f t="shared" si="35"/>
        <v>1129620972.7900004</v>
      </c>
      <c r="CY29" t="str">
        <f t="shared" si="17"/>
        <v/>
      </c>
      <c r="DE29" s="7" t="str">
        <f t="shared" si="18"/>
        <v/>
      </c>
      <c r="DG29" t="str">
        <f t="shared" si="19"/>
        <v/>
      </c>
      <c r="DM29" s="7" t="str">
        <f t="shared" si="32"/>
        <v/>
      </c>
      <c r="DO29">
        <f t="shared" si="20"/>
        <v>19</v>
      </c>
      <c r="DP29" s="33" t="s">
        <v>48</v>
      </c>
      <c r="DQ29" s="27">
        <v>9081152.3840000015</v>
      </c>
      <c r="DR29" s="27">
        <v>28430038.919000003</v>
      </c>
      <c r="DS29" s="27">
        <v>10676437.782000002</v>
      </c>
      <c r="DT29" s="27">
        <v>32069756.744000003</v>
      </c>
      <c r="DU29" s="7">
        <f t="shared" si="21"/>
        <v>28430038.919000003</v>
      </c>
      <c r="DW29" t="str">
        <f t="shared" si="22"/>
        <v/>
      </c>
      <c r="EC29" s="7" t="str">
        <f t="shared" si="33"/>
        <v/>
      </c>
      <c r="EE29">
        <f t="shared" si="23"/>
        <v>19</v>
      </c>
      <c r="EF29" s="33" t="s">
        <v>132</v>
      </c>
      <c r="EG29" s="27">
        <v>47949948.263000019</v>
      </c>
      <c r="EH29" s="27">
        <v>858880999.06000042</v>
      </c>
      <c r="EI29" s="27">
        <v>45960932.398000009</v>
      </c>
      <c r="EJ29" s="27">
        <v>775828812.93999958</v>
      </c>
      <c r="EK29" s="7">
        <f t="shared" si="34"/>
        <v>858880999.06000042</v>
      </c>
      <c r="EM29" t="str">
        <f t="shared" si="24"/>
        <v/>
      </c>
      <c r="ES29" s="27" t="str">
        <f t="shared" si="25"/>
        <v/>
      </c>
      <c r="EU29" s="27">
        <f t="shared" si="26"/>
        <v>20</v>
      </c>
      <c r="EV29" s="33" t="s">
        <v>95</v>
      </c>
      <c r="EW29" s="27">
        <v>14663867.409999998</v>
      </c>
      <c r="EX29" s="27">
        <v>1276679350.6530001</v>
      </c>
      <c r="EY29" s="27">
        <v>14368628.202000001</v>
      </c>
      <c r="EZ29" s="27">
        <v>1285626711.9859996</v>
      </c>
      <c r="FA29" s="7">
        <f t="shared" si="27"/>
        <v>1276679350.6530001</v>
      </c>
    </row>
    <row r="30" spans="5:163" ht="15.75" x14ac:dyDescent="0.25">
      <c r="E30">
        <f t="shared" si="0"/>
        <v>21</v>
      </c>
      <c r="F30" s="33" t="s">
        <v>144</v>
      </c>
      <c r="G30" s="27">
        <v>1446063.27</v>
      </c>
      <c r="H30" s="27">
        <v>105867647.55599999</v>
      </c>
      <c r="I30" s="27">
        <v>1133207.9889999998</v>
      </c>
      <c r="J30" s="27">
        <v>65696953.336000003</v>
      </c>
      <c r="K30" s="7">
        <f t="shared" si="28"/>
        <v>105867647.55599999</v>
      </c>
      <c r="M30">
        <f t="shared" si="29"/>
        <v>21</v>
      </c>
      <c r="N30" s="33" t="s">
        <v>81</v>
      </c>
      <c r="O30" s="27">
        <v>373346.022</v>
      </c>
      <c r="P30" s="27">
        <v>137735981.07499999</v>
      </c>
      <c r="Q30" s="27">
        <v>688961.64900000009</v>
      </c>
      <c r="R30" s="27">
        <v>171524149.29600003</v>
      </c>
      <c r="S30" s="7">
        <f t="shared" si="1"/>
        <v>137735981.07499999</v>
      </c>
      <c r="U30" t="str">
        <f t="shared" si="2"/>
        <v/>
      </c>
      <c r="AA30" s="27" t="str">
        <f t="shared" si="3"/>
        <v/>
      </c>
      <c r="AC30" t="str">
        <f t="shared" si="4"/>
        <v/>
      </c>
      <c r="AI30" s="7" t="str">
        <f t="shared" si="30"/>
        <v/>
      </c>
      <c r="AK30">
        <f t="shared" si="5"/>
        <v>20</v>
      </c>
      <c r="AL30" s="33" t="s">
        <v>283</v>
      </c>
      <c r="AM30" s="27">
        <v>316010.58</v>
      </c>
      <c r="AN30" s="27">
        <v>2414179.4</v>
      </c>
      <c r="AO30" s="27">
        <v>166241.28</v>
      </c>
      <c r="AP30" s="27">
        <v>2097404</v>
      </c>
      <c r="AQ30" s="7">
        <f t="shared" si="6"/>
        <v>2414179.4</v>
      </c>
      <c r="AS30" t="str">
        <f t="shared" si="7"/>
        <v/>
      </c>
      <c r="AY30" s="7" t="str">
        <f t="shared" si="8"/>
        <v/>
      </c>
      <c r="BA30">
        <f t="shared" si="9"/>
        <v>21</v>
      </c>
      <c r="BB30" s="33" t="s">
        <v>132</v>
      </c>
      <c r="BC30" s="27">
        <v>5111212.8679999989</v>
      </c>
      <c r="BD30" s="27">
        <v>114211248.71699998</v>
      </c>
      <c r="BE30" s="27">
        <v>1709699.5729999999</v>
      </c>
      <c r="BF30" s="27">
        <v>42454977.319999978</v>
      </c>
      <c r="BG30" s="7">
        <f t="shared" si="10"/>
        <v>114211248.71699998</v>
      </c>
      <c r="BI30" t="str">
        <f t="shared" si="11"/>
        <v/>
      </c>
      <c r="BO30" s="27" t="str">
        <f t="shared" si="12"/>
        <v/>
      </c>
      <c r="BQ30" s="27">
        <f t="shared" si="13"/>
        <v>21</v>
      </c>
      <c r="BR30" s="33" t="s">
        <v>98</v>
      </c>
      <c r="BS30" s="27">
        <v>508365.57</v>
      </c>
      <c r="BT30" s="27">
        <v>119791243.96800001</v>
      </c>
      <c r="BU30" s="27">
        <v>514438.09399999987</v>
      </c>
      <c r="BV30" s="27">
        <v>104071210.29799999</v>
      </c>
      <c r="BW30" s="27">
        <f t="shared" si="14"/>
        <v>119791243.96800001</v>
      </c>
      <c r="CH30" s="27">
        <f t="shared" si="15"/>
        <v>21</v>
      </c>
      <c r="CI30" s="33" t="s">
        <v>141</v>
      </c>
      <c r="CJ30" s="27">
        <v>10510159.279999999</v>
      </c>
      <c r="CK30" s="27">
        <v>587638418.53600001</v>
      </c>
      <c r="CL30" s="27">
        <v>7336079.7709999997</v>
      </c>
      <c r="CM30" s="27">
        <v>487734510.56099999</v>
      </c>
      <c r="CN30" s="7">
        <f t="shared" si="16"/>
        <v>587638418.53600001</v>
      </c>
      <c r="CQ30">
        <f t="shared" si="31"/>
        <v>21</v>
      </c>
      <c r="CR30" s="33" t="s">
        <v>64</v>
      </c>
      <c r="CS30" s="27">
        <v>10940410.67</v>
      </c>
      <c r="CT30" s="27">
        <v>1126530000.5539997</v>
      </c>
      <c r="CU30" s="27">
        <v>9827681.3080000021</v>
      </c>
      <c r="CV30" s="27">
        <v>962718054.33899975</v>
      </c>
      <c r="CW30" s="7">
        <f t="shared" si="35"/>
        <v>1126530000.5539997</v>
      </c>
      <c r="CY30" t="str">
        <f t="shared" si="17"/>
        <v/>
      </c>
      <c r="DE30" s="7" t="str">
        <f t="shared" si="18"/>
        <v/>
      </c>
      <c r="DG30" t="str">
        <f t="shared" si="19"/>
        <v/>
      </c>
      <c r="DM30" s="7" t="str">
        <f t="shared" si="32"/>
        <v/>
      </c>
      <c r="DO30">
        <f t="shared" si="20"/>
        <v>20</v>
      </c>
      <c r="DP30" s="33" t="s">
        <v>45</v>
      </c>
      <c r="DQ30" s="27">
        <v>396801.90200000006</v>
      </c>
      <c r="DR30" s="27">
        <v>16165124.512000002</v>
      </c>
      <c r="DS30" s="27">
        <v>517622.71299999999</v>
      </c>
      <c r="DT30" s="27">
        <v>16178300.208000001</v>
      </c>
      <c r="DU30" s="7">
        <f t="shared" si="21"/>
        <v>16165124.512000002</v>
      </c>
      <c r="DW30" t="str">
        <f t="shared" si="22"/>
        <v/>
      </c>
      <c r="EC30" s="7" t="str">
        <f t="shared" si="33"/>
        <v/>
      </c>
      <c r="EE30">
        <f t="shared" si="23"/>
        <v>20</v>
      </c>
      <c r="EF30" s="33" t="s">
        <v>320</v>
      </c>
      <c r="EG30" s="27">
        <v>5513328.8539999994</v>
      </c>
      <c r="EH30" s="27">
        <v>779027117.89899993</v>
      </c>
      <c r="EI30" s="27">
        <v>5630740.6109999986</v>
      </c>
      <c r="EJ30" s="27">
        <v>813219884.19800043</v>
      </c>
      <c r="EK30" s="7">
        <f t="shared" si="34"/>
        <v>779027117.89899993</v>
      </c>
      <c r="EM30" t="str">
        <f t="shared" si="24"/>
        <v/>
      </c>
      <c r="ES30" s="27" t="str">
        <f t="shared" si="25"/>
        <v/>
      </c>
      <c r="EU30" s="27">
        <f t="shared" si="26"/>
        <v>21</v>
      </c>
      <c r="EV30" s="33" t="s">
        <v>97</v>
      </c>
      <c r="EW30" s="27">
        <v>10093554.142000005</v>
      </c>
      <c r="EX30" s="27">
        <v>1251758141.4429998</v>
      </c>
      <c r="EY30" s="27">
        <v>3833435.956999999</v>
      </c>
      <c r="EZ30" s="27">
        <v>723421522.70599997</v>
      </c>
      <c r="FA30" s="7">
        <f t="shared" si="27"/>
        <v>1251758141.4429998</v>
      </c>
    </row>
    <row r="31" spans="5:163" ht="15.75" x14ac:dyDescent="0.25">
      <c r="E31">
        <f t="shared" si="0"/>
        <v>22</v>
      </c>
      <c r="F31" s="33" t="s">
        <v>23</v>
      </c>
      <c r="G31" s="27">
        <v>5161185.9020000007</v>
      </c>
      <c r="H31" s="27">
        <v>103831890.49799998</v>
      </c>
      <c r="I31" s="27">
        <v>4707386.1589999991</v>
      </c>
      <c r="J31" s="27">
        <v>95544895.195000008</v>
      </c>
      <c r="K31" s="7">
        <f t="shared" si="28"/>
        <v>103831890.49799998</v>
      </c>
      <c r="M31">
        <f t="shared" si="29"/>
        <v>22</v>
      </c>
      <c r="N31" s="33" t="s">
        <v>78</v>
      </c>
      <c r="O31" s="27">
        <v>7771104.2499999981</v>
      </c>
      <c r="P31" s="27">
        <v>109572002.00799999</v>
      </c>
      <c r="Q31" s="27">
        <v>10474948.632999999</v>
      </c>
      <c r="R31" s="27">
        <v>144592851.29700002</v>
      </c>
      <c r="S31" s="7">
        <f t="shared" si="1"/>
        <v>109572002.00799999</v>
      </c>
      <c r="U31" t="str">
        <f t="shared" si="2"/>
        <v/>
      </c>
      <c r="AA31" s="27" t="str">
        <f t="shared" si="3"/>
        <v/>
      </c>
      <c r="AC31" t="str">
        <f t="shared" si="4"/>
        <v/>
      </c>
      <c r="AI31" s="7" t="str">
        <f t="shared" si="30"/>
        <v/>
      </c>
      <c r="AK31">
        <f t="shared" si="5"/>
        <v>21</v>
      </c>
      <c r="AL31" s="33" t="s">
        <v>280</v>
      </c>
      <c r="AM31" s="27">
        <v>277144.5</v>
      </c>
      <c r="AN31" s="27">
        <v>1748831.95</v>
      </c>
      <c r="AO31" s="27">
        <v>277080</v>
      </c>
      <c r="AP31" s="27">
        <v>1059070</v>
      </c>
      <c r="AQ31" s="7">
        <f t="shared" si="6"/>
        <v>1748831.95</v>
      </c>
      <c r="AS31" t="str">
        <f t="shared" si="7"/>
        <v/>
      </c>
      <c r="AY31" s="7" t="str">
        <f t="shared" si="8"/>
        <v/>
      </c>
      <c r="BA31">
        <f t="shared" si="9"/>
        <v>22</v>
      </c>
      <c r="BB31" s="33" t="s">
        <v>130</v>
      </c>
      <c r="BC31" s="27">
        <v>361172.6</v>
      </c>
      <c r="BD31" s="27">
        <v>113275765.809</v>
      </c>
      <c r="BE31" s="27">
        <v>259367.30400000012</v>
      </c>
      <c r="BF31" s="27">
        <v>94060997.131000012</v>
      </c>
      <c r="BG31" s="7">
        <f t="shared" si="10"/>
        <v>113275765.809</v>
      </c>
      <c r="BI31" t="str">
        <f t="shared" si="11"/>
        <v/>
      </c>
      <c r="BO31" s="27" t="str">
        <f t="shared" si="12"/>
        <v/>
      </c>
      <c r="BQ31" s="27">
        <f t="shared" si="13"/>
        <v>22</v>
      </c>
      <c r="BR31" s="33" t="s">
        <v>100</v>
      </c>
      <c r="BS31" s="27">
        <v>3256634.6150000007</v>
      </c>
      <c r="BT31" s="27">
        <v>92568942.587000012</v>
      </c>
      <c r="BU31" s="27">
        <v>3362990.5659999996</v>
      </c>
      <c r="BV31" s="27">
        <v>87804128.185000002</v>
      </c>
      <c r="BW31" s="27">
        <f t="shared" si="14"/>
        <v>92568942.587000012</v>
      </c>
      <c r="CH31" s="27">
        <f t="shared" si="15"/>
        <v>22</v>
      </c>
      <c r="CI31" s="33" t="s">
        <v>146</v>
      </c>
      <c r="CJ31" s="27">
        <v>81894654.614000008</v>
      </c>
      <c r="CK31" s="27">
        <v>568118032.36099994</v>
      </c>
      <c r="CL31" s="27">
        <v>72168701.367000014</v>
      </c>
      <c r="CM31" s="27">
        <v>753772211.63499999</v>
      </c>
      <c r="CN31" s="7">
        <f t="shared" si="16"/>
        <v>568118032.36099994</v>
      </c>
      <c r="CQ31">
        <f t="shared" si="31"/>
        <v>22</v>
      </c>
      <c r="CR31" s="33" t="s">
        <v>164</v>
      </c>
      <c r="CS31" s="27">
        <v>15316974.711000001</v>
      </c>
      <c r="CT31" s="27">
        <v>1060201268.7660002</v>
      </c>
      <c r="CU31" s="27">
        <v>16275078.219000001</v>
      </c>
      <c r="CV31" s="27">
        <v>1178013971.4449999</v>
      </c>
      <c r="CW31" s="7">
        <f t="shared" si="35"/>
        <v>1060201268.7660002</v>
      </c>
      <c r="CY31" t="str">
        <f t="shared" si="17"/>
        <v/>
      </c>
      <c r="DE31" s="7" t="str">
        <f t="shared" si="18"/>
        <v/>
      </c>
      <c r="DG31" t="str">
        <f t="shared" si="19"/>
        <v/>
      </c>
      <c r="DM31" s="7" t="str">
        <f t="shared" si="32"/>
        <v/>
      </c>
      <c r="DO31">
        <f t="shared" si="20"/>
        <v>21</v>
      </c>
      <c r="DP31" s="33" t="s">
        <v>155</v>
      </c>
      <c r="DQ31" s="27">
        <v>475423.61399999994</v>
      </c>
      <c r="DR31" s="27">
        <v>10771513.953999998</v>
      </c>
      <c r="DS31" s="27">
        <v>523831.56400000001</v>
      </c>
      <c r="DT31" s="27">
        <v>11548843.095000001</v>
      </c>
      <c r="DU31" s="7">
        <f t="shared" si="21"/>
        <v>10771513.953999998</v>
      </c>
      <c r="DW31" t="str">
        <f t="shared" si="22"/>
        <v/>
      </c>
      <c r="EC31" s="7" t="str">
        <f t="shared" si="33"/>
        <v/>
      </c>
      <c r="EE31">
        <f t="shared" si="23"/>
        <v>21</v>
      </c>
      <c r="EF31" s="33" t="s">
        <v>294</v>
      </c>
      <c r="EG31" s="27">
        <v>9265593.8299999982</v>
      </c>
      <c r="EH31" s="27">
        <v>758895010.01400006</v>
      </c>
      <c r="EI31" s="27">
        <v>9940655.1239999961</v>
      </c>
      <c r="EJ31" s="27">
        <v>804425103.19700003</v>
      </c>
      <c r="EK31" s="7">
        <f t="shared" si="34"/>
        <v>758895010.01400006</v>
      </c>
      <c r="EM31" t="str">
        <f t="shared" si="24"/>
        <v/>
      </c>
      <c r="ES31" s="27" t="str">
        <f t="shared" si="25"/>
        <v/>
      </c>
      <c r="EU31" s="27">
        <f t="shared" si="26"/>
        <v>22</v>
      </c>
      <c r="EV31" s="33" t="s">
        <v>182</v>
      </c>
      <c r="EW31" s="27">
        <v>36836746.018999986</v>
      </c>
      <c r="EX31" s="27">
        <v>1193835967.9460001</v>
      </c>
      <c r="EY31" s="27">
        <v>41812783.846999995</v>
      </c>
      <c r="EZ31" s="27">
        <v>1426177146.6049998</v>
      </c>
      <c r="FA31" s="7">
        <f t="shared" si="27"/>
        <v>1193835967.9460001</v>
      </c>
    </row>
    <row r="32" spans="5:163" ht="15.75" x14ac:dyDescent="0.25">
      <c r="E32">
        <f t="shared" si="0"/>
        <v>23</v>
      </c>
      <c r="F32" s="33" t="s">
        <v>25</v>
      </c>
      <c r="G32" s="27">
        <v>2290249.0879999995</v>
      </c>
      <c r="H32" s="27">
        <v>101374068.139</v>
      </c>
      <c r="I32" s="27">
        <v>3183888.4620000003</v>
      </c>
      <c r="J32" s="27">
        <v>157645084.85500002</v>
      </c>
      <c r="K32" s="7">
        <f t="shared" si="28"/>
        <v>101374068.139</v>
      </c>
      <c r="M32">
        <f t="shared" si="29"/>
        <v>23</v>
      </c>
      <c r="N32" s="33" t="s">
        <v>275</v>
      </c>
      <c r="O32" s="27">
        <v>821921.09100000001</v>
      </c>
      <c r="P32" s="27">
        <v>101986568.99799998</v>
      </c>
      <c r="Q32" s="27">
        <v>913687.353</v>
      </c>
      <c r="R32" s="27">
        <v>58549049.473000027</v>
      </c>
      <c r="S32" s="7">
        <f t="shared" si="1"/>
        <v>101986568.99799998</v>
      </c>
      <c r="U32" t="str">
        <f t="shared" si="2"/>
        <v/>
      </c>
      <c r="AA32" s="27" t="str">
        <f t="shared" si="3"/>
        <v/>
      </c>
      <c r="AC32" t="str">
        <f t="shared" si="4"/>
        <v/>
      </c>
      <c r="AI32" s="7" t="str">
        <f t="shared" si="30"/>
        <v/>
      </c>
      <c r="AK32">
        <f t="shared" si="5"/>
        <v>22</v>
      </c>
      <c r="AL32" s="33" t="s">
        <v>156</v>
      </c>
      <c r="AM32" s="27">
        <v>5867.4000000000005</v>
      </c>
      <c r="AN32" s="27">
        <v>1552210.7689999999</v>
      </c>
      <c r="AO32" s="27">
        <v>63312.923000000003</v>
      </c>
      <c r="AP32" s="27">
        <v>2198362.8199999998</v>
      </c>
      <c r="AQ32" s="7">
        <f t="shared" si="6"/>
        <v>1552210.7689999999</v>
      </c>
      <c r="AS32" t="str">
        <f t="shared" si="7"/>
        <v/>
      </c>
      <c r="AY32" s="7" t="str">
        <f t="shared" si="8"/>
        <v/>
      </c>
      <c r="BA32">
        <f t="shared" si="9"/>
        <v>23</v>
      </c>
      <c r="BB32" s="33" t="s">
        <v>125</v>
      </c>
      <c r="BC32" s="27">
        <v>10299923.478000002</v>
      </c>
      <c r="BD32" s="27">
        <v>113158225.07800005</v>
      </c>
      <c r="BE32" s="27">
        <v>10578006.045999989</v>
      </c>
      <c r="BF32" s="27">
        <v>105543213.06599994</v>
      </c>
      <c r="BG32" s="7">
        <f t="shared" si="10"/>
        <v>113158225.07800005</v>
      </c>
      <c r="BI32" t="str">
        <f t="shared" si="11"/>
        <v/>
      </c>
      <c r="BO32" s="27" t="str">
        <f t="shared" si="12"/>
        <v/>
      </c>
      <c r="BQ32" s="27">
        <f t="shared" si="13"/>
        <v>23</v>
      </c>
      <c r="BR32" s="33" t="s">
        <v>111</v>
      </c>
      <c r="BS32" s="27">
        <v>259184.19299999994</v>
      </c>
      <c r="BT32" s="27">
        <v>59235340.950000003</v>
      </c>
      <c r="BU32" s="27">
        <v>319459.723</v>
      </c>
      <c r="BV32" s="27">
        <v>57788999.755999997</v>
      </c>
      <c r="BW32" s="27">
        <f t="shared" si="14"/>
        <v>59235340.950000003</v>
      </c>
      <c r="CH32" s="27">
        <f t="shared" si="15"/>
        <v>23</v>
      </c>
      <c r="CI32" s="33" t="s">
        <v>10</v>
      </c>
      <c r="CJ32" s="27">
        <v>24264824.748000003</v>
      </c>
      <c r="CK32" s="27">
        <v>487082390.43600005</v>
      </c>
      <c r="CL32" s="27">
        <v>16892596.176999994</v>
      </c>
      <c r="CM32" s="27">
        <v>377713890.81999999</v>
      </c>
      <c r="CN32" s="7">
        <f t="shared" si="16"/>
        <v>487082390.43600005</v>
      </c>
      <c r="CQ32">
        <f t="shared" si="31"/>
        <v>23</v>
      </c>
      <c r="CR32" s="33" t="s">
        <v>82</v>
      </c>
      <c r="CS32" s="27">
        <v>28414875.849000018</v>
      </c>
      <c r="CT32" s="27">
        <v>1040794932.3549999</v>
      </c>
      <c r="CU32" s="27">
        <v>25586124.271000005</v>
      </c>
      <c r="CV32" s="27">
        <v>981918711.93200064</v>
      </c>
      <c r="CW32" s="7">
        <f t="shared" si="35"/>
        <v>1040794932.3549999</v>
      </c>
      <c r="CY32" t="str">
        <f t="shared" si="17"/>
        <v/>
      </c>
      <c r="DE32" s="7" t="str">
        <f t="shared" si="18"/>
        <v/>
      </c>
      <c r="DG32" t="str">
        <f t="shared" si="19"/>
        <v/>
      </c>
      <c r="DM32" s="7" t="str">
        <f t="shared" si="32"/>
        <v/>
      </c>
      <c r="DO32">
        <f t="shared" si="20"/>
        <v>22</v>
      </c>
      <c r="DP32" s="33" t="s">
        <v>283</v>
      </c>
      <c r="DQ32" s="27">
        <v>286849.56</v>
      </c>
      <c r="DR32" s="27">
        <v>6490194.1469999989</v>
      </c>
      <c r="DS32" s="27">
        <v>250389.38099999999</v>
      </c>
      <c r="DT32" s="27">
        <v>6163519.818</v>
      </c>
      <c r="DU32" s="7">
        <f t="shared" si="21"/>
        <v>6490194.1469999989</v>
      </c>
      <c r="DW32" t="str">
        <f t="shared" si="22"/>
        <v/>
      </c>
      <c r="EC32" s="7" t="str">
        <f t="shared" si="33"/>
        <v/>
      </c>
      <c r="EE32">
        <f t="shared" si="23"/>
        <v>22</v>
      </c>
      <c r="EF32" s="33" t="s">
        <v>120</v>
      </c>
      <c r="EG32" s="27">
        <v>4007238.7890000003</v>
      </c>
      <c r="EH32" s="27">
        <v>746087891.43799996</v>
      </c>
      <c r="EI32" s="27">
        <v>4191329.3850000016</v>
      </c>
      <c r="EJ32" s="27">
        <v>812867114.2310003</v>
      </c>
      <c r="EK32" s="7">
        <f t="shared" si="34"/>
        <v>746087891.43799996</v>
      </c>
      <c r="EM32" t="str">
        <f t="shared" si="24"/>
        <v/>
      </c>
      <c r="ES32" s="27" t="str">
        <f t="shared" si="25"/>
        <v/>
      </c>
      <c r="EU32" s="27">
        <f t="shared" si="26"/>
        <v>23</v>
      </c>
      <c r="EV32" s="33" t="s">
        <v>203</v>
      </c>
      <c r="EW32" s="27">
        <v>6551496.7189999949</v>
      </c>
      <c r="EX32" s="27">
        <v>1027724219.5439999</v>
      </c>
      <c r="EY32" s="27">
        <v>2474757.9699999988</v>
      </c>
      <c r="EZ32" s="27">
        <v>495727159.08800012</v>
      </c>
      <c r="FA32" s="7">
        <f t="shared" si="27"/>
        <v>1027724219.5439999</v>
      </c>
    </row>
    <row r="33" spans="5:163" ht="15.75" x14ac:dyDescent="0.25">
      <c r="E33">
        <f t="shared" si="0"/>
        <v>24</v>
      </c>
      <c r="F33" s="33" t="s">
        <v>234</v>
      </c>
      <c r="G33" s="27">
        <v>9485117.6600000039</v>
      </c>
      <c r="H33" s="27">
        <v>96693721.129999965</v>
      </c>
      <c r="I33" s="27">
        <v>21535648.240000006</v>
      </c>
      <c r="J33" s="27">
        <v>121962623.05</v>
      </c>
      <c r="K33" s="7">
        <f t="shared" si="28"/>
        <v>96693721.129999965</v>
      </c>
      <c r="M33">
        <f t="shared" si="29"/>
        <v>24</v>
      </c>
      <c r="N33" s="33" t="s">
        <v>79</v>
      </c>
      <c r="O33" s="27">
        <v>1564543.5330000001</v>
      </c>
      <c r="P33" s="27">
        <v>90145509.701999962</v>
      </c>
      <c r="Q33" s="27">
        <v>2484062.0709999995</v>
      </c>
      <c r="R33" s="27">
        <v>265064098.50299999</v>
      </c>
      <c r="S33" s="7">
        <f t="shared" si="1"/>
        <v>90145509.701999962</v>
      </c>
      <c r="U33" t="str">
        <f t="shared" si="2"/>
        <v/>
      </c>
      <c r="AA33" s="27" t="str">
        <f t="shared" si="3"/>
        <v/>
      </c>
      <c r="AC33" t="str">
        <f t="shared" si="4"/>
        <v/>
      </c>
      <c r="AI33" s="7" t="str">
        <f t="shared" si="30"/>
        <v/>
      </c>
      <c r="AK33">
        <f t="shared" si="5"/>
        <v>23</v>
      </c>
      <c r="AL33" s="33" t="s">
        <v>153</v>
      </c>
      <c r="AM33" s="27">
        <v>51666</v>
      </c>
      <c r="AN33" s="27">
        <v>1347331</v>
      </c>
      <c r="AO33" s="27">
        <v>45187.96</v>
      </c>
      <c r="AP33" s="27">
        <v>122355.35</v>
      </c>
      <c r="AQ33" s="7">
        <f t="shared" si="6"/>
        <v>1347331</v>
      </c>
      <c r="AS33" t="str">
        <f t="shared" si="7"/>
        <v/>
      </c>
      <c r="AY33" s="7" t="str">
        <f t="shared" si="8"/>
        <v/>
      </c>
      <c r="BA33">
        <f t="shared" si="9"/>
        <v>24</v>
      </c>
      <c r="BB33" s="33" t="s">
        <v>128</v>
      </c>
      <c r="BC33" s="27">
        <v>977169.00600000017</v>
      </c>
      <c r="BD33" s="27">
        <v>88309671.501999959</v>
      </c>
      <c r="BE33" s="27">
        <v>1225718.6260000002</v>
      </c>
      <c r="BF33" s="27">
        <v>161517427.94799998</v>
      </c>
      <c r="BG33" s="7">
        <f t="shared" si="10"/>
        <v>88309671.501999959</v>
      </c>
      <c r="BI33" t="str">
        <f t="shared" si="11"/>
        <v/>
      </c>
      <c r="BO33" s="27" t="str">
        <f t="shared" si="12"/>
        <v/>
      </c>
      <c r="BQ33" s="27">
        <f t="shared" si="13"/>
        <v>24</v>
      </c>
      <c r="BR33" s="33" t="s">
        <v>349</v>
      </c>
      <c r="BS33" s="27">
        <v>760287.86700000009</v>
      </c>
      <c r="BT33" s="27">
        <v>54322252.677000009</v>
      </c>
      <c r="BU33" s="27">
        <v>147734.62999999998</v>
      </c>
      <c r="BV33" s="27">
        <v>22443460.745999992</v>
      </c>
      <c r="BW33" s="27">
        <f t="shared" si="14"/>
        <v>54322252.677000009</v>
      </c>
      <c r="CD33" s="28"/>
      <c r="CE33" s="35"/>
      <c r="CF33" s="28"/>
      <c r="CG33" s="28"/>
      <c r="CH33" s="36">
        <f t="shared" si="15"/>
        <v>24</v>
      </c>
      <c r="CI33" s="33" t="s">
        <v>15</v>
      </c>
      <c r="CJ33" s="27">
        <v>27821973.138999995</v>
      </c>
      <c r="CK33" s="27">
        <v>447960821.12199998</v>
      </c>
      <c r="CL33" s="27">
        <v>24568297.304999992</v>
      </c>
      <c r="CM33" s="27">
        <v>414067892.54800004</v>
      </c>
      <c r="CN33" s="32">
        <f t="shared" si="16"/>
        <v>447960821.12199998</v>
      </c>
      <c r="CO33" s="28"/>
      <c r="CP33" s="28"/>
      <c r="CQ33" s="28">
        <f t="shared" si="31"/>
        <v>24</v>
      </c>
      <c r="CR33" s="33" t="s">
        <v>239</v>
      </c>
      <c r="CS33" s="27">
        <v>6624613.7410000013</v>
      </c>
      <c r="CT33" s="27">
        <v>938967238.32799983</v>
      </c>
      <c r="CU33" s="27">
        <v>4953293.3199999984</v>
      </c>
      <c r="CV33" s="27">
        <v>693705018.66299999</v>
      </c>
      <c r="CW33" s="32">
        <f t="shared" si="35"/>
        <v>938967238.32799983</v>
      </c>
      <c r="CX33" s="28"/>
      <c r="CY33" s="28" t="str">
        <f t="shared" si="17"/>
        <v/>
      </c>
      <c r="DE33" s="32" t="str">
        <f t="shared" si="18"/>
        <v/>
      </c>
      <c r="DF33" s="28"/>
      <c r="DG33" s="28" t="str">
        <f t="shared" si="19"/>
        <v/>
      </c>
      <c r="DH33" s="28"/>
      <c r="DI33" s="28"/>
      <c r="DJ33" s="28"/>
      <c r="DK33" s="28"/>
      <c r="DL33" s="28"/>
      <c r="DM33" s="32" t="str">
        <f t="shared" si="32"/>
        <v/>
      </c>
      <c r="DN33" s="28"/>
      <c r="DO33" s="28">
        <f t="shared" si="20"/>
        <v>23</v>
      </c>
      <c r="DP33" s="33" t="s">
        <v>43</v>
      </c>
      <c r="DQ33" s="27">
        <v>27002.47</v>
      </c>
      <c r="DR33" s="27">
        <v>3877207.875</v>
      </c>
      <c r="DS33" s="27">
        <v>40092.434999999998</v>
      </c>
      <c r="DT33" s="27">
        <v>5407762</v>
      </c>
      <c r="DU33" s="32">
        <f t="shared" si="21"/>
        <v>3877207.875</v>
      </c>
      <c r="DV33" s="28"/>
      <c r="DW33" s="28" t="str">
        <f t="shared" si="22"/>
        <v/>
      </c>
      <c r="DX33" s="28"/>
      <c r="DY33" s="28"/>
      <c r="DZ33" s="28"/>
      <c r="EA33" s="28"/>
      <c r="EB33" s="28"/>
      <c r="EC33" s="32" t="str">
        <f t="shared" si="33"/>
        <v/>
      </c>
      <c r="ED33" s="28"/>
      <c r="EE33" s="28">
        <f t="shared" si="23"/>
        <v>23</v>
      </c>
      <c r="EF33" s="33" t="s">
        <v>125</v>
      </c>
      <c r="EG33" s="27">
        <v>28191811.625999998</v>
      </c>
      <c r="EH33" s="27">
        <v>742954933.66900015</v>
      </c>
      <c r="EI33" s="27">
        <v>25950109.958999991</v>
      </c>
      <c r="EJ33" s="27">
        <v>658136553.1669997</v>
      </c>
      <c r="EK33" s="32">
        <f t="shared" si="34"/>
        <v>742954933.66900015</v>
      </c>
      <c r="EL33" s="28"/>
      <c r="EM33" s="28" t="str">
        <f t="shared" si="24"/>
        <v/>
      </c>
      <c r="EN33" s="28"/>
      <c r="EO33" s="28"/>
      <c r="EP33" s="28"/>
      <c r="EQ33" s="28"/>
      <c r="ER33" s="28"/>
      <c r="ES33" s="36" t="str">
        <f t="shared" si="25"/>
        <v/>
      </c>
      <c r="ET33" s="28"/>
      <c r="EU33" s="36">
        <f t="shared" si="26"/>
        <v>24</v>
      </c>
      <c r="EV33" s="33" t="s">
        <v>107</v>
      </c>
      <c r="EW33" s="27">
        <v>11224117.771000003</v>
      </c>
      <c r="EX33" s="27">
        <v>1002966992.7700001</v>
      </c>
      <c r="EY33" s="27">
        <v>10175579.272999998</v>
      </c>
      <c r="EZ33" s="27">
        <v>866766964.43900013</v>
      </c>
      <c r="FA33" s="32">
        <f t="shared" si="27"/>
        <v>1002966992.7700001</v>
      </c>
      <c r="FB33" s="28"/>
      <c r="FC33" s="28"/>
      <c r="FD33" s="28"/>
      <c r="FE33" s="28"/>
      <c r="FF33" s="28"/>
      <c r="FG33" s="28"/>
    </row>
    <row r="34" spans="5:163" ht="15.75" x14ac:dyDescent="0.25">
      <c r="E34">
        <f t="shared" si="0"/>
        <v>25</v>
      </c>
      <c r="F34" s="33" t="s">
        <v>22</v>
      </c>
      <c r="G34" s="27">
        <v>3504475.4350000001</v>
      </c>
      <c r="H34" s="27">
        <v>80917334.470000014</v>
      </c>
      <c r="I34" s="27">
        <v>3260646.4579999987</v>
      </c>
      <c r="J34" s="27">
        <v>83568605.330000013</v>
      </c>
      <c r="K34" s="7">
        <f t="shared" si="28"/>
        <v>80917334.470000014</v>
      </c>
      <c r="M34">
        <f t="shared" si="29"/>
        <v>25</v>
      </c>
      <c r="N34" s="33" t="s">
        <v>267</v>
      </c>
      <c r="O34" s="27">
        <v>380258.69999999995</v>
      </c>
      <c r="P34" s="27">
        <v>83048114.495999992</v>
      </c>
      <c r="Q34" s="27">
        <v>240491.3139999999</v>
      </c>
      <c r="R34" s="27">
        <v>69891276.416000023</v>
      </c>
      <c r="S34" s="7">
        <f t="shared" si="1"/>
        <v>83048114.495999992</v>
      </c>
      <c r="U34" t="str">
        <f t="shared" si="2"/>
        <v/>
      </c>
      <c r="AA34" s="27" t="str">
        <f t="shared" si="3"/>
        <v/>
      </c>
      <c r="AC34" t="str">
        <f t="shared" si="4"/>
        <v/>
      </c>
      <c r="AI34" s="7" t="str">
        <f t="shared" si="30"/>
        <v/>
      </c>
      <c r="AK34">
        <f t="shared" si="5"/>
        <v>24</v>
      </c>
      <c r="AL34" s="33" t="s">
        <v>154</v>
      </c>
      <c r="AM34" s="27">
        <v>544957</v>
      </c>
      <c r="AN34" s="27">
        <v>1265568.2820000001</v>
      </c>
      <c r="AO34" s="27">
        <v>109350</v>
      </c>
      <c r="AP34" s="27">
        <v>917151</v>
      </c>
      <c r="AQ34" s="7">
        <f t="shared" si="6"/>
        <v>1265568.2820000001</v>
      </c>
      <c r="AS34" t="str">
        <f t="shared" si="7"/>
        <v/>
      </c>
      <c r="AY34" s="7" t="str">
        <f t="shared" si="8"/>
        <v/>
      </c>
      <c r="BA34" t="str">
        <f t="shared" si="9"/>
        <v/>
      </c>
      <c r="BB34" s="33" t="s">
        <v>137</v>
      </c>
      <c r="BC34" s="27">
        <v>1475917.6009999965</v>
      </c>
      <c r="BD34" s="27">
        <v>82558543.734000385</v>
      </c>
      <c r="BE34" s="27">
        <v>1577111.2040000008</v>
      </c>
      <c r="BF34" s="27">
        <v>101844028.37499993</v>
      </c>
      <c r="BG34" s="7" t="str">
        <f t="shared" si="10"/>
        <v/>
      </c>
      <c r="BI34" t="str">
        <f t="shared" si="11"/>
        <v/>
      </c>
      <c r="BO34" s="27" t="str">
        <f t="shared" si="12"/>
        <v/>
      </c>
      <c r="BQ34" s="27">
        <f t="shared" si="13"/>
        <v>25</v>
      </c>
      <c r="BR34" s="33" t="s">
        <v>102</v>
      </c>
      <c r="BS34" s="27">
        <v>22501.603999999996</v>
      </c>
      <c r="BT34" s="27">
        <v>45182398.376000002</v>
      </c>
      <c r="BU34" s="27">
        <v>23409.269000000004</v>
      </c>
      <c r="BV34" s="27">
        <v>35904356.270000003</v>
      </c>
      <c r="BW34" s="27">
        <f t="shared" si="14"/>
        <v>45182398.376000002</v>
      </c>
      <c r="CH34" s="27">
        <f t="shared" si="15"/>
        <v>25</v>
      </c>
      <c r="CI34" s="33" t="s">
        <v>8</v>
      </c>
      <c r="CJ34" s="27">
        <v>33160448.859999999</v>
      </c>
      <c r="CK34" s="27">
        <v>375208597.80999994</v>
      </c>
      <c r="CL34" s="27">
        <v>11673432.602999995</v>
      </c>
      <c r="CM34" s="27">
        <v>282493446.32499999</v>
      </c>
      <c r="CN34" s="7">
        <f t="shared" si="16"/>
        <v>375208597.80999994</v>
      </c>
      <c r="CQ34">
        <f t="shared" si="31"/>
        <v>25</v>
      </c>
      <c r="CR34" s="33" t="s">
        <v>172</v>
      </c>
      <c r="CS34" s="27">
        <v>22664518.477999993</v>
      </c>
      <c r="CT34" s="27">
        <v>922610713.3100003</v>
      </c>
      <c r="CU34" s="27">
        <v>26540635.738999993</v>
      </c>
      <c r="CV34" s="27">
        <v>1102984344.3429999</v>
      </c>
      <c r="CW34" s="7">
        <f t="shared" si="35"/>
        <v>922610713.3100003</v>
      </c>
      <c r="CY34" t="str">
        <f t="shared" si="17"/>
        <v/>
      </c>
      <c r="DE34" s="7" t="str">
        <f t="shared" si="18"/>
        <v/>
      </c>
      <c r="DG34" t="str">
        <f t="shared" si="19"/>
        <v/>
      </c>
      <c r="DM34" s="7" t="str">
        <f t="shared" si="32"/>
        <v/>
      </c>
      <c r="DO34">
        <f t="shared" si="20"/>
        <v>24</v>
      </c>
      <c r="DP34" s="33" t="s">
        <v>282</v>
      </c>
      <c r="DQ34" s="27">
        <v>63212.06</v>
      </c>
      <c r="DR34" s="27">
        <v>2070678.1900000002</v>
      </c>
      <c r="DS34" s="27">
        <v>141208.01</v>
      </c>
      <c r="DT34" s="27">
        <v>4995145.0989999995</v>
      </c>
      <c r="DU34" s="7">
        <f t="shared" si="21"/>
        <v>2070678.1900000002</v>
      </c>
      <c r="DW34" t="str">
        <f t="shared" si="22"/>
        <v/>
      </c>
      <c r="EC34" s="7" t="str">
        <f t="shared" si="33"/>
        <v/>
      </c>
      <c r="EE34">
        <f t="shared" si="23"/>
        <v>24</v>
      </c>
      <c r="EF34" s="33" t="s">
        <v>134</v>
      </c>
      <c r="EG34" s="27">
        <v>12232334.119999997</v>
      </c>
      <c r="EH34" s="27">
        <v>653899385.20899999</v>
      </c>
      <c r="EI34" s="27">
        <v>12520580.685999995</v>
      </c>
      <c r="EJ34" s="27">
        <v>654316933.07299984</v>
      </c>
      <c r="EK34" s="7">
        <f t="shared" si="34"/>
        <v>653899385.20899999</v>
      </c>
      <c r="EM34" t="str">
        <f t="shared" si="24"/>
        <v/>
      </c>
      <c r="ES34" s="27" t="str">
        <f t="shared" si="25"/>
        <v/>
      </c>
      <c r="EU34" s="27">
        <f t="shared" si="26"/>
        <v>25</v>
      </c>
      <c r="EV34" s="33" t="s">
        <v>101</v>
      </c>
      <c r="EW34" s="27">
        <v>12603858.535999998</v>
      </c>
      <c r="EX34" s="27">
        <v>907480239.98899984</v>
      </c>
      <c r="EY34" s="27">
        <v>9610714.549999997</v>
      </c>
      <c r="EZ34" s="27">
        <v>683705915.5570004</v>
      </c>
      <c r="FA34" s="7">
        <f t="shared" si="27"/>
        <v>907480239.98899984</v>
      </c>
    </row>
    <row r="35" spans="5:163" ht="15.75" x14ac:dyDescent="0.25">
      <c r="E35">
        <f t="shared" si="0"/>
        <v>26</v>
      </c>
      <c r="F35" s="33" t="s">
        <v>143</v>
      </c>
      <c r="G35" s="27">
        <v>342380.50299999997</v>
      </c>
      <c r="H35" s="27">
        <v>77171430.324999988</v>
      </c>
      <c r="I35" s="27">
        <v>177970.61499999993</v>
      </c>
      <c r="J35" s="27">
        <v>29742792.340999998</v>
      </c>
      <c r="K35" s="7">
        <f t="shared" si="28"/>
        <v>77171430.324999988</v>
      </c>
      <c r="M35" t="str">
        <f t="shared" si="29"/>
        <v/>
      </c>
      <c r="N35" s="33" t="s">
        <v>85</v>
      </c>
      <c r="O35" s="27">
        <v>2733788.9500000007</v>
      </c>
      <c r="P35" s="27">
        <v>77375552.831999987</v>
      </c>
      <c r="Q35" s="27">
        <v>8492324.2830000017</v>
      </c>
      <c r="R35" s="27">
        <v>136368328.44599998</v>
      </c>
      <c r="S35" s="7" t="str">
        <f t="shared" si="1"/>
        <v/>
      </c>
      <c r="U35" t="str">
        <f t="shared" si="2"/>
        <v/>
      </c>
      <c r="AA35" s="27" t="str">
        <f t="shared" si="3"/>
        <v/>
      </c>
      <c r="AC35" t="str">
        <f t="shared" si="4"/>
        <v/>
      </c>
      <c r="AI35" s="7" t="str">
        <f t="shared" si="30"/>
        <v/>
      </c>
      <c r="AK35">
        <f t="shared" si="5"/>
        <v>25</v>
      </c>
      <c r="AL35" s="33" t="s">
        <v>158</v>
      </c>
      <c r="AM35" s="27">
        <v>48000</v>
      </c>
      <c r="AN35" s="27">
        <v>1082041</v>
      </c>
      <c r="AO35" s="27">
        <v>7700</v>
      </c>
      <c r="AP35" s="27">
        <v>182450</v>
      </c>
      <c r="AQ35" s="7">
        <f t="shared" si="6"/>
        <v>1082041</v>
      </c>
      <c r="AS35" t="str">
        <f t="shared" si="7"/>
        <v/>
      </c>
      <c r="AY35" s="7" t="str">
        <f t="shared" si="8"/>
        <v/>
      </c>
      <c r="BA35">
        <f t="shared" si="9"/>
        <v>25</v>
      </c>
      <c r="BB35" s="33" t="s">
        <v>317</v>
      </c>
      <c r="BC35" s="27">
        <v>2201489.0300000003</v>
      </c>
      <c r="BD35" s="27">
        <v>68907334.75</v>
      </c>
      <c r="BE35" s="27">
        <v>2276438.27</v>
      </c>
      <c r="BF35" s="27">
        <v>74057446</v>
      </c>
      <c r="BG35" s="7">
        <f t="shared" si="10"/>
        <v>68907334.75</v>
      </c>
      <c r="BI35" t="str">
        <f t="shared" si="11"/>
        <v/>
      </c>
      <c r="BO35" s="27" t="str">
        <f t="shared" si="12"/>
        <v/>
      </c>
      <c r="BQ35" s="27">
        <f t="shared" si="13"/>
        <v>26</v>
      </c>
      <c r="BR35" s="33" t="s">
        <v>108</v>
      </c>
      <c r="BS35" s="27">
        <v>352063.84299999999</v>
      </c>
      <c r="BT35" s="27">
        <v>41711842.206000008</v>
      </c>
      <c r="BU35" s="27">
        <v>361489.93699999998</v>
      </c>
      <c r="BV35" s="27">
        <v>32348310.302000005</v>
      </c>
      <c r="BW35" s="27">
        <f t="shared" si="14"/>
        <v>41711842.206000008</v>
      </c>
      <c r="CH35" s="27">
        <f t="shared" si="15"/>
        <v>26</v>
      </c>
      <c r="CI35" s="33" t="s">
        <v>24</v>
      </c>
      <c r="CJ35" s="27">
        <v>33005593.51400001</v>
      </c>
      <c r="CK35" s="27">
        <v>335453348.40899998</v>
      </c>
      <c r="CL35" s="27">
        <v>30116206.728999998</v>
      </c>
      <c r="CM35" s="27">
        <v>289188195.59599996</v>
      </c>
      <c r="CN35" s="7">
        <f t="shared" si="16"/>
        <v>335453348.40899998</v>
      </c>
      <c r="CQ35">
        <f t="shared" si="31"/>
        <v>26</v>
      </c>
      <c r="CR35" s="33" t="s">
        <v>69</v>
      </c>
      <c r="CS35" s="27">
        <v>19532753.330000006</v>
      </c>
      <c r="CT35" s="27">
        <v>786756801.20499945</v>
      </c>
      <c r="CU35" s="27">
        <v>16004333.641999997</v>
      </c>
      <c r="CV35" s="27">
        <v>689582564.7299999</v>
      </c>
      <c r="CW35" s="7">
        <f t="shared" si="35"/>
        <v>786756801.20499945</v>
      </c>
      <c r="CY35" t="str">
        <f t="shared" si="17"/>
        <v/>
      </c>
      <c r="DE35" s="7" t="str">
        <f t="shared" si="18"/>
        <v/>
      </c>
      <c r="DG35" t="str">
        <f t="shared" si="19"/>
        <v/>
      </c>
      <c r="DM35" s="7" t="str">
        <f t="shared" si="32"/>
        <v/>
      </c>
      <c r="DO35">
        <f t="shared" si="20"/>
        <v>25</v>
      </c>
      <c r="DP35" s="33" t="s">
        <v>280</v>
      </c>
      <c r="DQ35" s="27">
        <v>90393</v>
      </c>
      <c r="DR35" s="27">
        <v>821189.37299999991</v>
      </c>
      <c r="DS35" s="27">
        <v>301952</v>
      </c>
      <c r="DT35" s="27">
        <v>2720126.79</v>
      </c>
      <c r="DU35" s="7">
        <f t="shared" si="21"/>
        <v>821189.37299999991</v>
      </c>
      <c r="DW35" t="str">
        <f t="shared" si="22"/>
        <v/>
      </c>
      <c r="EC35" s="7" t="str">
        <f t="shared" si="33"/>
        <v/>
      </c>
      <c r="EE35">
        <f t="shared" si="23"/>
        <v>25</v>
      </c>
      <c r="EF35" s="33" t="s">
        <v>118</v>
      </c>
      <c r="EG35" s="27">
        <v>10436825.453999996</v>
      </c>
      <c r="EH35" s="27">
        <v>631342948.37100017</v>
      </c>
      <c r="EI35" s="27">
        <v>9218094.8530000001</v>
      </c>
      <c r="EJ35" s="27">
        <v>573757562.17499983</v>
      </c>
      <c r="EK35" s="7">
        <f t="shared" si="34"/>
        <v>631342948.37100017</v>
      </c>
      <c r="EM35" t="str">
        <f t="shared" si="24"/>
        <v/>
      </c>
      <c r="ES35" s="27" t="str">
        <f t="shared" si="25"/>
        <v/>
      </c>
      <c r="EU35" s="27">
        <f t="shared" si="26"/>
        <v>26</v>
      </c>
      <c r="EV35" s="33" t="s">
        <v>329</v>
      </c>
      <c r="EW35" s="27">
        <v>1083000.1169999994</v>
      </c>
      <c r="EX35" s="27">
        <v>753360208.26300037</v>
      </c>
      <c r="EY35" s="27">
        <v>880460.06699999992</v>
      </c>
      <c r="EZ35" s="27">
        <v>550643725.69299984</v>
      </c>
      <c r="FA35" s="7">
        <f t="shared" si="27"/>
        <v>753360208.26300037</v>
      </c>
    </row>
    <row r="36" spans="5:163" ht="15.75" x14ac:dyDescent="0.25">
      <c r="E36">
        <f t="shared" si="0"/>
        <v>27</v>
      </c>
      <c r="F36" s="33" t="s">
        <v>142</v>
      </c>
      <c r="G36" s="27">
        <v>1044068.2160000002</v>
      </c>
      <c r="H36" s="27">
        <v>66749470.177999988</v>
      </c>
      <c r="I36" s="27">
        <v>1187840.3520000004</v>
      </c>
      <c r="J36" s="27">
        <v>65397626.588999994</v>
      </c>
      <c r="K36" s="7">
        <f t="shared" si="28"/>
        <v>66749470.177999988</v>
      </c>
      <c r="M36">
        <f t="shared" si="29"/>
        <v>26</v>
      </c>
      <c r="N36" s="33" t="s">
        <v>171</v>
      </c>
      <c r="O36" s="27">
        <v>1251066.2999999998</v>
      </c>
      <c r="P36" s="27">
        <v>75271765.187999994</v>
      </c>
      <c r="Q36" s="27">
        <v>1004900.4939999998</v>
      </c>
      <c r="R36" s="27">
        <v>68758390.361000001</v>
      </c>
      <c r="S36" s="7">
        <f t="shared" si="1"/>
        <v>75271765.187999994</v>
      </c>
      <c r="U36" t="str">
        <f t="shared" si="2"/>
        <v/>
      </c>
      <c r="AA36" s="27" t="str">
        <f t="shared" si="3"/>
        <v/>
      </c>
      <c r="AC36" t="str">
        <f t="shared" si="4"/>
        <v/>
      </c>
      <c r="AI36" s="7" t="str">
        <f t="shared" si="30"/>
        <v/>
      </c>
      <c r="AK36">
        <f t="shared" si="5"/>
        <v>26</v>
      </c>
      <c r="AL36" s="33" t="s">
        <v>279</v>
      </c>
      <c r="AM36" s="27">
        <v>68280.7</v>
      </c>
      <c r="AN36" s="27">
        <v>580912</v>
      </c>
      <c r="AO36" s="27">
        <v>3873</v>
      </c>
      <c r="AP36" s="27">
        <v>91942</v>
      </c>
      <c r="AQ36" s="7">
        <f t="shared" si="6"/>
        <v>580912</v>
      </c>
      <c r="AS36" t="str">
        <f t="shared" si="7"/>
        <v/>
      </c>
      <c r="AY36" s="7" t="str">
        <f t="shared" si="8"/>
        <v/>
      </c>
      <c r="BA36">
        <f t="shared" si="9"/>
        <v>26</v>
      </c>
      <c r="BB36" s="33" t="s">
        <v>312</v>
      </c>
      <c r="BC36" s="27">
        <v>186796.96300000005</v>
      </c>
      <c r="BD36" s="27">
        <v>60696954.553000011</v>
      </c>
      <c r="BE36" s="27">
        <v>172904.78999999998</v>
      </c>
      <c r="BF36" s="27">
        <v>59409092.283999987</v>
      </c>
      <c r="BG36" s="7">
        <f t="shared" si="10"/>
        <v>60696954.553000011</v>
      </c>
      <c r="BI36" t="str">
        <f t="shared" si="11"/>
        <v/>
      </c>
      <c r="BO36" s="27" t="str">
        <f t="shared" si="12"/>
        <v/>
      </c>
      <c r="BQ36" s="27">
        <f t="shared" si="13"/>
        <v>27</v>
      </c>
      <c r="BR36" s="33" t="s">
        <v>175</v>
      </c>
      <c r="BS36" s="27">
        <v>11413.990000000005</v>
      </c>
      <c r="BT36" s="27">
        <v>38519342.416999996</v>
      </c>
      <c r="BU36" s="27">
        <v>7685.4950000000008</v>
      </c>
      <c r="BV36" s="27">
        <v>29444234.798999999</v>
      </c>
      <c r="BW36" s="27">
        <f t="shared" si="14"/>
        <v>38519342.416999996</v>
      </c>
      <c r="CH36" s="27">
        <f t="shared" si="15"/>
        <v>27</v>
      </c>
      <c r="CI36" s="33" t="s">
        <v>7</v>
      </c>
      <c r="CJ36" s="27">
        <v>6421618.4330000011</v>
      </c>
      <c r="CK36" s="27">
        <v>305990484.10199994</v>
      </c>
      <c r="CL36" s="27">
        <v>3807475.2169999992</v>
      </c>
      <c r="CM36" s="27">
        <v>178190307.60099998</v>
      </c>
      <c r="CN36" s="7">
        <f t="shared" si="16"/>
        <v>305990484.10199994</v>
      </c>
      <c r="CQ36">
        <f t="shared" si="31"/>
        <v>27</v>
      </c>
      <c r="CR36" s="33" t="s">
        <v>163</v>
      </c>
      <c r="CS36" s="27">
        <v>2880198.6979999994</v>
      </c>
      <c r="CT36" s="27">
        <v>772705491.43700027</v>
      </c>
      <c r="CU36" s="27">
        <v>3376322.7480000011</v>
      </c>
      <c r="CV36" s="27">
        <v>868040967.90600049</v>
      </c>
      <c r="CW36" s="7">
        <f>IF(OR(CR36="Indéfini",CR36="Autres",CR36="Autre",CR36="Autres demi-produits",CR36="Total général"),"",IF(CR36&lt;&gt;"",CT36,""))</f>
        <v>772705491.43700027</v>
      </c>
      <c r="CY36" t="str">
        <f t="shared" si="17"/>
        <v/>
      </c>
      <c r="DE36" s="7" t="str">
        <f t="shared" si="18"/>
        <v/>
      </c>
      <c r="DG36" t="str">
        <f t="shared" si="19"/>
        <v/>
      </c>
      <c r="DM36" s="7" t="str">
        <f t="shared" si="32"/>
        <v/>
      </c>
      <c r="DO36">
        <f t="shared" si="20"/>
        <v>26</v>
      </c>
      <c r="DP36" s="33" t="s">
        <v>44</v>
      </c>
      <c r="DQ36" s="27">
        <v>9563.0040000000008</v>
      </c>
      <c r="DR36" s="27">
        <v>764224</v>
      </c>
      <c r="DS36" s="27">
        <v>7846</v>
      </c>
      <c r="DT36" s="27">
        <v>1008358.648</v>
      </c>
      <c r="DU36" s="7">
        <f t="shared" si="21"/>
        <v>764224</v>
      </c>
      <c r="DW36" t="str">
        <f t="shared" si="22"/>
        <v/>
      </c>
      <c r="EC36" s="7" t="str">
        <f t="shared" si="33"/>
        <v/>
      </c>
      <c r="EE36">
        <f t="shared" si="23"/>
        <v>26</v>
      </c>
      <c r="EF36" s="33" t="s">
        <v>129</v>
      </c>
      <c r="EG36" s="27">
        <v>30663443.866999991</v>
      </c>
      <c r="EH36" s="27">
        <v>610614882.4549998</v>
      </c>
      <c r="EI36" s="27">
        <v>25327833.137999989</v>
      </c>
      <c r="EJ36" s="27">
        <v>521384502.15400016</v>
      </c>
      <c r="EK36" s="7">
        <f t="shared" si="34"/>
        <v>610614882.4549998</v>
      </c>
      <c r="EM36" t="str">
        <f t="shared" si="24"/>
        <v/>
      </c>
      <c r="ES36" s="27" t="str">
        <f t="shared" si="25"/>
        <v/>
      </c>
      <c r="EU36" s="27">
        <f t="shared" si="26"/>
        <v>27</v>
      </c>
      <c r="EV36" s="33" t="s">
        <v>179</v>
      </c>
      <c r="EW36" s="27">
        <v>24996502.992000002</v>
      </c>
      <c r="EX36" s="27">
        <v>676915844.44099987</v>
      </c>
      <c r="EY36" s="27">
        <v>25090062.462000005</v>
      </c>
      <c r="EZ36" s="27">
        <v>811175733.62800014</v>
      </c>
      <c r="FA36" s="7">
        <f t="shared" si="27"/>
        <v>676915844.44099987</v>
      </c>
    </row>
    <row r="37" spans="5:163" ht="15.75" x14ac:dyDescent="0.25">
      <c r="E37">
        <f t="shared" si="0"/>
        <v>28</v>
      </c>
      <c r="F37" s="33" t="s">
        <v>28</v>
      </c>
      <c r="G37" s="27">
        <v>1148449.8390000002</v>
      </c>
      <c r="H37" s="27">
        <v>52280725.522999994</v>
      </c>
      <c r="I37" s="27">
        <v>2176885.2919999999</v>
      </c>
      <c r="J37" s="27">
        <v>78246658.797000006</v>
      </c>
      <c r="K37" s="7">
        <f t="shared" si="28"/>
        <v>52280725.522999994</v>
      </c>
      <c r="M37">
        <f t="shared" si="29"/>
        <v>27</v>
      </c>
      <c r="N37" s="33" t="s">
        <v>67</v>
      </c>
      <c r="O37" s="27">
        <v>9356614.2699999996</v>
      </c>
      <c r="P37" s="27">
        <v>64481990.528999999</v>
      </c>
      <c r="Q37" s="27">
        <v>14701429.140000001</v>
      </c>
      <c r="R37" s="27">
        <v>103708570.31199998</v>
      </c>
      <c r="S37" s="7">
        <f t="shared" si="1"/>
        <v>64481990.528999999</v>
      </c>
      <c r="U37" t="str">
        <f t="shared" si="2"/>
        <v/>
      </c>
      <c r="AA37" s="27" t="str">
        <f t="shared" si="3"/>
        <v/>
      </c>
      <c r="AC37" t="str">
        <f t="shared" si="4"/>
        <v/>
      </c>
      <c r="AI37" s="7" t="str">
        <f t="shared" si="30"/>
        <v/>
      </c>
      <c r="AK37">
        <f t="shared" si="5"/>
        <v>27</v>
      </c>
      <c r="AL37" s="33" t="s">
        <v>281</v>
      </c>
      <c r="AM37" s="27">
        <v>30285</v>
      </c>
      <c r="AN37" s="27">
        <v>98166</v>
      </c>
      <c r="AO37" s="27">
        <v>58753</v>
      </c>
      <c r="AP37" s="27">
        <v>4123424</v>
      </c>
      <c r="AQ37" s="7">
        <f t="shared" si="6"/>
        <v>98166</v>
      </c>
      <c r="AS37" t="str">
        <f t="shared" si="7"/>
        <v/>
      </c>
      <c r="AY37" s="7" t="str">
        <f t="shared" si="8"/>
        <v/>
      </c>
      <c r="BA37">
        <f t="shared" si="9"/>
        <v>27</v>
      </c>
      <c r="BB37" s="33" t="s">
        <v>136</v>
      </c>
      <c r="BC37" s="27">
        <v>7679.7619999999988</v>
      </c>
      <c r="BD37" s="27">
        <v>60164952.706999995</v>
      </c>
      <c r="BE37" s="27">
        <v>8890.6250000000018</v>
      </c>
      <c r="BF37" s="27">
        <v>61009744.400000013</v>
      </c>
      <c r="BG37" s="7">
        <f t="shared" si="10"/>
        <v>60164952.706999995</v>
      </c>
      <c r="BI37" t="str">
        <f t="shared" si="11"/>
        <v/>
      </c>
      <c r="BO37" s="27" t="str">
        <f t="shared" si="12"/>
        <v/>
      </c>
      <c r="BQ37" s="27">
        <f t="shared" si="13"/>
        <v>28</v>
      </c>
      <c r="BR37" s="33" t="s">
        <v>101</v>
      </c>
      <c r="BS37" s="27">
        <v>1262775.4800000004</v>
      </c>
      <c r="BT37" s="27">
        <v>36443758.525999993</v>
      </c>
      <c r="BU37" s="27">
        <v>1805511.148</v>
      </c>
      <c r="BV37" s="27">
        <v>50920744.125</v>
      </c>
      <c r="BW37" s="27">
        <f t="shared" si="14"/>
        <v>36443758.525999993</v>
      </c>
      <c r="CH37" s="27">
        <f t="shared" si="15"/>
        <v>28</v>
      </c>
      <c r="CI37" s="33" t="s">
        <v>230</v>
      </c>
      <c r="CJ37" s="27">
        <v>17526058.434999999</v>
      </c>
      <c r="CK37" s="27">
        <v>305338397.72500002</v>
      </c>
      <c r="CL37" s="27">
        <v>16339515.424999997</v>
      </c>
      <c r="CM37" s="27">
        <v>277064478</v>
      </c>
      <c r="CN37" s="7">
        <f t="shared" si="16"/>
        <v>305338397.72500002</v>
      </c>
      <c r="CQ37">
        <f t="shared" si="31"/>
        <v>28</v>
      </c>
      <c r="CR37" s="33" t="s">
        <v>73</v>
      </c>
      <c r="CS37" s="27">
        <v>19413526.877000004</v>
      </c>
      <c r="CT37" s="27">
        <v>754771155.16600013</v>
      </c>
      <c r="CU37" s="27">
        <v>18240965.701999988</v>
      </c>
      <c r="CV37" s="27">
        <v>712053164.57899988</v>
      </c>
      <c r="CW37" s="7">
        <f t="shared" si="35"/>
        <v>754771155.16600013</v>
      </c>
      <c r="CY37" t="str">
        <f t="shared" si="17"/>
        <v/>
      </c>
      <c r="DE37" s="7" t="str">
        <f t="shared" si="18"/>
        <v/>
      </c>
      <c r="DG37" t="str">
        <f t="shared" si="19"/>
        <v/>
      </c>
      <c r="DM37" s="7" t="str">
        <f t="shared" si="32"/>
        <v/>
      </c>
      <c r="DO37">
        <f t="shared" si="20"/>
        <v>27</v>
      </c>
      <c r="DP37" s="33" t="s">
        <v>284</v>
      </c>
      <c r="DQ37" s="27">
        <v>186961.85699999999</v>
      </c>
      <c r="DR37" s="27">
        <v>487701.62699999998</v>
      </c>
      <c r="DS37" s="27">
        <v>147535.79499999995</v>
      </c>
      <c r="DT37" s="27">
        <v>159136</v>
      </c>
      <c r="DU37" s="7">
        <f t="shared" si="21"/>
        <v>487701.62699999998</v>
      </c>
      <c r="DW37" t="str">
        <f t="shared" si="22"/>
        <v/>
      </c>
      <c r="EC37" s="7" t="str">
        <f t="shared" si="33"/>
        <v/>
      </c>
      <c r="EE37">
        <f t="shared" si="23"/>
        <v>27</v>
      </c>
      <c r="EF37" s="33" t="s">
        <v>133</v>
      </c>
      <c r="EG37" s="27">
        <v>4851115.5390000008</v>
      </c>
      <c r="EH37" s="27">
        <v>530924233.44499987</v>
      </c>
      <c r="EI37" s="27">
        <v>5680681.4859999977</v>
      </c>
      <c r="EJ37" s="27">
        <v>586735935.71300018</v>
      </c>
      <c r="EK37" s="7">
        <f t="shared" si="34"/>
        <v>530924233.44499987</v>
      </c>
      <c r="EM37" t="str">
        <f t="shared" si="24"/>
        <v/>
      </c>
      <c r="ES37" s="27" t="str">
        <f t="shared" si="25"/>
        <v/>
      </c>
      <c r="EU37" s="27">
        <f t="shared" si="26"/>
        <v>28</v>
      </c>
      <c r="EV37" s="33" t="s">
        <v>93</v>
      </c>
      <c r="EW37" s="27">
        <v>13431259.748999996</v>
      </c>
      <c r="EX37" s="27">
        <v>660443247.20400012</v>
      </c>
      <c r="EY37" s="27">
        <v>12112318.932000004</v>
      </c>
      <c r="EZ37" s="27">
        <v>591481027.53199983</v>
      </c>
      <c r="FA37" s="7">
        <f t="shared" si="27"/>
        <v>660443247.20400012</v>
      </c>
    </row>
    <row r="38" spans="5:163" ht="15.75" x14ac:dyDescent="0.25">
      <c r="E38">
        <f t="shared" si="0"/>
        <v>29</v>
      </c>
      <c r="F38" s="33" t="s">
        <v>145</v>
      </c>
      <c r="G38" s="27">
        <v>5028859</v>
      </c>
      <c r="H38" s="27">
        <v>35167986.059000008</v>
      </c>
      <c r="I38" s="27">
        <v>6118462</v>
      </c>
      <c r="J38" s="27">
        <v>42052763.094000012</v>
      </c>
      <c r="K38" s="7">
        <f t="shared" si="28"/>
        <v>35167986.059000008</v>
      </c>
      <c r="M38">
        <f t="shared" si="29"/>
        <v>28</v>
      </c>
      <c r="N38" s="33" t="s">
        <v>76</v>
      </c>
      <c r="O38" s="27">
        <v>389014.75499999995</v>
      </c>
      <c r="P38" s="27">
        <v>59420958.590999991</v>
      </c>
      <c r="Q38" s="27">
        <v>638782.21</v>
      </c>
      <c r="R38" s="27">
        <v>78936229.504999995</v>
      </c>
      <c r="S38" s="7">
        <f t="shared" si="1"/>
        <v>59420958.590999991</v>
      </c>
      <c r="U38" t="str">
        <f t="shared" si="2"/>
        <v/>
      </c>
      <c r="AA38" s="27" t="str">
        <f t="shared" si="3"/>
        <v/>
      </c>
      <c r="AC38" t="str">
        <f t="shared" si="4"/>
        <v/>
      </c>
      <c r="AI38" s="7" t="str">
        <f t="shared" si="30"/>
        <v/>
      </c>
      <c r="AK38" t="str">
        <f t="shared" si="5"/>
        <v/>
      </c>
      <c r="AL38" s="26" t="s">
        <v>138</v>
      </c>
      <c r="AM38" s="27">
        <v>114770647.20800002</v>
      </c>
      <c r="AN38" s="27">
        <v>3129849246.6540012</v>
      </c>
      <c r="AO38" s="27">
        <v>106396527.83899999</v>
      </c>
      <c r="AP38" s="27">
        <v>2365172194.0370002</v>
      </c>
      <c r="AQ38" s="7" t="str">
        <f t="shared" si="6"/>
        <v/>
      </c>
      <c r="AS38" t="str">
        <f t="shared" si="7"/>
        <v/>
      </c>
      <c r="AY38" s="7" t="str">
        <f t="shared" si="8"/>
        <v/>
      </c>
      <c r="BA38">
        <f t="shared" si="9"/>
        <v>28</v>
      </c>
      <c r="BB38" s="33" t="s">
        <v>322</v>
      </c>
      <c r="BC38" s="27">
        <v>508260.56099999999</v>
      </c>
      <c r="BD38" s="27">
        <v>49398563.312000006</v>
      </c>
      <c r="BE38" s="27">
        <v>624196.95300000021</v>
      </c>
      <c r="BF38" s="27">
        <v>72938109.466999993</v>
      </c>
      <c r="BG38" s="7">
        <f t="shared" si="10"/>
        <v>49398563.312000006</v>
      </c>
      <c r="BI38" t="str">
        <f t="shared" si="11"/>
        <v/>
      </c>
      <c r="BO38" s="27" t="str">
        <f t="shared" si="12"/>
        <v/>
      </c>
      <c r="BQ38" s="27">
        <f t="shared" si="13"/>
        <v>29</v>
      </c>
      <c r="BR38" s="33" t="s">
        <v>180</v>
      </c>
      <c r="BS38" s="27">
        <v>291441.59999999998</v>
      </c>
      <c r="BT38" s="27">
        <v>35910830.259999998</v>
      </c>
      <c r="BU38" s="27">
        <v>379923.1</v>
      </c>
      <c r="BV38" s="27">
        <v>46382027</v>
      </c>
      <c r="BW38" s="27">
        <f t="shared" si="14"/>
        <v>35910830.259999998</v>
      </c>
      <c r="CH38" s="27">
        <f t="shared" si="15"/>
        <v>29</v>
      </c>
      <c r="CI38" s="33" t="s">
        <v>147</v>
      </c>
      <c r="CJ38" s="27">
        <v>2520600.580000001</v>
      </c>
      <c r="CK38" s="27">
        <v>257694072</v>
      </c>
      <c r="CL38" s="27">
        <v>2907354.1000000006</v>
      </c>
      <c r="CM38" s="27">
        <v>279195380.71099997</v>
      </c>
      <c r="CN38" s="7">
        <f t="shared" si="16"/>
        <v>257694072</v>
      </c>
      <c r="CQ38">
        <f t="shared" si="31"/>
        <v>29</v>
      </c>
      <c r="CR38" s="33" t="s">
        <v>257</v>
      </c>
      <c r="CS38" s="27">
        <v>25399152.352999985</v>
      </c>
      <c r="CT38" s="27">
        <v>728355683.06399989</v>
      </c>
      <c r="CU38" s="27">
        <v>16847401.774000011</v>
      </c>
      <c r="CV38" s="27">
        <v>675793279.4089998</v>
      </c>
      <c r="CW38" s="7">
        <f t="shared" si="35"/>
        <v>728355683.06399989</v>
      </c>
      <c r="CY38" t="str">
        <f t="shared" si="17"/>
        <v/>
      </c>
      <c r="DE38" s="7" t="str">
        <f t="shared" si="18"/>
        <v/>
      </c>
      <c r="DG38" t="str">
        <f t="shared" si="19"/>
        <v/>
      </c>
      <c r="DM38" s="7" t="str">
        <f t="shared" si="32"/>
        <v/>
      </c>
      <c r="DO38">
        <f t="shared" si="20"/>
        <v>28</v>
      </c>
      <c r="DP38" s="33" t="s">
        <v>47</v>
      </c>
      <c r="DQ38" s="27">
        <v>8075</v>
      </c>
      <c r="DR38" s="27">
        <v>378641</v>
      </c>
      <c r="DS38" s="27">
        <v>21051.85</v>
      </c>
      <c r="DT38" s="27">
        <v>632179</v>
      </c>
      <c r="DU38" s="7">
        <f t="shared" si="21"/>
        <v>378641</v>
      </c>
      <c r="DW38" t="str">
        <f t="shared" si="22"/>
        <v/>
      </c>
      <c r="EC38" s="7" t="str">
        <f t="shared" si="33"/>
        <v/>
      </c>
      <c r="EE38">
        <f t="shared" si="23"/>
        <v>28</v>
      </c>
      <c r="EF38" s="33" t="s">
        <v>188</v>
      </c>
      <c r="EG38" s="27">
        <v>11824480.966000002</v>
      </c>
      <c r="EH38" s="27">
        <v>466150283.10000002</v>
      </c>
      <c r="EI38" s="27">
        <v>12138919.465</v>
      </c>
      <c r="EJ38" s="27">
        <v>454980056.72899979</v>
      </c>
      <c r="EK38" s="7">
        <f t="shared" si="34"/>
        <v>466150283.10000002</v>
      </c>
      <c r="EM38" t="str">
        <f t="shared" si="24"/>
        <v/>
      </c>
      <c r="ES38" s="27" t="str">
        <f t="shared" si="25"/>
        <v/>
      </c>
      <c r="EU38" s="27">
        <f t="shared" si="26"/>
        <v>29</v>
      </c>
      <c r="EV38" s="33" t="s">
        <v>98</v>
      </c>
      <c r="EW38" s="27">
        <v>3798069.5270000007</v>
      </c>
      <c r="EX38" s="27">
        <v>651209861.61199987</v>
      </c>
      <c r="EY38" s="27">
        <v>4425111.8699999992</v>
      </c>
      <c r="EZ38" s="27">
        <v>709259143.46599984</v>
      </c>
      <c r="FA38" s="7">
        <f t="shared" si="27"/>
        <v>651209861.61199987</v>
      </c>
    </row>
    <row r="39" spans="5:163" ht="15.75" x14ac:dyDescent="0.25">
      <c r="E39">
        <f t="shared" si="0"/>
        <v>30</v>
      </c>
      <c r="F39" s="33" t="s">
        <v>148</v>
      </c>
      <c r="G39" s="27">
        <v>7593020</v>
      </c>
      <c r="H39" s="27">
        <v>34680771</v>
      </c>
      <c r="I39" s="27">
        <v>7810147.5</v>
      </c>
      <c r="J39" s="27">
        <v>38685592.800000004</v>
      </c>
      <c r="K39" s="7">
        <f t="shared" si="28"/>
        <v>34680771</v>
      </c>
      <c r="M39">
        <f t="shared" si="29"/>
        <v>29</v>
      </c>
      <c r="N39" s="33" t="s">
        <v>74</v>
      </c>
      <c r="O39" s="27">
        <v>1951130.814</v>
      </c>
      <c r="P39" s="27">
        <v>58327250.495000005</v>
      </c>
      <c r="Q39" s="27">
        <v>5698010.0989999995</v>
      </c>
      <c r="R39" s="27">
        <v>181045530.19600001</v>
      </c>
      <c r="S39" s="7">
        <f t="shared" si="1"/>
        <v>58327250.495000005</v>
      </c>
      <c r="U39" t="str">
        <f t="shared" si="2"/>
        <v/>
      </c>
      <c r="AA39" s="27" t="str">
        <f t="shared" si="3"/>
        <v/>
      </c>
      <c r="AC39" t="str">
        <f t="shared" si="4"/>
        <v/>
      </c>
      <c r="AI39" s="7" t="str">
        <f t="shared" si="30"/>
        <v/>
      </c>
      <c r="AK39" t="str">
        <f t="shared" si="5"/>
        <v/>
      </c>
      <c r="AQ39" s="7" t="str">
        <f t="shared" si="6"/>
        <v/>
      </c>
      <c r="AS39" t="str">
        <f t="shared" si="7"/>
        <v/>
      </c>
      <c r="AY39" s="7" t="str">
        <f t="shared" si="8"/>
        <v/>
      </c>
      <c r="BA39">
        <f t="shared" si="9"/>
        <v>29</v>
      </c>
      <c r="BB39" s="33" t="s">
        <v>134</v>
      </c>
      <c r="BC39" s="27">
        <v>510540.07899999997</v>
      </c>
      <c r="BD39" s="27">
        <v>48538620.00500001</v>
      </c>
      <c r="BE39" s="27">
        <v>309490.25599999999</v>
      </c>
      <c r="BF39" s="27">
        <v>36633506.891999997</v>
      </c>
      <c r="BG39" s="7">
        <f t="shared" si="10"/>
        <v>48538620.00500001</v>
      </c>
      <c r="BI39" t="str">
        <f t="shared" si="11"/>
        <v/>
      </c>
      <c r="BO39" s="27" t="str">
        <f t="shared" si="12"/>
        <v/>
      </c>
      <c r="BQ39" s="27">
        <f t="shared" si="13"/>
        <v>30</v>
      </c>
      <c r="BR39" s="33" t="s">
        <v>332</v>
      </c>
      <c r="BS39" s="27">
        <v>341551.26100000006</v>
      </c>
      <c r="BT39" s="27">
        <v>35816818.732000001</v>
      </c>
      <c r="BU39" s="27">
        <v>397592.13499999983</v>
      </c>
      <c r="BV39" s="27">
        <v>44128512.490999997</v>
      </c>
      <c r="BW39" s="27">
        <f t="shared" si="14"/>
        <v>35816818.732000001</v>
      </c>
      <c r="CH39" s="27">
        <f t="shared" si="15"/>
        <v>30</v>
      </c>
      <c r="CI39" s="33" t="s">
        <v>26</v>
      </c>
      <c r="CJ39" s="27">
        <v>43832649.012000002</v>
      </c>
      <c r="CK39" s="27">
        <v>243517561</v>
      </c>
      <c r="CL39" s="27">
        <v>38244676.002999999</v>
      </c>
      <c r="CM39" s="27">
        <v>376516222.00300002</v>
      </c>
      <c r="CN39" s="7">
        <f t="shared" si="16"/>
        <v>243517561</v>
      </c>
      <c r="CQ39" t="str">
        <f t="shared" si="31"/>
        <v/>
      </c>
      <c r="CR39" s="33" t="s">
        <v>85</v>
      </c>
      <c r="CS39" s="27">
        <v>19846768.114</v>
      </c>
      <c r="CT39" s="27">
        <v>656492571.53900003</v>
      </c>
      <c r="CU39" s="27">
        <v>25947340.988999996</v>
      </c>
      <c r="CV39" s="27">
        <v>718886069.27300024</v>
      </c>
      <c r="CW39" s="7" t="str">
        <f t="shared" si="35"/>
        <v/>
      </c>
      <c r="CY39" t="str">
        <f t="shared" si="17"/>
        <v/>
      </c>
      <c r="DE39" s="7" t="str">
        <f t="shared" si="18"/>
        <v/>
      </c>
      <c r="DG39" t="str">
        <f t="shared" si="19"/>
        <v/>
      </c>
      <c r="DM39" s="7" t="str">
        <f t="shared" si="32"/>
        <v/>
      </c>
      <c r="DO39" t="str">
        <f t="shared" si="20"/>
        <v/>
      </c>
      <c r="DP39" s="26" t="s">
        <v>138</v>
      </c>
      <c r="DQ39" s="27">
        <v>786112937.50900006</v>
      </c>
      <c r="DR39" s="27">
        <v>7963250164.7030001</v>
      </c>
      <c r="DS39" s="27">
        <v>931255873.8440001</v>
      </c>
      <c r="DT39" s="27">
        <v>8740585483.0240002</v>
      </c>
      <c r="DU39" s="7" t="str">
        <f>IF(OR(DP39="Indéfini",DP39="Autres",DP39="Autre",DP39="Autres produits bruts d'origine animale et végétale",DP39="Total général"),"",IF(DP39&lt;&gt;"",DR39,""))</f>
        <v/>
      </c>
      <c r="DW39" t="str">
        <f t="shared" si="22"/>
        <v/>
      </c>
      <c r="EC39" s="7" t="str">
        <f t="shared" si="33"/>
        <v/>
      </c>
      <c r="EE39">
        <f t="shared" si="23"/>
        <v>29</v>
      </c>
      <c r="EF39" s="33" t="s">
        <v>310</v>
      </c>
      <c r="EG39" s="27">
        <v>2478417.3129999982</v>
      </c>
      <c r="EH39" s="27">
        <v>389917881.00799996</v>
      </c>
      <c r="EI39" s="27">
        <v>1657314.6859999993</v>
      </c>
      <c r="EJ39" s="27">
        <v>243127014.91</v>
      </c>
      <c r="EK39" s="7">
        <f t="shared" si="34"/>
        <v>389917881.00799996</v>
      </c>
      <c r="EM39" t="str">
        <f t="shared" si="24"/>
        <v/>
      </c>
      <c r="ES39" s="27" t="str">
        <f t="shared" si="25"/>
        <v/>
      </c>
      <c r="EU39" s="27">
        <f t="shared" si="26"/>
        <v>30</v>
      </c>
      <c r="EV39" s="33" t="s">
        <v>183</v>
      </c>
      <c r="EW39" s="27">
        <v>6128348.5150000006</v>
      </c>
      <c r="EX39" s="27">
        <v>641285297.79099989</v>
      </c>
      <c r="EY39" s="27">
        <v>9014296.2589999996</v>
      </c>
      <c r="EZ39" s="27">
        <v>939639926.85900033</v>
      </c>
      <c r="FA39" s="7">
        <f t="shared" si="27"/>
        <v>641285297.79099989</v>
      </c>
    </row>
    <row r="40" spans="5:163" ht="15.75" x14ac:dyDescent="0.25">
      <c r="E40">
        <f t="shared" si="0"/>
        <v>31</v>
      </c>
      <c r="F40" s="33" t="s">
        <v>29</v>
      </c>
      <c r="G40" s="27">
        <v>2812403.4229999995</v>
      </c>
      <c r="H40" s="27">
        <v>28654245.693</v>
      </c>
      <c r="I40" s="27">
        <v>3014163.6770000006</v>
      </c>
      <c r="J40" s="27">
        <v>32024214.349000007</v>
      </c>
      <c r="K40" s="7">
        <f t="shared" si="28"/>
        <v>28654245.693</v>
      </c>
      <c r="M40">
        <f t="shared" si="29"/>
        <v>30</v>
      </c>
      <c r="N40" s="33" t="s">
        <v>83</v>
      </c>
      <c r="O40" s="27">
        <v>561195.15599999996</v>
      </c>
      <c r="P40" s="27">
        <v>52254979.341000006</v>
      </c>
      <c r="Q40" s="27">
        <v>1698135.7640000002</v>
      </c>
      <c r="R40" s="27">
        <v>78711020.178000003</v>
      </c>
      <c r="S40" s="7">
        <f t="shared" si="1"/>
        <v>52254979.341000006</v>
      </c>
      <c r="U40" t="str">
        <f t="shared" si="2"/>
        <v/>
      </c>
      <c r="AA40" s="27" t="str">
        <f t="shared" si="3"/>
        <v/>
      </c>
      <c r="AC40" t="str">
        <f t="shared" si="4"/>
        <v/>
      </c>
      <c r="AI40" s="7" t="str">
        <f t="shared" si="30"/>
        <v/>
      </c>
      <c r="AK40" t="str">
        <f t="shared" si="5"/>
        <v/>
      </c>
      <c r="AQ40" s="7" t="str">
        <f t="shared" si="6"/>
        <v/>
      </c>
      <c r="AS40" t="str">
        <f t="shared" si="7"/>
        <v/>
      </c>
      <c r="AY40" s="7" t="str">
        <f t="shared" si="8"/>
        <v/>
      </c>
      <c r="BA40">
        <f t="shared" si="9"/>
        <v>30</v>
      </c>
      <c r="BB40" s="33" t="s">
        <v>131</v>
      </c>
      <c r="BC40" s="27">
        <v>197395.49100000001</v>
      </c>
      <c r="BD40" s="27">
        <v>40609563.284000002</v>
      </c>
      <c r="BE40" s="27">
        <v>393945.7940000004</v>
      </c>
      <c r="BF40" s="27">
        <v>82800023.781000033</v>
      </c>
      <c r="BG40" s="7">
        <f t="shared" si="10"/>
        <v>40609563.284000002</v>
      </c>
      <c r="BI40" t="str">
        <f t="shared" si="11"/>
        <v/>
      </c>
      <c r="BO40" s="27" t="str">
        <f t="shared" si="12"/>
        <v/>
      </c>
      <c r="BQ40" s="27">
        <f t="shared" si="13"/>
        <v>31</v>
      </c>
      <c r="BR40" s="33" t="s">
        <v>109</v>
      </c>
      <c r="BS40" s="27">
        <v>211809.538</v>
      </c>
      <c r="BT40" s="27">
        <v>30063277.790000003</v>
      </c>
      <c r="BU40" s="27">
        <v>283714.723</v>
      </c>
      <c r="BV40" s="27">
        <v>36647793.989000008</v>
      </c>
      <c r="BW40" s="27">
        <f t="shared" si="14"/>
        <v>30063277.790000003</v>
      </c>
      <c r="CH40" s="27">
        <f t="shared" si="15"/>
        <v>31</v>
      </c>
      <c r="CI40" s="33" t="s">
        <v>195</v>
      </c>
      <c r="CJ40" s="27">
        <v>37378518.682999998</v>
      </c>
      <c r="CK40" s="27">
        <v>229387670.22300008</v>
      </c>
      <c r="CL40" s="27">
        <v>48879049.259999998</v>
      </c>
      <c r="CM40" s="27">
        <v>328119620.77200007</v>
      </c>
      <c r="CN40" s="7">
        <f t="shared" si="16"/>
        <v>229387670.22300008</v>
      </c>
      <c r="CQ40">
        <f t="shared" si="31"/>
        <v>30</v>
      </c>
      <c r="CR40" s="33" t="s">
        <v>79</v>
      </c>
      <c r="CS40" s="27">
        <v>12065984.467</v>
      </c>
      <c r="CT40" s="27">
        <v>653297641.94199979</v>
      </c>
      <c r="CU40" s="27">
        <v>14480135.803000007</v>
      </c>
      <c r="CV40" s="27">
        <v>649046376.35299969</v>
      </c>
      <c r="CW40" s="7">
        <f t="shared" si="35"/>
        <v>653297641.94199979</v>
      </c>
      <c r="CY40" t="str">
        <f t="shared" si="17"/>
        <v/>
      </c>
      <c r="DE40" s="7" t="str">
        <f t="shared" si="18"/>
        <v/>
      </c>
      <c r="DG40" t="str">
        <f t="shared" si="19"/>
        <v/>
      </c>
      <c r="DM40" s="7" t="str">
        <f t="shared" si="32"/>
        <v/>
      </c>
      <c r="DO40" t="str">
        <f t="shared" si="20"/>
        <v/>
      </c>
      <c r="DU40" s="7" t="str">
        <f t="shared" si="21"/>
        <v/>
      </c>
      <c r="DW40" t="str">
        <f t="shared" si="22"/>
        <v/>
      </c>
      <c r="EC40" s="7" t="str">
        <f t="shared" si="33"/>
        <v/>
      </c>
      <c r="EE40">
        <f t="shared" si="23"/>
        <v>30</v>
      </c>
      <c r="EF40" s="33" t="s">
        <v>324</v>
      </c>
      <c r="EG40" s="27">
        <v>1090034.8260000004</v>
      </c>
      <c r="EH40" s="27">
        <v>370299138.64900005</v>
      </c>
      <c r="EI40" s="27">
        <v>1082284.6370000001</v>
      </c>
      <c r="EJ40" s="27">
        <v>351659172.61900002</v>
      </c>
      <c r="EK40" s="7">
        <f t="shared" si="34"/>
        <v>370299138.64900005</v>
      </c>
      <c r="EM40" t="str">
        <f t="shared" si="24"/>
        <v/>
      </c>
      <c r="ES40" s="27" t="str">
        <f t="shared" si="25"/>
        <v/>
      </c>
      <c r="EU40" s="27">
        <f t="shared" si="26"/>
        <v>31</v>
      </c>
      <c r="EV40" s="33" t="s">
        <v>108</v>
      </c>
      <c r="EW40" s="27">
        <v>4610994.6460000006</v>
      </c>
      <c r="EX40" s="27">
        <v>634077858.26800001</v>
      </c>
      <c r="EY40" s="27">
        <v>5242580.220999999</v>
      </c>
      <c r="EZ40" s="27">
        <v>711900504.41199994</v>
      </c>
      <c r="FA40" s="7">
        <f t="shared" si="27"/>
        <v>634077858.26800001</v>
      </c>
    </row>
    <row r="41" spans="5:163" ht="15.75" x14ac:dyDescent="0.25">
      <c r="E41">
        <f t="shared" si="0"/>
        <v>32</v>
      </c>
      <c r="F41" s="33" t="s">
        <v>146</v>
      </c>
      <c r="G41" s="27">
        <v>3001803.6420000005</v>
      </c>
      <c r="H41" s="27">
        <v>28587949.490000002</v>
      </c>
      <c r="I41" s="27">
        <v>17511.11</v>
      </c>
      <c r="J41" s="27">
        <v>1240223.7920000001</v>
      </c>
      <c r="K41" s="7">
        <f t="shared" si="28"/>
        <v>28587949.490000002</v>
      </c>
      <c r="M41">
        <f t="shared" si="29"/>
        <v>31</v>
      </c>
      <c r="N41" s="33" t="s">
        <v>264</v>
      </c>
      <c r="O41" s="27">
        <v>626855.77300000016</v>
      </c>
      <c r="P41" s="27">
        <v>50812244.926000006</v>
      </c>
      <c r="Q41" s="27">
        <v>1068775.6830000002</v>
      </c>
      <c r="R41" s="27">
        <v>43312004.980000004</v>
      </c>
      <c r="S41" s="7">
        <f t="shared" si="1"/>
        <v>50812244.926000006</v>
      </c>
      <c r="U41" t="str">
        <f t="shared" si="2"/>
        <v/>
      </c>
      <c r="AA41" s="27" t="str">
        <f t="shared" si="3"/>
        <v/>
      </c>
      <c r="AC41" t="str">
        <f t="shared" si="4"/>
        <v/>
      </c>
      <c r="AI41" s="7" t="str">
        <f t="shared" si="30"/>
        <v/>
      </c>
      <c r="AK41" t="str">
        <f t="shared" si="5"/>
        <v/>
      </c>
      <c r="AQ41" s="7" t="str">
        <f t="shared" si="6"/>
        <v/>
      </c>
      <c r="AS41" t="str">
        <f t="shared" si="7"/>
        <v/>
      </c>
      <c r="AY41" s="7" t="str">
        <f t="shared" si="8"/>
        <v/>
      </c>
      <c r="BA41">
        <f t="shared" si="9"/>
        <v>31</v>
      </c>
      <c r="BB41" s="33" t="s">
        <v>127</v>
      </c>
      <c r="BC41" s="27">
        <v>108723.573</v>
      </c>
      <c r="BD41" s="27">
        <v>30951089.259000007</v>
      </c>
      <c r="BE41" s="27">
        <v>629782.30799999996</v>
      </c>
      <c r="BF41" s="27">
        <v>76410982.881999984</v>
      </c>
      <c r="BG41" s="7">
        <f t="shared" si="10"/>
        <v>30951089.259000007</v>
      </c>
      <c r="BI41" t="str">
        <f t="shared" si="11"/>
        <v/>
      </c>
      <c r="BO41" s="27" t="str">
        <f t="shared" si="12"/>
        <v/>
      </c>
      <c r="BQ41" s="27">
        <f t="shared" si="13"/>
        <v>32</v>
      </c>
      <c r="BR41" s="33" t="s">
        <v>331</v>
      </c>
      <c r="BS41" s="27">
        <v>59838.118000000009</v>
      </c>
      <c r="BT41" s="27">
        <v>27457262.138</v>
      </c>
      <c r="BU41" s="27">
        <v>37262.464999999997</v>
      </c>
      <c r="BV41" s="27">
        <v>13929709.710000001</v>
      </c>
      <c r="BW41" s="27">
        <f t="shared" si="14"/>
        <v>27457262.138</v>
      </c>
      <c r="CH41" s="27">
        <f t="shared" si="15"/>
        <v>32</v>
      </c>
      <c r="CI41" s="33" t="s">
        <v>234</v>
      </c>
      <c r="CJ41" s="27">
        <v>9823614.7860000022</v>
      </c>
      <c r="CK41" s="27">
        <v>196469219.63199997</v>
      </c>
      <c r="CL41" s="27">
        <v>17568708.029000003</v>
      </c>
      <c r="CM41" s="27">
        <v>232999339.48899999</v>
      </c>
      <c r="CN41" s="7">
        <f t="shared" si="16"/>
        <v>196469219.63199997</v>
      </c>
      <c r="CQ41">
        <f t="shared" si="31"/>
        <v>31</v>
      </c>
      <c r="CR41" s="33" t="s">
        <v>250</v>
      </c>
      <c r="CS41" s="27">
        <v>2160405.1519999998</v>
      </c>
      <c r="CT41" s="27">
        <v>643165060.72799969</v>
      </c>
      <c r="CU41" s="27">
        <v>2155371.9040000001</v>
      </c>
      <c r="CV41" s="27">
        <v>635478438.56300032</v>
      </c>
      <c r="CW41" s="7">
        <f t="shared" si="35"/>
        <v>643165060.72799969</v>
      </c>
      <c r="CY41" t="str">
        <f t="shared" si="17"/>
        <v/>
      </c>
      <c r="DE41" s="7" t="str">
        <f t="shared" si="18"/>
        <v/>
      </c>
      <c r="DG41" t="str">
        <f t="shared" si="19"/>
        <v/>
      </c>
      <c r="DM41" s="7" t="str">
        <f t="shared" si="32"/>
        <v/>
      </c>
      <c r="DO41" t="str">
        <f t="shared" si="20"/>
        <v/>
      </c>
      <c r="DU41" s="7" t="str">
        <f t="shared" si="21"/>
        <v/>
      </c>
      <c r="DW41" t="str">
        <f t="shared" si="22"/>
        <v/>
      </c>
      <c r="EC41" s="7" t="str">
        <f t="shared" si="33"/>
        <v/>
      </c>
      <c r="EE41">
        <f t="shared" si="23"/>
        <v>31</v>
      </c>
      <c r="EF41" s="33" t="s">
        <v>124</v>
      </c>
      <c r="EG41" s="27">
        <v>24284549.026000001</v>
      </c>
      <c r="EH41" s="27">
        <v>353277396.62599993</v>
      </c>
      <c r="EI41" s="27">
        <v>21436959.579999994</v>
      </c>
      <c r="EJ41" s="27">
        <v>312406588.14999986</v>
      </c>
      <c r="EK41" s="7">
        <f t="shared" si="34"/>
        <v>353277396.62599993</v>
      </c>
      <c r="EM41" t="str">
        <f t="shared" si="24"/>
        <v/>
      </c>
      <c r="ES41" s="27" t="str">
        <f t="shared" si="25"/>
        <v/>
      </c>
      <c r="EU41" s="27">
        <f t="shared" si="26"/>
        <v>32</v>
      </c>
      <c r="EV41" s="33" t="s">
        <v>197</v>
      </c>
      <c r="EW41" s="27">
        <v>16805588.678000007</v>
      </c>
      <c r="EX41" s="27">
        <v>610211863.82299972</v>
      </c>
      <c r="EY41" s="27">
        <v>7319347.4120000005</v>
      </c>
      <c r="EZ41" s="27">
        <v>551576871.91699994</v>
      </c>
      <c r="FA41" s="7">
        <f t="shared" si="27"/>
        <v>610211863.82299972</v>
      </c>
    </row>
    <row r="42" spans="5:163" ht="15.75" x14ac:dyDescent="0.25">
      <c r="E42">
        <f t="shared" si="0"/>
        <v>33</v>
      </c>
      <c r="F42" s="33" t="s">
        <v>237</v>
      </c>
      <c r="G42" s="27">
        <v>989493.75</v>
      </c>
      <c r="H42" s="27">
        <v>20599539.934999999</v>
      </c>
      <c r="I42" s="27">
        <v>586760.005</v>
      </c>
      <c r="J42" s="27">
        <v>11469149.168</v>
      </c>
      <c r="K42" s="7">
        <f t="shared" si="28"/>
        <v>20599539.934999999</v>
      </c>
      <c r="M42">
        <f t="shared" si="29"/>
        <v>32</v>
      </c>
      <c r="N42" s="33" t="s">
        <v>257</v>
      </c>
      <c r="O42" s="27">
        <v>3107137.41</v>
      </c>
      <c r="P42" s="27">
        <v>50672383.613000005</v>
      </c>
      <c r="Q42" s="27">
        <v>3303309.0080000004</v>
      </c>
      <c r="R42" s="27">
        <v>50025395.869000003</v>
      </c>
      <c r="S42" s="7">
        <f t="shared" si="1"/>
        <v>50672383.613000005</v>
      </c>
      <c r="U42" t="str">
        <f t="shared" si="2"/>
        <v/>
      </c>
      <c r="AA42" s="27" t="str">
        <f t="shared" si="3"/>
        <v/>
      </c>
      <c r="AC42" t="str">
        <f t="shared" si="4"/>
        <v/>
      </c>
      <c r="AI42" s="7" t="str">
        <f t="shared" si="30"/>
        <v/>
      </c>
      <c r="AK42" t="str">
        <f t="shared" si="5"/>
        <v/>
      </c>
      <c r="AQ42" s="7" t="str">
        <f t="shared" si="6"/>
        <v/>
      </c>
      <c r="AS42" t="str">
        <f t="shared" si="7"/>
        <v/>
      </c>
      <c r="AY42" s="7" t="str">
        <f t="shared" si="8"/>
        <v/>
      </c>
      <c r="BA42">
        <f t="shared" si="9"/>
        <v>32</v>
      </c>
      <c r="BB42" s="33" t="s">
        <v>310</v>
      </c>
      <c r="BC42" s="27">
        <v>49428.280999999988</v>
      </c>
      <c r="BD42" s="27">
        <v>29488765.550999995</v>
      </c>
      <c r="BE42" s="27">
        <v>43423.968000000001</v>
      </c>
      <c r="BF42" s="27">
        <v>29360568.004999999</v>
      </c>
      <c r="BG42" s="7">
        <f t="shared" si="10"/>
        <v>29488765.550999995</v>
      </c>
      <c r="BI42" t="str">
        <f t="shared" si="11"/>
        <v/>
      </c>
      <c r="BO42" s="27" t="str">
        <f t="shared" si="12"/>
        <v/>
      </c>
      <c r="BQ42" s="27">
        <f t="shared" si="13"/>
        <v>33</v>
      </c>
      <c r="BR42" s="33" t="s">
        <v>181</v>
      </c>
      <c r="BS42" s="27">
        <v>312989.82</v>
      </c>
      <c r="BT42" s="27">
        <v>27087206.039999999</v>
      </c>
      <c r="BU42" s="27">
        <v>653318.32000000007</v>
      </c>
      <c r="BV42" s="27">
        <v>29306943.399999999</v>
      </c>
      <c r="BW42" s="27">
        <f t="shared" si="14"/>
        <v>27087206.039999999</v>
      </c>
      <c r="CH42" s="27">
        <f t="shared" si="15"/>
        <v>33</v>
      </c>
      <c r="CI42" s="33" t="s">
        <v>23</v>
      </c>
      <c r="CJ42" s="27">
        <v>6665246.527999999</v>
      </c>
      <c r="CK42" s="27">
        <v>193709725.69</v>
      </c>
      <c r="CL42" s="27">
        <v>7002416.0129999975</v>
      </c>
      <c r="CM42" s="27">
        <v>167864740.52600002</v>
      </c>
      <c r="CN42" s="7">
        <f t="shared" si="16"/>
        <v>193709725.69</v>
      </c>
      <c r="CQ42">
        <f t="shared" si="31"/>
        <v>32</v>
      </c>
      <c r="CR42" s="33" t="s">
        <v>81</v>
      </c>
      <c r="CS42" s="27">
        <v>5231626.7970000003</v>
      </c>
      <c r="CT42" s="27">
        <v>612298778.4660002</v>
      </c>
      <c r="CU42" s="27">
        <v>4885600.5110000018</v>
      </c>
      <c r="CV42" s="27">
        <v>590519865.45999992</v>
      </c>
      <c r="CW42" s="7">
        <f t="shared" si="35"/>
        <v>612298778.4660002</v>
      </c>
      <c r="CY42" t="str">
        <f t="shared" si="17"/>
        <v/>
      </c>
      <c r="DE42" s="7" t="str">
        <f t="shared" si="18"/>
        <v/>
      </c>
      <c r="DG42" t="str">
        <f t="shared" si="19"/>
        <v/>
      </c>
      <c r="DM42" s="7" t="str">
        <f t="shared" si="32"/>
        <v/>
      </c>
      <c r="DO42" t="str">
        <f t="shared" si="20"/>
        <v/>
      </c>
      <c r="DU42" s="7" t="str">
        <f t="shared" si="21"/>
        <v/>
      </c>
      <c r="DW42" t="str">
        <f t="shared" si="22"/>
        <v/>
      </c>
      <c r="EC42" s="7" t="str">
        <f t="shared" si="33"/>
        <v/>
      </c>
      <c r="EE42">
        <f t="shared" si="23"/>
        <v>32</v>
      </c>
      <c r="EF42" s="33" t="s">
        <v>136</v>
      </c>
      <c r="EG42" s="27">
        <v>375331.9420000001</v>
      </c>
      <c r="EH42" s="27">
        <v>348045207.48799986</v>
      </c>
      <c r="EI42" s="27">
        <v>392759.69500000001</v>
      </c>
      <c r="EJ42" s="27">
        <v>322932319.76300019</v>
      </c>
      <c r="EK42" s="7">
        <f t="shared" si="34"/>
        <v>348045207.48799986</v>
      </c>
      <c r="EM42" t="str">
        <f t="shared" si="24"/>
        <v/>
      </c>
      <c r="ES42" s="27" t="str">
        <f t="shared" si="25"/>
        <v/>
      </c>
      <c r="EU42" s="27">
        <f t="shared" si="26"/>
        <v>33</v>
      </c>
      <c r="EV42" s="33" t="s">
        <v>177</v>
      </c>
      <c r="EW42" s="27">
        <v>3276981.6079999991</v>
      </c>
      <c r="EX42" s="27">
        <v>584213741.71300006</v>
      </c>
      <c r="EY42" s="27">
        <v>2745298.6649999991</v>
      </c>
      <c r="EZ42" s="27">
        <v>430570607.88999993</v>
      </c>
      <c r="FA42" s="7">
        <f t="shared" si="27"/>
        <v>584213741.71300006</v>
      </c>
    </row>
    <row r="43" spans="5:163" ht="15.75" x14ac:dyDescent="0.25">
      <c r="E43">
        <f t="shared" si="0"/>
        <v>34</v>
      </c>
      <c r="F43" s="33" t="s">
        <v>26</v>
      </c>
      <c r="G43" s="27">
        <v>3189670.89</v>
      </c>
      <c r="H43" s="27">
        <v>14490274.889</v>
      </c>
      <c r="I43" s="27">
        <v>15425765.25</v>
      </c>
      <c r="J43" s="27">
        <v>70599323.285000011</v>
      </c>
      <c r="K43" s="7">
        <f t="shared" si="28"/>
        <v>14490274.889</v>
      </c>
      <c r="M43">
        <f t="shared" si="29"/>
        <v>33</v>
      </c>
      <c r="N43" s="33" t="s">
        <v>266</v>
      </c>
      <c r="O43" s="27">
        <v>20865.247000000003</v>
      </c>
      <c r="P43" s="27">
        <v>23809053</v>
      </c>
      <c r="Q43" s="27">
        <v>62248.462999999989</v>
      </c>
      <c r="R43" s="27">
        <v>28920965.100000001</v>
      </c>
      <c r="S43" s="7">
        <f t="shared" si="1"/>
        <v>23809053</v>
      </c>
      <c r="U43" t="str">
        <f t="shared" si="2"/>
        <v/>
      </c>
      <c r="AA43" s="27" t="str">
        <f t="shared" si="3"/>
        <v/>
      </c>
      <c r="AC43" t="str">
        <f t="shared" si="4"/>
        <v/>
      </c>
      <c r="AI43" s="7" t="str">
        <f t="shared" si="30"/>
        <v/>
      </c>
      <c r="AK43" t="str">
        <f t="shared" si="5"/>
        <v/>
      </c>
      <c r="AQ43" s="7" t="str">
        <f t="shared" si="6"/>
        <v/>
      </c>
      <c r="AS43" t="str">
        <f t="shared" si="7"/>
        <v/>
      </c>
      <c r="AY43" s="7" t="str">
        <f t="shared" si="8"/>
        <v/>
      </c>
      <c r="BA43">
        <f t="shared" si="9"/>
        <v>33</v>
      </c>
      <c r="BB43" s="33" t="s">
        <v>188</v>
      </c>
      <c r="BC43" s="27">
        <v>810421.16500000027</v>
      </c>
      <c r="BD43" s="27">
        <v>20187609.796</v>
      </c>
      <c r="BE43" s="27">
        <v>1058795.6340000001</v>
      </c>
      <c r="BF43" s="27">
        <v>26434544.491999999</v>
      </c>
      <c r="BG43" s="7">
        <f t="shared" si="10"/>
        <v>20187609.796</v>
      </c>
      <c r="BI43" t="str">
        <f t="shared" si="11"/>
        <v/>
      </c>
      <c r="BO43" s="27" t="str">
        <f t="shared" si="12"/>
        <v/>
      </c>
      <c r="BQ43" s="27">
        <f t="shared" si="13"/>
        <v>34</v>
      </c>
      <c r="BR43" s="33" t="s">
        <v>342</v>
      </c>
      <c r="BS43" s="27">
        <v>40941.892000000014</v>
      </c>
      <c r="BT43" s="27">
        <v>25729847.557</v>
      </c>
      <c r="BU43" s="27">
        <v>15538.609999999995</v>
      </c>
      <c r="BV43" s="27">
        <v>23431721.980999999</v>
      </c>
      <c r="BW43" s="27">
        <f t="shared" si="14"/>
        <v>25729847.557</v>
      </c>
      <c r="CH43" s="27" t="str">
        <f t="shared" si="15"/>
        <v/>
      </c>
      <c r="CI43" s="33" t="s">
        <v>30</v>
      </c>
      <c r="CJ43" s="27">
        <v>7629015.0150000006</v>
      </c>
      <c r="CK43" s="27">
        <v>182286370.82599998</v>
      </c>
      <c r="CL43" s="27">
        <v>7352464.7840000009</v>
      </c>
      <c r="CM43" s="27">
        <v>179198410.68399999</v>
      </c>
      <c r="CN43" s="7" t="str">
        <f t="shared" si="16"/>
        <v/>
      </c>
      <c r="CQ43">
        <f t="shared" si="31"/>
        <v>33</v>
      </c>
      <c r="CR43" s="33" t="s">
        <v>169</v>
      </c>
      <c r="CS43" s="27">
        <v>16651467.640000001</v>
      </c>
      <c r="CT43" s="27">
        <v>524256160.35600019</v>
      </c>
      <c r="CU43" s="27">
        <v>15964082.363000005</v>
      </c>
      <c r="CV43" s="27">
        <v>525016359.0620001</v>
      </c>
      <c r="CW43" s="7">
        <f t="shared" si="35"/>
        <v>524256160.35600019</v>
      </c>
      <c r="CY43" t="str">
        <f t="shared" si="17"/>
        <v/>
      </c>
      <c r="DE43" s="7" t="str">
        <f t="shared" si="18"/>
        <v/>
      </c>
      <c r="DG43" t="str">
        <f t="shared" si="19"/>
        <v/>
      </c>
      <c r="DM43" s="7" t="str">
        <f t="shared" si="32"/>
        <v/>
      </c>
      <c r="DO43" t="str">
        <f t="shared" si="20"/>
        <v/>
      </c>
      <c r="DU43" s="7" t="str">
        <f t="shared" si="21"/>
        <v/>
      </c>
      <c r="DW43" t="str">
        <f t="shared" si="22"/>
        <v/>
      </c>
      <c r="EC43" s="7" t="str">
        <f t="shared" si="33"/>
        <v/>
      </c>
      <c r="EE43">
        <f t="shared" si="23"/>
        <v>33</v>
      </c>
      <c r="EF43" s="33" t="s">
        <v>325</v>
      </c>
      <c r="EG43" s="27">
        <v>1711824.2740000002</v>
      </c>
      <c r="EH43" s="27">
        <v>339984861.56800002</v>
      </c>
      <c r="EI43" s="27">
        <v>2518982.1399999983</v>
      </c>
      <c r="EJ43" s="27">
        <v>541023235.65700006</v>
      </c>
      <c r="EK43" s="7">
        <f t="shared" si="34"/>
        <v>339984861.56800002</v>
      </c>
      <c r="EM43" t="str">
        <f t="shared" si="24"/>
        <v/>
      </c>
      <c r="ES43" s="27" t="str">
        <f t="shared" si="25"/>
        <v/>
      </c>
      <c r="EU43" s="27">
        <f t="shared" si="26"/>
        <v>34</v>
      </c>
      <c r="EV43" s="33" t="s">
        <v>181</v>
      </c>
      <c r="EW43" s="27">
        <v>10616309.100000009</v>
      </c>
      <c r="EX43" s="27">
        <v>568776795.71199965</v>
      </c>
      <c r="EY43" s="27">
        <v>8222673.3739999998</v>
      </c>
      <c r="EZ43" s="27">
        <v>557290242.9339999</v>
      </c>
      <c r="FA43" s="7">
        <f t="shared" si="27"/>
        <v>568776795.71199965</v>
      </c>
    </row>
    <row r="44" spans="5:163" ht="15.75" x14ac:dyDescent="0.25">
      <c r="E44">
        <f t="shared" si="0"/>
        <v>35</v>
      </c>
      <c r="F44" s="33" t="s">
        <v>147</v>
      </c>
      <c r="G44" s="27">
        <v>203212.79999999999</v>
      </c>
      <c r="H44" s="27">
        <v>13486152</v>
      </c>
      <c r="I44" s="27">
        <v>98130.904999999999</v>
      </c>
      <c r="J44" s="27">
        <v>6717158</v>
      </c>
      <c r="K44" s="7">
        <f t="shared" si="28"/>
        <v>13486152</v>
      </c>
      <c r="M44">
        <f t="shared" si="29"/>
        <v>34</v>
      </c>
      <c r="N44" s="33" t="s">
        <v>252</v>
      </c>
      <c r="O44" s="27">
        <v>45427.790999999997</v>
      </c>
      <c r="P44" s="27">
        <v>18776215</v>
      </c>
      <c r="Q44" s="27">
        <v>26961</v>
      </c>
      <c r="R44" s="27">
        <v>27280209</v>
      </c>
      <c r="S44" s="7">
        <f t="shared" si="1"/>
        <v>18776215</v>
      </c>
      <c r="U44" t="str">
        <f t="shared" si="2"/>
        <v/>
      </c>
      <c r="AA44" s="27" t="str">
        <f t="shared" si="3"/>
        <v/>
      </c>
      <c r="AC44" t="str">
        <f t="shared" si="4"/>
        <v/>
      </c>
      <c r="AI44" s="7" t="str">
        <f t="shared" si="30"/>
        <v/>
      </c>
      <c r="AK44" t="str">
        <f t="shared" si="5"/>
        <v/>
      </c>
      <c r="AQ44" s="7" t="str">
        <f t="shared" si="6"/>
        <v/>
      </c>
      <c r="AS44" t="str">
        <f t="shared" si="7"/>
        <v/>
      </c>
      <c r="AY44" s="7" t="str">
        <f t="shared" si="8"/>
        <v/>
      </c>
      <c r="BA44">
        <f t="shared" si="9"/>
        <v>34</v>
      </c>
      <c r="BB44" s="33" t="s">
        <v>186</v>
      </c>
      <c r="BC44" s="27">
        <v>55063.183000000005</v>
      </c>
      <c r="BD44" s="27">
        <v>18705377.653999999</v>
      </c>
      <c r="BE44" s="27">
        <v>72393.495999999985</v>
      </c>
      <c r="BF44" s="27">
        <v>34823574.287</v>
      </c>
      <c r="BG44" s="7">
        <f t="shared" si="10"/>
        <v>18705377.653999999</v>
      </c>
      <c r="BI44" t="str">
        <f t="shared" si="11"/>
        <v/>
      </c>
      <c r="BO44" s="27" t="str">
        <f t="shared" si="12"/>
        <v/>
      </c>
      <c r="BQ44" s="27">
        <f t="shared" si="13"/>
        <v>35</v>
      </c>
      <c r="BR44" s="33" t="s">
        <v>176</v>
      </c>
      <c r="BS44" s="27">
        <v>188678.75899999999</v>
      </c>
      <c r="BT44" s="27">
        <v>25576466.190000001</v>
      </c>
      <c r="BU44" s="27">
        <v>273930.84999999998</v>
      </c>
      <c r="BV44" s="27">
        <v>32513935.98</v>
      </c>
      <c r="BW44" s="27">
        <f t="shared" si="14"/>
        <v>25576466.190000001</v>
      </c>
      <c r="CH44" s="27">
        <f t="shared" si="15"/>
        <v>34</v>
      </c>
      <c r="CI44" s="33" t="s">
        <v>237</v>
      </c>
      <c r="CJ44" s="27">
        <v>5378649.7190000014</v>
      </c>
      <c r="CK44" s="27">
        <v>181779164.56099999</v>
      </c>
      <c r="CL44" s="27">
        <v>9183089.5470000003</v>
      </c>
      <c r="CM44" s="27">
        <v>337902871.03600001</v>
      </c>
      <c r="CN44" s="7">
        <f t="shared" si="16"/>
        <v>181779164.56099999</v>
      </c>
      <c r="CQ44">
        <f t="shared" si="31"/>
        <v>34</v>
      </c>
      <c r="CR44" s="33" t="s">
        <v>261</v>
      </c>
      <c r="CS44" s="27">
        <v>38813061.961000003</v>
      </c>
      <c r="CT44" s="27">
        <v>423530160.07299995</v>
      </c>
      <c r="CU44" s="27">
        <v>42666710.452000007</v>
      </c>
      <c r="CV44" s="27">
        <v>478480263.91100007</v>
      </c>
      <c r="CW44" s="7">
        <f t="shared" si="35"/>
        <v>423530160.07299995</v>
      </c>
      <c r="CY44" t="str">
        <f t="shared" si="17"/>
        <v/>
      </c>
      <c r="DE44" s="7" t="str">
        <f t="shared" si="18"/>
        <v/>
      </c>
      <c r="DG44" t="str">
        <f t="shared" si="19"/>
        <v/>
      </c>
      <c r="DM44" s="7" t="str">
        <f t="shared" si="32"/>
        <v/>
      </c>
      <c r="DO44" t="str">
        <f t="shared" si="20"/>
        <v/>
      </c>
      <c r="DU44" s="7" t="str">
        <f t="shared" si="21"/>
        <v/>
      </c>
      <c r="DW44" t="str">
        <f t="shared" si="22"/>
        <v/>
      </c>
      <c r="EC44" s="7" t="str">
        <f t="shared" si="33"/>
        <v/>
      </c>
      <c r="EE44">
        <f t="shared" si="23"/>
        <v>34</v>
      </c>
      <c r="EF44" s="33" t="s">
        <v>205</v>
      </c>
      <c r="EG44" s="27">
        <v>6509501.6989999982</v>
      </c>
      <c r="EH44" s="27">
        <v>275450310.54799998</v>
      </c>
      <c r="EI44" s="27">
        <v>5010203.2220000001</v>
      </c>
      <c r="EJ44" s="27">
        <v>220039600.04999998</v>
      </c>
      <c r="EK44" s="7">
        <f t="shared" si="34"/>
        <v>275450310.54799998</v>
      </c>
      <c r="EM44" t="str">
        <f t="shared" si="24"/>
        <v/>
      </c>
      <c r="ES44" s="27" t="str">
        <f t="shared" si="25"/>
        <v/>
      </c>
      <c r="EU44" s="27">
        <f t="shared" si="26"/>
        <v>35</v>
      </c>
      <c r="EV44" s="33" t="s">
        <v>109</v>
      </c>
      <c r="EW44" s="27">
        <v>5226998.9299999988</v>
      </c>
      <c r="EX44" s="27">
        <v>546622412.35099995</v>
      </c>
      <c r="EY44" s="27">
        <v>5478730.7560000019</v>
      </c>
      <c r="EZ44" s="27">
        <v>647981928.06499994</v>
      </c>
      <c r="FA44" s="7">
        <f t="shared" si="27"/>
        <v>546622412.35099995</v>
      </c>
    </row>
    <row r="45" spans="5:163" ht="15.75" x14ac:dyDescent="0.25">
      <c r="E45">
        <f t="shared" si="0"/>
        <v>36</v>
      </c>
      <c r="F45" s="33" t="s">
        <v>235</v>
      </c>
      <c r="G45" s="27">
        <v>394257.20599999995</v>
      </c>
      <c r="H45" s="27">
        <v>10297777.817000002</v>
      </c>
      <c r="I45" s="27">
        <v>337440.81699999998</v>
      </c>
      <c r="J45" s="27">
        <v>6538947.7240000013</v>
      </c>
      <c r="K45" s="7">
        <f t="shared" si="28"/>
        <v>10297777.817000002</v>
      </c>
      <c r="M45">
        <f t="shared" si="29"/>
        <v>35</v>
      </c>
      <c r="N45" s="33" t="s">
        <v>269</v>
      </c>
      <c r="O45" s="27">
        <v>84675.955999999991</v>
      </c>
      <c r="P45" s="27">
        <v>17925970.137000002</v>
      </c>
      <c r="Q45" s="27">
        <v>73078.364000000001</v>
      </c>
      <c r="R45" s="27">
        <v>17560991.612999998</v>
      </c>
      <c r="S45" s="7">
        <f t="shared" si="1"/>
        <v>17925970.137000002</v>
      </c>
      <c r="U45" t="str">
        <f t="shared" si="2"/>
        <v/>
      </c>
      <c r="AA45" s="27" t="str">
        <f t="shared" si="3"/>
        <v/>
      </c>
      <c r="AC45" t="str">
        <f t="shared" si="4"/>
        <v/>
      </c>
      <c r="AI45" s="7" t="str">
        <f t="shared" si="30"/>
        <v/>
      </c>
      <c r="AK45" t="str">
        <f t="shared" si="5"/>
        <v/>
      </c>
      <c r="AQ45" s="7" t="str">
        <f t="shared" si="6"/>
        <v/>
      </c>
      <c r="AS45" t="str">
        <f t="shared" si="7"/>
        <v/>
      </c>
      <c r="AY45" s="7" t="str">
        <f t="shared" si="8"/>
        <v/>
      </c>
      <c r="BA45">
        <f t="shared" si="9"/>
        <v>35</v>
      </c>
      <c r="BB45" s="33" t="s">
        <v>301</v>
      </c>
      <c r="BC45" s="27">
        <v>160435.88999999998</v>
      </c>
      <c r="BD45" s="27">
        <v>15652191.272</v>
      </c>
      <c r="BE45" s="27">
        <v>294520.23499999999</v>
      </c>
      <c r="BF45" s="27">
        <v>15238073.062000001</v>
      </c>
      <c r="BG45" s="7">
        <f t="shared" si="10"/>
        <v>15652191.272</v>
      </c>
      <c r="BI45" t="str">
        <f t="shared" si="11"/>
        <v/>
      </c>
      <c r="BO45" s="27" t="str">
        <f t="shared" si="12"/>
        <v/>
      </c>
      <c r="BQ45" s="27">
        <f t="shared" si="13"/>
        <v>36</v>
      </c>
      <c r="BR45" s="33" t="s">
        <v>177</v>
      </c>
      <c r="BS45" s="27">
        <v>402205.87</v>
      </c>
      <c r="BT45" s="27">
        <v>24831466.283</v>
      </c>
      <c r="BU45" s="27">
        <v>134994.07699999996</v>
      </c>
      <c r="BV45" s="27">
        <v>10471397.346000001</v>
      </c>
      <c r="BW45" s="27">
        <f t="shared" si="14"/>
        <v>24831466.283</v>
      </c>
      <c r="CH45" s="27">
        <f t="shared" si="15"/>
        <v>35</v>
      </c>
      <c r="CI45" s="33" t="s">
        <v>236</v>
      </c>
      <c r="CJ45" s="27">
        <v>6880639.9059999995</v>
      </c>
      <c r="CK45" s="27">
        <v>164496147.73299995</v>
      </c>
      <c r="CL45" s="27">
        <v>6713931.5070000002</v>
      </c>
      <c r="CM45" s="27">
        <v>115098773.442</v>
      </c>
      <c r="CN45" s="7">
        <f t="shared" si="16"/>
        <v>164496147.73299995</v>
      </c>
      <c r="CQ45">
        <f t="shared" si="31"/>
        <v>35</v>
      </c>
      <c r="CR45" s="33" t="s">
        <v>168</v>
      </c>
      <c r="CS45" s="27">
        <v>12599923.063000001</v>
      </c>
      <c r="CT45" s="27">
        <v>395207905.36100006</v>
      </c>
      <c r="CU45" s="27">
        <v>11381933.118999999</v>
      </c>
      <c r="CV45" s="27">
        <v>395919297.14999998</v>
      </c>
      <c r="CW45" s="7">
        <f t="shared" si="35"/>
        <v>395207905.36100006</v>
      </c>
      <c r="CY45" t="str">
        <f t="shared" si="17"/>
        <v/>
      </c>
      <c r="DE45" s="7" t="str">
        <f t="shared" si="18"/>
        <v/>
      </c>
      <c r="DG45" t="str">
        <f t="shared" si="19"/>
        <v/>
      </c>
      <c r="DM45" s="7" t="str">
        <f t="shared" si="32"/>
        <v/>
      </c>
      <c r="DO45" t="str">
        <f t="shared" si="20"/>
        <v/>
      </c>
      <c r="DU45" s="7" t="str">
        <f t="shared" si="21"/>
        <v/>
      </c>
      <c r="DW45" t="str">
        <f t="shared" si="22"/>
        <v/>
      </c>
      <c r="EC45" s="7" t="str">
        <f t="shared" si="33"/>
        <v/>
      </c>
      <c r="EE45">
        <f t="shared" si="23"/>
        <v>35</v>
      </c>
      <c r="EF45" s="33" t="s">
        <v>298</v>
      </c>
      <c r="EG45" s="27">
        <v>7406592.3490000013</v>
      </c>
      <c r="EH45" s="27">
        <v>272826359.96600002</v>
      </c>
      <c r="EI45" s="27">
        <v>6940442.0019999994</v>
      </c>
      <c r="EJ45" s="27">
        <v>257889529.51500005</v>
      </c>
      <c r="EK45" s="7">
        <f t="shared" si="34"/>
        <v>272826359.96600002</v>
      </c>
      <c r="EM45" t="str">
        <f t="shared" si="24"/>
        <v/>
      </c>
      <c r="ES45" s="27" t="str">
        <f t="shared" si="25"/>
        <v/>
      </c>
      <c r="EU45" s="27">
        <f t="shared" si="26"/>
        <v>36</v>
      </c>
      <c r="EV45" s="33" t="s">
        <v>331</v>
      </c>
      <c r="EW45" s="27">
        <v>2856044.1449999991</v>
      </c>
      <c r="EX45" s="27">
        <v>528202618.64399999</v>
      </c>
      <c r="EY45" s="27">
        <v>3275524.7800000007</v>
      </c>
      <c r="EZ45" s="27">
        <v>507580454.76899993</v>
      </c>
      <c r="FA45" s="7">
        <f t="shared" si="27"/>
        <v>528202618.64399999</v>
      </c>
    </row>
    <row r="46" spans="5:163" ht="15.75" x14ac:dyDescent="0.25">
      <c r="E46">
        <f t="shared" si="0"/>
        <v>37</v>
      </c>
      <c r="F46" s="33" t="s">
        <v>230</v>
      </c>
      <c r="G46" s="27">
        <v>457790.6</v>
      </c>
      <c r="H46" s="27">
        <v>8983378</v>
      </c>
      <c r="I46" s="27">
        <v>605126.30000000005</v>
      </c>
      <c r="J46" s="27">
        <v>11494459.822000001</v>
      </c>
      <c r="K46" s="7">
        <f t="shared" si="28"/>
        <v>8983378</v>
      </c>
      <c r="M46">
        <f t="shared" si="29"/>
        <v>36</v>
      </c>
      <c r="N46" s="33" t="s">
        <v>238</v>
      </c>
      <c r="O46" s="27">
        <v>11752.959000000001</v>
      </c>
      <c r="P46" s="27">
        <v>15939199.534999998</v>
      </c>
      <c r="Q46" s="27">
        <v>19973.138999999999</v>
      </c>
      <c r="R46" s="27">
        <v>17908418.909000002</v>
      </c>
      <c r="S46" s="7">
        <f t="shared" si="1"/>
        <v>15939199.534999998</v>
      </c>
      <c r="U46" t="str">
        <f t="shared" si="2"/>
        <v/>
      </c>
      <c r="AA46" s="27" t="str">
        <f t="shared" si="3"/>
        <v/>
      </c>
      <c r="AC46" t="str">
        <f t="shared" si="4"/>
        <v/>
      </c>
      <c r="AI46" s="7" t="str">
        <f t="shared" si="30"/>
        <v/>
      </c>
      <c r="AK46" t="str">
        <f t="shared" si="5"/>
        <v/>
      </c>
      <c r="AQ46" s="7" t="str">
        <f t="shared" si="6"/>
        <v/>
      </c>
      <c r="AS46" t="str">
        <f t="shared" si="7"/>
        <v/>
      </c>
      <c r="AY46" s="7" t="str">
        <f t="shared" si="8"/>
        <v/>
      </c>
      <c r="BA46">
        <f t="shared" si="9"/>
        <v>36</v>
      </c>
      <c r="BB46" s="33" t="s">
        <v>291</v>
      </c>
      <c r="BC46" s="27">
        <v>4803.5019999999977</v>
      </c>
      <c r="BD46" s="27">
        <v>15028121.588</v>
      </c>
      <c r="BE46" s="27">
        <v>6545.19</v>
      </c>
      <c r="BF46" s="27">
        <v>16615657.512000002</v>
      </c>
      <c r="BG46" s="7">
        <f t="shared" si="10"/>
        <v>15028121.588</v>
      </c>
      <c r="BI46" t="str">
        <f t="shared" si="11"/>
        <v/>
      </c>
      <c r="BO46" s="27" t="str">
        <f t="shared" si="12"/>
        <v/>
      </c>
      <c r="BQ46" s="27">
        <f t="shared" si="13"/>
        <v>37</v>
      </c>
      <c r="BR46" s="33" t="s">
        <v>354</v>
      </c>
      <c r="BS46" s="27">
        <v>57985.5</v>
      </c>
      <c r="BT46" s="27">
        <v>24286015.505000003</v>
      </c>
      <c r="BU46" s="27">
        <v>66745.384999999995</v>
      </c>
      <c r="BV46" s="27">
        <v>27730977.697000001</v>
      </c>
      <c r="BW46" s="27">
        <f t="shared" si="14"/>
        <v>24286015.505000003</v>
      </c>
      <c r="CH46" s="27">
        <f t="shared" si="15"/>
        <v>36</v>
      </c>
      <c r="CI46" s="33" t="s">
        <v>235</v>
      </c>
      <c r="CJ46" s="27">
        <v>3031432.3909999989</v>
      </c>
      <c r="CK46" s="27">
        <v>133687754.367</v>
      </c>
      <c r="CL46" s="27">
        <v>2138212.4499999993</v>
      </c>
      <c r="CM46" s="27">
        <v>98202205.777999997</v>
      </c>
      <c r="CN46" s="7">
        <f t="shared" si="16"/>
        <v>133687754.367</v>
      </c>
      <c r="CQ46">
        <f t="shared" si="31"/>
        <v>36</v>
      </c>
      <c r="CR46" s="33" t="s">
        <v>275</v>
      </c>
      <c r="CS46" s="27">
        <v>5569720.0720000034</v>
      </c>
      <c r="CT46" s="27">
        <v>340761055.67999983</v>
      </c>
      <c r="CU46" s="27">
        <v>12822712.356999993</v>
      </c>
      <c r="CV46" s="27">
        <v>736746496.97100008</v>
      </c>
      <c r="CW46" s="7">
        <f t="shared" si="35"/>
        <v>340761055.67999983</v>
      </c>
      <c r="CY46" t="str">
        <f t="shared" si="17"/>
        <v/>
      </c>
      <c r="DE46" s="7" t="str">
        <f t="shared" si="18"/>
        <v/>
      </c>
      <c r="DG46" t="str">
        <f t="shared" si="19"/>
        <v/>
      </c>
      <c r="DM46" s="7" t="str">
        <f t="shared" si="32"/>
        <v/>
      </c>
      <c r="DO46" t="str">
        <f t="shared" si="20"/>
        <v/>
      </c>
      <c r="DU46" s="7" t="str">
        <f t="shared" si="21"/>
        <v/>
      </c>
      <c r="DW46" t="str">
        <f t="shared" si="22"/>
        <v/>
      </c>
      <c r="EC46" s="7" t="str">
        <f t="shared" si="33"/>
        <v/>
      </c>
      <c r="EE46">
        <f t="shared" si="23"/>
        <v>36</v>
      </c>
      <c r="EF46" s="33" t="s">
        <v>291</v>
      </c>
      <c r="EG46" s="27">
        <v>438164.37799999968</v>
      </c>
      <c r="EH46" s="27">
        <v>258590978.53600007</v>
      </c>
      <c r="EI46" s="27">
        <v>346817.76600000006</v>
      </c>
      <c r="EJ46" s="27">
        <v>240121006.0910002</v>
      </c>
      <c r="EK46" s="7">
        <f t="shared" si="34"/>
        <v>258590978.53600007</v>
      </c>
      <c r="EM46" t="str">
        <f t="shared" si="24"/>
        <v/>
      </c>
      <c r="ES46" s="27" t="str">
        <f t="shared" si="25"/>
        <v/>
      </c>
      <c r="EU46" s="27">
        <f t="shared" si="26"/>
        <v>37</v>
      </c>
      <c r="EV46" s="33" t="s">
        <v>201</v>
      </c>
      <c r="EW46" s="27">
        <v>8568970.963999996</v>
      </c>
      <c r="EX46" s="27">
        <v>510092923.611</v>
      </c>
      <c r="EY46" s="27">
        <v>6216588.549999997</v>
      </c>
      <c r="EZ46" s="27">
        <v>407539472.08399999</v>
      </c>
      <c r="FA46" s="7">
        <f t="shared" si="27"/>
        <v>510092923.611</v>
      </c>
    </row>
    <row r="47" spans="5:163" ht="15.75" x14ac:dyDescent="0.25">
      <c r="E47">
        <f t="shared" si="0"/>
        <v>38</v>
      </c>
      <c r="F47" s="33" t="s">
        <v>231</v>
      </c>
      <c r="G47" s="27">
        <v>149905.66800000001</v>
      </c>
      <c r="H47" s="27">
        <v>8509475.6670000013</v>
      </c>
      <c r="I47" s="27">
        <v>7246.4300000000012</v>
      </c>
      <c r="J47" s="27">
        <v>1331316.2000000004</v>
      </c>
      <c r="K47" s="7">
        <f t="shared" si="28"/>
        <v>8509475.6670000013</v>
      </c>
      <c r="M47">
        <f t="shared" si="29"/>
        <v>37</v>
      </c>
      <c r="N47" s="33" t="s">
        <v>164</v>
      </c>
      <c r="O47" s="27">
        <v>117320.35399999999</v>
      </c>
      <c r="P47" s="27">
        <v>13082118.43</v>
      </c>
      <c r="Q47" s="27">
        <v>111244.524</v>
      </c>
      <c r="R47" s="27">
        <v>9160835.5730000008</v>
      </c>
      <c r="S47" s="7">
        <f t="shared" si="1"/>
        <v>13082118.43</v>
      </c>
      <c r="U47" t="str">
        <f t="shared" si="2"/>
        <v/>
      </c>
      <c r="AA47" s="27" t="str">
        <f t="shared" si="3"/>
        <v/>
      </c>
      <c r="AC47" t="str">
        <f t="shared" si="4"/>
        <v/>
      </c>
      <c r="AI47" s="7" t="str">
        <f t="shared" si="30"/>
        <v/>
      </c>
      <c r="AK47" t="str">
        <f t="shared" si="5"/>
        <v/>
      </c>
      <c r="AQ47" s="7" t="str">
        <f t="shared" si="6"/>
        <v/>
      </c>
      <c r="AS47" t="str">
        <f t="shared" si="7"/>
        <v/>
      </c>
      <c r="AY47" s="7" t="str">
        <f t="shared" si="8"/>
        <v/>
      </c>
      <c r="BA47">
        <f t="shared" si="9"/>
        <v>37</v>
      </c>
      <c r="BB47" s="33" t="s">
        <v>304</v>
      </c>
      <c r="BC47" s="27">
        <v>12583.34</v>
      </c>
      <c r="BD47" s="27">
        <v>12752763</v>
      </c>
      <c r="BE47" s="27">
        <v>3944.09</v>
      </c>
      <c r="BF47" s="27">
        <v>12001553.776999999</v>
      </c>
      <c r="BG47" s="7">
        <f t="shared" si="10"/>
        <v>12752763</v>
      </c>
      <c r="BI47" t="str">
        <f t="shared" si="11"/>
        <v/>
      </c>
      <c r="BO47" s="27" t="str">
        <f t="shared" si="12"/>
        <v/>
      </c>
      <c r="BQ47" s="27">
        <f t="shared" si="13"/>
        <v>38</v>
      </c>
      <c r="BR47" s="33" t="s">
        <v>346</v>
      </c>
      <c r="BS47" s="27">
        <v>813801.62000000011</v>
      </c>
      <c r="BT47" s="27">
        <v>21314649.200000003</v>
      </c>
      <c r="BU47" s="27">
        <v>580726</v>
      </c>
      <c r="BV47" s="27">
        <v>28486757.299999997</v>
      </c>
      <c r="BW47" s="27">
        <f t="shared" si="14"/>
        <v>21314649.200000003</v>
      </c>
      <c r="CH47" s="27">
        <f t="shared" si="15"/>
        <v>37</v>
      </c>
      <c r="CI47" s="33" t="s">
        <v>225</v>
      </c>
      <c r="CJ47" s="27">
        <v>40000246.071000002</v>
      </c>
      <c r="CK47" s="27">
        <v>109382703.432</v>
      </c>
      <c r="CL47" s="27">
        <v>13440449.302999999</v>
      </c>
      <c r="CM47" s="27">
        <v>54264815.942000002</v>
      </c>
      <c r="CN47" s="7">
        <f t="shared" si="16"/>
        <v>109382703.432</v>
      </c>
      <c r="CQ47">
        <f t="shared" si="31"/>
        <v>37</v>
      </c>
      <c r="CR47" s="33" t="s">
        <v>76</v>
      </c>
      <c r="CS47" s="27">
        <v>1625530.0080000006</v>
      </c>
      <c r="CT47" s="27">
        <v>310330416.69000006</v>
      </c>
      <c r="CU47" s="27">
        <v>1594937.1820000003</v>
      </c>
      <c r="CV47" s="27">
        <v>308659832.54699987</v>
      </c>
      <c r="CW47" s="7">
        <f t="shared" si="35"/>
        <v>310330416.69000006</v>
      </c>
      <c r="CY47" t="str">
        <f t="shared" si="17"/>
        <v/>
      </c>
      <c r="DE47" s="7" t="str">
        <f t="shared" si="18"/>
        <v/>
      </c>
      <c r="DG47" t="str">
        <f t="shared" si="19"/>
        <v/>
      </c>
      <c r="DM47" s="7" t="str">
        <f t="shared" si="32"/>
        <v/>
      </c>
      <c r="DO47" t="str">
        <f t="shared" si="20"/>
        <v/>
      </c>
      <c r="DU47" s="7" t="str">
        <f t="shared" si="21"/>
        <v/>
      </c>
      <c r="DW47" t="str">
        <f t="shared" si="22"/>
        <v/>
      </c>
      <c r="EC47" s="7" t="str">
        <f t="shared" si="33"/>
        <v/>
      </c>
      <c r="EE47">
        <f t="shared" si="23"/>
        <v>37</v>
      </c>
      <c r="EF47" s="33" t="s">
        <v>322</v>
      </c>
      <c r="EG47" s="27">
        <v>4924814.2739999965</v>
      </c>
      <c r="EH47" s="27">
        <v>257781522.38800001</v>
      </c>
      <c r="EI47" s="27">
        <v>4839419.351999999</v>
      </c>
      <c r="EJ47" s="27">
        <v>259525558.62699997</v>
      </c>
      <c r="EK47" s="7">
        <f t="shared" si="34"/>
        <v>257781522.38800001</v>
      </c>
      <c r="EM47" t="str">
        <f t="shared" si="24"/>
        <v/>
      </c>
      <c r="ES47" s="27" t="str">
        <f t="shared" si="25"/>
        <v/>
      </c>
      <c r="EU47" s="27">
        <f t="shared" si="26"/>
        <v>38</v>
      </c>
      <c r="EV47" s="33" t="s">
        <v>102</v>
      </c>
      <c r="EW47" s="27">
        <v>2173608.7969999993</v>
      </c>
      <c r="EX47" s="27">
        <v>462298342.54899991</v>
      </c>
      <c r="EY47" s="27">
        <v>2652663.2159999991</v>
      </c>
      <c r="EZ47" s="27">
        <v>483693669.28500003</v>
      </c>
      <c r="FA47" s="7">
        <f t="shared" si="27"/>
        <v>462298342.54899991</v>
      </c>
    </row>
    <row r="48" spans="5:163" ht="15.75" x14ac:dyDescent="0.25">
      <c r="E48">
        <f t="shared" si="0"/>
        <v>39</v>
      </c>
      <c r="F48" s="33" t="s">
        <v>149</v>
      </c>
      <c r="G48" s="27">
        <v>7893676</v>
      </c>
      <c r="H48" s="27">
        <v>5867671.6880000001</v>
      </c>
      <c r="I48" s="27">
        <v>61469</v>
      </c>
      <c r="J48" s="27">
        <v>380389</v>
      </c>
      <c r="K48" s="7">
        <f t="shared" si="28"/>
        <v>5867671.6880000001</v>
      </c>
      <c r="M48">
        <f t="shared" si="29"/>
        <v>38</v>
      </c>
      <c r="N48" s="33" t="s">
        <v>261</v>
      </c>
      <c r="O48" s="27">
        <v>488330.5</v>
      </c>
      <c r="P48" s="27">
        <v>12354298.298999999</v>
      </c>
      <c r="Q48" s="27">
        <v>516252.2</v>
      </c>
      <c r="R48" s="27">
        <v>11914711.105</v>
      </c>
      <c r="S48" s="7">
        <f t="shared" si="1"/>
        <v>12354298.298999999</v>
      </c>
      <c r="U48" t="str">
        <f t="shared" si="2"/>
        <v/>
      </c>
      <c r="AA48" s="27" t="str">
        <f t="shared" si="3"/>
        <v/>
      </c>
      <c r="AC48" t="str">
        <f t="shared" si="4"/>
        <v/>
      </c>
      <c r="AI48" s="7" t="str">
        <f t="shared" si="30"/>
        <v/>
      </c>
      <c r="AK48" t="str">
        <f t="shared" si="5"/>
        <v/>
      </c>
      <c r="AQ48" s="7" t="str">
        <f t="shared" si="6"/>
        <v/>
      </c>
      <c r="AS48" t="str">
        <f t="shared" si="7"/>
        <v/>
      </c>
      <c r="AY48" s="7" t="str">
        <f t="shared" si="8"/>
        <v/>
      </c>
      <c r="BA48">
        <f t="shared" si="9"/>
        <v>38</v>
      </c>
      <c r="BB48" s="33" t="s">
        <v>297</v>
      </c>
      <c r="BC48" s="27">
        <v>84163.194000000018</v>
      </c>
      <c r="BD48" s="27">
        <v>11717387.214999998</v>
      </c>
      <c r="BE48" s="27">
        <v>83689.568000000014</v>
      </c>
      <c r="BF48" s="27">
        <v>11198826.219000002</v>
      </c>
      <c r="BG48" s="7">
        <f t="shared" si="10"/>
        <v>11717387.214999998</v>
      </c>
      <c r="BI48" t="str">
        <f t="shared" si="11"/>
        <v/>
      </c>
      <c r="BO48" s="27" t="str">
        <f t="shared" si="12"/>
        <v/>
      </c>
      <c r="BQ48" s="27">
        <f t="shared" si="13"/>
        <v>39</v>
      </c>
      <c r="BR48" s="33" t="s">
        <v>183</v>
      </c>
      <c r="BS48" s="27">
        <v>189023.53900000005</v>
      </c>
      <c r="BT48" s="27">
        <v>19923346.229999997</v>
      </c>
      <c r="BU48" s="27">
        <v>922002.45600000001</v>
      </c>
      <c r="BV48" s="27">
        <v>26362842.781999994</v>
      </c>
      <c r="BW48" s="27">
        <f t="shared" si="14"/>
        <v>19923346.229999997</v>
      </c>
      <c r="CH48" s="27">
        <f t="shared" si="15"/>
        <v>38</v>
      </c>
      <c r="CI48" s="33" t="s">
        <v>21</v>
      </c>
      <c r="CJ48" s="27">
        <v>588507.75100000016</v>
      </c>
      <c r="CK48" s="27">
        <v>100265248.32999998</v>
      </c>
      <c r="CL48" s="27">
        <v>438302.58100000024</v>
      </c>
      <c r="CM48" s="27">
        <v>74495186</v>
      </c>
      <c r="CN48" s="7">
        <f t="shared" si="16"/>
        <v>100265248.32999998</v>
      </c>
      <c r="CQ48">
        <f t="shared" si="31"/>
        <v>38</v>
      </c>
      <c r="CR48" s="33" t="s">
        <v>165</v>
      </c>
      <c r="CS48" s="27">
        <v>9682875.0179999992</v>
      </c>
      <c r="CT48" s="27">
        <v>308359069.26899993</v>
      </c>
      <c r="CU48" s="27">
        <v>12504774.978000006</v>
      </c>
      <c r="CV48" s="27">
        <v>430797747.83700001</v>
      </c>
      <c r="CW48" s="7">
        <f t="shared" si="35"/>
        <v>308359069.26899993</v>
      </c>
      <c r="CY48" t="str">
        <f t="shared" si="17"/>
        <v/>
      </c>
      <c r="DE48" s="7" t="str">
        <f t="shared" si="18"/>
        <v/>
      </c>
      <c r="DG48" t="str">
        <f t="shared" si="19"/>
        <v/>
      </c>
      <c r="DM48" s="7" t="str">
        <f t="shared" si="32"/>
        <v/>
      </c>
      <c r="DO48" t="str">
        <f t="shared" si="20"/>
        <v/>
      </c>
      <c r="DU48" s="7" t="str">
        <f t="shared" si="21"/>
        <v/>
      </c>
      <c r="DW48" t="str">
        <f t="shared" si="22"/>
        <v/>
      </c>
      <c r="EC48" s="7" t="str">
        <f t="shared" si="33"/>
        <v/>
      </c>
      <c r="EE48">
        <f t="shared" si="23"/>
        <v>38</v>
      </c>
      <c r="EF48" s="33" t="s">
        <v>308</v>
      </c>
      <c r="EG48" s="27">
        <v>523413.81699999969</v>
      </c>
      <c r="EH48" s="27">
        <v>209431174.83600003</v>
      </c>
      <c r="EI48" s="27">
        <v>423423.30899999983</v>
      </c>
      <c r="EJ48" s="27">
        <v>181065025.88800001</v>
      </c>
      <c r="EK48" s="7">
        <f t="shared" si="34"/>
        <v>209431174.83600003</v>
      </c>
      <c r="EM48" t="str">
        <f t="shared" si="24"/>
        <v/>
      </c>
      <c r="ES48" s="27" t="str">
        <f t="shared" si="25"/>
        <v/>
      </c>
      <c r="EU48" s="27">
        <f t="shared" si="26"/>
        <v>39</v>
      </c>
      <c r="EV48" s="33" t="s">
        <v>92</v>
      </c>
      <c r="EW48" s="27">
        <v>497894.89399999985</v>
      </c>
      <c r="EX48" s="27">
        <v>454255322.85700005</v>
      </c>
      <c r="EY48" s="27">
        <v>490134.07099999976</v>
      </c>
      <c r="EZ48" s="27">
        <v>486185342.4780001</v>
      </c>
      <c r="FA48" s="7">
        <f t="shared" si="27"/>
        <v>454255322.85700005</v>
      </c>
    </row>
    <row r="49" spans="5:157" ht="15.75" x14ac:dyDescent="0.25">
      <c r="E49" t="str">
        <f t="shared" si="0"/>
        <v/>
      </c>
      <c r="F49" s="33" t="s">
        <v>30</v>
      </c>
      <c r="G49" s="27">
        <v>659555.94000000018</v>
      </c>
      <c r="H49" s="27">
        <v>5606755.8329999996</v>
      </c>
      <c r="I49" s="27">
        <v>650121.54900000012</v>
      </c>
      <c r="J49" s="27">
        <v>4688143.8360000001</v>
      </c>
      <c r="K49" s="7" t="str">
        <f t="shared" si="28"/>
        <v/>
      </c>
      <c r="M49">
        <f t="shared" si="29"/>
        <v>39</v>
      </c>
      <c r="N49" s="33" t="s">
        <v>169</v>
      </c>
      <c r="O49" s="27">
        <v>225419.32</v>
      </c>
      <c r="P49" s="27">
        <v>12251444.241</v>
      </c>
      <c r="Q49" s="27">
        <v>313898.37</v>
      </c>
      <c r="R49" s="27">
        <v>13108257.572000001</v>
      </c>
      <c r="S49" s="7">
        <f t="shared" si="1"/>
        <v>12251444.241</v>
      </c>
      <c r="U49" t="str">
        <f t="shared" si="2"/>
        <v/>
      </c>
      <c r="AA49" s="27" t="str">
        <f t="shared" si="3"/>
        <v/>
      </c>
      <c r="AC49" t="str">
        <f t="shared" si="4"/>
        <v/>
      </c>
      <c r="AI49" s="7" t="str">
        <f t="shared" si="30"/>
        <v/>
      </c>
      <c r="AK49" t="str">
        <f t="shared" si="5"/>
        <v/>
      </c>
      <c r="AQ49" s="7" t="str">
        <f t="shared" si="6"/>
        <v/>
      </c>
      <c r="AS49" t="str">
        <f t="shared" si="7"/>
        <v/>
      </c>
      <c r="AY49" s="7" t="str">
        <f t="shared" si="8"/>
        <v/>
      </c>
      <c r="BA49">
        <f t="shared" si="9"/>
        <v>39</v>
      </c>
      <c r="BB49" s="33" t="s">
        <v>305</v>
      </c>
      <c r="BC49" s="27">
        <v>76117.086000000025</v>
      </c>
      <c r="BD49" s="27">
        <v>7893516.2350000013</v>
      </c>
      <c r="BE49" s="27">
        <v>107164.317</v>
      </c>
      <c r="BF49" s="27">
        <v>10748103.698999999</v>
      </c>
      <c r="BG49" s="7">
        <f t="shared" si="10"/>
        <v>7893516.2350000013</v>
      </c>
      <c r="BI49" t="str">
        <f t="shared" si="11"/>
        <v/>
      </c>
      <c r="BO49" s="27" t="str">
        <f t="shared" si="12"/>
        <v/>
      </c>
      <c r="BQ49" s="27">
        <f t="shared" si="13"/>
        <v>40</v>
      </c>
      <c r="BR49" s="33" t="s">
        <v>340</v>
      </c>
      <c r="BS49" s="27">
        <v>152684.29999999999</v>
      </c>
      <c r="BT49" s="27">
        <v>15398911</v>
      </c>
      <c r="BU49" s="27">
        <v>84006</v>
      </c>
      <c r="BV49" s="27">
        <v>5936299</v>
      </c>
      <c r="BW49" s="27">
        <f t="shared" si="14"/>
        <v>15398911</v>
      </c>
      <c r="CH49" s="27">
        <f t="shared" si="15"/>
        <v>39</v>
      </c>
      <c r="CI49" s="33" t="s">
        <v>27</v>
      </c>
      <c r="CJ49" s="27">
        <v>2888271.4320000005</v>
      </c>
      <c r="CK49" s="27">
        <v>85904030.678000003</v>
      </c>
      <c r="CL49" s="27">
        <v>2942581.9859999986</v>
      </c>
      <c r="CM49" s="27">
        <v>90978408.442000002</v>
      </c>
      <c r="CN49" s="7">
        <f t="shared" si="16"/>
        <v>85904030.678000003</v>
      </c>
      <c r="CQ49">
        <f t="shared" si="31"/>
        <v>39</v>
      </c>
      <c r="CR49" s="33" t="s">
        <v>264</v>
      </c>
      <c r="CS49" s="27">
        <v>5178365.1910000015</v>
      </c>
      <c r="CT49" s="27">
        <v>306383460.21399999</v>
      </c>
      <c r="CU49" s="27">
        <v>3779189.4249999998</v>
      </c>
      <c r="CV49" s="27">
        <v>490834240.73799998</v>
      </c>
      <c r="CW49" s="7">
        <f t="shared" si="35"/>
        <v>306383460.21399999</v>
      </c>
      <c r="CY49" t="str">
        <f t="shared" si="17"/>
        <v/>
      </c>
      <c r="DE49" s="7" t="str">
        <f t="shared" si="18"/>
        <v/>
      </c>
      <c r="DG49" t="str">
        <f t="shared" si="19"/>
        <v/>
      </c>
      <c r="DM49" s="7" t="str">
        <f t="shared" si="32"/>
        <v/>
      </c>
      <c r="DO49" t="str">
        <f t="shared" si="20"/>
        <v/>
      </c>
      <c r="DU49" s="7" t="str">
        <f t="shared" si="21"/>
        <v/>
      </c>
      <c r="DW49" t="str">
        <f t="shared" si="22"/>
        <v/>
      </c>
      <c r="EC49" s="7" t="str">
        <f t="shared" si="33"/>
        <v/>
      </c>
      <c r="EE49">
        <f t="shared" si="23"/>
        <v>39</v>
      </c>
      <c r="EF49" s="33" t="s">
        <v>290</v>
      </c>
      <c r="EG49" s="27">
        <v>1313607.7209999997</v>
      </c>
      <c r="EH49" s="27">
        <v>168880423.62</v>
      </c>
      <c r="EI49" s="27">
        <v>1351099.4590000007</v>
      </c>
      <c r="EJ49" s="27">
        <v>227800802.76599997</v>
      </c>
      <c r="EK49" s="7">
        <f t="shared" si="34"/>
        <v>168880423.62</v>
      </c>
      <c r="EM49" t="str">
        <f t="shared" si="24"/>
        <v/>
      </c>
      <c r="ES49" s="27" t="str">
        <f t="shared" si="25"/>
        <v/>
      </c>
      <c r="EU49" s="27">
        <f t="shared" si="26"/>
        <v>40</v>
      </c>
      <c r="EV49" s="33" t="s">
        <v>349</v>
      </c>
      <c r="EW49" s="27">
        <v>7879397.0700000012</v>
      </c>
      <c r="EX49" s="27">
        <v>422876315.11699998</v>
      </c>
      <c r="EY49" s="27">
        <v>6729471.8609999949</v>
      </c>
      <c r="EZ49" s="27">
        <v>458660756.89599979</v>
      </c>
      <c r="FA49" s="7">
        <f t="shared" si="27"/>
        <v>422876315.11699998</v>
      </c>
    </row>
    <row r="50" spans="5:157" ht="15.75" x14ac:dyDescent="0.25">
      <c r="E50">
        <f t="shared" si="0"/>
        <v>40</v>
      </c>
      <c r="F50" s="33" t="s">
        <v>233</v>
      </c>
      <c r="G50" s="27">
        <v>33442</v>
      </c>
      <c r="H50" s="27">
        <v>4840549.0909999991</v>
      </c>
      <c r="I50" s="27">
        <v>56049.8</v>
      </c>
      <c r="J50" s="27">
        <v>8328142.3990000002</v>
      </c>
      <c r="K50" s="7">
        <f t="shared" si="28"/>
        <v>4840549.0909999991</v>
      </c>
      <c r="M50">
        <f t="shared" si="29"/>
        <v>40</v>
      </c>
      <c r="N50" s="33" t="s">
        <v>163</v>
      </c>
      <c r="O50" s="27">
        <v>40771.387000000002</v>
      </c>
      <c r="P50" s="27">
        <v>12115969.275000002</v>
      </c>
      <c r="Q50" s="27">
        <v>71731.115000000005</v>
      </c>
      <c r="R50" s="27">
        <v>27091496.141000003</v>
      </c>
      <c r="S50" s="7">
        <f t="shared" si="1"/>
        <v>12115969.275000002</v>
      </c>
      <c r="U50" t="str">
        <f t="shared" si="2"/>
        <v/>
      </c>
      <c r="AA50" s="27" t="str">
        <f t="shared" si="3"/>
        <v/>
      </c>
      <c r="AC50" t="str">
        <f t="shared" si="4"/>
        <v/>
      </c>
      <c r="AI50" s="7" t="str">
        <f t="shared" si="30"/>
        <v/>
      </c>
      <c r="AK50" t="str">
        <f t="shared" si="5"/>
        <v/>
      </c>
      <c r="AQ50" s="7" t="str">
        <f t="shared" si="6"/>
        <v/>
      </c>
      <c r="AS50" t="str">
        <f t="shared" si="7"/>
        <v/>
      </c>
      <c r="AY50" s="7" t="str">
        <f t="shared" si="8"/>
        <v/>
      </c>
      <c r="BA50">
        <f t="shared" si="9"/>
        <v>40</v>
      </c>
      <c r="BB50" s="33" t="s">
        <v>298</v>
      </c>
      <c r="BC50" s="27">
        <v>549351.54999999993</v>
      </c>
      <c r="BD50" s="27">
        <v>6739328.6770000001</v>
      </c>
      <c r="BE50" s="27">
        <v>357769.57399999996</v>
      </c>
      <c r="BF50" s="27">
        <v>10059479.148</v>
      </c>
      <c r="BG50" s="7">
        <f t="shared" si="10"/>
        <v>6739328.6770000001</v>
      </c>
      <c r="BI50" t="str">
        <f t="shared" si="11"/>
        <v/>
      </c>
      <c r="BO50" s="27" t="str">
        <f t="shared" si="12"/>
        <v/>
      </c>
      <c r="BQ50" s="27">
        <f t="shared" si="13"/>
        <v>41</v>
      </c>
      <c r="BR50" s="33" t="s">
        <v>112</v>
      </c>
      <c r="BS50" s="27">
        <v>20077.438999999991</v>
      </c>
      <c r="BT50" s="27">
        <v>14823327.190000001</v>
      </c>
      <c r="BU50" s="27">
        <v>13372.650000000005</v>
      </c>
      <c r="BV50" s="27">
        <v>23427929.888999999</v>
      </c>
      <c r="BW50" s="27">
        <f t="shared" si="14"/>
        <v>14823327.190000001</v>
      </c>
      <c r="CH50" s="27">
        <f t="shared" si="15"/>
        <v>40</v>
      </c>
      <c r="CI50" s="33" t="s">
        <v>226</v>
      </c>
      <c r="CJ50" s="27">
        <v>12230374.061999999</v>
      </c>
      <c r="CK50" s="27">
        <v>62176984</v>
      </c>
      <c r="CL50" s="27">
        <v>8466187.0500000026</v>
      </c>
      <c r="CM50" s="27">
        <v>41818403.5</v>
      </c>
      <c r="CN50" s="7">
        <f t="shared" si="16"/>
        <v>62176984</v>
      </c>
      <c r="CQ50">
        <f t="shared" si="31"/>
        <v>40</v>
      </c>
      <c r="CR50" s="33" t="s">
        <v>170</v>
      </c>
      <c r="CS50" s="27">
        <v>3505640.7429999998</v>
      </c>
      <c r="CT50" s="27">
        <v>291481957.07599992</v>
      </c>
      <c r="CU50" s="27">
        <v>3101540.4150000014</v>
      </c>
      <c r="CV50" s="27">
        <v>266941134.11100003</v>
      </c>
      <c r="CW50" s="7">
        <f t="shared" si="35"/>
        <v>291481957.07599992</v>
      </c>
      <c r="CY50" t="str">
        <f t="shared" si="17"/>
        <v/>
      </c>
      <c r="DE50" s="7" t="str">
        <f t="shared" si="18"/>
        <v/>
      </c>
      <c r="DG50" t="str">
        <f t="shared" si="19"/>
        <v/>
      </c>
      <c r="DM50" s="7" t="str">
        <f t="shared" si="32"/>
        <v/>
      </c>
      <c r="DO50" t="str">
        <f t="shared" si="20"/>
        <v/>
      </c>
      <c r="DU50" s="7" t="str">
        <f t="shared" si="21"/>
        <v/>
      </c>
      <c r="DW50" t="str">
        <f t="shared" si="22"/>
        <v/>
      </c>
      <c r="EC50" s="7" t="str">
        <f t="shared" si="33"/>
        <v/>
      </c>
      <c r="EE50">
        <f t="shared" si="23"/>
        <v>40</v>
      </c>
      <c r="EF50" s="33" t="s">
        <v>292</v>
      </c>
      <c r="EG50" s="27">
        <v>1576028.3109999998</v>
      </c>
      <c r="EH50" s="27">
        <v>164538277.80000001</v>
      </c>
      <c r="EI50" s="27">
        <v>2241793.692999999</v>
      </c>
      <c r="EJ50" s="27">
        <v>154229481.60999998</v>
      </c>
      <c r="EK50" s="7">
        <f t="shared" si="34"/>
        <v>164538277.80000001</v>
      </c>
      <c r="EM50" t="str">
        <f t="shared" si="24"/>
        <v/>
      </c>
      <c r="ES50" s="27" t="str">
        <f t="shared" si="25"/>
        <v/>
      </c>
      <c r="EU50" s="27">
        <f t="shared" si="26"/>
        <v>41</v>
      </c>
      <c r="EV50" s="33" t="s">
        <v>180</v>
      </c>
      <c r="EW50" s="27">
        <v>5710216.3779999996</v>
      </c>
      <c r="EX50" s="27">
        <v>375219324.15899998</v>
      </c>
      <c r="EY50" s="27">
        <v>2574827.3849999998</v>
      </c>
      <c r="EZ50" s="27">
        <v>232336783.06399995</v>
      </c>
      <c r="FA50" s="7">
        <f t="shared" si="27"/>
        <v>375219324.15899998</v>
      </c>
    </row>
    <row r="51" spans="5:157" ht="15.75" x14ac:dyDescent="0.25">
      <c r="E51">
        <f t="shared" si="0"/>
        <v>41</v>
      </c>
      <c r="F51" s="33" t="s">
        <v>194</v>
      </c>
      <c r="G51" s="27">
        <v>10966</v>
      </c>
      <c r="H51" s="27">
        <v>2143691</v>
      </c>
      <c r="I51" s="27">
        <v>28317</v>
      </c>
      <c r="J51" s="27">
        <v>5993407</v>
      </c>
      <c r="K51" s="7">
        <f t="shared" si="28"/>
        <v>2143691</v>
      </c>
      <c r="M51">
        <f t="shared" si="29"/>
        <v>41</v>
      </c>
      <c r="N51" s="33" t="s">
        <v>172</v>
      </c>
      <c r="O51" s="27">
        <v>138971.56099999999</v>
      </c>
      <c r="P51" s="27">
        <v>10804721.348999998</v>
      </c>
      <c r="Q51" s="27">
        <v>87608.968000000008</v>
      </c>
      <c r="R51" s="27">
        <v>7039065.6260000002</v>
      </c>
      <c r="S51" s="7">
        <f t="shared" si="1"/>
        <v>10804721.348999998</v>
      </c>
      <c r="U51" t="str">
        <f t="shared" si="2"/>
        <v/>
      </c>
      <c r="AA51" s="27" t="str">
        <f t="shared" si="3"/>
        <v/>
      </c>
      <c r="AC51" t="str">
        <f t="shared" si="4"/>
        <v/>
      </c>
      <c r="AI51" s="7" t="str">
        <f t="shared" si="30"/>
        <v/>
      </c>
      <c r="AK51" t="str">
        <f t="shared" si="5"/>
        <v/>
      </c>
      <c r="AQ51" s="7" t="str">
        <f t="shared" si="6"/>
        <v/>
      </c>
      <c r="AS51" t="str">
        <f t="shared" si="7"/>
        <v/>
      </c>
      <c r="AY51" s="7" t="str">
        <f t="shared" si="8"/>
        <v/>
      </c>
      <c r="BA51">
        <f t="shared" si="9"/>
        <v>41</v>
      </c>
      <c r="BB51" s="33" t="s">
        <v>308</v>
      </c>
      <c r="BC51" s="27">
        <v>889.31900000000019</v>
      </c>
      <c r="BD51" s="27">
        <v>6086053.8820000002</v>
      </c>
      <c r="BE51" s="27">
        <v>961.53600000000017</v>
      </c>
      <c r="BF51" s="27">
        <v>7437358.2070000023</v>
      </c>
      <c r="BG51" s="7">
        <f t="shared" si="10"/>
        <v>6086053.8820000002</v>
      </c>
      <c r="BI51" t="str">
        <f t="shared" si="11"/>
        <v/>
      </c>
      <c r="BO51" s="27" t="str">
        <f t="shared" si="12"/>
        <v/>
      </c>
      <c r="BQ51" s="27">
        <f t="shared" si="13"/>
        <v>42</v>
      </c>
      <c r="BR51" s="33" t="s">
        <v>110</v>
      </c>
      <c r="BS51" s="27">
        <v>243383.97400000002</v>
      </c>
      <c r="BT51" s="27">
        <v>13946588.894000001</v>
      </c>
      <c r="BU51" s="27">
        <v>449065.12</v>
      </c>
      <c r="BV51" s="27">
        <v>27331311.350000001</v>
      </c>
      <c r="BW51" s="27">
        <f t="shared" si="14"/>
        <v>13946588.894000001</v>
      </c>
      <c r="CH51" s="27">
        <f t="shared" si="15"/>
        <v>41</v>
      </c>
      <c r="CI51" s="33" t="s">
        <v>224</v>
      </c>
      <c r="CJ51" s="27">
        <v>8260950.4509999985</v>
      </c>
      <c r="CK51" s="27">
        <v>50474598.100000001</v>
      </c>
      <c r="CL51" s="27">
        <v>9381086.6409999989</v>
      </c>
      <c r="CM51" s="27">
        <v>60432852.011</v>
      </c>
      <c r="CN51" s="7">
        <f t="shared" si="16"/>
        <v>50474598.100000001</v>
      </c>
      <c r="CQ51">
        <f t="shared" si="31"/>
        <v>41</v>
      </c>
      <c r="CR51" s="33" t="s">
        <v>277</v>
      </c>
      <c r="CS51" s="27">
        <v>7796941.4910000004</v>
      </c>
      <c r="CT51" s="27">
        <v>265342124.45200002</v>
      </c>
      <c r="CU51" s="27">
        <v>7526711.8600000003</v>
      </c>
      <c r="CV51" s="27">
        <v>251438352.192</v>
      </c>
      <c r="CW51" s="7">
        <f t="shared" si="35"/>
        <v>265342124.45200002</v>
      </c>
      <c r="CY51" t="str">
        <f t="shared" si="17"/>
        <v/>
      </c>
      <c r="DE51" s="7" t="str">
        <f t="shared" si="18"/>
        <v/>
      </c>
      <c r="DG51" t="str">
        <f t="shared" si="19"/>
        <v/>
      </c>
      <c r="DM51" s="7" t="str">
        <f t="shared" si="32"/>
        <v/>
      </c>
      <c r="DO51" t="str">
        <f t="shared" si="20"/>
        <v/>
      </c>
      <c r="DU51" s="7" t="str">
        <f t="shared" si="21"/>
        <v/>
      </c>
      <c r="DW51" t="str">
        <f t="shared" si="22"/>
        <v/>
      </c>
      <c r="EC51" s="7" t="str">
        <f t="shared" si="33"/>
        <v/>
      </c>
      <c r="EE51">
        <f t="shared" si="23"/>
        <v>41</v>
      </c>
      <c r="EF51" s="33" t="s">
        <v>293</v>
      </c>
      <c r="EG51" s="27">
        <v>1855259.6240000001</v>
      </c>
      <c r="EH51" s="27">
        <v>150094190.07799998</v>
      </c>
      <c r="EI51" s="27">
        <v>1662133.6830000002</v>
      </c>
      <c r="EJ51" s="27">
        <v>122479652.5549999</v>
      </c>
      <c r="EK51" s="7">
        <f t="shared" si="34"/>
        <v>150094190.07799998</v>
      </c>
      <c r="EM51" t="str">
        <f t="shared" si="24"/>
        <v/>
      </c>
      <c r="ES51" s="27" t="str">
        <f t="shared" si="25"/>
        <v/>
      </c>
      <c r="EU51" s="27">
        <f t="shared" si="26"/>
        <v>42</v>
      </c>
      <c r="EV51" s="33" t="s">
        <v>204</v>
      </c>
      <c r="EW51" s="27">
        <v>2567185.7249999992</v>
      </c>
      <c r="EX51" s="27">
        <v>366898646.72100002</v>
      </c>
      <c r="EY51" s="27">
        <v>2861513.2469999986</v>
      </c>
      <c r="EZ51" s="27">
        <v>347284615.16199988</v>
      </c>
      <c r="FA51" s="7">
        <f t="shared" si="27"/>
        <v>366898646.72100002</v>
      </c>
    </row>
    <row r="52" spans="5:157" ht="15.75" x14ac:dyDescent="0.25">
      <c r="E52">
        <f t="shared" si="0"/>
        <v>42</v>
      </c>
      <c r="F52" s="33" t="s">
        <v>141</v>
      </c>
      <c r="G52" s="27">
        <v>25756.44</v>
      </c>
      <c r="H52" s="27">
        <v>1734129.1900000002</v>
      </c>
      <c r="I52" s="27">
        <v>71811.98</v>
      </c>
      <c r="J52" s="27">
        <v>4013344.3170000003</v>
      </c>
      <c r="K52" s="7">
        <f t="shared" si="28"/>
        <v>1734129.1900000002</v>
      </c>
      <c r="M52">
        <f t="shared" si="29"/>
        <v>42</v>
      </c>
      <c r="N52" s="33" t="s">
        <v>239</v>
      </c>
      <c r="O52" s="27">
        <v>58836.330000000009</v>
      </c>
      <c r="P52" s="27">
        <v>10703451.199999999</v>
      </c>
      <c r="Q52" s="27">
        <v>106172.52500000004</v>
      </c>
      <c r="R52" s="27">
        <v>29302985.535</v>
      </c>
      <c r="S52" s="7">
        <f t="shared" si="1"/>
        <v>10703451.199999999</v>
      </c>
      <c r="U52" t="str">
        <f t="shared" si="2"/>
        <v/>
      </c>
      <c r="AA52" s="27" t="str">
        <f t="shared" si="3"/>
        <v/>
      </c>
      <c r="AC52" t="str">
        <f t="shared" si="4"/>
        <v/>
      </c>
      <c r="AI52" s="7" t="str">
        <f t="shared" si="30"/>
        <v/>
      </c>
      <c r="AK52" t="str">
        <f t="shared" si="5"/>
        <v/>
      </c>
      <c r="AQ52" s="7" t="str">
        <f t="shared" si="6"/>
        <v/>
      </c>
      <c r="AS52" t="str">
        <f t="shared" si="7"/>
        <v/>
      </c>
      <c r="AY52" s="7" t="str">
        <f t="shared" si="8"/>
        <v/>
      </c>
      <c r="BA52">
        <f t="shared" si="9"/>
        <v>42</v>
      </c>
      <c r="BB52" s="33" t="s">
        <v>293</v>
      </c>
      <c r="BC52" s="27">
        <v>19284.275000000001</v>
      </c>
      <c r="BD52" s="27">
        <v>6049504.0009999992</v>
      </c>
      <c r="BE52" s="27">
        <v>7070.5700000000024</v>
      </c>
      <c r="BF52" s="27">
        <v>4182606.89</v>
      </c>
      <c r="BG52" s="7">
        <f t="shared" si="10"/>
        <v>6049504.0009999992</v>
      </c>
      <c r="BI52" t="str">
        <f t="shared" si="11"/>
        <v/>
      </c>
      <c r="BO52" s="27" t="str">
        <f t="shared" si="12"/>
        <v/>
      </c>
      <c r="BQ52" s="27">
        <f t="shared" si="13"/>
        <v>43</v>
      </c>
      <c r="BR52" s="33" t="s">
        <v>179</v>
      </c>
      <c r="BS52" s="27">
        <v>264496.03800000006</v>
      </c>
      <c r="BT52" s="27">
        <v>12529087.536000002</v>
      </c>
      <c r="BU52" s="27">
        <v>46805.978999999999</v>
      </c>
      <c r="BV52" s="27">
        <v>22724896.296</v>
      </c>
      <c r="BW52" s="27">
        <f t="shared" si="14"/>
        <v>12529087.536000002</v>
      </c>
      <c r="CH52" s="27">
        <f t="shared" si="15"/>
        <v>42</v>
      </c>
      <c r="CI52" s="33" t="s">
        <v>231</v>
      </c>
      <c r="CJ52" s="27">
        <v>2115947.9000000004</v>
      </c>
      <c r="CK52" s="27">
        <v>46851423.115000002</v>
      </c>
      <c r="CL52" s="27">
        <v>2631305.7299999995</v>
      </c>
      <c r="CM52" s="27">
        <v>52780868</v>
      </c>
      <c r="CN52" s="7">
        <f t="shared" si="16"/>
        <v>46851423.115000002</v>
      </c>
      <c r="CQ52">
        <f t="shared" si="31"/>
        <v>42</v>
      </c>
      <c r="CR52" s="33" t="s">
        <v>200</v>
      </c>
      <c r="CS52" s="27">
        <v>43687016.620999999</v>
      </c>
      <c r="CT52" s="27">
        <v>259278860.14100003</v>
      </c>
      <c r="CU52" s="27">
        <v>31660334.232000001</v>
      </c>
      <c r="CV52" s="27">
        <v>239530376</v>
      </c>
      <c r="CW52" s="7">
        <f t="shared" si="35"/>
        <v>259278860.14100003</v>
      </c>
      <c r="CY52" t="str">
        <f t="shared" si="17"/>
        <v/>
      </c>
      <c r="DE52" s="7" t="str">
        <f t="shared" si="18"/>
        <v/>
      </c>
      <c r="DG52" t="str">
        <f t="shared" si="19"/>
        <v/>
      </c>
      <c r="DM52" s="7" t="str">
        <f t="shared" si="32"/>
        <v/>
      </c>
      <c r="DO52" t="str">
        <f t="shared" si="20"/>
        <v/>
      </c>
      <c r="DU52" s="7" t="str">
        <f t="shared" si="21"/>
        <v/>
      </c>
      <c r="DW52" t="str">
        <f t="shared" si="22"/>
        <v/>
      </c>
      <c r="EC52" s="7" t="str">
        <f t="shared" si="33"/>
        <v/>
      </c>
      <c r="EE52">
        <f t="shared" si="23"/>
        <v>42</v>
      </c>
      <c r="EF52" s="33" t="s">
        <v>305</v>
      </c>
      <c r="EG52" s="27">
        <v>1319129.0449999997</v>
      </c>
      <c r="EH52" s="27">
        <v>148463328.74599996</v>
      </c>
      <c r="EI52" s="27">
        <v>1040265.9770000005</v>
      </c>
      <c r="EJ52" s="27">
        <v>153411966.70099995</v>
      </c>
      <c r="EK52" s="7">
        <f t="shared" si="34"/>
        <v>148463328.74599996</v>
      </c>
      <c r="EM52" t="str">
        <f t="shared" si="24"/>
        <v/>
      </c>
      <c r="ES52" s="27" t="str">
        <f t="shared" si="25"/>
        <v/>
      </c>
      <c r="EU52" s="27">
        <f t="shared" si="26"/>
        <v>43</v>
      </c>
      <c r="EV52" s="33" t="s">
        <v>202</v>
      </c>
      <c r="EW52" s="27">
        <v>7665770.3329999996</v>
      </c>
      <c r="EX52" s="27">
        <v>355910696.40999991</v>
      </c>
      <c r="EY52" s="27">
        <v>2189683.338</v>
      </c>
      <c r="EZ52" s="27">
        <v>333221152.07099998</v>
      </c>
      <c r="FA52" s="7">
        <f t="shared" si="27"/>
        <v>355910696.40999991</v>
      </c>
    </row>
    <row r="53" spans="5:157" ht="15.75" x14ac:dyDescent="0.25">
      <c r="E53">
        <f t="shared" si="0"/>
        <v>43</v>
      </c>
      <c r="F53" s="33" t="s">
        <v>226</v>
      </c>
      <c r="G53" s="27">
        <v>83384.229999999981</v>
      </c>
      <c r="H53" s="27">
        <v>778204.64</v>
      </c>
      <c r="I53" s="27">
        <v>106440.66000000002</v>
      </c>
      <c r="J53" s="27">
        <v>1337056.6490000002</v>
      </c>
      <c r="K53" s="7">
        <f t="shared" si="28"/>
        <v>778204.64</v>
      </c>
      <c r="M53">
        <f t="shared" si="29"/>
        <v>43</v>
      </c>
      <c r="N53" s="33" t="s">
        <v>253</v>
      </c>
      <c r="O53" s="27">
        <v>5994.3639999999996</v>
      </c>
      <c r="P53" s="27">
        <v>9345789.626000002</v>
      </c>
      <c r="Q53" s="27">
        <v>3045.29</v>
      </c>
      <c r="R53" s="27">
        <v>6186058.5860000001</v>
      </c>
      <c r="S53" s="7">
        <f t="shared" si="1"/>
        <v>9345789.626000002</v>
      </c>
      <c r="U53" t="str">
        <f t="shared" si="2"/>
        <v/>
      </c>
      <c r="AA53" s="27" t="str">
        <f t="shared" si="3"/>
        <v/>
      </c>
      <c r="AC53" t="str">
        <f t="shared" si="4"/>
        <v/>
      </c>
      <c r="AI53" s="7" t="str">
        <f t="shared" si="30"/>
        <v/>
      </c>
      <c r="AK53" t="str">
        <f t="shared" si="5"/>
        <v/>
      </c>
      <c r="AQ53" s="7" t="str">
        <f t="shared" si="6"/>
        <v/>
      </c>
      <c r="AS53" t="str">
        <f t="shared" si="7"/>
        <v/>
      </c>
      <c r="AY53" s="7" t="str">
        <f t="shared" si="8"/>
        <v/>
      </c>
      <c r="BA53">
        <f t="shared" si="9"/>
        <v>43</v>
      </c>
      <c r="BB53" s="33" t="s">
        <v>318</v>
      </c>
      <c r="BC53" s="27">
        <v>20192.189999999999</v>
      </c>
      <c r="BD53" s="27">
        <v>4081090</v>
      </c>
      <c r="BE53" s="27">
        <v>13548</v>
      </c>
      <c r="BF53" s="27">
        <v>2163835</v>
      </c>
      <c r="BG53" s="7">
        <f t="shared" si="10"/>
        <v>4081090</v>
      </c>
      <c r="BI53" t="str">
        <f t="shared" si="11"/>
        <v/>
      </c>
      <c r="BO53" s="27" t="str">
        <f t="shared" si="12"/>
        <v/>
      </c>
      <c r="BQ53" s="27">
        <f t="shared" si="13"/>
        <v>44</v>
      </c>
      <c r="BR53" s="33" t="s">
        <v>182</v>
      </c>
      <c r="BS53" s="27">
        <v>354130</v>
      </c>
      <c r="BT53" s="27">
        <v>12104831</v>
      </c>
      <c r="BU53" s="27">
        <v>341053.92</v>
      </c>
      <c r="BV53" s="27">
        <v>7157831.1500000004</v>
      </c>
      <c r="BW53" s="27">
        <f t="shared" si="14"/>
        <v>12104831</v>
      </c>
      <c r="CH53" s="27">
        <f t="shared" si="15"/>
        <v>43</v>
      </c>
      <c r="CI53" s="33" t="s">
        <v>20</v>
      </c>
      <c r="CJ53" s="27">
        <v>155389.70000000001</v>
      </c>
      <c r="CK53" s="27">
        <v>30389335</v>
      </c>
      <c r="CL53" s="27">
        <v>213111.76</v>
      </c>
      <c r="CM53" s="27">
        <v>33186687</v>
      </c>
      <c r="CN53" s="7">
        <f t="shared" si="16"/>
        <v>30389335</v>
      </c>
      <c r="CQ53">
        <f t="shared" si="31"/>
        <v>43</v>
      </c>
      <c r="CR53" s="33" t="s">
        <v>268</v>
      </c>
      <c r="CS53" s="27">
        <v>2409499.2720000003</v>
      </c>
      <c r="CT53" s="27">
        <v>223465833.09999999</v>
      </c>
      <c r="CU53" s="27">
        <v>2229733.1530000009</v>
      </c>
      <c r="CV53" s="27">
        <v>243530631.86600003</v>
      </c>
      <c r="CW53" s="7">
        <f t="shared" si="35"/>
        <v>223465833.09999999</v>
      </c>
      <c r="CY53" t="str">
        <f t="shared" si="17"/>
        <v/>
      </c>
      <c r="DE53" s="7" t="str">
        <f t="shared" si="18"/>
        <v/>
      </c>
      <c r="DG53" t="str">
        <f t="shared" si="19"/>
        <v/>
      </c>
      <c r="DM53" s="7" t="str">
        <f t="shared" si="32"/>
        <v/>
      </c>
      <c r="DO53" t="str">
        <f t="shared" si="20"/>
        <v/>
      </c>
      <c r="DU53" s="7" t="str">
        <f t="shared" si="21"/>
        <v/>
      </c>
      <c r="DW53" t="str">
        <f t="shared" si="22"/>
        <v/>
      </c>
      <c r="EC53" s="7" t="str">
        <f t="shared" si="33"/>
        <v/>
      </c>
      <c r="EE53">
        <f t="shared" si="23"/>
        <v>43</v>
      </c>
      <c r="EF53" s="33" t="s">
        <v>300</v>
      </c>
      <c r="EG53" s="27">
        <v>1473821.972000001</v>
      </c>
      <c r="EH53" s="27">
        <v>124710240.40800001</v>
      </c>
      <c r="EI53" s="27">
        <v>1569175.9080000003</v>
      </c>
      <c r="EJ53" s="27">
        <v>133343035.44399999</v>
      </c>
      <c r="EK53" s="7">
        <f t="shared" si="34"/>
        <v>124710240.40800001</v>
      </c>
      <c r="EM53" t="str">
        <f t="shared" si="24"/>
        <v/>
      </c>
      <c r="ES53" s="27" t="str">
        <f t="shared" si="25"/>
        <v/>
      </c>
      <c r="EU53" s="27">
        <f t="shared" si="26"/>
        <v>44</v>
      </c>
      <c r="EV53" s="33" t="s">
        <v>345</v>
      </c>
      <c r="EW53" s="27">
        <v>1220953.0959999997</v>
      </c>
      <c r="EX53" s="27">
        <v>266574659.17399999</v>
      </c>
      <c r="EY53" s="27">
        <v>1118846.1360000002</v>
      </c>
      <c r="EZ53" s="27">
        <v>223539350.07299998</v>
      </c>
      <c r="FA53" s="7">
        <f t="shared" si="27"/>
        <v>266574659.17399999</v>
      </c>
    </row>
    <row r="54" spans="5:157" ht="15.75" x14ac:dyDescent="0.25">
      <c r="E54">
        <f t="shared" si="0"/>
        <v>44</v>
      </c>
      <c r="F54" s="33" t="s">
        <v>229</v>
      </c>
      <c r="G54" s="27">
        <v>7015.7</v>
      </c>
      <c r="H54" s="27">
        <v>773297</v>
      </c>
      <c r="I54" s="27">
        <v>41989.8</v>
      </c>
      <c r="J54" s="27">
        <v>2216657.8629999999</v>
      </c>
      <c r="K54" s="7">
        <f t="shared" si="28"/>
        <v>773297</v>
      </c>
      <c r="M54">
        <f t="shared" si="29"/>
        <v>44</v>
      </c>
      <c r="N54" s="33" t="s">
        <v>245</v>
      </c>
      <c r="O54" s="27">
        <v>232400.21000000002</v>
      </c>
      <c r="P54" s="27">
        <v>8713599.879999999</v>
      </c>
      <c r="Q54" s="27">
        <v>280873.04800000001</v>
      </c>
      <c r="R54" s="27">
        <v>7299218.2650000015</v>
      </c>
      <c r="S54" s="7">
        <f t="shared" si="1"/>
        <v>8713599.879999999</v>
      </c>
      <c r="U54" t="str">
        <f t="shared" si="2"/>
        <v/>
      </c>
      <c r="AA54" s="27" t="str">
        <f t="shared" si="3"/>
        <v/>
      </c>
      <c r="AC54" t="str">
        <f t="shared" si="4"/>
        <v/>
      </c>
      <c r="AI54" s="7" t="str">
        <f t="shared" si="30"/>
        <v/>
      </c>
      <c r="AK54" t="str">
        <f t="shared" si="5"/>
        <v/>
      </c>
      <c r="AQ54" s="7" t="str">
        <f t="shared" si="6"/>
        <v/>
      </c>
      <c r="AS54" t="str">
        <f t="shared" si="7"/>
        <v/>
      </c>
      <c r="AY54" s="7" t="str">
        <f t="shared" si="8"/>
        <v/>
      </c>
      <c r="BA54">
        <f t="shared" si="9"/>
        <v>44</v>
      </c>
      <c r="BB54" s="33" t="s">
        <v>205</v>
      </c>
      <c r="BC54" s="27">
        <v>51368.299999999996</v>
      </c>
      <c r="BD54" s="27">
        <v>3446974.09</v>
      </c>
      <c r="BE54" s="27">
        <v>92949.994000000021</v>
      </c>
      <c r="BF54" s="27">
        <v>4787542.4869999997</v>
      </c>
      <c r="BG54" s="7">
        <f t="shared" si="10"/>
        <v>3446974.09</v>
      </c>
      <c r="BI54" t="str">
        <f t="shared" si="11"/>
        <v/>
      </c>
      <c r="BO54" s="27" t="str">
        <f t="shared" si="12"/>
        <v/>
      </c>
      <c r="BQ54" s="27">
        <f t="shared" si="13"/>
        <v>45</v>
      </c>
      <c r="BR54" s="33" t="s">
        <v>184</v>
      </c>
      <c r="BS54" s="27">
        <v>101388.03</v>
      </c>
      <c r="BT54" s="27">
        <v>9741688</v>
      </c>
      <c r="BU54" s="27">
        <v>105653.87300000001</v>
      </c>
      <c r="BV54" s="27">
        <v>11937893</v>
      </c>
      <c r="BW54" s="27">
        <f t="shared" si="14"/>
        <v>9741688</v>
      </c>
      <c r="CH54" s="27">
        <f t="shared" si="15"/>
        <v>44</v>
      </c>
      <c r="CI54" s="33" t="s">
        <v>228</v>
      </c>
      <c r="CJ54" s="27">
        <v>3714761.9819999998</v>
      </c>
      <c r="CK54" s="27">
        <v>27642164.654999997</v>
      </c>
      <c r="CL54" s="27">
        <v>2338475.2599999998</v>
      </c>
      <c r="CM54" s="27">
        <v>17806673.129000001</v>
      </c>
      <c r="CN54" s="7">
        <f t="shared" si="16"/>
        <v>27642164.654999997</v>
      </c>
      <c r="CQ54">
        <f t="shared" si="31"/>
        <v>44</v>
      </c>
      <c r="CR54" s="33" t="s">
        <v>260</v>
      </c>
      <c r="CS54" s="27">
        <v>6707007.9919999996</v>
      </c>
      <c r="CT54" s="27">
        <v>211518702.67899996</v>
      </c>
      <c r="CU54" s="27">
        <v>10927778.452999996</v>
      </c>
      <c r="CV54" s="27">
        <v>416963491.48100001</v>
      </c>
      <c r="CW54" s="7">
        <f t="shared" si="35"/>
        <v>211518702.67899996</v>
      </c>
      <c r="CY54" t="str">
        <f t="shared" si="17"/>
        <v/>
      </c>
      <c r="DE54" s="7" t="str">
        <f t="shared" si="18"/>
        <v/>
      </c>
      <c r="DG54" t="str">
        <f t="shared" si="19"/>
        <v/>
      </c>
      <c r="DM54" s="7" t="str">
        <f t="shared" si="32"/>
        <v/>
      </c>
      <c r="DO54" t="str">
        <f t="shared" si="20"/>
        <v/>
      </c>
      <c r="DU54" s="7" t="str">
        <f t="shared" si="21"/>
        <v/>
      </c>
      <c r="DW54" t="str">
        <f t="shared" si="22"/>
        <v/>
      </c>
      <c r="EC54" s="7" t="str">
        <f t="shared" si="33"/>
        <v/>
      </c>
      <c r="EE54">
        <f t="shared" si="23"/>
        <v>44</v>
      </c>
      <c r="EF54" s="33" t="s">
        <v>317</v>
      </c>
      <c r="EG54" s="27">
        <v>1930389.7289999998</v>
      </c>
      <c r="EH54" s="27">
        <v>116400279.90899998</v>
      </c>
      <c r="EI54" s="27">
        <v>2419286.264</v>
      </c>
      <c r="EJ54" s="27">
        <v>139033885.74100003</v>
      </c>
      <c r="EK54" s="7">
        <f t="shared" si="34"/>
        <v>116400279.90899998</v>
      </c>
      <c r="EM54" t="str">
        <f t="shared" si="24"/>
        <v/>
      </c>
      <c r="ES54" s="27" t="str">
        <f t="shared" si="25"/>
        <v/>
      </c>
      <c r="EU54" s="27">
        <f t="shared" si="26"/>
        <v>45</v>
      </c>
      <c r="EV54" s="33" t="s">
        <v>184</v>
      </c>
      <c r="EW54" s="27">
        <v>1913710.124000001</v>
      </c>
      <c r="EX54" s="27">
        <v>260815073.708</v>
      </c>
      <c r="EY54" s="27">
        <v>1678815.0449999999</v>
      </c>
      <c r="EZ54" s="27">
        <v>454686576.25199986</v>
      </c>
      <c r="FA54" s="7">
        <f t="shared" si="27"/>
        <v>260815073.708</v>
      </c>
    </row>
    <row r="55" spans="5:157" ht="15.75" x14ac:dyDescent="0.25">
      <c r="E55">
        <f t="shared" si="0"/>
        <v>45</v>
      </c>
      <c r="F55" s="33" t="s">
        <v>224</v>
      </c>
      <c r="G55" s="27">
        <v>102149.25000000001</v>
      </c>
      <c r="H55" s="27">
        <v>647492.5</v>
      </c>
      <c r="I55" s="27">
        <v>301296.25</v>
      </c>
      <c r="J55" s="27">
        <v>1900088.6600000001</v>
      </c>
      <c r="K55" s="7">
        <f t="shared" si="28"/>
        <v>647492.5</v>
      </c>
      <c r="M55">
        <f t="shared" si="29"/>
        <v>45</v>
      </c>
      <c r="N55" s="33" t="s">
        <v>173</v>
      </c>
      <c r="O55" s="27">
        <v>267560.484</v>
      </c>
      <c r="P55" s="27">
        <v>8259878.1699999999</v>
      </c>
      <c r="Q55" s="27">
        <v>1468154.1600000001</v>
      </c>
      <c r="R55" s="27">
        <v>51751650.746999994</v>
      </c>
      <c r="S55" s="7">
        <f t="shared" si="1"/>
        <v>8259878.1699999999</v>
      </c>
      <c r="U55" t="str">
        <f t="shared" si="2"/>
        <v/>
      </c>
      <c r="AA55" s="27" t="str">
        <f t="shared" si="3"/>
        <v/>
      </c>
      <c r="AC55" t="str">
        <f t="shared" si="4"/>
        <v/>
      </c>
      <c r="AI55" s="7" t="str">
        <f t="shared" si="30"/>
        <v/>
      </c>
      <c r="AK55" t="str">
        <f t="shared" si="5"/>
        <v/>
      </c>
      <c r="AQ55" s="7" t="str">
        <f t="shared" si="6"/>
        <v/>
      </c>
      <c r="AS55" t="str">
        <f t="shared" si="7"/>
        <v/>
      </c>
      <c r="AY55" s="7" t="str">
        <f t="shared" si="8"/>
        <v/>
      </c>
      <c r="BA55">
        <f t="shared" si="9"/>
        <v>45</v>
      </c>
      <c r="BB55" s="33" t="s">
        <v>324</v>
      </c>
      <c r="BC55" s="27">
        <v>6017.7589999999991</v>
      </c>
      <c r="BD55" s="27">
        <v>2419853.73</v>
      </c>
      <c r="BE55" s="27">
        <v>15808.139999999998</v>
      </c>
      <c r="BF55" s="27">
        <v>10192441.280000001</v>
      </c>
      <c r="BG55" s="7">
        <f t="shared" si="10"/>
        <v>2419853.73</v>
      </c>
      <c r="BI55" t="str">
        <f t="shared" si="11"/>
        <v/>
      </c>
      <c r="BO55" s="27" t="str">
        <f t="shared" si="12"/>
        <v/>
      </c>
      <c r="BQ55" s="27">
        <f t="shared" si="13"/>
        <v>46</v>
      </c>
      <c r="BR55" s="33" t="s">
        <v>202</v>
      </c>
      <c r="BS55" s="27">
        <v>690243.39999999991</v>
      </c>
      <c r="BT55" s="27">
        <v>8148440.8619999997</v>
      </c>
      <c r="BU55" s="27">
        <v>726044.81</v>
      </c>
      <c r="BV55" s="27">
        <v>7862904.3119999999</v>
      </c>
      <c r="BW55" s="27">
        <f t="shared" si="14"/>
        <v>8148440.8619999997</v>
      </c>
      <c r="CH55" s="27">
        <f t="shared" si="15"/>
        <v>45</v>
      </c>
      <c r="CI55" s="33" t="s">
        <v>227</v>
      </c>
      <c r="CJ55" s="27">
        <v>361867.69</v>
      </c>
      <c r="CK55" s="27">
        <v>22645732.311999999</v>
      </c>
      <c r="CL55" s="27">
        <v>265813.05000000005</v>
      </c>
      <c r="CM55" s="27">
        <v>15018755.91</v>
      </c>
      <c r="CN55" s="7">
        <f t="shared" si="16"/>
        <v>22645732.311999999</v>
      </c>
      <c r="CQ55">
        <f t="shared" si="31"/>
        <v>45</v>
      </c>
      <c r="CR55" s="33" t="s">
        <v>248</v>
      </c>
      <c r="CS55" s="27">
        <v>26954260.02500001</v>
      </c>
      <c r="CT55" s="27">
        <v>203473286.15300003</v>
      </c>
      <c r="CU55" s="27">
        <v>24957868.592999995</v>
      </c>
      <c r="CV55" s="27">
        <v>191036646.24100003</v>
      </c>
      <c r="CW55" s="7">
        <f t="shared" si="35"/>
        <v>203473286.15300003</v>
      </c>
      <c r="CY55" t="str">
        <f t="shared" si="17"/>
        <v/>
      </c>
      <c r="DE55" s="7" t="str">
        <f t="shared" si="18"/>
        <v/>
      </c>
      <c r="DG55" t="str">
        <f t="shared" si="19"/>
        <v/>
      </c>
      <c r="DM55" s="7" t="str">
        <f t="shared" si="32"/>
        <v/>
      </c>
      <c r="DO55" t="str">
        <f t="shared" si="20"/>
        <v/>
      </c>
      <c r="DU55" s="7" t="str">
        <f t="shared" si="21"/>
        <v/>
      </c>
      <c r="DW55" t="str">
        <f t="shared" si="22"/>
        <v/>
      </c>
      <c r="EC55" s="7" t="str">
        <f t="shared" si="33"/>
        <v/>
      </c>
      <c r="EE55">
        <f t="shared" si="23"/>
        <v>45</v>
      </c>
      <c r="EF55" s="33" t="s">
        <v>312</v>
      </c>
      <c r="EG55" s="27">
        <v>595820.89999999979</v>
      </c>
      <c r="EH55" s="27">
        <v>115299913.95299996</v>
      </c>
      <c r="EI55" s="27">
        <v>670573.75899999985</v>
      </c>
      <c r="EJ55" s="27">
        <v>117622313.37899999</v>
      </c>
      <c r="EK55" s="7">
        <f t="shared" si="34"/>
        <v>115299913.95299996</v>
      </c>
      <c r="EM55" t="str">
        <f t="shared" si="24"/>
        <v/>
      </c>
      <c r="ES55" s="27" t="str">
        <f t="shared" si="25"/>
        <v/>
      </c>
      <c r="EU55" s="27">
        <f t="shared" si="26"/>
        <v>46</v>
      </c>
      <c r="EV55" s="33" t="s">
        <v>347</v>
      </c>
      <c r="EW55" s="27">
        <v>30744217.416000001</v>
      </c>
      <c r="EX55" s="27">
        <v>255873534.32999998</v>
      </c>
      <c r="EY55" s="27">
        <v>31324643.094999995</v>
      </c>
      <c r="EZ55" s="27">
        <v>275489182.74100006</v>
      </c>
      <c r="FA55" s="7">
        <f t="shared" si="27"/>
        <v>255873534.32999998</v>
      </c>
    </row>
    <row r="56" spans="5:157" ht="15.75" x14ac:dyDescent="0.25">
      <c r="E56">
        <f t="shared" si="0"/>
        <v>46</v>
      </c>
      <c r="F56" s="33" t="s">
        <v>236</v>
      </c>
      <c r="G56" s="27">
        <v>96799.999999999956</v>
      </c>
      <c r="H56" s="27">
        <v>482765.5</v>
      </c>
      <c r="I56" s="27">
        <v>102282.75</v>
      </c>
      <c r="J56" s="27">
        <v>1139340.98</v>
      </c>
      <c r="K56" s="7">
        <f t="shared" si="28"/>
        <v>482765.5</v>
      </c>
      <c r="M56">
        <f t="shared" si="29"/>
        <v>46</v>
      </c>
      <c r="N56" s="33" t="s">
        <v>166</v>
      </c>
      <c r="O56" s="27">
        <v>72733.892000000007</v>
      </c>
      <c r="P56" s="27">
        <v>7889581.7939999998</v>
      </c>
      <c r="Q56" s="27">
        <v>200366.21999999997</v>
      </c>
      <c r="R56" s="27">
        <v>19106078.02</v>
      </c>
      <c r="S56" s="7">
        <f t="shared" si="1"/>
        <v>7889581.7939999998</v>
      </c>
      <c r="U56" t="str">
        <f t="shared" si="2"/>
        <v/>
      </c>
      <c r="AA56" s="27" t="str">
        <f t="shared" si="3"/>
        <v/>
      </c>
      <c r="AC56" t="str">
        <f t="shared" si="4"/>
        <v/>
      </c>
      <c r="AI56" s="7" t="str">
        <f t="shared" si="30"/>
        <v/>
      </c>
      <c r="AK56" t="str">
        <f t="shared" si="5"/>
        <v/>
      </c>
      <c r="AQ56" s="7" t="str">
        <f t="shared" si="6"/>
        <v/>
      </c>
      <c r="AS56" t="str">
        <f t="shared" si="7"/>
        <v/>
      </c>
      <c r="AY56" s="7" t="str">
        <f t="shared" si="8"/>
        <v/>
      </c>
      <c r="BA56">
        <f t="shared" si="9"/>
        <v>46</v>
      </c>
      <c r="BB56" s="33" t="s">
        <v>300</v>
      </c>
      <c r="BC56" s="27">
        <v>5456.88</v>
      </c>
      <c r="BD56" s="27">
        <v>1912066.5060000003</v>
      </c>
      <c r="BE56" s="27">
        <v>1897.1260000000002</v>
      </c>
      <c r="BF56" s="27">
        <v>1268010.615</v>
      </c>
      <c r="BG56" s="7">
        <f t="shared" si="10"/>
        <v>1912066.5060000003</v>
      </c>
      <c r="BI56" t="str">
        <f t="shared" si="11"/>
        <v/>
      </c>
      <c r="BO56" s="27" t="str">
        <f t="shared" si="12"/>
        <v/>
      </c>
      <c r="BQ56" s="27">
        <f t="shared" si="13"/>
        <v>47</v>
      </c>
      <c r="BR56" s="33" t="s">
        <v>335</v>
      </c>
      <c r="BS56" s="27">
        <v>137813.35200000001</v>
      </c>
      <c r="BT56" s="27">
        <v>7443041.3959999997</v>
      </c>
      <c r="BU56" s="27">
        <v>100944.92399999996</v>
      </c>
      <c r="BV56" s="27">
        <v>8564180.9890000019</v>
      </c>
      <c r="BW56" s="27">
        <f t="shared" si="14"/>
        <v>7443041.3959999997</v>
      </c>
      <c r="CH56" s="27">
        <f t="shared" si="15"/>
        <v>46</v>
      </c>
      <c r="CI56" s="33" t="s">
        <v>229</v>
      </c>
      <c r="CJ56" s="27">
        <v>429178.24700000003</v>
      </c>
      <c r="CK56" s="27">
        <v>18441033.603</v>
      </c>
      <c r="CL56" s="27">
        <v>396060.36999999994</v>
      </c>
      <c r="CM56" s="27">
        <v>16888242</v>
      </c>
      <c r="CN56" s="7">
        <f t="shared" si="16"/>
        <v>18441033.603</v>
      </c>
      <c r="CQ56">
        <f t="shared" si="31"/>
        <v>46</v>
      </c>
      <c r="CR56" s="33" t="s">
        <v>274</v>
      </c>
      <c r="CS56" s="27">
        <v>1331024.0940000005</v>
      </c>
      <c r="CT56" s="27">
        <v>201520870.40399995</v>
      </c>
      <c r="CU56" s="27">
        <v>1449920.3209999995</v>
      </c>
      <c r="CV56" s="27">
        <v>189581975.65899992</v>
      </c>
      <c r="CW56" s="7">
        <f t="shared" si="35"/>
        <v>201520870.40399995</v>
      </c>
      <c r="CY56" t="str">
        <f t="shared" si="17"/>
        <v/>
      </c>
      <c r="DE56" s="7" t="str">
        <f t="shared" si="18"/>
        <v/>
      </c>
      <c r="DG56" t="str">
        <f t="shared" si="19"/>
        <v/>
      </c>
      <c r="DM56" s="7" t="str">
        <f t="shared" si="32"/>
        <v/>
      </c>
      <c r="DO56" t="str">
        <f t="shared" si="20"/>
        <v/>
      </c>
      <c r="DU56" s="7" t="str">
        <f t="shared" si="21"/>
        <v/>
      </c>
      <c r="DW56" t="str">
        <f t="shared" si="22"/>
        <v/>
      </c>
      <c r="EC56" s="7" t="str">
        <f t="shared" si="33"/>
        <v/>
      </c>
      <c r="EE56">
        <f t="shared" si="23"/>
        <v>46</v>
      </c>
      <c r="EF56" s="33" t="s">
        <v>311</v>
      </c>
      <c r="EG56" s="27">
        <v>7522394.686999999</v>
      </c>
      <c r="EH56" s="27">
        <v>113756784.54200004</v>
      </c>
      <c r="EI56" s="27">
        <v>6157021.8980000028</v>
      </c>
      <c r="EJ56" s="27">
        <v>109977022.52200001</v>
      </c>
      <c r="EK56" s="7">
        <f t="shared" si="34"/>
        <v>113756784.54200004</v>
      </c>
      <c r="EM56" t="str">
        <f t="shared" si="24"/>
        <v/>
      </c>
      <c r="ES56" s="27" t="str">
        <f t="shared" si="25"/>
        <v/>
      </c>
      <c r="EU56" s="27">
        <f t="shared" si="26"/>
        <v>47</v>
      </c>
      <c r="EV56" s="33" t="s">
        <v>341</v>
      </c>
      <c r="EW56" s="27">
        <v>3176720.2259999989</v>
      </c>
      <c r="EX56" s="27">
        <v>230079319.99399996</v>
      </c>
      <c r="EY56" s="27">
        <v>1643573.3819999998</v>
      </c>
      <c r="EZ56" s="27">
        <v>131003951.43400005</v>
      </c>
      <c r="FA56" s="7">
        <f t="shared" si="27"/>
        <v>230079319.99399996</v>
      </c>
    </row>
    <row r="57" spans="5:157" ht="15.75" x14ac:dyDescent="0.25">
      <c r="E57">
        <f t="shared" si="0"/>
        <v>47</v>
      </c>
      <c r="F57" s="33" t="s">
        <v>195</v>
      </c>
      <c r="G57" s="27">
        <v>12281</v>
      </c>
      <c r="H57" s="27">
        <v>447689.12899999996</v>
      </c>
      <c r="I57" s="27">
        <v>13672.4</v>
      </c>
      <c r="J57" s="27">
        <v>405919.51899999997</v>
      </c>
      <c r="K57" s="7">
        <f t="shared" si="28"/>
        <v>447689.12899999996</v>
      </c>
      <c r="M57">
        <f t="shared" si="29"/>
        <v>47</v>
      </c>
      <c r="N57" s="33" t="s">
        <v>259</v>
      </c>
      <c r="O57" s="27">
        <v>19602.32</v>
      </c>
      <c r="P57" s="27">
        <v>6599044.6200000001</v>
      </c>
      <c r="Q57" s="27">
        <v>94238.8</v>
      </c>
      <c r="R57" s="27">
        <v>4463913</v>
      </c>
      <c r="S57" s="7">
        <f t="shared" si="1"/>
        <v>6599044.6200000001</v>
      </c>
      <c r="U57" t="str">
        <f t="shared" si="2"/>
        <v/>
      </c>
      <c r="AA57" s="27" t="str">
        <f t="shared" si="3"/>
        <v/>
      </c>
      <c r="AC57" t="str">
        <f t="shared" si="4"/>
        <v/>
      </c>
      <c r="AI57" s="7" t="str">
        <f t="shared" si="30"/>
        <v/>
      </c>
      <c r="AK57" t="str">
        <f t="shared" si="5"/>
        <v/>
      </c>
      <c r="AQ57" s="7" t="str">
        <f t="shared" si="6"/>
        <v/>
      </c>
      <c r="AS57" t="str">
        <f t="shared" si="7"/>
        <v/>
      </c>
      <c r="AY57" s="7" t="str">
        <f t="shared" si="8"/>
        <v/>
      </c>
      <c r="BA57">
        <f t="shared" si="9"/>
        <v>47</v>
      </c>
      <c r="BB57" s="33" t="s">
        <v>314</v>
      </c>
      <c r="BC57" s="27">
        <v>15617</v>
      </c>
      <c r="BD57" s="27">
        <v>1762853.04</v>
      </c>
      <c r="BE57" s="27">
        <v>16132.2</v>
      </c>
      <c r="BF57" s="27">
        <v>1973118</v>
      </c>
      <c r="BG57" s="7">
        <f t="shared" si="10"/>
        <v>1762853.04</v>
      </c>
      <c r="BI57" t="str">
        <f t="shared" si="11"/>
        <v/>
      </c>
      <c r="BO57" s="27" t="str">
        <f t="shared" si="12"/>
        <v/>
      </c>
      <c r="BQ57" s="27">
        <f t="shared" si="13"/>
        <v>48</v>
      </c>
      <c r="BR57" s="33" t="s">
        <v>201</v>
      </c>
      <c r="BS57" s="27">
        <v>31331.32</v>
      </c>
      <c r="BT57" s="27">
        <v>6845513.7409999985</v>
      </c>
      <c r="BU57" s="27">
        <v>31425.7</v>
      </c>
      <c r="BV57" s="27">
        <v>7221628.5919999992</v>
      </c>
      <c r="BW57" s="27">
        <f t="shared" si="14"/>
        <v>6845513.7409999985</v>
      </c>
      <c r="CH57" s="27">
        <f t="shared" si="15"/>
        <v>47</v>
      </c>
      <c r="CI57" s="33" t="s">
        <v>456</v>
      </c>
      <c r="CJ57" s="27">
        <v>1335142.7</v>
      </c>
      <c r="CK57" s="27">
        <v>16183531</v>
      </c>
      <c r="CL57" s="27">
        <v>473486.7</v>
      </c>
      <c r="CM57" s="27">
        <v>4773746</v>
      </c>
      <c r="CN57" s="7">
        <f t="shared" si="16"/>
        <v>16183531</v>
      </c>
      <c r="CQ57">
        <f t="shared" si="31"/>
        <v>47</v>
      </c>
      <c r="CR57" s="33" t="s">
        <v>245</v>
      </c>
      <c r="CS57" s="27">
        <v>5484526.4330000011</v>
      </c>
      <c r="CT57" s="27">
        <v>169314097.22400001</v>
      </c>
      <c r="CU57" s="27">
        <v>5000447.5640000002</v>
      </c>
      <c r="CV57" s="27">
        <v>159979146.18700001</v>
      </c>
      <c r="CW57" s="7">
        <f t="shared" si="35"/>
        <v>169314097.22400001</v>
      </c>
      <c r="CY57" t="str">
        <f t="shared" si="17"/>
        <v/>
      </c>
      <c r="DE57" s="7" t="str">
        <f t="shared" si="18"/>
        <v/>
      </c>
      <c r="DG57" t="str">
        <f t="shared" si="19"/>
        <v/>
      </c>
      <c r="DM57" s="7" t="str">
        <f t="shared" si="32"/>
        <v/>
      </c>
      <c r="DO57" t="str">
        <f t="shared" si="20"/>
        <v/>
      </c>
      <c r="DU57" s="7" t="str">
        <f t="shared" si="21"/>
        <v/>
      </c>
      <c r="DW57" t="str">
        <f t="shared" si="22"/>
        <v/>
      </c>
      <c r="EC57" s="7" t="str">
        <f t="shared" si="33"/>
        <v/>
      </c>
      <c r="EE57">
        <f t="shared" si="23"/>
        <v>47</v>
      </c>
      <c r="EF57" s="33" t="s">
        <v>297</v>
      </c>
      <c r="EG57" s="27">
        <v>773132.11600000027</v>
      </c>
      <c r="EH57" s="27">
        <v>100154132.28500001</v>
      </c>
      <c r="EI57" s="27">
        <v>676564.99600000028</v>
      </c>
      <c r="EJ57" s="27">
        <v>81582601.336999953</v>
      </c>
      <c r="EK57" s="7">
        <f t="shared" si="34"/>
        <v>100154132.28500001</v>
      </c>
      <c r="EM57" t="str">
        <f t="shared" si="24"/>
        <v/>
      </c>
      <c r="ES57" s="27" t="str">
        <f t="shared" si="25"/>
        <v/>
      </c>
      <c r="EU57" s="27">
        <f t="shared" si="26"/>
        <v>48</v>
      </c>
      <c r="EV57" s="33" t="s">
        <v>339</v>
      </c>
      <c r="EW57" s="27">
        <v>2926593.7540000011</v>
      </c>
      <c r="EX57" s="27">
        <v>208384923.31400001</v>
      </c>
      <c r="EY57" s="27">
        <v>6685300.3640000029</v>
      </c>
      <c r="EZ57" s="27">
        <v>356869674.5770002</v>
      </c>
      <c r="FA57" s="7">
        <f t="shared" si="27"/>
        <v>208384923.31400001</v>
      </c>
    </row>
    <row r="58" spans="5:157" ht="15.75" x14ac:dyDescent="0.25">
      <c r="E58">
        <f t="shared" si="0"/>
        <v>48</v>
      </c>
      <c r="F58" s="33" t="s">
        <v>228</v>
      </c>
      <c r="G58" s="27">
        <v>25677.5</v>
      </c>
      <c r="H58" s="27">
        <v>355039.20399999991</v>
      </c>
      <c r="I58" s="27">
        <v>228788.9</v>
      </c>
      <c r="J58" s="27">
        <v>1231156.6100000001</v>
      </c>
      <c r="K58" s="7">
        <f t="shared" si="28"/>
        <v>355039.20399999991</v>
      </c>
      <c r="M58">
        <f t="shared" si="29"/>
        <v>48</v>
      </c>
      <c r="N58" s="33" t="s">
        <v>165</v>
      </c>
      <c r="O58" s="27">
        <v>54642.76</v>
      </c>
      <c r="P58" s="27">
        <v>6053598.1800000006</v>
      </c>
      <c r="Q58" s="27">
        <v>210787.17</v>
      </c>
      <c r="R58" s="27">
        <v>22645342.848999996</v>
      </c>
      <c r="S58" s="7">
        <f t="shared" si="1"/>
        <v>6053598.1800000006</v>
      </c>
      <c r="U58" t="str">
        <f t="shared" si="2"/>
        <v/>
      </c>
      <c r="AA58" s="27" t="str">
        <f t="shared" si="3"/>
        <v/>
      </c>
      <c r="AC58" t="str">
        <f t="shared" si="4"/>
        <v/>
      </c>
      <c r="AI58" s="7" t="str">
        <f t="shared" si="30"/>
        <v/>
      </c>
      <c r="AK58" t="str">
        <f t="shared" si="5"/>
        <v/>
      </c>
      <c r="AQ58" s="7" t="str">
        <f t="shared" si="6"/>
        <v/>
      </c>
      <c r="AS58" t="str">
        <f t="shared" si="7"/>
        <v/>
      </c>
      <c r="AY58" s="7" t="str">
        <f t="shared" si="8"/>
        <v/>
      </c>
      <c r="BA58">
        <f t="shared" si="9"/>
        <v>48</v>
      </c>
      <c r="BB58" s="33" t="s">
        <v>187</v>
      </c>
      <c r="BC58" s="27">
        <v>28959.59</v>
      </c>
      <c r="BD58" s="27">
        <v>1501309.692</v>
      </c>
      <c r="BE58" s="27">
        <v>4678.5640000000003</v>
      </c>
      <c r="BF58" s="27">
        <v>343217.03700000001</v>
      </c>
      <c r="BG58" s="7">
        <f t="shared" si="10"/>
        <v>1501309.692</v>
      </c>
      <c r="BI58" t="str">
        <f t="shared" si="11"/>
        <v/>
      </c>
      <c r="BO58" s="27" t="str">
        <f t="shared" si="12"/>
        <v/>
      </c>
      <c r="BQ58" s="27" t="str">
        <f t="shared" si="13"/>
        <v/>
      </c>
      <c r="BR58" s="33" t="s">
        <v>113</v>
      </c>
      <c r="BS58" s="27">
        <v>41653.889000000003</v>
      </c>
      <c r="BT58" s="27">
        <v>6595176.7700000005</v>
      </c>
      <c r="BU58" s="27">
        <v>69220.868999999977</v>
      </c>
      <c r="BV58" s="27">
        <v>16583784.469999999</v>
      </c>
      <c r="BW58" s="27" t="str">
        <f t="shared" si="14"/>
        <v/>
      </c>
      <c r="CH58" s="27">
        <f t="shared" si="15"/>
        <v>48</v>
      </c>
      <c r="CI58" s="33" t="s">
        <v>233</v>
      </c>
      <c r="CJ58" s="27">
        <v>36381</v>
      </c>
      <c r="CK58" s="27">
        <v>15197878</v>
      </c>
      <c r="CL58" s="27">
        <v>20628.809999999998</v>
      </c>
      <c r="CM58" s="27">
        <v>8017072</v>
      </c>
      <c r="CN58" s="7">
        <f t="shared" si="16"/>
        <v>15197878</v>
      </c>
      <c r="CQ58">
        <f t="shared" si="31"/>
        <v>48</v>
      </c>
      <c r="CR58" s="33" t="s">
        <v>238</v>
      </c>
      <c r="CS58" s="27">
        <v>488276.92000000027</v>
      </c>
      <c r="CT58" s="27">
        <v>168216781.40699995</v>
      </c>
      <c r="CU58" s="27">
        <v>1134057.1470000001</v>
      </c>
      <c r="CV58" s="27">
        <v>235075395.64500007</v>
      </c>
      <c r="CW58" s="7">
        <f t="shared" si="35"/>
        <v>168216781.40699995</v>
      </c>
      <c r="CY58" t="str">
        <f t="shared" si="17"/>
        <v/>
      </c>
      <c r="DE58" s="7" t="str">
        <f t="shared" si="18"/>
        <v/>
      </c>
      <c r="DG58" t="str">
        <f t="shared" si="19"/>
        <v/>
      </c>
      <c r="DM58" s="7" t="str">
        <f t="shared" si="32"/>
        <v/>
      </c>
      <c r="DO58" t="str">
        <f t="shared" si="20"/>
        <v/>
      </c>
      <c r="DU58" s="7" t="str">
        <f t="shared" si="21"/>
        <v/>
      </c>
      <c r="DW58" t="str">
        <f t="shared" si="22"/>
        <v/>
      </c>
      <c r="EC58" s="7" t="str">
        <f t="shared" si="33"/>
        <v/>
      </c>
      <c r="EE58">
        <f t="shared" si="23"/>
        <v>48</v>
      </c>
      <c r="EF58" s="33" t="s">
        <v>299</v>
      </c>
      <c r="EG58" s="27">
        <v>32313.08600000001</v>
      </c>
      <c r="EH58" s="27">
        <v>94319291.820999995</v>
      </c>
      <c r="EI58" s="27">
        <v>55170.149000000012</v>
      </c>
      <c r="EJ58" s="27">
        <v>34981357.335000016</v>
      </c>
      <c r="EK58" s="7">
        <f t="shared" si="34"/>
        <v>94319291.820999995</v>
      </c>
      <c r="EM58" t="str">
        <f t="shared" si="24"/>
        <v/>
      </c>
      <c r="ES58" s="27" t="str">
        <f t="shared" si="25"/>
        <v/>
      </c>
      <c r="EU58" s="27">
        <f t="shared" si="26"/>
        <v>49</v>
      </c>
      <c r="EV58" s="33" t="s">
        <v>353</v>
      </c>
      <c r="EW58" s="27">
        <v>1399973.0439999995</v>
      </c>
      <c r="EX58" s="27">
        <v>204961237.26299995</v>
      </c>
      <c r="EY58" s="27">
        <v>1221340.8380000007</v>
      </c>
      <c r="EZ58" s="27">
        <v>174134893.59299994</v>
      </c>
      <c r="FA58" s="7">
        <f t="shared" si="27"/>
        <v>204961237.26299995</v>
      </c>
    </row>
    <row r="59" spans="5:157" ht="15.75" x14ac:dyDescent="0.25">
      <c r="E59">
        <f t="shared" si="0"/>
        <v>49</v>
      </c>
      <c r="F59" s="33" t="s">
        <v>227</v>
      </c>
      <c r="G59" s="27">
        <v>6932</v>
      </c>
      <c r="H59" s="27">
        <v>119041.215</v>
      </c>
      <c r="I59" s="27">
        <v>54927</v>
      </c>
      <c r="J59" s="27">
        <v>538307.66999999993</v>
      </c>
      <c r="K59" s="7">
        <f t="shared" si="28"/>
        <v>119041.215</v>
      </c>
      <c r="M59">
        <f t="shared" si="29"/>
        <v>49</v>
      </c>
      <c r="N59" s="33" t="s">
        <v>272</v>
      </c>
      <c r="O59" s="27">
        <v>36511.760000000009</v>
      </c>
      <c r="P59" s="27">
        <v>5759275.2270000009</v>
      </c>
      <c r="Q59" s="27">
        <v>36517.171000000009</v>
      </c>
      <c r="R59" s="27">
        <v>2792404.3570000003</v>
      </c>
      <c r="S59" s="7">
        <f t="shared" si="1"/>
        <v>5759275.2270000009</v>
      </c>
      <c r="U59" t="str">
        <f t="shared" si="2"/>
        <v/>
      </c>
      <c r="AA59" s="27" t="str">
        <f t="shared" si="3"/>
        <v/>
      </c>
      <c r="AC59" t="str">
        <f t="shared" si="4"/>
        <v/>
      </c>
      <c r="AI59" s="7" t="str">
        <f t="shared" si="30"/>
        <v/>
      </c>
      <c r="AK59" t="str">
        <f t="shared" si="5"/>
        <v/>
      </c>
      <c r="AQ59" s="7" t="str">
        <f t="shared" si="6"/>
        <v/>
      </c>
      <c r="AS59" t="str">
        <f t="shared" si="7"/>
        <v/>
      </c>
      <c r="AY59" s="7" t="str">
        <f t="shared" si="8"/>
        <v/>
      </c>
      <c r="BA59">
        <f t="shared" si="9"/>
        <v>49</v>
      </c>
      <c r="BB59" s="33" t="s">
        <v>325</v>
      </c>
      <c r="BC59" s="27">
        <v>2806.8949999999995</v>
      </c>
      <c r="BD59" s="27">
        <v>1222255.5559999999</v>
      </c>
      <c r="BE59" s="27">
        <v>52589.146999999997</v>
      </c>
      <c r="BF59" s="27">
        <v>18248413.459999997</v>
      </c>
      <c r="BG59" s="7">
        <f t="shared" si="10"/>
        <v>1222255.5559999999</v>
      </c>
      <c r="BI59" t="str">
        <f t="shared" si="11"/>
        <v/>
      </c>
      <c r="BO59" s="27" t="str">
        <f t="shared" si="12"/>
        <v/>
      </c>
      <c r="BQ59" s="27">
        <f t="shared" si="13"/>
        <v>49</v>
      </c>
      <c r="BR59" s="33" t="s">
        <v>345</v>
      </c>
      <c r="BS59" s="27">
        <v>39614.991000000002</v>
      </c>
      <c r="BT59" s="27">
        <v>6223062.2939999998</v>
      </c>
      <c r="BU59" s="27">
        <v>22182.593999999997</v>
      </c>
      <c r="BV59" s="27">
        <v>4540791.0039999997</v>
      </c>
      <c r="BW59" s="27">
        <f t="shared" si="14"/>
        <v>6223062.2939999998</v>
      </c>
      <c r="CH59" s="27">
        <f t="shared" si="15"/>
        <v>49</v>
      </c>
      <c r="CI59" s="33" t="s">
        <v>145</v>
      </c>
      <c r="CJ59" s="27">
        <v>982062.06099999987</v>
      </c>
      <c r="CK59" s="27">
        <v>7145204.1660000002</v>
      </c>
      <c r="CL59" s="27">
        <v>688245.56099999999</v>
      </c>
      <c r="CM59" s="27">
        <v>5567072</v>
      </c>
      <c r="CN59" s="7">
        <f t="shared" si="16"/>
        <v>7145204.1660000002</v>
      </c>
      <c r="CQ59">
        <f t="shared" si="31"/>
        <v>49</v>
      </c>
      <c r="CR59" s="33" t="s">
        <v>266</v>
      </c>
      <c r="CS59" s="27">
        <v>211827.36399999997</v>
      </c>
      <c r="CT59" s="27">
        <v>158662289.41200003</v>
      </c>
      <c r="CU59" s="27">
        <v>132012.94599999994</v>
      </c>
      <c r="CV59" s="27">
        <v>170354804.24499997</v>
      </c>
      <c r="CW59" s="7">
        <f t="shared" si="35"/>
        <v>158662289.41200003</v>
      </c>
      <c r="CY59" t="str">
        <f t="shared" si="17"/>
        <v/>
      </c>
      <c r="DE59" s="7" t="str">
        <f t="shared" si="18"/>
        <v/>
      </c>
      <c r="DG59" t="str">
        <f t="shared" si="19"/>
        <v/>
      </c>
      <c r="DM59" s="7" t="str">
        <f t="shared" si="32"/>
        <v/>
      </c>
      <c r="DO59" t="str">
        <f t="shared" si="20"/>
        <v/>
      </c>
      <c r="DU59" s="7" t="str">
        <f t="shared" si="21"/>
        <v/>
      </c>
      <c r="DW59" t="str">
        <f t="shared" si="22"/>
        <v/>
      </c>
      <c r="EC59" s="7" t="str">
        <f t="shared" si="33"/>
        <v/>
      </c>
      <c r="EE59">
        <f t="shared" si="23"/>
        <v>49</v>
      </c>
      <c r="EF59" s="33" t="s">
        <v>301</v>
      </c>
      <c r="EG59" s="27">
        <v>770101.84299999988</v>
      </c>
      <c r="EH59" s="27">
        <v>52881427.972999997</v>
      </c>
      <c r="EI59" s="27">
        <v>651518.41500000039</v>
      </c>
      <c r="EJ59" s="27">
        <v>50492866.732000001</v>
      </c>
      <c r="EK59" s="7">
        <f t="shared" si="34"/>
        <v>52881427.972999997</v>
      </c>
      <c r="EM59" t="str">
        <f t="shared" si="24"/>
        <v/>
      </c>
      <c r="ES59" s="27" t="str">
        <f t="shared" si="25"/>
        <v/>
      </c>
      <c r="EU59" s="27">
        <f t="shared" si="26"/>
        <v>50</v>
      </c>
      <c r="EV59" s="33" t="s">
        <v>342</v>
      </c>
      <c r="EW59" s="27">
        <v>371790.02299999987</v>
      </c>
      <c r="EX59" s="27">
        <v>185374335.33800009</v>
      </c>
      <c r="EY59" s="27">
        <v>427844.35000000015</v>
      </c>
      <c r="EZ59" s="27">
        <v>222773076.54799998</v>
      </c>
      <c r="FA59" s="7">
        <f t="shared" si="27"/>
        <v>185374335.33800009</v>
      </c>
    </row>
    <row r="60" spans="5:157" ht="15.75" x14ac:dyDescent="0.25">
      <c r="E60">
        <f t="shared" si="0"/>
        <v>50</v>
      </c>
      <c r="F60" s="33" t="s">
        <v>225</v>
      </c>
      <c r="G60" s="27">
        <v>4475</v>
      </c>
      <c r="H60" s="27">
        <v>96338.25</v>
      </c>
      <c r="I60" s="27">
        <v>2456.6279999999997</v>
      </c>
      <c r="J60" s="27">
        <v>64427.21</v>
      </c>
      <c r="K60" s="7">
        <f t="shared" si="28"/>
        <v>96338.25</v>
      </c>
      <c r="M60">
        <f t="shared" si="29"/>
        <v>50</v>
      </c>
      <c r="N60" s="33" t="s">
        <v>167</v>
      </c>
      <c r="O60" s="27">
        <v>423199.05599999992</v>
      </c>
      <c r="P60" s="27">
        <v>4623517.301</v>
      </c>
      <c r="Q60" s="27">
        <v>2245755.6770000001</v>
      </c>
      <c r="R60" s="27">
        <v>17125423.647999998</v>
      </c>
      <c r="S60" s="7">
        <f t="shared" si="1"/>
        <v>4623517.301</v>
      </c>
      <c r="U60" t="str">
        <f t="shared" si="2"/>
        <v/>
      </c>
      <c r="AA60" s="27" t="str">
        <f t="shared" si="3"/>
        <v/>
      </c>
      <c r="AC60" t="str">
        <f t="shared" si="4"/>
        <v/>
      </c>
      <c r="AI60" s="7" t="str">
        <f t="shared" si="30"/>
        <v/>
      </c>
      <c r="AK60" t="str">
        <f t="shared" si="5"/>
        <v/>
      </c>
      <c r="AQ60" s="7" t="str">
        <f t="shared" si="6"/>
        <v/>
      </c>
      <c r="AS60" t="str">
        <f t="shared" si="7"/>
        <v/>
      </c>
      <c r="AY60" s="7" t="str">
        <f t="shared" si="8"/>
        <v/>
      </c>
      <c r="BA60">
        <f t="shared" si="9"/>
        <v>50</v>
      </c>
      <c r="BB60" s="33" t="s">
        <v>296</v>
      </c>
      <c r="BC60" s="27">
        <v>2566.3719999999998</v>
      </c>
      <c r="BD60" s="27">
        <v>887901.28300000005</v>
      </c>
      <c r="BE60" s="27">
        <v>463</v>
      </c>
      <c r="BF60" s="27">
        <v>270163</v>
      </c>
      <c r="BG60" s="7">
        <f t="shared" si="10"/>
        <v>887901.28300000005</v>
      </c>
      <c r="BI60" t="str">
        <f t="shared" si="11"/>
        <v/>
      </c>
      <c r="BO60" s="27" t="str">
        <f t="shared" si="12"/>
        <v/>
      </c>
      <c r="BQ60" s="27">
        <f t="shared" si="13"/>
        <v>50</v>
      </c>
      <c r="BR60" s="33" t="s">
        <v>203</v>
      </c>
      <c r="BS60" s="27">
        <v>7949.0399999999991</v>
      </c>
      <c r="BT60" s="27">
        <v>5966911.3889999995</v>
      </c>
      <c r="BU60" s="27">
        <v>642752.83700000006</v>
      </c>
      <c r="BV60" s="27">
        <v>34512758.612000003</v>
      </c>
      <c r="BW60" s="27">
        <f t="shared" si="14"/>
        <v>5966911.3889999995</v>
      </c>
      <c r="CH60" s="27">
        <f t="shared" si="15"/>
        <v>50</v>
      </c>
      <c r="CI60" s="33" t="s">
        <v>14</v>
      </c>
      <c r="CJ60" s="27">
        <v>258452</v>
      </c>
      <c r="CK60" s="27">
        <v>2712422</v>
      </c>
      <c r="CL60" s="27">
        <v>114956</v>
      </c>
      <c r="CM60" s="27">
        <v>1387277</v>
      </c>
      <c r="CN60" s="7">
        <f t="shared" si="16"/>
        <v>2712422</v>
      </c>
      <c r="CQ60">
        <f t="shared" si="31"/>
        <v>50</v>
      </c>
      <c r="CR60" s="33" t="s">
        <v>244</v>
      </c>
      <c r="CS60" s="27">
        <v>1908146.0609999995</v>
      </c>
      <c r="CT60" s="27">
        <v>150015129.081</v>
      </c>
      <c r="CU60" s="27">
        <v>1594803.0410000004</v>
      </c>
      <c r="CV60" s="27">
        <v>167941383.236</v>
      </c>
      <c r="CW60" s="7">
        <f t="shared" si="35"/>
        <v>150015129.081</v>
      </c>
      <c r="CY60" t="str">
        <f t="shared" si="17"/>
        <v/>
      </c>
      <c r="DE60" s="7" t="str">
        <f t="shared" si="18"/>
        <v/>
      </c>
      <c r="DG60" t="str">
        <f t="shared" si="19"/>
        <v/>
      </c>
      <c r="DM60" s="7" t="str">
        <f t="shared" si="32"/>
        <v/>
      </c>
      <c r="DO60" t="str">
        <f t="shared" si="20"/>
        <v/>
      </c>
      <c r="DU60" s="7" t="str">
        <f t="shared" si="21"/>
        <v/>
      </c>
      <c r="DW60" t="str">
        <f t="shared" si="22"/>
        <v/>
      </c>
      <c r="EC60" s="7" t="str">
        <f t="shared" si="33"/>
        <v/>
      </c>
      <c r="EE60">
        <f t="shared" si="23"/>
        <v>50</v>
      </c>
      <c r="EF60" s="33" t="s">
        <v>303</v>
      </c>
      <c r="EG60" s="27">
        <v>794230.19200000004</v>
      </c>
      <c r="EH60" s="27">
        <v>47970123.280999996</v>
      </c>
      <c r="EI60" s="27">
        <v>552194.92899999977</v>
      </c>
      <c r="EJ60" s="27">
        <v>34906096.414999999</v>
      </c>
      <c r="EK60" s="7">
        <f t="shared" si="34"/>
        <v>47970123.280999996</v>
      </c>
      <c r="EM60" t="str">
        <f t="shared" si="24"/>
        <v/>
      </c>
      <c r="ES60" s="27" t="str">
        <f t="shared" si="25"/>
        <v/>
      </c>
      <c r="EU60" s="27">
        <f t="shared" si="26"/>
        <v>51</v>
      </c>
      <c r="EV60" s="33" t="s">
        <v>111</v>
      </c>
      <c r="EW60" s="27">
        <v>392347.72499999998</v>
      </c>
      <c r="EX60" s="27">
        <v>152112796.35499999</v>
      </c>
      <c r="EY60" s="27">
        <v>187823.68399999992</v>
      </c>
      <c r="EZ60" s="27">
        <v>86725191.401000038</v>
      </c>
      <c r="FA60" s="7">
        <f t="shared" si="27"/>
        <v>152112796.35499999</v>
      </c>
    </row>
    <row r="61" spans="5:157" ht="15.75" x14ac:dyDescent="0.25">
      <c r="E61">
        <f t="shared" si="0"/>
        <v>51</v>
      </c>
      <c r="F61" s="33" t="s">
        <v>191</v>
      </c>
      <c r="G61" s="27">
        <v>20</v>
      </c>
      <c r="H61" s="27">
        <v>1326</v>
      </c>
      <c r="I61" s="27">
        <v>2</v>
      </c>
      <c r="J61" s="27">
        <v>74</v>
      </c>
      <c r="K61" s="7">
        <f t="shared" si="28"/>
        <v>1326</v>
      </c>
      <c r="M61">
        <f t="shared" si="29"/>
        <v>51</v>
      </c>
      <c r="N61" s="33" t="s">
        <v>246</v>
      </c>
      <c r="O61" s="27">
        <v>53640.53</v>
      </c>
      <c r="P61" s="27">
        <v>3911558</v>
      </c>
      <c r="Q61" s="27">
        <v>3620.66</v>
      </c>
      <c r="R61" s="27">
        <v>201892</v>
      </c>
      <c r="S61" s="7">
        <f t="shared" si="1"/>
        <v>3911558</v>
      </c>
      <c r="U61" t="str">
        <f t="shared" si="2"/>
        <v/>
      </c>
      <c r="AA61" s="27" t="str">
        <f t="shared" si="3"/>
        <v/>
      </c>
      <c r="AC61" t="str">
        <f t="shared" si="4"/>
        <v/>
      </c>
      <c r="AI61" s="7" t="str">
        <f t="shared" si="30"/>
        <v/>
      </c>
      <c r="AK61" t="str">
        <f t="shared" si="5"/>
        <v/>
      </c>
      <c r="AQ61" s="7" t="str">
        <f t="shared" si="6"/>
        <v/>
      </c>
      <c r="AS61" t="str">
        <f t="shared" si="7"/>
        <v/>
      </c>
      <c r="AY61" s="7" t="str">
        <f t="shared" si="8"/>
        <v/>
      </c>
      <c r="BA61">
        <f t="shared" si="9"/>
        <v>51</v>
      </c>
      <c r="BB61" s="33" t="s">
        <v>290</v>
      </c>
      <c r="BC61" s="27">
        <v>1348.73</v>
      </c>
      <c r="BD61" s="27">
        <v>716158.33</v>
      </c>
      <c r="BE61" s="27">
        <v>850.55000000000007</v>
      </c>
      <c r="BF61" s="27">
        <v>298028.89</v>
      </c>
      <c r="BG61" s="7">
        <f t="shared" si="10"/>
        <v>716158.33</v>
      </c>
      <c r="BI61" t="str">
        <f t="shared" si="11"/>
        <v/>
      </c>
      <c r="BO61" s="27" t="str">
        <f t="shared" si="12"/>
        <v/>
      </c>
      <c r="BQ61" s="27">
        <f t="shared" si="13"/>
        <v>51</v>
      </c>
      <c r="BR61" s="33" t="s">
        <v>343</v>
      </c>
      <c r="BS61" s="27">
        <v>70080.760000000009</v>
      </c>
      <c r="BT61" s="27">
        <v>5959556</v>
      </c>
      <c r="BU61" s="27">
        <v>49816.439999999995</v>
      </c>
      <c r="BV61" s="27">
        <v>4346353</v>
      </c>
      <c r="BW61" s="27">
        <f t="shared" si="14"/>
        <v>5959556</v>
      </c>
      <c r="CH61" s="27">
        <f t="shared" si="15"/>
        <v>51</v>
      </c>
      <c r="CI61" s="33" t="s">
        <v>232</v>
      </c>
      <c r="CJ61" s="27">
        <v>128383.99000000002</v>
      </c>
      <c r="CK61" s="27">
        <v>906191.5</v>
      </c>
      <c r="CL61" s="27">
        <v>295268.29999999993</v>
      </c>
      <c r="CM61" s="27">
        <v>2072287.2000000002</v>
      </c>
      <c r="CN61" s="7">
        <f t="shared" si="16"/>
        <v>906191.5</v>
      </c>
      <c r="CQ61">
        <f t="shared" si="31"/>
        <v>51</v>
      </c>
      <c r="CR61" s="33" t="s">
        <v>273</v>
      </c>
      <c r="CS61" s="27">
        <v>1081463.9849999996</v>
      </c>
      <c r="CT61" s="27">
        <v>143988207.49300003</v>
      </c>
      <c r="CU61" s="27">
        <v>940623.05700000015</v>
      </c>
      <c r="CV61" s="27">
        <v>100406305.876</v>
      </c>
      <c r="CW61" s="7">
        <f t="shared" si="35"/>
        <v>143988207.49300003</v>
      </c>
      <c r="CY61" t="str">
        <f t="shared" si="17"/>
        <v/>
      </c>
      <c r="DE61" s="7" t="str">
        <f t="shared" si="18"/>
        <v/>
      </c>
      <c r="DG61" t="str">
        <f t="shared" si="19"/>
        <v/>
      </c>
      <c r="DM61" s="7" t="str">
        <f t="shared" si="32"/>
        <v/>
      </c>
      <c r="DO61" t="str">
        <f t="shared" si="20"/>
        <v/>
      </c>
      <c r="DU61" s="7" t="str">
        <f t="shared" si="21"/>
        <v/>
      </c>
      <c r="DW61" t="str">
        <f t="shared" si="22"/>
        <v/>
      </c>
      <c r="EC61" s="7" t="str">
        <f t="shared" si="33"/>
        <v/>
      </c>
      <c r="EE61">
        <f t="shared" si="23"/>
        <v>51</v>
      </c>
      <c r="EF61" s="33" t="s">
        <v>306</v>
      </c>
      <c r="EG61" s="27">
        <v>450324.69</v>
      </c>
      <c r="EH61" s="27">
        <v>44818447.145999998</v>
      </c>
      <c r="EI61" s="27">
        <v>20.839999999999996</v>
      </c>
      <c r="EJ61" s="27">
        <v>4779.6940000000004</v>
      </c>
      <c r="EK61" s="7">
        <f t="shared" si="34"/>
        <v>44818447.145999998</v>
      </c>
      <c r="EM61" t="str">
        <f t="shared" si="24"/>
        <v/>
      </c>
      <c r="ES61" s="27" t="str">
        <f t="shared" si="25"/>
        <v/>
      </c>
      <c r="EU61" s="27">
        <f t="shared" si="26"/>
        <v>52</v>
      </c>
      <c r="EV61" s="33" t="s">
        <v>343</v>
      </c>
      <c r="EW61" s="27">
        <v>1259593.0220000003</v>
      </c>
      <c r="EX61" s="27">
        <v>137057520.56900001</v>
      </c>
      <c r="EY61" s="27">
        <v>1025050.5730000004</v>
      </c>
      <c r="EZ61" s="27">
        <v>96086264.039999992</v>
      </c>
      <c r="FA61" s="7">
        <f t="shared" si="27"/>
        <v>137057520.56900001</v>
      </c>
    </row>
    <row r="62" spans="5:157" ht="15.75" x14ac:dyDescent="0.25">
      <c r="E62">
        <f t="shared" si="0"/>
        <v>52</v>
      </c>
      <c r="F62" s="33" t="s">
        <v>190</v>
      </c>
      <c r="G62" s="27"/>
      <c r="H62" s="27"/>
      <c r="I62" s="27">
        <v>50</v>
      </c>
      <c r="J62" s="27">
        <v>876</v>
      </c>
      <c r="K62" s="7">
        <f t="shared" si="28"/>
        <v>0</v>
      </c>
      <c r="M62">
        <f t="shared" si="29"/>
        <v>52</v>
      </c>
      <c r="N62" s="33" t="s">
        <v>249</v>
      </c>
      <c r="O62" s="27">
        <v>135793.90399999995</v>
      </c>
      <c r="P62" s="27">
        <v>3522311.9619999998</v>
      </c>
      <c r="Q62" s="27">
        <v>317668.70000000007</v>
      </c>
      <c r="R62" s="27">
        <v>7850673.6899999976</v>
      </c>
      <c r="S62" s="7">
        <f t="shared" si="1"/>
        <v>3522311.9619999998</v>
      </c>
      <c r="U62" t="str">
        <f t="shared" si="2"/>
        <v/>
      </c>
      <c r="AA62" s="27" t="str">
        <f t="shared" si="3"/>
        <v/>
      </c>
      <c r="AC62" t="str">
        <f t="shared" si="4"/>
        <v/>
      </c>
      <c r="AI62" s="7" t="str">
        <f t="shared" si="30"/>
        <v/>
      </c>
      <c r="AK62" t="str">
        <f t="shared" si="5"/>
        <v/>
      </c>
      <c r="AQ62" s="7" t="str">
        <f t="shared" si="6"/>
        <v/>
      </c>
      <c r="AS62" t="str">
        <f t="shared" si="7"/>
        <v/>
      </c>
      <c r="AY62" s="7" t="str">
        <f t="shared" si="8"/>
        <v/>
      </c>
      <c r="BA62">
        <f t="shared" si="9"/>
        <v>52</v>
      </c>
      <c r="BB62" s="33" t="s">
        <v>315</v>
      </c>
      <c r="BC62" s="27">
        <v>35346.46</v>
      </c>
      <c r="BD62" s="27">
        <v>535159.5</v>
      </c>
      <c r="BE62" s="27">
        <v>38383.413</v>
      </c>
      <c r="BF62" s="27">
        <v>592609.98399999994</v>
      </c>
      <c r="BG62" s="7">
        <f t="shared" si="10"/>
        <v>535159.5</v>
      </c>
      <c r="BI62" t="str">
        <f t="shared" si="11"/>
        <v/>
      </c>
      <c r="BO62" s="27" t="str">
        <f t="shared" si="12"/>
        <v/>
      </c>
      <c r="BQ62" s="27">
        <f t="shared" si="13"/>
        <v>52</v>
      </c>
      <c r="BR62" s="33" t="s">
        <v>140</v>
      </c>
      <c r="BS62" s="27">
        <v>11697.4</v>
      </c>
      <c r="BT62" s="27">
        <v>4948087.6590000018</v>
      </c>
      <c r="BU62" s="27">
        <v>3627755</v>
      </c>
      <c r="BV62" s="27">
        <v>143688325.81199998</v>
      </c>
      <c r="BW62" s="27">
        <f t="shared" si="14"/>
        <v>4948087.6590000018</v>
      </c>
      <c r="CH62" s="27">
        <f t="shared" si="15"/>
        <v>52</v>
      </c>
      <c r="CI62" s="33" t="s">
        <v>6</v>
      </c>
      <c r="CJ62" s="27">
        <v>9030</v>
      </c>
      <c r="CK62" s="27">
        <v>208552.70299999998</v>
      </c>
      <c r="CL62" s="27">
        <v>44605.2</v>
      </c>
      <c r="CM62" s="27">
        <v>870387.049</v>
      </c>
      <c r="CN62" s="7">
        <f t="shared" si="16"/>
        <v>208552.70299999998</v>
      </c>
      <c r="CQ62">
        <f t="shared" si="31"/>
        <v>52</v>
      </c>
      <c r="CR62" s="33" t="s">
        <v>272</v>
      </c>
      <c r="CS62" s="27">
        <v>1387179.5950000004</v>
      </c>
      <c r="CT62" s="27">
        <v>141804383.11800003</v>
      </c>
      <c r="CU62" s="27">
        <v>1089434.149</v>
      </c>
      <c r="CV62" s="27">
        <v>107760931.95600002</v>
      </c>
      <c r="CW62" s="7">
        <f t="shared" si="35"/>
        <v>141804383.11800003</v>
      </c>
      <c r="CY62" t="str">
        <f t="shared" si="17"/>
        <v/>
      </c>
      <c r="DE62" s="7" t="str">
        <f t="shared" si="18"/>
        <v/>
      </c>
      <c r="DG62" t="str">
        <f t="shared" si="19"/>
        <v/>
      </c>
      <c r="DM62" s="7" t="str">
        <f t="shared" si="32"/>
        <v/>
      </c>
      <c r="DO62" t="str">
        <f t="shared" si="20"/>
        <v/>
      </c>
      <c r="DU62" s="7" t="str">
        <f t="shared" si="21"/>
        <v/>
      </c>
      <c r="DW62" t="str">
        <f t="shared" si="22"/>
        <v/>
      </c>
      <c r="EC62" s="7" t="str">
        <f t="shared" si="33"/>
        <v/>
      </c>
      <c r="EE62">
        <f t="shared" si="23"/>
        <v>52</v>
      </c>
      <c r="EF62" s="33" t="s">
        <v>323</v>
      </c>
      <c r="EG62" s="27">
        <v>144738.28999999998</v>
      </c>
      <c r="EH62" s="27">
        <v>37550842</v>
      </c>
      <c r="EI62" s="27">
        <v>212209.8</v>
      </c>
      <c r="EJ62" s="27">
        <v>50054133</v>
      </c>
      <c r="EK62" s="7">
        <f t="shared" si="34"/>
        <v>37550842</v>
      </c>
      <c r="EM62" t="str">
        <f t="shared" si="24"/>
        <v/>
      </c>
      <c r="ES62" s="27" t="str">
        <f t="shared" si="25"/>
        <v/>
      </c>
      <c r="EU62" s="27">
        <f t="shared" si="26"/>
        <v>53</v>
      </c>
      <c r="EV62" s="33" t="s">
        <v>346</v>
      </c>
      <c r="EW62" s="27">
        <v>1638816.1240000001</v>
      </c>
      <c r="EX62" s="27">
        <v>125226886.013</v>
      </c>
      <c r="EY62" s="27">
        <v>2744496.952000001</v>
      </c>
      <c r="EZ62" s="27">
        <v>163489884.73400003</v>
      </c>
      <c r="FA62" s="7">
        <f t="shared" si="27"/>
        <v>125226886.013</v>
      </c>
    </row>
    <row r="63" spans="5:157" ht="15.75" x14ac:dyDescent="0.25">
      <c r="E63" t="str">
        <f t="shared" si="0"/>
        <v/>
      </c>
      <c r="F63" s="26" t="s">
        <v>138</v>
      </c>
      <c r="G63" s="27">
        <v>1970602534.6760006</v>
      </c>
      <c r="H63" s="27">
        <v>43099639069.849022</v>
      </c>
      <c r="I63" s="27">
        <v>2159120373.2399998</v>
      </c>
      <c r="J63" s="27">
        <v>42363791299.751007</v>
      </c>
      <c r="K63" s="7" t="str">
        <f>IF(OR(F63="Indéfini",F63="Autres",F63="Autre",F63="Autres produits alimentaires",F63="Total général"),"",IF(F63&lt;&gt;"",H63,""))</f>
        <v/>
      </c>
      <c r="M63">
        <f t="shared" si="29"/>
        <v>53</v>
      </c>
      <c r="N63" s="33" t="s">
        <v>268</v>
      </c>
      <c r="O63" s="27">
        <v>26541.782999999999</v>
      </c>
      <c r="P63" s="27">
        <v>3191297.4309999999</v>
      </c>
      <c r="Q63" s="27">
        <v>16657.282000000003</v>
      </c>
      <c r="R63" s="27">
        <v>4058464.8069999996</v>
      </c>
      <c r="S63" s="7">
        <f t="shared" si="1"/>
        <v>3191297.4309999999</v>
      </c>
      <c r="U63" t="str">
        <f t="shared" si="2"/>
        <v/>
      </c>
      <c r="AA63" s="27" t="str">
        <f t="shared" si="3"/>
        <v/>
      </c>
      <c r="AC63" t="str">
        <f t="shared" si="4"/>
        <v/>
      </c>
      <c r="AI63" s="7" t="str">
        <f t="shared" si="30"/>
        <v/>
      </c>
      <c r="AK63" t="str">
        <f t="shared" si="5"/>
        <v/>
      </c>
      <c r="AQ63" s="7" t="str">
        <f t="shared" si="6"/>
        <v/>
      </c>
      <c r="AS63" t="str">
        <f t="shared" si="7"/>
        <v/>
      </c>
      <c r="AY63" s="7" t="str">
        <f t="shared" si="8"/>
        <v/>
      </c>
      <c r="BA63">
        <f t="shared" si="9"/>
        <v>53</v>
      </c>
      <c r="BB63" s="33" t="s">
        <v>307</v>
      </c>
      <c r="BC63" s="27">
        <v>9240</v>
      </c>
      <c r="BD63" s="27">
        <v>350000</v>
      </c>
      <c r="BE63" s="27">
        <v>10247.9</v>
      </c>
      <c r="BF63" s="27">
        <v>625235.09</v>
      </c>
      <c r="BG63" s="7">
        <f t="shared" si="10"/>
        <v>350000</v>
      </c>
      <c r="BI63" t="str">
        <f t="shared" si="11"/>
        <v/>
      </c>
      <c r="BO63" s="27" t="str">
        <f t="shared" si="12"/>
        <v/>
      </c>
      <c r="BQ63" s="27">
        <f t="shared" si="13"/>
        <v>53</v>
      </c>
      <c r="BR63" s="33" t="s">
        <v>197</v>
      </c>
      <c r="BS63" s="27">
        <v>70276.315000000002</v>
      </c>
      <c r="BT63" s="27">
        <v>4757354.6520000007</v>
      </c>
      <c r="BU63" s="27">
        <v>246219.986</v>
      </c>
      <c r="BV63" s="27">
        <v>9715516.9800000004</v>
      </c>
      <c r="BW63" s="27">
        <f t="shared" si="14"/>
        <v>4757354.6520000007</v>
      </c>
      <c r="CH63" s="27">
        <f t="shared" si="15"/>
        <v>53</v>
      </c>
      <c r="CI63" s="33" t="s">
        <v>13</v>
      </c>
      <c r="CJ63" s="27">
        <v>5130.8</v>
      </c>
      <c r="CK63" s="27">
        <v>70899.95</v>
      </c>
      <c r="CL63" s="27">
        <v>53001</v>
      </c>
      <c r="CM63" s="27">
        <v>623061</v>
      </c>
      <c r="CN63" s="7">
        <f t="shared" si="16"/>
        <v>70899.95</v>
      </c>
      <c r="CQ63">
        <f t="shared" si="31"/>
        <v>53</v>
      </c>
      <c r="CR63" s="33" t="s">
        <v>253</v>
      </c>
      <c r="CS63" s="27">
        <v>773983.58599999989</v>
      </c>
      <c r="CT63" s="27">
        <v>135074890.99100006</v>
      </c>
      <c r="CU63" s="27">
        <v>80631.494999999995</v>
      </c>
      <c r="CV63" s="27">
        <v>24743664.713999998</v>
      </c>
      <c r="CW63" s="7">
        <f t="shared" si="35"/>
        <v>135074890.99100006</v>
      </c>
      <c r="CY63" t="str">
        <f t="shared" si="17"/>
        <v/>
      </c>
      <c r="DE63" s="7" t="str">
        <f t="shared" si="18"/>
        <v/>
      </c>
      <c r="DG63" t="str">
        <f t="shared" si="19"/>
        <v/>
      </c>
      <c r="DM63" s="7" t="str">
        <f t="shared" si="32"/>
        <v/>
      </c>
      <c r="DO63" t="str">
        <f t="shared" si="20"/>
        <v/>
      </c>
      <c r="DU63" s="7" t="str">
        <f t="shared" si="21"/>
        <v/>
      </c>
      <c r="DW63" t="str">
        <f t="shared" si="22"/>
        <v/>
      </c>
      <c r="EC63" s="7" t="str">
        <f t="shared" si="33"/>
        <v/>
      </c>
      <c r="EE63">
        <f t="shared" si="23"/>
        <v>53</v>
      </c>
      <c r="EF63" s="33" t="s">
        <v>302</v>
      </c>
      <c r="EG63" s="27">
        <v>30039.219000000005</v>
      </c>
      <c r="EH63" s="27">
        <v>36481721.932999998</v>
      </c>
      <c r="EI63" s="27">
        <v>30809.867999999995</v>
      </c>
      <c r="EJ63" s="27">
        <v>42299043.160999998</v>
      </c>
      <c r="EK63" s="7">
        <f t="shared" si="34"/>
        <v>36481721.932999998</v>
      </c>
      <c r="EM63" t="str">
        <f t="shared" si="24"/>
        <v/>
      </c>
      <c r="ES63" s="27" t="str">
        <f t="shared" si="25"/>
        <v/>
      </c>
      <c r="EU63" s="27" t="str">
        <f t="shared" si="26"/>
        <v/>
      </c>
      <c r="EV63" s="33" t="s">
        <v>113</v>
      </c>
      <c r="EW63" s="27">
        <v>2090394.101</v>
      </c>
      <c r="EX63" s="27">
        <v>102118962.32100002</v>
      </c>
      <c r="EY63" s="27">
        <v>1221509.1510000001</v>
      </c>
      <c r="EZ63" s="27">
        <v>72179786.294</v>
      </c>
      <c r="FA63" s="7" t="str">
        <f t="shared" si="27"/>
        <v/>
      </c>
    </row>
    <row r="64" spans="5:157" ht="15.75" x14ac:dyDescent="0.25">
      <c r="E64" t="str">
        <f t="shared" si="0"/>
        <v/>
      </c>
      <c r="K64" s="7" t="str">
        <f t="shared" si="28"/>
        <v/>
      </c>
      <c r="M64">
        <f t="shared" si="29"/>
        <v>54</v>
      </c>
      <c r="N64" s="33" t="s">
        <v>277</v>
      </c>
      <c r="O64" s="27">
        <v>76639.272999999986</v>
      </c>
      <c r="P64" s="27">
        <v>3166290.5589999999</v>
      </c>
      <c r="Q64" s="27">
        <v>115361.67000000001</v>
      </c>
      <c r="R64" s="27">
        <v>3948930</v>
      </c>
      <c r="S64" s="7">
        <f t="shared" si="1"/>
        <v>3166290.5589999999</v>
      </c>
      <c r="U64" t="str">
        <f t="shared" si="2"/>
        <v/>
      </c>
      <c r="AA64" s="27" t="str">
        <f t="shared" si="3"/>
        <v/>
      </c>
      <c r="AC64" t="str">
        <f t="shared" si="4"/>
        <v/>
      </c>
      <c r="AI64" s="7" t="str">
        <f t="shared" si="30"/>
        <v/>
      </c>
      <c r="AK64" t="str">
        <f t="shared" si="5"/>
        <v/>
      </c>
      <c r="AQ64" s="7" t="str">
        <f t="shared" si="6"/>
        <v/>
      </c>
      <c r="AS64" t="str">
        <f t="shared" si="7"/>
        <v/>
      </c>
      <c r="AY64" s="7" t="str">
        <f t="shared" si="8"/>
        <v/>
      </c>
      <c r="BA64">
        <f t="shared" si="9"/>
        <v>54</v>
      </c>
      <c r="BB64" s="33" t="s">
        <v>295</v>
      </c>
      <c r="BC64" s="27">
        <v>10547.080000000002</v>
      </c>
      <c r="BD64" s="27">
        <v>347269.30800000002</v>
      </c>
      <c r="BE64" s="27">
        <v>11122.894</v>
      </c>
      <c r="BF64" s="27">
        <v>609525.78899999999</v>
      </c>
      <c r="BG64" s="7">
        <f t="shared" si="10"/>
        <v>347269.30800000002</v>
      </c>
      <c r="BI64" t="str">
        <f t="shared" si="11"/>
        <v/>
      </c>
      <c r="BO64" s="27" t="str">
        <f t="shared" si="12"/>
        <v/>
      </c>
      <c r="BQ64" s="27">
        <f t="shared" si="13"/>
        <v>54</v>
      </c>
      <c r="BR64" s="33" t="s">
        <v>337</v>
      </c>
      <c r="BS64" s="27">
        <v>52412.6</v>
      </c>
      <c r="BT64" s="27">
        <v>3154883</v>
      </c>
      <c r="BU64" s="27">
        <v>822035.79</v>
      </c>
      <c r="BV64" s="27">
        <v>116883753</v>
      </c>
      <c r="BW64" s="27">
        <f t="shared" si="14"/>
        <v>3154883</v>
      </c>
      <c r="CH64" s="27" t="str">
        <f t="shared" si="15"/>
        <v/>
      </c>
      <c r="CI64" s="26" t="s">
        <v>138</v>
      </c>
      <c r="CJ64" s="27">
        <v>7968512862.184</v>
      </c>
      <c r="CK64" s="27">
        <v>40164421230.723</v>
      </c>
      <c r="CL64" s="27">
        <v>7389639016.6779995</v>
      </c>
      <c r="CM64" s="27">
        <v>41131935504.685997</v>
      </c>
      <c r="CN64" s="7" t="str">
        <f>IF(OR(CI64="Indéfini",CI64="Autres",CI64="Autre",CI64="Autres produits alimentaires",CI64="Total général"),"",IF(CI64&lt;&gt;"",CK64,""))</f>
        <v/>
      </c>
      <c r="CQ64">
        <f t="shared" si="31"/>
        <v>54</v>
      </c>
      <c r="CR64" s="33" t="s">
        <v>65</v>
      </c>
      <c r="CS64" s="27">
        <v>2892973.2509999997</v>
      </c>
      <c r="CT64" s="27">
        <v>133941082.63500002</v>
      </c>
      <c r="CU64" s="27">
        <v>2522908.4929999993</v>
      </c>
      <c r="CV64" s="27">
        <v>135719620.493</v>
      </c>
      <c r="CW64" s="7">
        <f t="shared" si="35"/>
        <v>133941082.63500002</v>
      </c>
      <c r="CY64" t="str">
        <f t="shared" si="17"/>
        <v/>
      </c>
      <c r="DE64" s="7" t="str">
        <f t="shared" si="18"/>
        <v/>
      </c>
      <c r="DG64" t="str">
        <f t="shared" si="19"/>
        <v/>
      </c>
      <c r="DM64" s="7" t="str">
        <f t="shared" si="32"/>
        <v/>
      </c>
      <c r="DO64" t="str">
        <f t="shared" si="20"/>
        <v/>
      </c>
      <c r="DU64" s="7" t="str">
        <f t="shared" si="21"/>
        <v/>
      </c>
      <c r="DW64" t="str">
        <f t="shared" si="22"/>
        <v/>
      </c>
      <c r="EC64" s="7" t="str">
        <f t="shared" si="33"/>
        <v/>
      </c>
      <c r="EE64">
        <f t="shared" si="23"/>
        <v>54</v>
      </c>
      <c r="EF64" s="33" t="s">
        <v>295</v>
      </c>
      <c r="EG64" s="27">
        <v>583134.73900000006</v>
      </c>
      <c r="EH64" s="27">
        <v>34008376.208999991</v>
      </c>
      <c r="EI64" s="27">
        <v>538217.80999999994</v>
      </c>
      <c r="EJ64" s="27">
        <v>33932526.038999997</v>
      </c>
      <c r="EK64" s="7">
        <f t="shared" si="34"/>
        <v>34008376.208999991</v>
      </c>
      <c r="EM64" t="str">
        <f t="shared" si="24"/>
        <v/>
      </c>
      <c r="ES64" s="27" t="str">
        <f t="shared" si="25"/>
        <v/>
      </c>
      <c r="EU64" s="27">
        <f t="shared" si="26"/>
        <v>54</v>
      </c>
      <c r="EV64" s="33" t="s">
        <v>140</v>
      </c>
      <c r="EW64" s="27">
        <v>6425304.6229999987</v>
      </c>
      <c r="EX64" s="27">
        <v>96658291.288000003</v>
      </c>
      <c r="EY64" s="27">
        <v>2362307.4640000006</v>
      </c>
      <c r="EZ64" s="27">
        <v>162032494.75600001</v>
      </c>
      <c r="FA64" s="7">
        <f t="shared" si="27"/>
        <v>96658291.288000003</v>
      </c>
    </row>
    <row r="65" spans="5:157" ht="15.75" x14ac:dyDescent="0.25">
      <c r="E65" t="str">
        <f t="shared" si="0"/>
        <v/>
      </c>
      <c r="K65" s="7" t="str">
        <f t="shared" si="28"/>
        <v/>
      </c>
      <c r="M65">
        <f t="shared" si="29"/>
        <v>55</v>
      </c>
      <c r="N65" s="33" t="s">
        <v>260</v>
      </c>
      <c r="O65" s="27">
        <v>84633.95</v>
      </c>
      <c r="P65" s="27">
        <v>2872777.8050000002</v>
      </c>
      <c r="Q65" s="27">
        <v>1495.62</v>
      </c>
      <c r="R65" s="27">
        <v>241051.68799999999</v>
      </c>
      <c r="S65" s="7">
        <f t="shared" si="1"/>
        <v>2872777.8050000002</v>
      </c>
      <c r="U65" t="str">
        <f t="shared" si="2"/>
        <v/>
      </c>
      <c r="AA65" s="27" t="str">
        <f t="shared" si="3"/>
        <v/>
      </c>
      <c r="AC65" t="str">
        <f t="shared" si="4"/>
        <v/>
      </c>
      <c r="AI65" s="7" t="str">
        <f t="shared" si="30"/>
        <v/>
      </c>
      <c r="AK65" t="str">
        <f t="shared" si="5"/>
        <v/>
      </c>
      <c r="AQ65" s="7" t="str">
        <f t="shared" si="6"/>
        <v/>
      </c>
      <c r="AS65" t="str">
        <f t="shared" si="7"/>
        <v/>
      </c>
      <c r="AY65" s="7" t="str">
        <f t="shared" si="8"/>
        <v/>
      </c>
      <c r="BA65">
        <f t="shared" si="9"/>
        <v>55</v>
      </c>
      <c r="BB65" s="33" t="s">
        <v>316</v>
      </c>
      <c r="BC65" s="27">
        <v>357.2</v>
      </c>
      <c r="BD65" s="27">
        <v>339714.6</v>
      </c>
      <c r="BE65" s="27">
        <v>2004.72</v>
      </c>
      <c r="BF65" s="27">
        <v>1196719.7</v>
      </c>
      <c r="BG65" s="7">
        <f t="shared" si="10"/>
        <v>339714.6</v>
      </c>
      <c r="BI65" t="str">
        <f t="shared" si="11"/>
        <v/>
      </c>
      <c r="BO65" s="27" t="str">
        <f t="shared" si="12"/>
        <v/>
      </c>
      <c r="BQ65" s="27">
        <f t="shared" si="13"/>
        <v>55</v>
      </c>
      <c r="BR65" s="33" t="s">
        <v>196</v>
      </c>
      <c r="BS65" s="27">
        <v>6073.9900000000016</v>
      </c>
      <c r="BT65" s="27">
        <v>2991901.85</v>
      </c>
      <c r="BU65" s="27">
        <v>3565.94</v>
      </c>
      <c r="BV65" s="27">
        <v>2810515.8</v>
      </c>
      <c r="BW65" s="27">
        <f t="shared" si="14"/>
        <v>2991901.85</v>
      </c>
      <c r="CH65" s="27" t="str">
        <f t="shared" si="15"/>
        <v/>
      </c>
      <c r="CN65" s="7" t="str">
        <f t="shared" si="16"/>
        <v/>
      </c>
      <c r="CQ65">
        <f t="shared" si="31"/>
        <v>55</v>
      </c>
      <c r="CR65" s="33" t="s">
        <v>249</v>
      </c>
      <c r="CS65" s="27">
        <v>3743848.9650000008</v>
      </c>
      <c r="CT65" s="27">
        <v>119553693.69399999</v>
      </c>
      <c r="CU65" s="27">
        <v>3037779.2009999976</v>
      </c>
      <c r="CV65" s="27">
        <v>98188676.761999965</v>
      </c>
      <c r="CW65" s="7">
        <f t="shared" si="35"/>
        <v>119553693.69399999</v>
      </c>
      <c r="CY65" t="str">
        <f t="shared" si="17"/>
        <v/>
      </c>
      <c r="DE65" s="7" t="str">
        <f t="shared" si="18"/>
        <v/>
      </c>
      <c r="DG65" t="str">
        <f t="shared" si="19"/>
        <v/>
      </c>
      <c r="DM65" s="7" t="str">
        <f t="shared" si="32"/>
        <v/>
      </c>
      <c r="DO65" t="str">
        <f t="shared" si="20"/>
        <v/>
      </c>
      <c r="DU65" s="7" t="str">
        <f t="shared" si="21"/>
        <v/>
      </c>
      <c r="DW65" t="str">
        <f t="shared" si="22"/>
        <v/>
      </c>
      <c r="EC65" s="7" t="str">
        <f t="shared" si="33"/>
        <v/>
      </c>
      <c r="EE65">
        <f t="shared" si="23"/>
        <v>55</v>
      </c>
      <c r="EF65" s="33" t="s">
        <v>296</v>
      </c>
      <c r="EG65" s="27">
        <v>555819.24399999995</v>
      </c>
      <c r="EH65" s="27">
        <v>28845002.059</v>
      </c>
      <c r="EI65" s="27">
        <v>402716.36700000009</v>
      </c>
      <c r="EJ65" s="27">
        <v>16109331.458000001</v>
      </c>
      <c r="EK65" s="7">
        <f t="shared" si="34"/>
        <v>28845002.059</v>
      </c>
      <c r="EM65" t="str">
        <f t="shared" si="24"/>
        <v/>
      </c>
      <c r="ES65" s="27" t="str">
        <f t="shared" si="25"/>
        <v/>
      </c>
      <c r="EU65" s="27">
        <f t="shared" si="26"/>
        <v>55</v>
      </c>
      <c r="EV65" s="33" t="s">
        <v>337</v>
      </c>
      <c r="EW65" s="27">
        <v>592257.40599999984</v>
      </c>
      <c r="EX65" s="27">
        <v>93959789.885000005</v>
      </c>
      <c r="EY65" s="27">
        <v>436403.2969999999</v>
      </c>
      <c r="EZ65" s="27">
        <v>34287673.470999986</v>
      </c>
      <c r="FA65" s="7">
        <f t="shared" si="27"/>
        <v>93959789.885000005</v>
      </c>
    </row>
    <row r="66" spans="5:157" ht="15.75" x14ac:dyDescent="0.25">
      <c r="E66" t="str">
        <f t="shared" si="0"/>
        <v/>
      </c>
      <c r="K66" s="7" t="str">
        <f t="shared" si="28"/>
        <v/>
      </c>
      <c r="M66">
        <f t="shared" si="29"/>
        <v>56</v>
      </c>
      <c r="N66" s="33" t="s">
        <v>168</v>
      </c>
      <c r="O66" s="27">
        <v>127054.5</v>
      </c>
      <c r="P66" s="27">
        <v>2850073.2350000003</v>
      </c>
      <c r="Q66" s="27">
        <v>80475.540000000008</v>
      </c>
      <c r="R66" s="27">
        <v>4111188</v>
      </c>
      <c r="S66" s="7">
        <f t="shared" si="1"/>
        <v>2850073.2350000003</v>
      </c>
      <c r="U66" t="str">
        <f t="shared" si="2"/>
        <v/>
      </c>
      <c r="AA66" s="27" t="str">
        <f t="shared" si="3"/>
        <v/>
      </c>
      <c r="AC66" t="str">
        <f t="shared" si="4"/>
        <v/>
      </c>
      <c r="AI66" s="7" t="str">
        <f t="shared" si="30"/>
        <v/>
      </c>
      <c r="AK66" t="str">
        <f t="shared" si="5"/>
        <v/>
      </c>
      <c r="AQ66" s="7" t="str">
        <f t="shared" si="6"/>
        <v/>
      </c>
      <c r="AS66" t="str">
        <f t="shared" si="7"/>
        <v/>
      </c>
      <c r="AY66" s="7" t="str">
        <f t="shared" si="8"/>
        <v/>
      </c>
      <c r="BA66">
        <f t="shared" si="9"/>
        <v>56</v>
      </c>
      <c r="BB66" s="33" t="s">
        <v>323</v>
      </c>
      <c r="BC66" s="27">
        <v>431</v>
      </c>
      <c r="BD66" s="27">
        <v>338313.745</v>
      </c>
      <c r="BE66" s="27">
        <v>1279.8800000000001</v>
      </c>
      <c r="BF66" s="27">
        <v>309360.37</v>
      </c>
      <c r="BG66" s="7">
        <f t="shared" si="10"/>
        <v>338313.745</v>
      </c>
      <c r="BI66" t="str">
        <f t="shared" si="11"/>
        <v/>
      </c>
      <c r="BO66" s="27" t="str">
        <f t="shared" si="12"/>
        <v/>
      </c>
      <c r="BQ66" s="27">
        <f t="shared" si="13"/>
        <v>56</v>
      </c>
      <c r="BR66" s="33" t="s">
        <v>352</v>
      </c>
      <c r="BS66" s="27">
        <v>102714.7</v>
      </c>
      <c r="BT66" s="27">
        <v>2770911.0550000006</v>
      </c>
      <c r="BU66" s="27">
        <v>55096.3</v>
      </c>
      <c r="BV66" s="27">
        <v>468427.91200000001</v>
      </c>
      <c r="BW66" s="27">
        <f t="shared" si="14"/>
        <v>2770911.0550000006</v>
      </c>
      <c r="CH66" s="27" t="str">
        <f t="shared" si="15"/>
        <v/>
      </c>
      <c r="CN66" s="7" t="str">
        <f t="shared" si="16"/>
        <v/>
      </c>
      <c r="CQ66">
        <f t="shared" si="31"/>
        <v>56</v>
      </c>
      <c r="CR66" s="33" t="s">
        <v>270</v>
      </c>
      <c r="CS66" s="27">
        <v>3916885.379999999</v>
      </c>
      <c r="CT66" s="27">
        <v>113547733.861</v>
      </c>
      <c r="CU66" s="27">
        <v>3753331.8739999984</v>
      </c>
      <c r="CV66" s="27">
        <v>87245179.662</v>
      </c>
      <c r="CW66" s="7">
        <f t="shared" si="35"/>
        <v>113547733.861</v>
      </c>
      <c r="CY66" t="str">
        <f t="shared" si="17"/>
        <v/>
      </c>
      <c r="DE66" s="7" t="str">
        <f t="shared" si="18"/>
        <v/>
      </c>
      <c r="DG66" t="str">
        <f t="shared" si="19"/>
        <v/>
      </c>
      <c r="DM66" s="7" t="str">
        <f t="shared" si="32"/>
        <v/>
      </c>
      <c r="DO66" t="str">
        <f t="shared" si="20"/>
        <v/>
      </c>
      <c r="DU66" s="7" t="str">
        <f t="shared" si="21"/>
        <v/>
      </c>
      <c r="DW66" t="str">
        <f t="shared" si="22"/>
        <v/>
      </c>
      <c r="EC66" s="7" t="str">
        <f t="shared" si="33"/>
        <v/>
      </c>
      <c r="EE66">
        <f t="shared" si="23"/>
        <v>56</v>
      </c>
      <c r="EF66" s="33" t="s">
        <v>315</v>
      </c>
      <c r="EG66" s="27">
        <v>773106.82100000011</v>
      </c>
      <c r="EH66" s="27">
        <v>27729062.563000008</v>
      </c>
      <c r="EI66" s="27">
        <v>430110.30099999998</v>
      </c>
      <c r="EJ66" s="27">
        <v>21102479.849999983</v>
      </c>
      <c r="EK66" s="7">
        <f t="shared" si="34"/>
        <v>27729062.563000008</v>
      </c>
      <c r="EM66" t="str">
        <f t="shared" si="24"/>
        <v/>
      </c>
      <c r="ES66" s="27" t="str">
        <f t="shared" si="25"/>
        <v/>
      </c>
      <c r="EU66" s="27">
        <f t="shared" si="26"/>
        <v>56</v>
      </c>
      <c r="EV66" s="33" t="s">
        <v>100</v>
      </c>
      <c r="EW66" s="27">
        <v>2797779.0010000011</v>
      </c>
      <c r="EX66" s="27">
        <v>92254681.75500001</v>
      </c>
      <c r="EY66" s="27">
        <v>1073990.0889999995</v>
      </c>
      <c r="EZ66" s="27">
        <v>38606871.549999982</v>
      </c>
      <c r="FA66" s="7">
        <f t="shared" si="27"/>
        <v>92254681.75500001</v>
      </c>
    </row>
    <row r="67" spans="5:157" ht="15.75" x14ac:dyDescent="0.25">
      <c r="E67" t="str">
        <f t="shared" si="0"/>
        <v/>
      </c>
      <c r="K67" s="7" t="str">
        <f t="shared" si="28"/>
        <v/>
      </c>
      <c r="M67">
        <f t="shared" si="29"/>
        <v>57</v>
      </c>
      <c r="N67" s="33" t="s">
        <v>170</v>
      </c>
      <c r="O67" s="27">
        <v>12279.564</v>
      </c>
      <c r="P67" s="27">
        <v>2266793.5190000003</v>
      </c>
      <c r="Q67" s="27">
        <v>13585.728999999999</v>
      </c>
      <c r="R67" s="27">
        <v>722743.9160000002</v>
      </c>
      <c r="S67" s="7">
        <f t="shared" si="1"/>
        <v>2266793.5190000003</v>
      </c>
      <c r="U67" t="str">
        <f t="shared" si="2"/>
        <v/>
      </c>
      <c r="AA67" s="27" t="str">
        <f t="shared" si="3"/>
        <v/>
      </c>
      <c r="AC67" t="str">
        <f t="shared" si="4"/>
        <v/>
      </c>
      <c r="AI67" s="7" t="str">
        <f t="shared" si="30"/>
        <v/>
      </c>
      <c r="AK67" t="str">
        <f t="shared" si="5"/>
        <v/>
      </c>
      <c r="AQ67" s="7" t="str">
        <f t="shared" si="6"/>
        <v/>
      </c>
      <c r="AS67" t="str">
        <f t="shared" si="7"/>
        <v/>
      </c>
      <c r="AY67" s="7" t="str">
        <f t="shared" si="8"/>
        <v/>
      </c>
      <c r="BA67">
        <f t="shared" si="9"/>
        <v>57</v>
      </c>
      <c r="BB67" s="33" t="s">
        <v>303</v>
      </c>
      <c r="BC67" s="27">
        <v>991.01900000000001</v>
      </c>
      <c r="BD67" s="27">
        <v>323857</v>
      </c>
      <c r="BE67" s="27">
        <v>115.50000000000001</v>
      </c>
      <c r="BF67" s="27">
        <v>1014553</v>
      </c>
      <c r="BG67" s="7">
        <f t="shared" si="10"/>
        <v>323857</v>
      </c>
      <c r="BI67" t="str">
        <f t="shared" si="11"/>
        <v/>
      </c>
      <c r="BO67" s="27" t="str">
        <f t="shared" si="12"/>
        <v/>
      </c>
      <c r="BQ67" s="27">
        <f t="shared" si="13"/>
        <v>57</v>
      </c>
      <c r="BR67" s="33" t="s">
        <v>341</v>
      </c>
      <c r="BS67" s="27">
        <v>13977.348</v>
      </c>
      <c r="BT67" s="27">
        <v>1318741.96</v>
      </c>
      <c r="BU67" s="27">
        <v>5694.6880000000001</v>
      </c>
      <c r="BV67" s="27">
        <v>1067597</v>
      </c>
      <c r="BW67" s="27">
        <f t="shared" si="14"/>
        <v>1318741.96</v>
      </c>
      <c r="CH67" s="27" t="str">
        <f t="shared" si="15"/>
        <v/>
      </c>
      <c r="CN67" s="7" t="str">
        <f t="shared" si="16"/>
        <v/>
      </c>
      <c r="CQ67">
        <f t="shared" si="31"/>
        <v>57</v>
      </c>
      <c r="CR67" s="33" t="s">
        <v>269</v>
      </c>
      <c r="CS67" s="27">
        <v>719103.41800000018</v>
      </c>
      <c r="CT67" s="27">
        <v>109750402.13700005</v>
      </c>
      <c r="CU67" s="27">
        <v>733606.32700000016</v>
      </c>
      <c r="CV67" s="27">
        <v>89362540.756999955</v>
      </c>
      <c r="CW67" s="7">
        <f t="shared" si="35"/>
        <v>109750402.13700005</v>
      </c>
      <c r="CY67" t="str">
        <f t="shared" si="17"/>
        <v/>
      </c>
      <c r="DE67" s="7" t="str">
        <f t="shared" si="18"/>
        <v/>
      </c>
      <c r="DG67" t="str">
        <f t="shared" si="19"/>
        <v/>
      </c>
      <c r="DM67" s="7" t="str">
        <f t="shared" si="32"/>
        <v/>
      </c>
      <c r="DO67" t="str">
        <f t="shared" si="20"/>
        <v/>
      </c>
      <c r="DU67" s="7" t="str">
        <f t="shared" si="21"/>
        <v/>
      </c>
      <c r="DW67" t="str">
        <f t="shared" si="22"/>
        <v/>
      </c>
      <c r="EC67" s="7" t="str">
        <f t="shared" si="33"/>
        <v/>
      </c>
      <c r="EE67">
        <f t="shared" si="23"/>
        <v>57</v>
      </c>
      <c r="EF67" s="33" t="s">
        <v>309</v>
      </c>
      <c r="EG67" s="27">
        <v>703286.07799999986</v>
      </c>
      <c r="EH67" s="27">
        <v>24840639.831999995</v>
      </c>
      <c r="EI67" s="27">
        <v>409898.78200000006</v>
      </c>
      <c r="EJ67" s="27">
        <v>17570187.800000001</v>
      </c>
      <c r="EK67" s="7">
        <f t="shared" si="34"/>
        <v>24840639.831999995</v>
      </c>
      <c r="EM67" t="str">
        <f t="shared" si="24"/>
        <v/>
      </c>
      <c r="ES67" s="27" t="str">
        <f t="shared" si="25"/>
        <v/>
      </c>
      <c r="EU67" s="27">
        <f t="shared" si="26"/>
        <v>57</v>
      </c>
      <c r="EV67" s="33" t="s">
        <v>335</v>
      </c>
      <c r="EW67" s="27">
        <v>1897845.0879999995</v>
      </c>
      <c r="EX67" s="27">
        <v>85312204.460999995</v>
      </c>
      <c r="EY67" s="27">
        <v>1741592.9000000006</v>
      </c>
      <c r="EZ67" s="27">
        <v>81912594.440000027</v>
      </c>
      <c r="FA67" s="7">
        <f t="shared" si="27"/>
        <v>85312204.460999995</v>
      </c>
    </row>
    <row r="68" spans="5:157" ht="15.75" x14ac:dyDescent="0.25">
      <c r="E68" t="str">
        <f t="shared" si="0"/>
        <v/>
      </c>
      <c r="K68" s="7" t="str">
        <f t="shared" si="28"/>
        <v/>
      </c>
      <c r="M68">
        <f t="shared" si="29"/>
        <v>58</v>
      </c>
      <c r="N68" s="33" t="s">
        <v>255</v>
      </c>
      <c r="O68" s="27">
        <v>123849.65</v>
      </c>
      <c r="P68" s="27">
        <v>1939468.1</v>
      </c>
      <c r="Q68" s="27">
        <v>217454</v>
      </c>
      <c r="R68" s="27">
        <v>3893460</v>
      </c>
      <c r="S68" s="7">
        <f t="shared" si="1"/>
        <v>1939468.1</v>
      </c>
      <c r="U68" t="str">
        <f t="shared" si="2"/>
        <v/>
      </c>
      <c r="AA68" s="27" t="str">
        <f t="shared" si="3"/>
        <v/>
      </c>
      <c r="AC68" t="str">
        <f t="shared" si="4"/>
        <v/>
      </c>
      <c r="AI68" s="7" t="str">
        <f t="shared" si="30"/>
        <v/>
      </c>
      <c r="AK68" t="str">
        <f t="shared" si="5"/>
        <v/>
      </c>
      <c r="AQ68" s="7" t="str">
        <f t="shared" si="6"/>
        <v/>
      </c>
      <c r="AS68" t="str">
        <f t="shared" si="7"/>
        <v/>
      </c>
      <c r="AY68" s="7" t="str">
        <f t="shared" si="8"/>
        <v/>
      </c>
      <c r="BA68">
        <f t="shared" si="9"/>
        <v>58</v>
      </c>
      <c r="BB68" s="33" t="s">
        <v>309</v>
      </c>
      <c r="BC68" s="27">
        <v>2972.942</v>
      </c>
      <c r="BD68" s="27">
        <v>259351</v>
      </c>
      <c r="BE68" s="27">
        <v>318.94</v>
      </c>
      <c r="BF68" s="27">
        <v>70027</v>
      </c>
      <c r="BG68" s="7">
        <f t="shared" si="10"/>
        <v>259351</v>
      </c>
      <c r="BI68" t="str">
        <f t="shared" si="11"/>
        <v/>
      </c>
      <c r="BO68" s="27" t="str">
        <f t="shared" si="12"/>
        <v/>
      </c>
      <c r="BQ68" s="27">
        <f t="shared" si="13"/>
        <v>58</v>
      </c>
      <c r="BR68" s="33" t="s">
        <v>328</v>
      </c>
      <c r="BS68" s="27">
        <v>2192.5</v>
      </c>
      <c r="BT68" s="27">
        <v>1092184.45</v>
      </c>
      <c r="BU68" s="27">
        <v>428.70000000000005</v>
      </c>
      <c r="BV68" s="27">
        <v>140901</v>
      </c>
      <c r="BW68" s="27">
        <f t="shared" si="14"/>
        <v>1092184.45</v>
      </c>
      <c r="CH68" s="27" t="str">
        <f t="shared" si="15"/>
        <v/>
      </c>
      <c r="CN68" s="7" t="str">
        <f t="shared" si="16"/>
        <v/>
      </c>
      <c r="CQ68">
        <f t="shared" si="31"/>
        <v>58</v>
      </c>
      <c r="CR68" s="33" t="s">
        <v>243</v>
      </c>
      <c r="CS68" s="27">
        <v>3543488.518000002</v>
      </c>
      <c r="CT68" s="27">
        <v>104476985.69699998</v>
      </c>
      <c r="CU68" s="27">
        <v>1714843.8590000002</v>
      </c>
      <c r="CV68" s="27">
        <v>61649911.539999999</v>
      </c>
      <c r="CW68" s="7">
        <f t="shared" si="35"/>
        <v>104476985.69699998</v>
      </c>
      <c r="CY68" t="str">
        <f t="shared" si="17"/>
        <v/>
      </c>
      <c r="DE68" s="7" t="str">
        <f t="shared" si="18"/>
        <v/>
      </c>
      <c r="DG68" t="str">
        <f t="shared" si="19"/>
        <v/>
      </c>
      <c r="DM68" s="7" t="str">
        <f t="shared" si="32"/>
        <v/>
      </c>
      <c r="DO68" t="str">
        <f t="shared" si="20"/>
        <v/>
      </c>
      <c r="DU68" s="7" t="str">
        <f t="shared" si="21"/>
        <v/>
      </c>
      <c r="DW68" t="str">
        <f t="shared" si="22"/>
        <v/>
      </c>
      <c r="EC68" s="7" t="str">
        <f t="shared" si="33"/>
        <v/>
      </c>
      <c r="EE68">
        <f t="shared" si="23"/>
        <v>58</v>
      </c>
      <c r="EF68" s="33" t="s">
        <v>316</v>
      </c>
      <c r="EG68" s="27">
        <v>786802.10400000028</v>
      </c>
      <c r="EH68" s="27">
        <v>23486610.641999997</v>
      </c>
      <c r="EI68" s="27">
        <v>699963.321</v>
      </c>
      <c r="EJ68" s="27">
        <v>20560550.905000005</v>
      </c>
      <c r="EK68" s="7">
        <f t="shared" si="34"/>
        <v>23486610.641999997</v>
      </c>
      <c r="EM68" t="str">
        <f t="shared" si="24"/>
        <v/>
      </c>
      <c r="ES68" s="27" t="str">
        <f t="shared" si="25"/>
        <v/>
      </c>
      <c r="EU68" s="27">
        <f t="shared" si="26"/>
        <v>58</v>
      </c>
      <c r="EV68" s="33" t="s">
        <v>332</v>
      </c>
      <c r="EW68" s="27">
        <v>830339.04099999974</v>
      </c>
      <c r="EX68" s="27">
        <v>79623824.499000013</v>
      </c>
      <c r="EY68" s="27">
        <v>469351.37699999975</v>
      </c>
      <c r="EZ68" s="27">
        <v>42003124.454999998</v>
      </c>
      <c r="FA68" s="7">
        <f t="shared" si="27"/>
        <v>79623824.499000013</v>
      </c>
    </row>
    <row r="69" spans="5:157" ht="15.75" x14ac:dyDescent="0.25">
      <c r="E69" t="str">
        <f t="shared" si="0"/>
        <v/>
      </c>
      <c r="K69" s="7" t="str">
        <f t="shared" si="28"/>
        <v/>
      </c>
      <c r="M69">
        <f t="shared" si="29"/>
        <v>59</v>
      </c>
      <c r="N69" s="33" t="s">
        <v>251</v>
      </c>
      <c r="O69" s="27">
        <v>20134</v>
      </c>
      <c r="P69" s="27">
        <v>1721154</v>
      </c>
      <c r="Q69" s="27">
        <v>14204</v>
      </c>
      <c r="R69" s="27">
        <v>1393372</v>
      </c>
      <c r="S69" s="7">
        <f t="shared" si="1"/>
        <v>1721154</v>
      </c>
      <c r="U69" t="str">
        <f t="shared" si="2"/>
        <v/>
      </c>
      <c r="AA69" s="27" t="str">
        <f t="shared" si="3"/>
        <v/>
      </c>
      <c r="AC69" t="str">
        <f t="shared" si="4"/>
        <v/>
      </c>
      <c r="AI69" s="7" t="str">
        <f t="shared" si="30"/>
        <v/>
      </c>
      <c r="AK69" t="str">
        <f t="shared" si="5"/>
        <v/>
      </c>
      <c r="AQ69" s="7" t="str">
        <f t="shared" si="6"/>
        <v/>
      </c>
      <c r="AS69" t="str">
        <f t="shared" si="7"/>
        <v/>
      </c>
      <c r="AY69" s="7" t="str">
        <f t="shared" si="8"/>
        <v/>
      </c>
      <c r="BA69">
        <f t="shared" si="9"/>
        <v>59</v>
      </c>
      <c r="BB69" s="33" t="s">
        <v>299</v>
      </c>
      <c r="BC69" s="27">
        <v>162.78</v>
      </c>
      <c r="BD69" s="27">
        <v>188652.54699999999</v>
      </c>
      <c r="BE69" s="27">
        <v>130.702</v>
      </c>
      <c r="BF69" s="27">
        <v>180390</v>
      </c>
      <c r="BG69" s="7">
        <f t="shared" si="10"/>
        <v>188652.54699999999</v>
      </c>
      <c r="BI69" t="str">
        <f t="shared" si="11"/>
        <v/>
      </c>
      <c r="BO69" s="27" t="str">
        <f t="shared" si="12"/>
        <v/>
      </c>
      <c r="BQ69" s="27">
        <f t="shared" si="13"/>
        <v>59</v>
      </c>
      <c r="BR69" s="33" t="s">
        <v>338</v>
      </c>
      <c r="BS69" s="27">
        <v>25359.309999999998</v>
      </c>
      <c r="BT69" s="27">
        <v>1017581</v>
      </c>
      <c r="BU69" s="27">
        <v>15365.820000000002</v>
      </c>
      <c r="BV69" s="27">
        <v>1258555.3319999999</v>
      </c>
      <c r="BW69" s="27">
        <f t="shared" si="14"/>
        <v>1017581</v>
      </c>
      <c r="CH69" s="27" t="str">
        <f t="shared" si="15"/>
        <v/>
      </c>
      <c r="CN69" s="7" t="str">
        <f t="shared" si="16"/>
        <v/>
      </c>
      <c r="CQ69">
        <f t="shared" si="31"/>
        <v>59</v>
      </c>
      <c r="CR69" s="33" t="s">
        <v>258</v>
      </c>
      <c r="CS69" s="27">
        <v>753562.68099999998</v>
      </c>
      <c r="CT69" s="27">
        <v>93414467.130999982</v>
      </c>
      <c r="CU69" s="27">
        <v>717388.81599999999</v>
      </c>
      <c r="CV69" s="27">
        <v>85225637.42899999</v>
      </c>
      <c r="CW69" s="7">
        <f t="shared" si="35"/>
        <v>93414467.130999982</v>
      </c>
      <c r="CY69" t="str">
        <f t="shared" si="17"/>
        <v/>
      </c>
      <c r="DE69" s="7" t="str">
        <f t="shared" si="18"/>
        <v/>
      </c>
      <c r="DG69" t="str">
        <f t="shared" si="19"/>
        <v/>
      </c>
      <c r="DM69" s="7" t="str">
        <f t="shared" si="32"/>
        <v/>
      </c>
      <c r="DO69" t="str">
        <f t="shared" si="20"/>
        <v/>
      </c>
      <c r="DU69" s="7" t="str">
        <f t="shared" si="21"/>
        <v/>
      </c>
      <c r="DW69" t="str">
        <f t="shared" si="22"/>
        <v/>
      </c>
      <c r="EC69" s="7" t="str">
        <f t="shared" si="33"/>
        <v/>
      </c>
      <c r="EE69">
        <f t="shared" si="23"/>
        <v>59</v>
      </c>
      <c r="EF69" s="33" t="s">
        <v>326</v>
      </c>
      <c r="EG69" s="27">
        <v>916977.34600000014</v>
      </c>
      <c r="EH69" s="27">
        <v>22820161.23</v>
      </c>
      <c r="EI69" s="27">
        <v>387892.48400000005</v>
      </c>
      <c r="EJ69" s="27">
        <v>9986501</v>
      </c>
      <c r="EK69" s="7">
        <f t="shared" si="34"/>
        <v>22820161.23</v>
      </c>
      <c r="EM69" t="str">
        <f t="shared" si="24"/>
        <v/>
      </c>
      <c r="ES69" s="27" t="str">
        <f t="shared" si="25"/>
        <v/>
      </c>
      <c r="EU69" s="27">
        <f t="shared" si="26"/>
        <v>59</v>
      </c>
      <c r="EV69" s="33" t="s">
        <v>340</v>
      </c>
      <c r="EW69" s="27">
        <v>1226628.6779999998</v>
      </c>
      <c r="EX69" s="27">
        <v>77100935.164999992</v>
      </c>
      <c r="EY69" s="27">
        <v>1490232.264</v>
      </c>
      <c r="EZ69" s="27">
        <v>96618801.967999995</v>
      </c>
      <c r="FA69" s="7">
        <f t="shared" si="27"/>
        <v>77100935.164999992</v>
      </c>
    </row>
    <row r="70" spans="5:157" ht="15.75" x14ac:dyDescent="0.25">
      <c r="E70" t="str">
        <f t="shared" si="0"/>
        <v/>
      </c>
      <c r="K70" s="7" t="str">
        <f t="shared" si="28"/>
        <v/>
      </c>
      <c r="M70">
        <f t="shared" si="29"/>
        <v>60</v>
      </c>
      <c r="N70" s="33" t="s">
        <v>247</v>
      </c>
      <c r="O70" s="27">
        <v>38128.6</v>
      </c>
      <c r="P70" s="27">
        <v>1631227.19</v>
      </c>
      <c r="Q70" s="27">
        <v>2924.6819999999998</v>
      </c>
      <c r="R70" s="27">
        <v>515454.48700000008</v>
      </c>
      <c r="S70" s="7">
        <f t="shared" si="1"/>
        <v>1631227.19</v>
      </c>
      <c r="U70" t="str">
        <f t="shared" si="2"/>
        <v/>
      </c>
      <c r="AA70" s="27" t="str">
        <f t="shared" si="3"/>
        <v/>
      </c>
      <c r="AC70" t="str">
        <f t="shared" si="4"/>
        <v/>
      </c>
      <c r="AI70" s="7" t="str">
        <f t="shared" si="30"/>
        <v/>
      </c>
      <c r="AK70" t="str">
        <f t="shared" si="5"/>
        <v/>
      </c>
      <c r="AQ70" s="7" t="str">
        <f t="shared" si="6"/>
        <v/>
      </c>
      <c r="AS70" t="str">
        <f t="shared" si="7"/>
        <v/>
      </c>
      <c r="AY70" s="7" t="str">
        <f t="shared" si="8"/>
        <v/>
      </c>
      <c r="BA70">
        <f t="shared" si="9"/>
        <v>60</v>
      </c>
      <c r="BB70" s="33" t="s">
        <v>292</v>
      </c>
      <c r="BC70" s="27">
        <v>1099.9939999999999</v>
      </c>
      <c r="BD70" s="27">
        <v>101217.175</v>
      </c>
      <c r="BE70" s="27">
        <v>4427.6499999999987</v>
      </c>
      <c r="BF70" s="27">
        <v>423602.57</v>
      </c>
      <c r="BG70" s="7">
        <f t="shared" si="10"/>
        <v>101217.175</v>
      </c>
      <c r="BI70" t="str">
        <f t="shared" si="11"/>
        <v/>
      </c>
      <c r="BO70" s="27" t="str">
        <f t="shared" si="12"/>
        <v/>
      </c>
      <c r="BQ70" s="27">
        <f t="shared" si="13"/>
        <v>60</v>
      </c>
      <c r="BR70" s="33" t="s">
        <v>353</v>
      </c>
      <c r="BS70" s="27">
        <v>3459.8209999999999</v>
      </c>
      <c r="BT70" s="27">
        <v>642717.80900000001</v>
      </c>
      <c r="BU70" s="27">
        <v>3219.3680000000004</v>
      </c>
      <c r="BV70" s="27">
        <v>1152746.5840000003</v>
      </c>
      <c r="BW70" s="27">
        <f t="shared" si="14"/>
        <v>642717.80900000001</v>
      </c>
      <c r="CH70" s="27" t="str">
        <f t="shared" si="15"/>
        <v/>
      </c>
      <c r="CN70" s="7" t="str">
        <f t="shared" si="16"/>
        <v/>
      </c>
      <c r="CQ70">
        <f t="shared" si="31"/>
        <v>60</v>
      </c>
      <c r="CR70" s="33" t="s">
        <v>254</v>
      </c>
      <c r="CS70" s="27">
        <v>2603955.1639999985</v>
      </c>
      <c r="CT70" s="27">
        <v>86391615.646000013</v>
      </c>
      <c r="CU70" s="27">
        <v>2395554.9610000015</v>
      </c>
      <c r="CV70" s="27">
        <v>88842236.052000001</v>
      </c>
      <c r="CW70" s="7">
        <f t="shared" si="35"/>
        <v>86391615.646000013</v>
      </c>
      <c r="CY70" t="str">
        <f t="shared" si="17"/>
        <v/>
      </c>
      <c r="DE70" s="7" t="str">
        <f t="shared" si="18"/>
        <v/>
      </c>
      <c r="DG70" t="str">
        <f t="shared" si="19"/>
        <v/>
      </c>
      <c r="DM70" s="7" t="str">
        <f t="shared" si="32"/>
        <v/>
      </c>
      <c r="DO70" t="str">
        <f t="shared" si="20"/>
        <v/>
      </c>
      <c r="DU70" s="7" t="str">
        <f t="shared" si="21"/>
        <v/>
      </c>
      <c r="DW70" t="str">
        <f t="shared" si="22"/>
        <v/>
      </c>
      <c r="EC70" s="7" t="str">
        <f t="shared" si="33"/>
        <v/>
      </c>
      <c r="EE70">
        <f t="shared" si="23"/>
        <v>60</v>
      </c>
      <c r="EF70" s="33" t="s">
        <v>304</v>
      </c>
      <c r="EG70" s="27">
        <v>86004.682000000059</v>
      </c>
      <c r="EH70" s="27">
        <v>19737099.602999996</v>
      </c>
      <c r="EI70" s="27">
        <v>76262.028000000006</v>
      </c>
      <c r="EJ70" s="27">
        <v>18942933.629999999</v>
      </c>
      <c r="EK70" s="7">
        <f t="shared" si="34"/>
        <v>19737099.602999996</v>
      </c>
      <c r="EM70" t="str">
        <f t="shared" si="24"/>
        <v/>
      </c>
      <c r="ES70" s="27" t="str">
        <f t="shared" si="25"/>
        <v/>
      </c>
      <c r="EU70" s="27">
        <f t="shared" si="26"/>
        <v>60</v>
      </c>
      <c r="EV70" s="33" t="s">
        <v>352</v>
      </c>
      <c r="EW70" s="27">
        <v>2863773.804</v>
      </c>
      <c r="EX70" s="27">
        <v>65194861.630999997</v>
      </c>
      <c r="EY70" s="27">
        <v>2847767.0399999996</v>
      </c>
      <c r="EZ70" s="27">
        <v>73890254.255999997</v>
      </c>
      <c r="FA70" s="7">
        <f t="shared" si="27"/>
        <v>65194861.630999997</v>
      </c>
    </row>
    <row r="71" spans="5:157" ht="15.75" x14ac:dyDescent="0.25">
      <c r="E71" t="str">
        <f t="shared" si="0"/>
        <v/>
      </c>
      <c r="K71" s="7" t="str">
        <f t="shared" si="28"/>
        <v/>
      </c>
      <c r="M71">
        <f t="shared" si="29"/>
        <v>61</v>
      </c>
      <c r="N71" s="33" t="s">
        <v>244</v>
      </c>
      <c r="O71" s="27">
        <v>24790.200000000004</v>
      </c>
      <c r="P71" s="27">
        <v>1521655.26</v>
      </c>
      <c r="Q71" s="27">
        <v>40264.591</v>
      </c>
      <c r="R71" s="27">
        <v>2324387.861</v>
      </c>
      <c r="S71" s="7">
        <f t="shared" si="1"/>
        <v>1521655.26</v>
      </c>
      <c r="U71" t="str">
        <f t="shared" si="2"/>
        <v/>
      </c>
      <c r="AA71" s="27" t="str">
        <f t="shared" si="3"/>
        <v/>
      </c>
      <c r="AC71" t="str">
        <f t="shared" si="4"/>
        <v/>
      </c>
      <c r="AI71" s="7" t="str">
        <f t="shared" si="30"/>
        <v/>
      </c>
      <c r="AK71" t="str">
        <f t="shared" si="5"/>
        <v/>
      </c>
      <c r="AQ71" s="7" t="str">
        <f t="shared" si="6"/>
        <v/>
      </c>
      <c r="AS71" t="str">
        <f t="shared" si="7"/>
        <v/>
      </c>
      <c r="AY71" s="7" t="str">
        <f t="shared" si="8"/>
        <v/>
      </c>
      <c r="BA71">
        <f t="shared" si="9"/>
        <v>61</v>
      </c>
      <c r="BB71" s="33" t="s">
        <v>302</v>
      </c>
      <c r="BC71" s="27">
        <v>121.5</v>
      </c>
      <c r="BD71" s="27">
        <v>7238</v>
      </c>
      <c r="BE71" s="27">
        <v>115.08</v>
      </c>
      <c r="BF71" s="27">
        <v>154289.40700000001</v>
      </c>
      <c r="BG71" s="7">
        <f t="shared" si="10"/>
        <v>7238</v>
      </c>
      <c r="BI71" t="str">
        <f t="shared" si="11"/>
        <v/>
      </c>
      <c r="BO71" s="27" t="str">
        <f t="shared" si="12"/>
        <v/>
      </c>
      <c r="BQ71" s="27">
        <f t="shared" si="13"/>
        <v>61</v>
      </c>
      <c r="BR71" s="33" t="s">
        <v>357</v>
      </c>
      <c r="BS71" s="27">
        <v>30552.109999999997</v>
      </c>
      <c r="BT71" s="27">
        <v>615664.25899999996</v>
      </c>
      <c r="BU71" s="27">
        <v>12274.815000000001</v>
      </c>
      <c r="BV71" s="27">
        <v>426225.34599999996</v>
      </c>
      <c r="BW71" s="27">
        <f t="shared" si="14"/>
        <v>615664.25899999996</v>
      </c>
      <c r="CH71" s="27" t="str">
        <f t="shared" si="15"/>
        <v/>
      </c>
      <c r="CN71" s="7" t="str">
        <f t="shared" si="16"/>
        <v/>
      </c>
      <c r="CQ71">
        <f t="shared" si="31"/>
        <v>61</v>
      </c>
      <c r="CR71" s="33" t="s">
        <v>70</v>
      </c>
      <c r="CS71" s="27">
        <v>48631940.862999991</v>
      </c>
      <c r="CT71" s="27">
        <v>73100355.833000004</v>
      </c>
      <c r="CU71" s="27">
        <v>61583057.751000002</v>
      </c>
      <c r="CV71" s="27">
        <v>89937153.276999995</v>
      </c>
      <c r="CW71" s="7">
        <f t="shared" si="35"/>
        <v>73100355.833000004</v>
      </c>
      <c r="CY71" t="str">
        <f t="shared" si="17"/>
        <v/>
      </c>
      <c r="DE71" s="7" t="str">
        <f t="shared" si="18"/>
        <v/>
      </c>
      <c r="DG71" t="str">
        <f t="shared" si="19"/>
        <v/>
      </c>
      <c r="DM71" s="7" t="str">
        <f t="shared" si="32"/>
        <v/>
      </c>
      <c r="DO71" t="str">
        <f t="shared" si="20"/>
        <v/>
      </c>
      <c r="DU71" s="7" t="str">
        <f t="shared" si="21"/>
        <v/>
      </c>
      <c r="DW71" t="str">
        <f t="shared" si="22"/>
        <v/>
      </c>
      <c r="EC71" s="7" t="str">
        <f t="shared" si="33"/>
        <v/>
      </c>
      <c r="EE71">
        <f t="shared" si="23"/>
        <v>61</v>
      </c>
      <c r="EF71" s="33" t="s">
        <v>314</v>
      </c>
      <c r="EG71" s="27">
        <v>138826.62299999991</v>
      </c>
      <c r="EH71" s="27">
        <v>7391967.2879999988</v>
      </c>
      <c r="EI71" s="27">
        <v>127817.91400000002</v>
      </c>
      <c r="EJ71" s="27">
        <v>6082646.2310000015</v>
      </c>
      <c r="EK71" s="7">
        <f t="shared" si="34"/>
        <v>7391967.2879999988</v>
      </c>
      <c r="EM71" t="str">
        <f t="shared" si="24"/>
        <v/>
      </c>
      <c r="ES71" s="27" t="str">
        <f t="shared" si="25"/>
        <v/>
      </c>
      <c r="EU71" s="27">
        <f t="shared" si="26"/>
        <v>61</v>
      </c>
      <c r="EV71" s="33" t="s">
        <v>196</v>
      </c>
      <c r="EW71" s="27">
        <v>236993.17200000005</v>
      </c>
      <c r="EX71" s="27">
        <v>42748787.13100002</v>
      </c>
      <c r="EY71" s="27">
        <v>145199.35200000007</v>
      </c>
      <c r="EZ71" s="27">
        <v>28784328.904999997</v>
      </c>
      <c r="FA71" s="7">
        <f t="shared" si="27"/>
        <v>42748787.13100002</v>
      </c>
    </row>
    <row r="72" spans="5:157" ht="15.75" x14ac:dyDescent="0.25">
      <c r="E72" t="str">
        <f t="shared" si="0"/>
        <v/>
      </c>
      <c r="K72" s="7" t="str">
        <f t="shared" si="28"/>
        <v/>
      </c>
      <c r="M72">
        <f t="shared" si="29"/>
        <v>62</v>
      </c>
      <c r="N72" s="33" t="s">
        <v>258</v>
      </c>
      <c r="O72" s="27">
        <v>17085.749999999996</v>
      </c>
      <c r="P72" s="27">
        <v>1398726.09</v>
      </c>
      <c r="Q72" s="27">
        <v>1134.9939999999999</v>
      </c>
      <c r="R72" s="27">
        <v>447274.22199999995</v>
      </c>
      <c r="S72" s="7">
        <f t="shared" si="1"/>
        <v>1398726.09</v>
      </c>
      <c r="U72" t="str">
        <f t="shared" si="2"/>
        <v/>
      </c>
      <c r="AA72" s="27" t="str">
        <f t="shared" si="3"/>
        <v/>
      </c>
      <c r="AC72" t="str">
        <f t="shared" si="4"/>
        <v/>
      </c>
      <c r="AI72" s="7" t="str">
        <f t="shared" si="30"/>
        <v/>
      </c>
      <c r="AK72" t="str">
        <f t="shared" si="5"/>
        <v/>
      </c>
      <c r="AQ72" s="7" t="str">
        <f t="shared" si="6"/>
        <v/>
      </c>
      <c r="AS72" t="str">
        <f t="shared" si="7"/>
        <v/>
      </c>
      <c r="AY72" s="7" t="str">
        <f t="shared" si="8"/>
        <v/>
      </c>
      <c r="BA72">
        <f t="shared" si="9"/>
        <v>62</v>
      </c>
      <c r="BB72" s="33" t="s">
        <v>289</v>
      </c>
      <c r="BC72" s="27">
        <v>60</v>
      </c>
      <c r="BD72" s="27">
        <v>2490</v>
      </c>
      <c r="BE72" s="27">
        <v>19.399999999999999</v>
      </c>
      <c r="BF72" s="27">
        <v>2664.6</v>
      </c>
      <c r="BG72" s="7">
        <f t="shared" si="10"/>
        <v>2490</v>
      </c>
      <c r="BI72" t="str">
        <f t="shared" si="11"/>
        <v/>
      </c>
      <c r="BO72" s="27" t="str">
        <f t="shared" si="12"/>
        <v/>
      </c>
      <c r="BQ72" s="27">
        <f t="shared" si="13"/>
        <v>62</v>
      </c>
      <c r="BR72" s="33" t="s">
        <v>350</v>
      </c>
      <c r="BS72" s="27">
        <v>4869.0999999999995</v>
      </c>
      <c r="BT72" s="27">
        <v>524012</v>
      </c>
      <c r="BU72" s="27">
        <v>7729.34</v>
      </c>
      <c r="BV72" s="27">
        <v>1191630</v>
      </c>
      <c r="BW72" s="27">
        <f t="shared" si="14"/>
        <v>524012</v>
      </c>
      <c r="CH72" s="27" t="str">
        <f t="shared" si="15"/>
        <v/>
      </c>
      <c r="CN72" s="7" t="str">
        <f t="shared" si="16"/>
        <v/>
      </c>
      <c r="CQ72">
        <f t="shared" si="31"/>
        <v>62</v>
      </c>
      <c r="CR72" s="33" t="s">
        <v>246</v>
      </c>
      <c r="CS72" s="27">
        <v>1144504.496</v>
      </c>
      <c r="CT72" s="27">
        <v>49721697.601000004</v>
      </c>
      <c r="CU72" s="27">
        <v>1122932.45</v>
      </c>
      <c r="CV72" s="27">
        <v>52048206.390000008</v>
      </c>
      <c r="CW72" s="7">
        <f t="shared" si="35"/>
        <v>49721697.601000004</v>
      </c>
      <c r="CY72" t="str">
        <f t="shared" si="17"/>
        <v/>
      </c>
      <c r="DE72" s="7" t="str">
        <f t="shared" si="18"/>
        <v/>
      </c>
      <c r="DG72" t="str">
        <f t="shared" si="19"/>
        <v/>
      </c>
      <c r="DM72" s="7" t="str">
        <f t="shared" si="32"/>
        <v/>
      </c>
      <c r="DO72" t="str">
        <f t="shared" si="20"/>
        <v/>
      </c>
      <c r="DU72" s="7" t="str">
        <f t="shared" si="21"/>
        <v/>
      </c>
      <c r="DW72" t="str">
        <f t="shared" si="22"/>
        <v/>
      </c>
      <c r="EC72" s="7" t="str">
        <f t="shared" si="33"/>
        <v/>
      </c>
      <c r="EE72">
        <f t="shared" si="23"/>
        <v>62</v>
      </c>
      <c r="EF72" s="33" t="s">
        <v>318</v>
      </c>
      <c r="EG72" s="27">
        <v>187999.87999999998</v>
      </c>
      <c r="EH72" s="27">
        <v>5892907.54</v>
      </c>
      <c r="EI72" s="27">
        <v>236473.69100000002</v>
      </c>
      <c r="EJ72" s="27">
        <v>8575924.8809999991</v>
      </c>
      <c r="EK72" s="7">
        <f t="shared" si="34"/>
        <v>5892907.54</v>
      </c>
      <c r="EM72" t="str">
        <f t="shared" si="24"/>
        <v/>
      </c>
      <c r="ES72" s="27" t="str">
        <f t="shared" si="25"/>
        <v/>
      </c>
      <c r="EU72" s="27">
        <f t="shared" si="26"/>
        <v>62</v>
      </c>
      <c r="EV72" s="33" t="s">
        <v>357</v>
      </c>
      <c r="EW72" s="27">
        <v>742029.02600000042</v>
      </c>
      <c r="EX72" s="27">
        <v>34951721.501000002</v>
      </c>
      <c r="EY72" s="27">
        <v>580980.73400000017</v>
      </c>
      <c r="EZ72" s="27">
        <v>29192179.182999998</v>
      </c>
      <c r="FA72" s="7">
        <f t="shared" si="27"/>
        <v>34951721.501000002</v>
      </c>
    </row>
    <row r="73" spans="5:157" ht="15.75" x14ac:dyDescent="0.25">
      <c r="E73" t="str">
        <f t="shared" si="0"/>
        <v/>
      </c>
      <c r="K73" s="7" t="str">
        <f t="shared" si="28"/>
        <v/>
      </c>
      <c r="M73">
        <f t="shared" si="29"/>
        <v>63</v>
      </c>
      <c r="N73" s="33" t="s">
        <v>254</v>
      </c>
      <c r="O73" s="27">
        <v>9721.82</v>
      </c>
      <c r="P73" s="27">
        <v>1137675.0820000002</v>
      </c>
      <c r="Q73" s="27">
        <v>6978.9760000000006</v>
      </c>
      <c r="R73" s="27">
        <v>920351.90100000019</v>
      </c>
      <c r="S73" s="7">
        <f t="shared" si="1"/>
        <v>1137675.0820000002</v>
      </c>
      <c r="U73" t="str">
        <f t="shared" si="2"/>
        <v/>
      </c>
      <c r="AA73" s="27" t="str">
        <f t="shared" si="3"/>
        <v/>
      </c>
      <c r="AC73" t="str">
        <f t="shared" si="4"/>
        <v/>
      </c>
      <c r="AI73" s="7" t="str">
        <f t="shared" si="30"/>
        <v/>
      </c>
      <c r="AK73" t="str">
        <f t="shared" si="5"/>
        <v/>
      </c>
      <c r="AQ73" s="7" t="str">
        <f t="shared" si="6"/>
        <v/>
      </c>
      <c r="AS73" t="str">
        <f t="shared" si="7"/>
        <v/>
      </c>
      <c r="AY73" s="7" t="str">
        <f t="shared" si="8"/>
        <v/>
      </c>
      <c r="BA73">
        <f t="shared" si="9"/>
        <v>63</v>
      </c>
      <c r="BB73" s="33" t="s">
        <v>319</v>
      </c>
      <c r="BC73" s="27"/>
      <c r="BD73" s="27"/>
      <c r="BE73" s="27">
        <v>273</v>
      </c>
      <c r="BF73" s="27">
        <v>8000</v>
      </c>
      <c r="BG73" s="7">
        <f t="shared" si="10"/>
        <v>0</v>
      </c>
      <c r="BI73" t="str">
        <f t="shared" si="11"/>
        <v/>
      </c>
      <c r="BO73" s="27" t="str">
        <f t="shared" si="12"/>
        <v/>
      </c>
      <c r="BQ73" s="27">
        <f t="shared" si="13"/>
        <v>63</v>
      </c>
      <c r="BR73" s="33" t="s">
        <v>339</v>
      </c>
      <c r="BS73" s="27">
        <v>4005.4190000000003</v>
      </c>
      <c r="BT73" s="27">
        <v>434654.37</v>
      </c>
      <c r="BU73" s="27">
        <v>60075.706999999995</v>
      </c>
      <c r="BV73" s="27">
        <v>3354991.2760000001</v>
      </c>
      <c r="BW73" s="27">
        <f t="shared" si="14"/>
        <v>434654.37</v>
      </c>
      <c r="CH73" s="27" t="str">
        <f t="shared" si="15"/>
        <v/>
      </c>
      <c r="CN73" s="7" t="str">
        <f t="shared" si="16"/>
        <v/>
      </c>
      <c r="CQ73">
        <f t="shared" si="31"/>
        <v>63</v>
      </c>
      <c r="CR73" s="33" t="s">
        <v>247</v>
      </c>
      <c r="CS73" s="27">
        <v>3226512.9789999994</v>
      </c>
      <c r="CT73" s="27">
        <v>46649679.596999995</v>
      </c>
      <c r="CU73" s="27">
        <v>3337855.9150000014</v>
      </c>
      <c r="CV73" s="27">
        <v>49891134.471999995</v>
      </c>
      <c r="CW73" s="7">
        <f t="shared" si="35"/>
        <v>46649679.596999995</v>
      </c>
      <c r="CY73" t="str">
        <f t="shared" si="17"/>
        <v/>
      </c>
      <c r="DE73" s="7" t="str">
        <f t="shared" si="18"/>
        <v/>
      </c>
      <c r="DG73" t="str">
        <f t="shared" si="19"/>
        <v/>
      </c>
      <c r="DM73" s="7" t="str">
        <f t="shared" si="32"/>
        <v/>
      </c>
      <c r="DO73" t="str">
        <f t="shared" si="20"/>
        <v/>
      </c>
      <c r="DU73" s="7" t="str">
        <f t="shared" si="21"/>
        <v/>
      </c>
      <c r="DW73" t="str">
        <f t="shared" si="22"/>
        <v/>
      </c>
      <c r="EC73" s="7" t="str">
        <f t="shared" si="33"/>
        <v/>
      </c>
      <c r="EE73">
        <f t="shared" si="23"/>
        <v>63</v>
      </c>
      <c r="EF73" s="33" t="s">
        <v>289</v>
      </c>
      <c r="EG73" s="27">
        <v>250942.16000000003</v>
      </c>
      <c r="EH73" s="27">
        <v>5669481</v>
      </c>
      <c r="EI73" s="27">
        <v>162829.69000000003</v>
      </c>
      <c r="EJ73" s="27">
        <v>3313367.5520000001</v>
      </c>
      <c r="EK73" s="7">
        <f t="shared" si="34"/>
        <v>5669481</v>
      </c>
      <c r="EM73" t="str">
        <f t="shared" si="24"/>
        <v/>
      </c>
      <c r="ES73" s="27" t="str">
        <f t="shared" si="25"/>
        <v/>
      </c>
      <c r="EU73" s="27">
        <f t="shared" si="26"/>
        <v>63</v>
      </c>
      <c r="EV73" s="33" t="s">
        <v>351</v>
      </c>
      <c r="EW73" s="27">
        <v>1778028.7539999995</v>
      </c>
      <c r="EX73" s="27">
        <v>26316316.264000002</v>
      </c>
      <c r="EY73" s="27">
        <v>888175.04700000014</v>
      </c>
      <c r="EZ73" s="27">
        <v>15473273</v>
      </c>
      <c r="FA73" s="7">
        <f t="shared" si="27"/>
        <v>26316316.264000002</v>
      </c>
    </row>
    <row r="74" spans="5:157" ht="15.75" x14ac:dyDescent="0.25">
      <c r="E74" t="str">
        <f t="shared" ref="E74:E100" si="36">IF(K74="","",RANK(K74,$K$9:$K$100,0))</f>
        <v/>
      </c>
      <c r="K74" s="7" t="str">
        <f t="shared" ref="K74:K100" si="37">IF(OR(F74="Indéfini",F74="Autres",F74="Autre",F74="Autres produits alimentaires",F74="Total général"),"",IF(F74&lt;&gt;"",H74,""))</f>
        <v/>
      </c>
      <c r="M74">
        <f t="shared" ref="M74:M100" si="38">IF(S74="","",RANK(S74,$S$9:$S$100,0))</f>
        <v>64</v>
      </c>
      <c r="N74" s="33" t="s">
        <v>270</v>
      </c>
      <c r="O74" s="27">
        <v>9869.0590000000011</v>
      </c>
      <c r="P74" s="27">
        <v>939230.11400000006</v>
      </c>
      <c r="Q74" s="27">
        <v>18091.956000000006</v>
      </c>
      <c r="R74" s="27">
        <v>2341379.8569999998</v>
      </c>
      <c r="S74" s="7">
        <f t="shared" ref="S74:S87" si="39">IF(OR(N74="Indéfini",N74="Autres",N74="Autre",N74="Autres demi-produits",N74="Total général"),"",IF(N74&lt;&gt;"",P74,""))</f>
        <v>939230.11400000006</v>
      </c>
      <c r="U74" t="str">
        <f t="shared" ref="U74:U100" si="40">IF(AA74="","",RANK(AA74,$AA$9:$AA$100,0))</f>
        <v/>
      </c>
      <c r="AA74" s="27" t="str">
        <f t="shared" ref="AA74:AA100" si="41">IF(OR(V74="Indéfini",V74="Autres",V74="Autre",V74="Autres demi-produits",V74="Total général"),"",IF(V74&lt;&gt;"",X74,""))</f>
        <v/>
      </c>
      <c r="AC74" t="str">
        <f t="shared" ref="AC74:AC100" si="42">IF(AI74="","",RANK(AI74,$AI$9:$AI$100,0))</f>
        <v/>
      </c>
      <c r="AI74" s="7" t="str">
        <f t="shared" si="30"/>
        <v/>
      </c>
      <c r="AK74" t="str">
        <f t="shared" ref="AK74:AK100" si="43">IF(AQ74="","",RANK(AQ74,$AQ$9:$AQ$100,0))</f>
        <v/>
      </c>
      <c r="AQ74" s="7" t="str">
        <f t="shared" ref="AQ74:AQ100" si="44">IF(OR(AL74="Indéfini",AL74="Autres",AL74="Autre",AL74="Autres produits bruts d'origine animale et végétale",AL74="Total général"),"",IF(AL74&lt;&gt;"",AN74,""))</f>
        <v/>
      </c>
      <c r="AS74" t="str">
        <f t="shared" ref="AS74:AS100" si="45">IF(AY74="","",RANK(AY74,$AY$9:$AY$100,0))</f>
        <v/>
      </c>
      <c r="AY74" s="7" t="str">
        <f t="shared" ref="AY74:AY100" si="46">IF(OR(AT74="Indéfini",AT74="Autres",AT74="Autre",AT74="Autres produits bruts d'origine minérale",AT74="Total général"),"",IF(AT74&lt;&gt;"",AV74,""))</f>
        <v/>
      </c>
      <c r="BA74">
        <f t="shared" ref="BA74:BA100" si="47">IF(BG74="","",RANK(BG74,$BG$9:$BG$100,0))</f>
        <v>63</v>
      </c>
      <c r="BB74" s="33" t="s">
        <v>366</v>
      </c>
      <c r="BC74" s="27"/>
      <c r="BD74" s="27"/>
      <c r="BE74" s="27">
        <v>1</v>
      </c>
      <c r="BF74" s="27">
        <v>13693</v>
      </c>
      <c r="BG74" s="7">
        <f>IF(OR(BB74="Indéfini",BB74="Autres",BB74="Autre",BB74="Autres produits finis de consommation",BB74="Total général"),"",IF(BB74&lt;&gt;"",BD74,""))</f>
        <v>0</v>
      </c>
      <c r="BI74" t="str">
        <f t="shared" ref="BI74:BI100" si="48">IF(BO74="","",RANK(BO74,$BO$9:$BO$100,0))</f>
        <v/>
      </c>
      <c r="BO74" s="27" t="str">
        <f t="shared" ref="BO74:BO100" si="49">IF(OR(BJ74="Indéfini",BJ74="Autres",BJ74="Autre",BJ74="Autres produits finis d'équipement agricole",BJ74="Total général"),"",IF(BJ74&lt;&gt;"",BL74,""))</f>
        <v/>
      </c>
      <c r="BQ74" s="27">
        <f t="shared" ref="BQ74:BQ100" si="50">IF(BW74="","",RANK(BW74,$BW$9:$BW$100,0))</f>
        <v>64</v>
      </c>
      <c r="BR74" s="33" t="s">
        <v>204</v>
      </c>
      <c r="BS74" s="27">
        <v>4518.9749999999995</v>
      </c>
      <c r="BT74" s="27">
        <v>382151.04</v>
      </c>
      <c r="BU74" s="27">
        <v>6186.2329999999993</v>
      </c>
      <c r="BV74" s="27">
        <v>434636.46299999993</v>
      </c>
      <c r="BW74" s="27">
        <f t="shared" ref="BW74:BW82" si="51">IF(OR(BR74="Indéfini",BR74="Autres",BR74="Autre",BR74="Autres produits finis d'équipement industriel",BR74="Total général"),"",IF(BR74&lt;&gt;"",BT74,""))</f>
        <v>382151.04</v>
      </c>
      <c r="CH74" s="27" t="str">
        <f t="shared" ref="CH74:CH100" si="52">IF(CN74="","",RANK(CN74,$CN$9:$CN$100,0))</f>
        <v/>
      </c>
      <c r="CN74" s="7" t="str">
        <f t="shared" ref="CN74:CN100" si="53">IF(OR(CI74="Indéfini",CI74="Autres",CI74="Autre",CI74="Autres produits alimentaires",CI74="Total général"),"",IF(CI74&lt;&gt;"",CK74,""))</f>
        <v/>
      </c>
      <c r="CQ74">
        <f t="shared" ref="CQ74:CQ100" si="54">IF(CW74="","",RANK(CW74,$CW$9:$CW$100,0))</f>
        <v>64</v>
      </c>
      <c r="CR74" s="33" t="s">
        <v>259</v>
      </c>
      <c r="CS74" s="27">
        <v>107840.40000000001</v>
      </c>
      <c r="CT74" s="27">
        <v>43206084.452</v>
      </c>
      <c r="CU74" s="27">
        <v>100658.3</v>
      </c>
      <c r="CV74" s="27">
        <v>24737458.982000001</v>
      </c>
      <c r="CW74" s="7">
        <f t="shared" ref="CW74:CW93" si="55">IF(OR(CR74="Indéfini",CR74="Autres",CR74="Autre",CR74="Autres demi-produits",CR74="Total général"),"",IF(CR74&lt;&gt;"",CT74,""))</f>
        <v>43206084.452</v>
      </c>
      <c r="CY74" t="str">
        <f t="shared" ref="CY74:CY100" si="56">IF(DE74="","",RANK(DE74,$DE$9:$DE$100,0))</f>
        <v/>
      </c>
      <c r="DE74" s="7" t="str">
        <f t="shared" ref="DE74:DE100" si="57">IF(OR(CZ74="Indéfini",CZ74="Autres",CZ74="Autre",CZ74="Autres demi-produits",CZ74="Total général"),"",IF(CZ74&lt;&gt;"",DB74,""))</f>
        <v/>
      </c>
      <c r="DG74" t="str">
        <f t="shared" ref="DG74:DG100" si="58">IF(DM74="","",RANK(DM74,$DM$9:$DM$100,0))</f>
        <v/>
      </c>
      <c r="DM74" s="7" t="str">
        <f t="shared" si="32"/>
        <v/>
      </c>
      <c r="DO74" t="str">
        <f t="shared" ref="DO74:DO100" si="59">IF(DU74="","",RANK(DU74,$DU$9:$DU$100,0))</f>
        <v/>
      </c>
      <c r="DU74" s="7" t="str">
        <f t="shared" ref="DU74:DU100" si="60">IF(OR(DP74="Indéfini",DP74="Autres",DP74="Autre",DP74="Autres produits bruts d'origine animale et végétale",DP74="Total général"),"",IF(DP74&lt;&gt;"",DR74,""))</f>
        <v/>
      </c>
      <c r="DW74" t="str">
        <f t="shared" ref="DW74:DW100" si="61">IF(EC74="","",RANK(EC74,$EC$9:$EC$100,0))</f>
        <v/>
      </c>
      <c r="EC74" s="7" t="str">
        <f t="shared" ref="EC74:EC100" si="62">IF(OR(DX74="Indéfini",DX74="Autres",DX74="Autre",DX74="Autres produits bruts d'origine minérale",DX74="Total général"),"",IF(DX74&lt;&gt;"",DZ74,""))</f>
        <v/>
      </c>
      <c r="EE74">
        <f t="shared" ref="EE74:EE100" si="63">IF(EK74="","",RANK(EK74,$EK$9:$EK$100,0))</f>
        <v>64</v>
      </c>
      <c r="EF74" s="33" t="s">
        <v>307</v>
      </c>
      <c r="EG74" s="27">
        <v>20039.099999999999</v>
      </c>
      <c r="EH74" s="27">
        <v>5374389</v>
      </c>
      <c r="EI74" s="27">
        <v>17178.25</v>
      </c>
      <c r="EJ74" s="27">
        <v>4582536</v>
      </c>
      <c r="EK74" s="7">
        <f>IF(OR(EF74="Indéfini",EF74="Autres",EF74="Autre",EF74="Autres produits finis de consommation",EF74="Total général"),"",IF(EF74&lt;&gt;"",EH74,""))</f>
        <v>5374389</v>
      </c>
      <c r="EM74" t="str">
        <f t="shared" ref="EM74:EM100" si="64">IF(ES74="","",RANK(ES74,$ES$9:$ES$100,0))</f>
        <v/>
      </c>
      <c r="ES74" s="27" t="str">
        <f t="shared" ref="ES74:ES100" si="65">IF(OR(EN74="Indéfini",EN74="Autres",EN74="Autre",EN74="Autres produits finis d'équipement agricole",EN74="Total général"),"",IF(EN74&lt;&gt;"",EP74,""))</f>
        <v/>
      </c>
      <c r="EU74" s="27">
        <f t="shared" ref="EU74:EU100" si="66">IF(FA74="","",RANK(FA74,$FA$9:$FA$100,0))</f>
        <v>64</v>
      </c>
      <c r="EV74" s="33" t="s">
        <v>328</v>
      </c>
      <c r="EW74" s="27">
        <v>58879.230999999985</v>
      </c>
      <c r="EX74" s="27">
        <v>22768252.592</v>
      </c>
      <c r="EY74" s="27">
        <v>76558.63900000001</v>
      </c>
      <c r="EZ74" s="27">
        <v>42473231.028000005</v>
      </c>
      <c r="FA74" s="7">
        <f t="shared" ref="FA74:FA86" si="67">IF(OR(EV74="Indéfini",EV74="Autres",EV74="Autre",EV74="Autres produits finis d'équipement industriel",EV74="Total général"),"",IF(EV74&lt;&gt;"",EX74,""))</f>
        <v>22768252.592</v>
      </c>
    </row>
    <row r="75" spans="5:157" ht="15.75" x14ac:dyDescent="0.25">
      <c r="E75" t="str">
        <f t="shared" si="36"/>
        <v/>
      </c>
      <c r="K75" s="7" t="str">
        <f t="shared" si="37"/>
        <v/>
      </c>
      <c r="M75">
        <f t="shared" si="38"/>
        <v>65</v>
      </c>
      <c r="N75" s="33" t="s">
        <v>274</v>
      </c>
      <c r="O75" s="27">
        <v>4394.0200000000004</v>
      </c>
      <c r="P75" s="27">
        <v>901722.29999999993</v>
      </c>
      <c r="Q75" s="27">
        <v>13728.194</v>
      </c>
      <c r="R75" s="27">
        <v>1179769.3769999999</v>
      </c>
      <c r="S75" s="7">
        <f t="shared" si="39"/>
        <v>901722.29999999993</v>
      </c>
      <c r="U75" t="str">
        <f t="shared" si="40"/>
        <v/>
      </c>
      <c r="AA75" s="27" t="str">
        <f t="shared" si="41"/>
        <v/>
      </c>
      <c r="AC75" t="str">
        <f t="shared" si="42"/>
        <v/>
      </c>
      <c r="AI75" s="7" t="str">
        <f t="shared" ref="AI75:AI100" si="68">IF(OR(AD75="Indéfini",AD75="Autres",AD75="Autre",AD75="Autres demi-produits",AD75="Total général"),"",IF(AD75&lt;&gt;"",AF75,""))</f>
        <v/>
      </c>
      <c r="AK75" t="str">
        <f t="shared" si="43"/>
        <v/>
      </c>
      <c r="AQ75" s="7" t="str">
        <f t="shared" si="44"/>
        <v/>
      </c>
      <c r="AS75" t="str">
        <f t="shared" si="45"/>
        <v/>
      </c>
      <c r="AY75" s="7" t="str">
        <f t="shared" si="46"/>
        <v/>
      </c>
      <c r="BA75">
        <f t="shared" si="47"/>
        <v>63</v>
      </c>
      <c r="BB75" s="33" t="s">
        <v>326</v>
      </c>
      <c r="BC75" s="27"/>
      <c r="BD75" s="27"/>
      <c r="BE75" s="27">
        <v>50</v>
      </c>
      <c r="BF75" s="27">
        <v>10746</v>
      </c>
      <c r="BG75" s="7">
        <f>IF(OR(BB75="Indéfini",BB75="Autres",BB75="Autre",BB75="Autres produits finis de consommation",BB75="Total général"),"",IF(BB75&lt;&gt;"",BD75,""))</f>
        <v>0</v>
      </c>
      <c r="BI75" t="str">
        <f t="shared" si="48"/>
        <v/>
      </c>
      <c r="BO75" s="27" t="str">
        <f t="shared" si="49"/>
        <v/>
      </c>
      <c r="BQ75" s="27">
        <f t="shared" si="50"/>
        <v>65</v>
      </c>
      <c r="BR75" s="33" t="s">
        <v>185</v>
      </c>
      <c r="BS75" s="27">
        <v>37980</v>
      </c>
      <c r="BT75" s="27">
        <v>307000</v>
      </c>
      <c r="BU75" s="27">
        <v>16776</v>
      </c>
      <c r="BV75" s="27">
        <v>161800</v>
      </c>
      <c r="BW75" s="27">
        <f t="shared" si="51"/>
        <v>307000</v>
      </c>
      <c r="CH75" s="27" t="str">
        <f t="shared" si="52"/>
        <v/>
      </c>
      <c r="CN75" s="7" t="str">
        <f t="shared" si="53"/>
        <v/>
      </c>
      <c r="CQ75">
        <f t="shared" si="54"/>
        <v>65</v>
      </c>
      <c r="CR75" s="33" t="s">
        <v>271</v>
      </c>
      <c r="CS75" s="27">
        <v>148505.842</v>
      </c>
      <c r="CT75" s="27">
        <v>39423880.002000004</v>
      </c>
      <c r="CU75" s="27">
        <v>176825.45199999993</v>
      </c>
      <c r="CV75" s="27">
        <v>36301939.838</v>
      </c>
      <c r="CW75" s="7">
        <f t="shared" si="55"/>
        <v>39423880.002000004</v>
      </c>
      <c r="CY75" t="str">
        <f t="shared" si="56"/>
        <v/>
      </c>
      <c r="DE75" s="7" t="str">
        <f t="shared" si="57"/>
        <v/>
      </c>
      <c r="DG75" t="str">
        <f t="shared" si="58"/>
        <v/>
      </c>
      <c r="DM75" s="7" t="str">
        <f t="shared" ref="DM75:DM100" si="69">IF(OR(DH75="Indéfini",DH75="Autres",DH75="Autre",DH75="Autres demi-produits",DH75="Total général"),"",IF(DH75&lt;&gt;"",DJ75,""))</f>
        <v/>
      </c>
      <c r="DO75" t="str">
        <f t="shared" si="59"/>
        <v/>
      </c>
      <c r="DU75" s="7" t="str">
        <f t="shared" si="60"/>
        <v/>
      </c>
      <c r="DW75" t="str">
        <f t="shared" si="61"/>
        <v/>
      </c>
      <c r="EC75" s="7" t="str">
        <f t="shared" si="62"/>
        <v/>
      </c>
      <c r="EE75">
        <f t="shared" si="63"/>
        <v>65</v>
      </c>
      <c r="EF75" s="33" t="s">
        <v>366</v>
      </c>
      <c r="EG75" s="27">
        <v>77353.688000000024</v>
      </c>
      <c r="EH75" s="27">
        <v>5011283.4280000012</v>
      </c>
      <c r="EI75" s="27">
        <v>46290.915000000008</v>
      </c>
      <c r="EJ75" s="27">
        <v>3912404.5900000003</v>
      </c>
      <c r="EK75" s="7">
        <f>IF(OR(EF75="Indéfini",EF75="Autres",EF75="Autre",EF75="Autres produits finis de consommation",EF75="Total général"),"",IF(EF75&lt;&gt;"",EH75,""))</f>
        <v>5011283.4280000012</v>
      </c>
      <c r="EM75" t="str">
        <f t="shared" si="64"/>
        <v/>
      </c>
      <c r="ES75" s="27" t="str">
        <f t="shared" si="65"/>
        <v/>
      </c>
      <c r="EU75" s="27">
        <f t="shared" si="66"/>
        <v>65</v>
      </c>
      <c r="EV75" s="33" t="s">
        <v>338</v>
      </c>
      <c r="EW75" s="27">
        <v>508523.52499999997</v>
      </c>
      <c r="EX75" s="27">
        <v>16428687.301000001</v>
      </c>
      <c r="EY75" s="27">
        <v>1146526.297</v>
      </c>
      <c r="EZ75" s="27">
        <v>39726215.932999998</v>
      </c>
      <c r="FA75" s="7">
        <f t="shared" si="67"/>
        <v>16428687.301000001</v>
      </c>
    </row>
    <row r="76" spans="5:157" ht="15.75" x14ac:dyDescent="0.25">
      <c r="E76" t="str">
        <f t="shared" si="36"/>
        <v/>
      </c>
      <c r="K76" s="7" t="str">
        <f t="shared" si="37"/>
        <v/>
      </c>
      <c r="M76">
        <f t="shared" si="38"/>
        <v>66</v>
      </c>
      <c r="N76" s="33" t="s">
        <v>271</v>
      </c>
      <c r="O76" s="27">
        <v>2734.49</v>
      </c>
      <c r="P76" s="27">
        <v>857601</v>
      </c>
      <c r="Q76" s="27">
        <v>5102.9400000000005</v>
      </c>
      <c r="R76" s="27">
        <v>1241479.263</v>
      </c>
      <c r="S76" s="7">
        <f t="shared" si="39"/>
        <v>857601</v>
      </c>
      <c r="U76" t="str">
        <f t="shared" si="40"/>
        <v/>
      </c>
      <c r="AA76" s="27" t="str">
        <f t="shared" si="41"/>
        <v/>
      </c>
      <c r="AC76" t="str">
        <f t="shared" si="42"/>
        <v/>
      </c>
      <c r="AI76" s="7" t="str">
        <f t="shared" si="68"/>
        <v/>
      </c>
      <c r="AK76" t="str">
        <f t="shared" si="43"/>
        <v/>
      </c>
      <c r="AQ76" s="7" t="str">
        <f t="shared" si="44"/>
        <v/>
      </c>
      <c r="AS76" t="str">
        <f t="shared" si="45"/>
        <v/>
      </c>
      <c r="AY76" s="7" t="str">
        <f t="shared" si="46"/>
        <v/>
      </c>
      <c r="BA76" t="str">
        <f t="shared" si="47"/>
        <v/>
      </c>
      <c r="BB76" s="26" t="s">
        <v>138</v>
      </c>
      <c r="BC76" s="27">
        <v>538320584.87799966</v>
      </c>
      <c r="BD76" s="27">
        <v>66016766196.225998</v>
      </c>
      <c r="BE76" s="27">
        <v>511874745.19400007</v>
      </c>
      <c r="BF76" s="27">
        <v>60780847096.610054</v>
      </c>
      <c r="BG76" s="7" t="str">
        <f t="shared" ref="BG76:BG100" si="70">IF(OR(BB76="Indéfini",BB76="Autres",BB76="Autre",BB76="Autres produits finis de consommation",BB76="Total général"),"",IF(BB76&lt;&gt;"",BD76,""))</f>
        <v/>
      </c>
      <c r="BI76" t="str">
        <f t="shared" si="48"/>
        <v/>
      </c>
      <c r="BO76" s="27" t="str">
        <f t="shared" si="49"/>
        <v/>
      </c>
      <c r="BQ76" s="27">
        <f t="shared" si="50"/>
        <v>66</v>
      </c>
      <c r="BR76" s="33" t="s">
        <v>336</v>
      </c>
      <c r="BS76" s="27">
        <v>15470</v>
      </c>
      <c r="BT76" s="27">
        <v>283376.09999999998</v>
      </c>
      <c r="BU76" s="27">
        <v>25405</v>
      </c>
      <c r="BV76" s="27">
        <v>299758.01699999999</v>
      </c>
      <c r="BW76" s="27">
        <f t="shared" si="51"/>
        <v>283376.09999999998</v>
      </c>
      <c r="CH76" s="27" t="str">
        <f t="shared" si="52"/>
        <v/>
      </c>
      <c r="CN76" s="7" t="str">
        <f t="shared" si="53"/>
        <v/>
      </c>
      <c r="CQ76">
        <f t="shared" si="54"/>
        <v>66</v>
      </c>
      <c r="CR76" s="33" t="s">
        <v>359</v>
      </c>
      <c r="CS76" s="27">
        <v>1920109.8499999999</v>
      </c>
      <c r="CT76" s="27">
        <v>34990197</v>
      </c>
      <c r="CU76" s="27">
        <v>1770757.5079999999</v>
      </c>
      <c r="CV76" s="27">
        <v>32433444.610999998</v>
      </c>
      <c r="CW76" s="7">
        <f t="shared" si="55"/>
        <v>34990197</v>
      </c>
      <c r="CY76" t="str">
        <f t="shared" si="56"/>
        <v/>
      </c>
      <c r="DE76" s="7" t="str">
        <f t="shared" si="57"/>
        <v/>
      </c>
      <c r="DG76" t="str">
        <f t="shared" si="58"/>
        <v/>
      </c>
      <c r="DM76" s="7" t="str">
        <f t="shared" si="69"/>
        <v/>
      </c>
      <c r="DO76" t="str">
        <f t="shared" si="59"/>
        <v/>
      </c>
      <c r="DU76" s="7" t="str">
        <f t="shared" si="60"/>
        <v/>
      </c>
      <c r="DW76" t="str">
        <f t="shared" si="61"/>
        <v/>
      </c>
      <c r="EC76" s="7" t="str">
        <f t="shared" si="62"/>
        <v/>
      </c>
      <c r="EE76">
        <f t="shared" si="63"/>
        <v>66</v>
      </c>
      <c r="EF76" s="33" t="s">
        <v>372</v>
      </c>
      <c r="EG76" s="27">
        <v>26381.541000000005</v>
      </c>
      <c r="EH76" s="27">
        <v>3145263</v>
      </c>
      <c r="EI76" s="27">
        <v>3984.5899999999997</v>
      </c>
      <c r="EJ76" s="27">
        <v>386578</v>
      </c>
      <c r="EK76" s="7">
        <f>IF(OR(EF76="Indéfini",EF76="Autres",EF76="Autre",EF76="Autres produits finis de consommation",EF76="Total général"),"",IF(EF76&lt;&gt;"",EH76,""))</f>
        <v>3145263</v>
      </c>
      <c r="EM76" t="str">
        <f t="shared" si="64"/>
        <v/>
      </c>
      <c r="ES76" s="27" t="str">
        <f t="shared" si="65"/>
        <v/>
      </c>
      <c r="EU76" s="27">
        <f t="shared" si="66"/>
        <v>66</v>
      </c>
      <c r="EV76" s="33" t="s">
        <v>350</v>
      </c>
      <c r="EW76" s="27">
        <v>221604.56899999999</v>
      </c>
      <c r="EX76" s="27">
        <v>15836888.602999998</v>
      </c>
      <c r="EY76" s="27">
        <v>239336.64299999998</v>
      </c>
      <c r="EZ76" s="27">
        <v>15584054.960999999</v>
      </c>
      <c r="FA76" s="7">
        <f t="shared" si="67"/>
        <v>15836888.602999998</v>
      </c>
    </row>
    <row r="77" spans="5:157" ht="15.75" x14ac:dyDescent="0.25">
      <c r="E77" t="str">
        <f t="shared" si="36"/>
        <v/>
      </c>
      <c r="K77" s="7" t="str">
        <f t="shared" si="37"/>
        <v/>
      </c>
      <c r="M77">
        <f t="shared" si="38"/>
        <v>67</v>
      </c>
      <c r="N77" s="33" t="s">
        <v>162</v>
      </c>
      <c r="O77" s="27">
        <v>37424</v>
      </c>
      <c r="P77" s="27">
        <v>330680</v>
      </c>
      <c r="Q77" s="27">
        <v>7909</v>
      </c>
      <c r="R77" s="27">
        <v>144918</v>
      </c>
      <c r="S77" s="7">
        <f t="shared" si="39"/>
        <v>330680</v>
      </c>
      <c r="U77" t="str">
        <f t="shared" si="40"/>
        <v/>
      </c>
      <c r="AA77" s="27" t="str">
        <f t="shared" si="41"/>
        <v/>
      </c>
      <c r="AC77" t="str">
        <f t="shared" si="42"/>
        <v/>
      </c>
      <c r="AI77" s="7" t="str">
        <f t="shared" si="68"/>
        <v/>
      </c>
      <c r="AK77" t="str">
        <f t="shared" si="43"/>
        <v/>
      </c>
      <c r="AQ77" s="7" t="str">
        <f t="shared" si="44"/>
        <v/>
      </c>
      <c r="AS77" t="str">
        <f t="shared" si="45"/>
        <v/>
      </c>
      <c r="AY77" s="7" t="str">
        <f t="shared" si="46"/>
        <v/>
      </c>
      <c r="BA77" t="str">
        <f t="shared" si="47"/>
        <v/>
      </c>
      <c r="BG77" s="7" t="str">
        <f t="shared" si="70"/>
        <v/>
      </c>
      <c r="BI77" t="str">
        <f t="shared" si="48"/>
        <v/>
      </c>
      <c r="BO77" s="27" t="str">
        <f t="shared" si="49"/>
        <v/>
      </c>
      <c r="BQ77" s="27">
        <f t="shared" si="50"/>
        <v>67</v>
      </c>
      <c r="BR77" s="33" t="s">
        <v>351</v>
      </c>
      <c r="BS77" s="27">
        <v>1843.92</v>
      </c>
      <c r="BT77" s="27">
        <v>227625.91999999998</v>
      </c>
      <c r="BU77" s="27">
        <v>629.5</v>
      </c>
      <c r="BV77" s="27">
        <v>144744</v>
      </c>
      <c r="BW77" s="27">
        <f t="shared" si="51"/>
        <v>227625.91999999998</v>
      </c>
      <c r="CH77" s="27" t="str">
        <f t="shared" si="52"/>
        <v/>
      </c>
      <c r="CN77" s="7" t="str">
        <f t="shared" si="53"/>
        <v/>
      </c>
      <c r="CQ77">
        <f t="shared" si="54"/>
        <v>67</v>
      </c>
      <c r="CR77" s="33" t="s">
        <v>267</v>
      </c>
      <c r="CS77" s="27">
        <v>764675.40800000005</v>
      </c>
      <c r="CT77" s="27">
        <v>29691527.468000002</v>
      </c>
      <c r="CU77" s="27">
        <v>410285.1880000002</v>
      </c>
      <c r="CV77" s="27">
        <v>19612726.892999999</v>
      </c>
      <c r="CW77" s="7">
        <f t="shared" si="55"/>
        <v>29691527.468000002</v>
      </c>
      <c r="CY77" t="str">
        <f t="shared" si="56"/>
        <v/>
      </c>
      <c r="DE77" s="7" t="str">
        <f t="shared" si="57"/>
        <v/>
      </c>
      <c r="DG77" t="str">
        <f t="shared" si="58"/>
        <v/>
      </c>
      <c r="DM77" s="7" t="str">
        <f t="shared" si="69"/>
        <v/>
      </c>
      <c r="DO77" t="str">
        <f t="shared" si="59"/>
        <v/>
      </c>
      <c r="DU77" s="7" t="str">
        <f t="shared" si="60"/>
        <v/>
      </c>
      <c r="DW77" t="str">
        <f t="shared" si="61"/>
        <v/>
      </c>
      <c r="EC77" s="7" t="str">
        <f t="shared" si="62"/>
        <v/>
      </c>
      <c r="EE77">
        <f t="shared" si="63"/>
        <v>67</v>
      </c>
      <c r="EF77" s="33" t="s">
        <v>319</v>
      </c>
      <c r="EG77" s="27">
        <v>1869.3300000000002</v>
      </c>
      <c r="EH77" s="27">
        <v>1065854</v>
      </c>
      <c r="EI77" s="27">
        <v>3595.5299999999997</v>
      </c>
      <c r="EJ77" s="27">
        <v>1796583.7709999999</v>
      </c>
      <c r="EK77" s="7">
        <f>IF(OR(EF77="Indéfini",EF77="Autres",EF77="Autre",EF77="Autres produits finis de consommation",EF77="Total général"),"",IF(EF77&lt;&gt;"",EH77,""))</f>
        <v>1065854</v>
      </c>
      <c r="EM77" t="str">
        <f t="shared" si="64"/>
        <v/>
      </c>
      <c r="ES77" s="27" t="str">
        <f t="shared" si="65"/>
        <v/>
      </c>
      <c r="EU77" s="27">
        <f t="shared" si="66"/>
        <v>67</v>
      </c>
      <c r="EV77" s="33" t="s">
        <v>356</v>
      </c>
      <c r="EW77" s="27">
        <v>2258.2020000000002</v>
      </c>
      <c r="EX77" s="27">
        <v>14233450.708000001</v>
      </c>
      <c r="EY77" s="27">
        <v>3547.04</v>
      </c>
      <c r="EZ77" s="27">
        <v>4439352</v>
      </c>
      <c r="FA77" s="7">
        <f t="shared" si="67"/>
        <v>14233450.708000001</v>
      </c>
    </row>
    <row r="78" spans="5:157" ht="15.75" x14ac:dyDescent="0.25">
      <c r="E78" t="str">
        <f t="shared" si="36"/>
        <v/>
      </c>
      <c r="K78" s="7" t="str">
        <f t="shared" si="37"/>
        <v/>
      </c>
      <c r="M78">
        <f t="shared" si="38"/>
        <v>68</v>
      </c>
      <c r="N78" s="33" t="s">
        <v>359</v>
      </c>
      <c r="O78" s="27">
        <v>18697.3</v>
      </c>
      <c r="P78" s="27">
        <v>281313</v>
      </c>
      <c r="Q78" s="27">
        <v>2076</v>
      </c>
      <c r="R78" s="27">
        <v>323112</v>
      </c>
      <c r="S78" s="7">
        <f t="shared" si="39"/>
        <v>281313</v>
      </c>
      <c r="U78" t="str">
        <f t="shared" si="40"/>
        <v/>
      </c>
      <c r="AA78" s="27" t="str">
        <f t="shared" si="41"/>
        <v/>
      </c>
      <c r="AC78" t="str">
        <f t="shared" si="42"/>
        <v/>
      </c>
      <c r="AI78" s="7" t="str">
        <f t="shared" si="68"/>
        <v/>
      </c>
      <c r="AK78" t="str">
        <f t="shared" si="43"/>
        <v/>
      </c>
      <c r="AQ78" s="7" t="str">
        <f t="shared" si="44"/>
        <v/>
      </c>
      <c r="AS78" t="str">
        <f t="shared" si="45"/>
        <v/>
      </c>
      <c r="AY78" s="7" t="str">
        <f t="shared" si="46"/>
        <v/>
      </c>
      <c r="BA78" t="str">
        <f t="shared" si="47"/>
        <v/>
      </c>
      <c r="BG78" s="7" t="str">
        <f t="shared" si="70"/>
        <v/>
      </c>
      <c r="BI78" t="str">
        <f t="shared" si="48"/>
        <v/>
      </c>
      <c r="BO78" s="27" t="str">
        <f t="shared" si="49"/>
        <v/>
      </c>
      <c r="BQ78" s="27">
        <f t="shared" si="50"/>
        <v>68</v>
      </c>
      <c r="BR78" s="33" t="s">
        <v>330</v>
      </c>
      <c r="BS78" s="27">
        <v>6.5</v>
      </c>
      <c r="BT78" s="27">
        <v>57328</v>
      </c>
      <c r="BU78" s="27"/>
      <c r="BV78" s="27"/>
      <c r="BW78" s="27">
        <f t="shared" si="51"/>
        <v>57328</v>
      </c>
      <c r="CH78" s="27" t="str">
        <f t="shared" si="52"/>
        <v/>
      </c>
      <c r="CN78" s="7" t="str">
        <f t="shared" si="53"/>
        <v/>
      </c>
      <c r="CQ78">
        <f t="shared" si="54"/>
        <v>68</v>
      </c>
      <c r="CR78" s="33" t="s">
        <v>256</v>
      </c>
      <c r="CS78" s="27">
        <v>57917.428999999989</v>
      </c>
      <c r="CT78" s="27">
        <v>23794310.291000016</v>
      </c>
      <c r="CU78" s="27">
        <v>128006.40600000002</v>
      </c>
      <c r="CV78" s="27">
        <v>20856154.787</v>
      </c>
      <c r="CW78" s="7">
        <f t="shared" si="55"/>
        <v>23794310.291000016</v>
      </c>
      <c r="CY78" t="str">
        <f t="shared" si="56"/>
        <v/>
      </c>
      <c r="DE78" s="7" t="str">
        <f t="shared" si="57"/>
        <v/>
      </c>
      <c r="DG78" t="str">
        <f t="shared" si="58"/>
        <v/>
      </c>
      <c r="DM78" s="7" t="str">
        <f t="shared" si="69"/>
        <v/>
      </c>
      <c r="DO78" t="str">
        <f t="shared" si="59"/>
        <v/>
      </c>
      <c r="DU78" s="7" t="str">
        <f t="shared" si="60"/>
        <v/>
      </c>
      <c r="DW78" t="str">
        <f t="shared" si="61"/>
        <v/>
      </c>
      <c r="EC78" s="7" t="str">
        <f t="shared" si="62"/>
        <v/>
      </c>
      <c r="EE78">
        <f t="shared" si="63"/>
        <v>68</v>
      </c>
      <c r="EF78" s="33" t="s">
        <v>373</v>
      </c>
      <c r="EG78" s="27">
        <v>5</v>
      </c>
      <c r="EH78" s="27">
        <v>37628</v>
      </c>
      <c r="EI78" s="27">
        <v>1</v>
      </c>
      <c r="EJ78" s="27">
        <v>50.475000000000001</v>
      </c>
      <c r="EK78" s="7">
        <f t="shared" ref="EK78:EK100" si="71">IF(OR(EF78="Indéfini",EF78="Autres",EF78="Autre",EF78="Autres produits finis de consommation",EF78="Total général"),"",IF(EF78&lt;&gt;"",EH78,""))</f>
        <v>37628</v>
      </c>
      <c r="EM78" t="str">
        <f t="shared" si="64"/>
        <v/>
      </c>
      <c r="ES78" s="27" t="str">
        <f t="shared" si="65"/>
        <v/>
      </c>
      <c r="EU78" s="27">
        <f t="shared" si="66"/>
        <v>68</v>
      </c>
      <c r="EV78" s="33" t="s">
        <v>333</v>
      </c>
      <c r="EW78" s="27">
        <v>117353.05</v>
      </c>
      <c r="EX78" s="27">
        <v>10281569.419</v>
      </c>
      <c r="EY78" s="27">
        <v>49314.739000000001</v>
      </c>
      <c r="EZ78" s="27">
        <v>3822426.4180000005</v>
      </c>
      <c r="FA78" s="7">
        <f t="shared" si="67"/>
        <v>10281569.419</v>
      </c>
    </row>
    <row r="79" spans="5:157" ht="15.75" x14ac:dyDescent="0.25">
      <c r="E79" t="str">
        <f t="shared" si="36"/>
        <v/>
      </c>
      <c r="K79" s="7" t="str">
        <f t="shared" si="37"/>
        <v/>
      </c>
      <c r="M79">
        <f t="shared" si="38"/>
        <v>69</v>
      </c>
      <c r="N79" s="33" t="s">
        <v>256</v>
      </c>
      <c r="O79" s="27">
        <v>695.68300000000011</v>
      </c>
      <c r="P79" s="27">
        <v>273471.89900000003</v>
      </c>
      <c r="Q79" s="27">
        <v>19789.683000000005</v>
      </c>
      <c r="R79" s="27">
        <v>843362.39</v>
      </c>
      <c r="S79" s="7">
        <f t="shared" si="39"/>
        <v>273471.89900000003</v>
      </c>
      <c r="U79" t="str">
        <f t="shared" si="40"/>
        <v/>
      </c>
      <c r="AA79" s="27" t="str">
        <f t="shared" si="41"/>
        <v/>
      </c>
      <c r="AC79" t="str">
        <f t="shared" si="42"/>
        <v/>
      </c>
      <c r="AI79" s="7" t="str">
        <f t="shared" si="68"/>
        <v/>
      </c>
      <c r="AK79" t="str">
        <f t="shared" si="43"/>
        <v/>
      </c>
      <c r="AQ79" s="7" t="str">
        <f t="shared" si="44"/>
        <v/>
      </c>
      <c r="AS79" t="str">
        <f t="shared" si="45"/>
        <v/>
      </c>
      <c r="AY79" s="7" t="str">
        <f t="shared" si="46"/>
        <v/>
      </c>
      <c r="BA79" t="str">
        <f t="shared" si="47"/>
        <v/>
      </c>
      <c r="BG79" s="7" t="str">
        <f t="shared" si="70"/>
        <v/>
      </c>
      <c r="BI79" t="str">
        <f t="shared" si="48"/>
        <v/>
      </c>
      <c r="BO79" s="27" t="str">
        <f t="shared" si="49"/>
        <v/>
      </c>
      <c r="BQ79" s="27">
        <f t="shared" si="50"/>
        <v>69</v>
      </c>
      <c r="BR79" s="33" t="s">
        <v>347</v>
      </c>
      <c r="BS79" s="27">
        <v>2631</v>
      </c>
      <c r="BT79" s="27">
        <v>54580</v>
      </c>
      <c r="BU79" s="27">
        <v>2422.0059999999999</v>
      </c>
      <c r="BV79" s="27">
        <v>58585.631000000001</v>
      </c>
      <c r="BW79" s="27">
        <f t="shared" si="51"/>
        <v>54580</v>
      </c>
      <c r="CH79" s="27" t="str">
        <f t="shared" si="52"/>
        <v/>
      </c>
      <c r="CN79" s="7" t="str">
        <f t="shared" si="53"/>
        <v/>
      </c>
      <c r="CQ79">
        <f t="shared" si="54"/>
        <v>69</v>
      </c>
      <c r="CR79" s="33" t="s">
        <v>68</v>
      </c>
      <c r="CS79" s="27">
        <v>3942.0109999999995</v>
      </c>
      <c r="CT79" s="27">
        <v>21586749.949999999</v>
      </c>
      <c r="CU79" s="27">
        <v>14361.435000000001</v>
      </c>
      <c r="CV79" s="27">
        <v>12237716.716</v>
      </c>
      <c r="CW79" s="7">
        <f t="shared" si="55"/>
        <v>21586749.949999999</v>
      </c>
      <c r="CY79" t="str">
        <f t="shared" si="56"/>
        <v/>
      </c>
      <c r="DE79" s="7" t="str">
        <f t="shared" si="57"/>
        <v/>
      </c>
      <c r="DG79" t="str">
        <f t="shared" si="58"/>
        <v/>
      </c>
      <c r="DM79" s="7" t="str">
        <f t="shared" si="69"/>
        <v/>
      </c>
      <c r="DO79" t="str">
        <f t="shared" si="59"/>
        <v/>
      </c>
      <c r="DU79" s="7" t="str">
        <f t="shared" si="60"/>
        <v/>
      </c>
      <c r="DW79" t="str">
        <f t="shared" si="61"/>
        <v/>
      </c>
      <c r="EC79" s="7" t="str">
        <f t="shared" si="62"/>
        <v/>
      </c>
      <c r="EE79" t="str">
        <f t="shared" si="63"/>
        <v/>
      </c>
      <c r="EF79" s="26" t="s">
        <v>138</v>
      </c>
      <c r="EG79" s="27">
        <v>1009085028.7969997</v>
      </c>
      <c r="EH79" s="27">
        <v>89299799627.896027</v>
      </c>
      <c r="EI79" s="27">
        <v>932349668.26799977</v>
      </c>
      <c r="EJ79" s="27">
        <v>80600965622.028015</v>
      </c>
      <c r="EK79" s="7" t="str">
        <f t="shared" si="71"/>
        <v/>
      </c>
      <c r="EM79" t="str">
        <f t="shared" si="64"/>
        <v/>
      </c>
      <c r="ES79" s="27" t="str">
        <f t="shared" si="65"/>
        <v/>
      </c>
      <c r="EU79" s="27">
        <f t="shared" si="66"/>
        <v>69</v>
      </c>
      <c r="EV79" s="33" t="s">
        <v>327</v>
      </c>
      <c r="EW79" s="27">
        <v>55300.866999999998</v>
      </c>
      <c r="EX79" s="27">
        <v>9833168.0380000006</v>
      </c>
      <c r="EY79" s="27">
        <v>53130.25299999999</v>
      </c>
      <c r="EZ79" s="27">
        <v>16000413.652000001</v>
      </c>
      <c r="FA79" s="7">
        <f t="shared" si="67"/>
        <v>9833168.0380000006</v>
      </c>
    </row>
    <row r="80" spans="5:157" ht="15.75" x14ac:dyDescent="0.25">
      <c r="E80" t="str">
        <f t="shared" si="36"/>
        <v/>
      </c>
      <c r="K80" s="7" t="str">
        <f t="shared" si="37"/>
        <v/>
      </c>
      <c r="M80">
        <f t="shared" si="38"/>
        <v>70</v>
      </c>
      <c r="N80" s="33" t="s">
        <v>248</v>
      </c>
      <c r="O80" s="27">
        <v>2430</v>
      </c>
      <c r="P80" s="27">
        <v>183041.75399999999</v>
      </c>
      <c r="Q80" s="27">
        <v>10156</v>
      </c>
      <c r="R80" s="27">
        <v>417982.41399999999</v>
      </c>
      <c r="S80" s="7">
        <f t="shared" si="39"/>
        <v>183041.75399999999</v>
      </c>
      <c r="U80" t="str">
        <f t="shared" si="40"/>
        <v/>
      </c>
      <c r="AA80" s="27" t="str">
        <f t="shared" si="41"/>
        <v/>
      </c>
      <c r="AC80" t="str">
        <f t="shared" si="42"/>
        <v/>
      </c>
      <c r="AI80" s="7" t="str">
        <f t="shared" si="68"/>
        <v/>
      </c>
      <c r="AK80" t="str">
        <f t="shared" si="43"/>
        <v/>
      </c>
      <c r="AQ80" s="7" t="str">
        <f t="shared" si="44"/>
        <v/>
      </c>
      <c r="AS80" t="str">
        <f t="shared" si="45"/>
        <v/>
      </c>
      <c r="AY80" s="7" t="str">
        <f t="shared" si="46"/>
        <v/>
      </c>
      <c r="BA80" t="str">
        <f t="shared" si="47"/>
        <v/>
      </c>
      <c r="BG80" s="7" t="str">
        <f t="shared" si="70"/>
        <v/>
      </c>
      <c r="BI80" t="str">
        <f t="shared" si="48"/>
        <v/>
      </c>
      <c r="BO80" s="27" t="str">
        <f t="shared" si="49"/>
        <v/>
      </c>
      <c r="BQ80" s="27">
        <f t="shared" si="50"/>
        <v>70</v>
      </c>
      <c r="BR80" s="33" t="s">
        <v>356</v>
      </c>
      <c r="BS80" s="27">
        <v>20</v>
      </c>
      <c r="BT80" s="27">
        <v>49067</v>
      </c>
      <c r="BU80" s="27">
        <v>508</v>
      </c>
      <c r="BV80" s="27">
        <v>43887</v>
      </c>
      <c r="BW80" s="27">
        <f t="shared" si="51"/>
        <v>49067</v>
      </c>
      <c r="CH80" s="27" t="str">
        <f t="shared" si="52"/>
        <v/>
      </c>
      <c r="CN80" s="7" t="str">
        <f t="shared" si="53"/>
        <v/>
      </c>
      <c r="CQ80">
        <f t="shared" si="54"/>
        <v>70</v>
      </c>
      <c r="CR80" s="33" t="s">
        <v>72</v>
      </c>
      <c r="CS80" s="27">
        <v>192610.883</v>
      </c>
      <c r="CT80" s="27">
        <v>21440585.057</v>
      </c>
      <c r="CU80" s="27">
        <v>436749.40300000011</v>
      </c>
      <c r="CV80" s="27">
        <v>25032481.019000001</v>
      </c>
      <c r="CW80" s="7">
        <f t="shared" si="55"/>
        <v>21440585.057</v>
      </c>
      <c r="CY80" t="str">
        <f t="shared" si="56"/>
        <v/>
      </c>
      <c r="DE80" s="7" t="str">
        <f t="shared" si="57"/>
        <v/>
      </c>
      <c r="DG80" t="str">
        <f t="shared" si="58"/>
        <v/>
      </c>
      <c r="DM80" s="7" t="str">
        <f t="shared" si="69"/>
        <v/>
      </c>
      <c r="DO80" t="str">
        <f t="shared" si="59"/>
        <v/>
      </c>
      <c r="DU80" s="7" t="str">
        <f t="shared" si="60"/>
        <v/>
      </c>
      <c r="DW80" t="str">
        <f t="shared" si="61"/>
        <v/>
      </c>
      <c r="EC80" s="7" t="str">
        <f t="shared" si="62"/>
        <v/>
      </c>
      <c r="EE80" t="str">
        <f t="shared" si="63"/>
        <v/>
      </c>
      <c r="EK80" s="7" t="str">
        <f t="shared" si="71"/>
        <v/>
      </c>
      <c r="EM80" t="str">
        <f t="shared" si="64"/>
        <v/>
      </c>
      <c r="ES80" s="27" t="str">
        <f t="shared" si="65"/>
        <v/>
      </c>
      <c r="EU80" s="27">
        <f t="shared" si="66"/>
        <v>70</v>
      </c>
      <c r="EV80" s="33" t="s">
        <v>336</v>
      </c>
      <c r="EW80" s="27">
        <v>95576.536999999997</v>
      </c>
      <c r="EX80" s="27">
        <v>9091645.5559999999</v>
      </c>
      <c r="EY80" s="27">
        <v>95483.664999999994</v>
      </c>
      <c r="EZ80" s="27">
        <v>17615263.566</v>
      </c>
      <c r="FA80" s="7">
        <f t="shared" si="67"/>
        <v>9091645.5559999999</v>
      </c>
    </row>
    <row r="81" spans="5:157" ht="15.75" x14ac:dyDescent="0.25">
      <c r="E81" t="str">
        <f t="shared" si="36"/>
        <v/>
      </c>
      <c r="K81" s="7" t="str">
        <f t="shared" si="37"/>
        <v/>
      </c>
      <c r="M81">
        <f t="shared" si="38"/>
        <v>71</v>
      </c>
      <c r="N81" s="33" t="s">
        <v>263</v>
      </c>
      <c r="O81" s="27">
        <v>268.51800000000003</v>
      </c>
      <c r="P81" s="27">
        <v>81164</v>
      </c>
      <c r="Q81" s="27">
        <v>135.26999999999998</v>
      </c>
      <c r="R81" s="27">
        <v>10916</v>
      </c>
      <c r="S81" s="7">
        <f t="shared" si="39"/>
        <v>81164</v>
      </c>
      <c r="U81" t="str">
        <f t="shared" si="40"/>
        <v/>
      </c>
      <c r="AA81" s="27" t="str">
        <f t="shared" si="41"/>
        <v/>
      </c>
      <c r="AC81" t="str">
        <f t="shared" si="42"/>
        <v/>
      </c>
      <c r="AI81" s="7" t="str">
        <f t="shared" si="68"/>
        <v/>
      </c>
      <c r="AK81" t="str">
        <f t="shared" si="43"/>
        <v/>
      </c>
      <c r="AQ81" s="7" t="str">
        <f t="shared" si="44"/>
        <v/>
      </c>
      <c r="AS81" t="str">
        <f t="shared" si="45"/>
        <v/>
      </c>
      <c r="AY81" s="7" t="str">
        <f t="shared" si="46"/>
        <v/>
      </c>
      <c r="BA81" t="str">
        <f t="shared" si="47"/>
        <v/>
      </c>
      <c r="BG81" s="7" t="str">
        <f t="shared" si="70"/>
        <v/>
      </c>
      <c r="BI81" t="str">
        <f t="shared" si="48"/>
        <v/>
      </c>
      <c r="BO81" s="27" t="str">
        <f t="shared" si="49"/>
        <v/>
      </c>
      <c r="BQ81" s="27">
        <f t="shared" si="50"/>
        <v>71</v>
      </c>
      <c r="BR81" s="33" t="s">
        <v>327</v>
      </c>
      <c r="BS81" s="27">
        <v>32.024000000000001</v>
      </c>
      <c r="BT81" s="27">
        <v>29530</v>
      </c>
      <c r="BU81" s="27">
        <v>637.67400000000009</v>
      </c>
      <c r="BV81" s="27">
        <v>622910</v>
      </c>
      <c r="BW81" s="27">
        <f t="shared" si="51"/>
        <v>29530</v>
      </c>
      <c r="CH81" s="27" t="str">
        <f t="shared" si="52"/>
        <v/>
      </c>
      <c r="CN81" s="7" t="str">
        <f t="shared" si="53"/>
        <v/>
      </c>
      <c r="CQ81">
        <f t="shared" si="54"/>
        <v>71</v>
      </c>
      <c r="CR81" s="33" t="s">
        <v>360</v>
      </c>
      <c r="CS81" s="27">
        <v>316483.56</v>
      </c>
      <c r="CT81" s="27">
        <v>6669295.9649999989</v>
      </c>
      <c r="CU81" s="27">
        <v>109398.31999999999</v>
      </c>
      <c r="CV81" s="27">
        <v>2324567.443</v>
      </c>
      <c r="CW81" s="7">
        <f t="shared" si="55"/>
        <v>6669295.9649999989</v>
      </c>
      <c r="CY81" t="str">
        <f t="shared" si="56"/>
        <v/>
      </c>
      <c r="DE81" s="7" t="str">
        <f t="shared" si="57"/>
        <v/>
      </c>
      <c r="DG81" t="str">
        <f t="shared" si="58"/>
        <v/>
      </c>
      <c r="DM81" s="7" t="str">
        <f t="shared" si="69"/>
        <v/>
      </c>
      <c r="DO81" t="str">
        <f t="shared" si="59"/>
        <v/>
      </c>
      <c r="DU81" s="7" t="str">
        <f t="shared" si="60"/>
        <v/>
      </c>
      <c r="DW81" t="str">
        <f t="shared" si="61"/>
        <v/>
      </c>
      <c r="EC81" s="7" t="str">
        <f t="shared" si="62"/>
        <v/>
      </c>
      <c r="EE81" t="str">
        <f t="shared" si="63"/>
        <v/>
      </c>
      <c r="EK81" s="7" t="str">
        <f t="shared" si="71"/>
        <v/>
      </c>
      <c r="EM81" t="str">
        <f t="shared" si="64"/>
        <v/>
      </c>
      <c r="ES81" s="27" t="str">
        <f t="shared" si="65"/>
        <v/>
      </c>
      <c r="EU81" s="27">
        <f t="shared" si="66"/>
        <v>71</v>
      </c>
      <c r="EV81" s="33" t="s">
        <v>354</v>
      </c>
      <c r="EW81" s="27">
        <v>53989.425000000025</v>
      </c>
      <c r="EX81" s="27">
        <v>6404764.5430000005</v>
      </c>
      <c r="EY81" s="27">
        <v>60364.397000000019</v>
      </c>
      <c r="EZ81" s="27">
        <v>6254100.8390000006</v>
      </c>
      <c r="FA81" s="7">
        <f t="shared" si="67"/>
        <v>6404764.5430000005</v>
      </c>
    </row>
    <row r="82" spans="5:157" ht="15.75" x14ac:dyDescent="0.25">
      <c r="E82" t="str">
        <f t="shared" si="36"/>
        <v/>
      </c>
      <c r="K82" s="7" t="str">
        <f t="shared" si="37"/>
        <v/>
      </c>
      <c r="M82">
        <f t="shared" si="38"/>
        <v>72</v>
      </c>
      <c r="N82" s="33" t="s">
        <v>265</v>
      </c>
      <c r="O82" s="27">
        <v>3500</v>
      </c>
      <c r="P82" s="27">
        <v>48161</v>
      </c>
      <c r="Q82" s="27">
        <v>8538</v>
      </c>
      <c r="R82" s="27">
        <v>189463</v>
      </c>
      <c r="S82" s="7">
        <f t="shared" si="39"/>
        <v>48161</v>
      </c>
      <c r="U82" t="str">
        <f t="shared" si="40"/>
        <v/>
      </c>
      <c r="AA82" s="27" t="str">
        <f t="shared" si="41"/>
        <v/>
      </c>
      <c r="AC82" t="str">
        <f t="shared" si="42"/>
        <v/>
      </c>
      <c r="AI82" s="7" t="str">
        <f t="shared" si="68"/>
        <v/>
      </c>
      <c r="AK82" t="str">
        <f t="shared" si="43"/>
        <v/>
      </c>
      <c r="AQ82" s="7" t="str">
        <f t="shared" si="44"/>
        <v/>
      </c>
      <c r="AS82" t="str">
        <f t="shared" si="45"/>
        <v/>
      </c>
      <c r="AY82" s="7" t="str">
        <f t="shared" si="46"/>
        <v/>
      </c>
      <c r="BA82" t="str">
        <f t="shared" si="47"/>
        <v/>
      </c>
      <c r="BG82" s="7" t="str">
        <f t="shared" si="70"/>
        <v/>
      </c>
      <c r="BI82" t="str">
        <f t="shared" si="48"/>
        <v/>
      </c>
      <c r="BO82" s="27" t="str">
        <f t="shared" si="49"/>
        <v/>
      </c>
      <c r="BQ82" s="27">
        <f t="shared" si="50"/>
        <v>72</v>
      </c>
      <c r="BR82" s="33" t="s">
        <v>333</v>
      </c>
      <c r="BS82" s="27">
        <v>13</v>
      </c>
      <c r="BT82" s="27">
        <v>6270</v>
      </c>
      <c r="BU82" s="27"/>
      <c r="BV82" s="27"/>
      <c r="BW82" s="27">
        <f t="shared" si="51"/>
        <v>6270</v>
      </c>
      <c r="CH82" s="27" t="str">
        <f t="shared" si="52"/>
        <v/>
      </c>
      <c r="CN82" s="7" t="str">
        <f t="shared" si="53"/>
        <v/>
      </c>
      <c r="CQ82">
        <f t="shared" si="54"/>
        <v>72</v>
      </c>
      <c r="CR82" s="33" t="s">
        <v>251</v>
      </c>
      <c r="CS82" s="27">
        <v>54142.180000000008</v>
      </c>
      <c r="CT82" s="27">
        <v>5685299.3570000008</v>
      </c>
      <c r="CU82" s="27">
        <v>14855.617</v>
      </c>
      <c r="CV82" s="27">
        <v>1615470.6969999999</v>
      </c>
      <c r="CW82" s="7">
        <f t="shared" si="55"/>
        <v>5685299.3570000008</v>
      </c>
      <c r="CY82" t="str">
        <f t="shared" si="56"/>
        <v/>
      </c>
      <c r="DE82" s="7" t="str">
        <f t="shared" si="57"/>
        <v/>
      </c>
      <c r="DG82" t="str">
        <f t="shared" si="58"/>
        <v/>
      </c>
      <c r="DM82" s="7" t="str">
        <f t="shared" si="69"/>
        <v/>
      </c>
      <c r="DO82" t="str">
        <f t="shared" si="59"/>
        <v/>
      </c>
      <c r="DU82" s="7" t="str">
        <f t="shared" si="60"/>
        <v/>
      </c>
      <c r="DW82" t="str">
        <f t="shared" si="61"/>
        <v/>
      </c>
      <c r="EC82" s="7" t="str">
        <f t="shared" si="62"/>
        <v/>
      </c>
      <c r="EE82" t="str">
        <f t="shared" si="63"/>
        <v/>
      </c>
      <c r="EK82" s="7" t="str">
        <f t="shared" si="71"/>
        <v/>
      </c>
      <c r="EM82" t="str">
        <f t="shared" si="64"/>
        <v/>
      </c>
      <c r="ES82" s="27" t="str">
        <f t="shared" si="65"/>
        <v/>
      </c>
      <c r="EU82" s="27">
        <f t="shared" si="66"/>
        <v>72</v>
      </c>
      <c r="EV82" s="33" t="s">
        <v>367</v>
      </c>
      <c r="EW82" s="27">
        <v>3871.42</v>
      </c>
      <c r="EX82" s="27">
        <v>6301292.3169999998</v>
      </c>
      <c r="EY82" s="27">
        <v>2943.8710000000001</v>
      </c>
      <c r="EZ82" s="27">
        <v>2941057</v>
      </c>
      <c r="FA82" s="7">
        <f t="shared" si="67"/>
        <v>6301292.3169999998</v>
      </c>
    </row>
    <row r="83" spans="5:157" ht="15.75" x14ac:dyDescent="0.25">
      <c r="E83" t="str">
        <f t="shared" si="36"/>
        <v/>
      </c>
      <c r="K83" s="7" t="str">
        <f t="shared" si="37"/>
        <v/>
      </c>
      <c r="M83">
        <f t="shared" si="38"/>
        <v>73</v>
      </c>
      <c r="N83" s="33" t="s">
        <v>273</v>
      </c>
      <c r="O83" s="27">
        <v>347.71799999999996</v>
      </c>
      <c r="P83" s="27">
        <v>42551</v>
      </c>
      <c r="Q83" s="27">
        <v>116.31</v>
      </c>
      <c r="R83" s="27">
        <v>35952</v>
      </c>
      <c r="S83" s="7">
        <f t="shared" si="39"/>
        <v>42551</v>
      </c>
      <c r="U83" t="str">
        <f t="shared" si="40"/>
        <v/>
      </c>
      <c r="AA83" s="27" t="str">
        <f t="shared" si="41"/>
        <v/>
      </c>
      <c r="AC83" t="str">
        <f t="shared" si="42"/>
        <v/>
      </c>
      <c r="AI83" s="7" t="str">
        <f t="shared" si="68"/>
        <v/>
      </c>
      <c r="AK83" t="str">
        <f t="shared" si="43"/>
        <v/>
      </c>
      <c r="AQ83" s="7" t="str">
        <f t="shared" si="44"/>
        <v/>
      </c>
      <c r="AS83" t="str">
        <f t="shared" si="45"/>
        <v/>
      </c>
      <c r="AY83" s="7" t="str">
        <f t="shared" si="46"/>
        <v/>
      </c>
      <c r="BA83" t="str">
        <f t="shared" si="47"/>
        <v/>
      </c>
      <c r="BG83" s="7" t="str">
        <f t="shared" si="70"/>
        <v/>
      </c>
      <c r="BI83" t="str">
        <f t="shared" si="48"/>
        <v/>
      </c>
      <c r="BO83" s="27" t="str">
        <f t="shared" si="49"/>
        <v/>
      </c>
      <c r="BQ83" s="27">
        <f t="shared" si="50"/>
        <v>73</v>
      </c>
      <c r="BR83" s="33" t="s">
        <v>344</v>
      </c>
      <c r="BS83" s="27">
        <v>1</v>
      </c>
      <c r="BT83" s="27">
        <v>630</v>
      </c>
      <c r="BU83" s="27">
        <v>6</v>
      </c>
      <c r="BV83" s="27">
        <v>337.72</v>
      </c>
      <c r="BW83" s="27">
        <f>IF(OR(BR83="Indéfini",BR83="Autres",BR83="Autre",BR83="Autres produits finis d'équipement industriel",BR83="Total général"),"",IF(BR83&lt;&gt;"",BT83,""))</f>
        <v>630</v>
      </c>
      <c r="CH83" s="27" t="str">
        <f t="shared" si="52"/>
        <v/>
      </c>
      <c r="CN83" s="7" t="str">
        <f t="shared" si="53"/>
        <v/>
      </c>
      <c r="CQ83">
        <f t="shared" si="54"/>
        <v>73</v>
      </c>
      <c r="CR83" s="33" t="s">
        <v>252</v>
      </c>
      <c r="CS83" s="27">
        <v>836.49600000000032</v>
      </c>
      <c r="CT83" s="27">
        <v>4467851.7200000007</v>
      </c>
      <c r="CU83" s="27">
        <v>795.58999999999992</v>
      </c>
      <c r="CV83" s="27">
        <v>4802393.8610000005</v>
      </c>
      <c r="CW83" s="7">
        <f t="shared" si="55"/>
        <v>4467851.7200000007</v>
      </c>
      <c r="CY83" t="str">
        <f t="shared" si="56"/>
        <v/>
      </c>
      <c r="DE83" s="7" t="str">
        <f t="shared" si="57"/>
        <v/>
      </c>
      <c r="DG83" t="str">
        <f t="shared" si="58"/>
        <v/>
      </c>
      <c r="DM83" s="7" t="str">
        <f t="shared" si="69"/>
        <v/>
      </c>
      <c r="DO83" t="str">
        <f t="shared" si="59"/>
        <v/>
      </c>
      <c r="DU83" s="7" t="str">
        <f t="shared" si="60"/>
        <v/>
      </c>
      <c r="DW83" t="str">
        <f t="shared" si="61"/>
        <v/>
      </c>
      <c r="EC83" s="7" t="str">
        <f t="shared" si="62"/>
        <v/>
      </c>
      <c r="EE83" t="str">
        <f t="shared" si="63"/>
        <v/>
      </c>
      <c r="EK83" s="7" t="str">
        <f t="shared" si="71"/>
        <v/>
      </c>
      <c r="EM83" t="str">
        <f t="shared" si="64"/>
        <v/>
      </c>
      <c r="ES83" s="27" t="str">
        <f t="shared" si="65"/>
        <v/>
      </c>
      <c r="EU83" s="27">
        <f t="shared" si="66"/>
        <v>73</v>
      </c>
      <c r="EV83" s="33" t="s">
        <v>355</v>
      </c>
      <c r="EW83" s="27">
        <v>218.90600000000001</v>
      </c>
      <c r="EX83" s="27">
        <v>2989377.69</v>
      </c>
      <c r="EY83" s="27">
        <v>1804.3700000000003</v>
      </c>
      <c r="EZ83" s="27">
        <v>5008285</v>
      </c>
      <c r="FA83" s="7">
        <f t="shared" si="67"/>
        <v>2989377.69</v>
      </c>
    </row>
    <row r="84" spans="5:157" ht="15.75" x14ac:dyDescent="0.25">
      <c r="E84" t="str">
        <f t="shared" si="36"/>
        <v/>
      </c>
      <c r="K84" s="7" t="str">
        <f t="shared" si="37"/>
        <v/>
      </c>
      <c r="M84">
        <f t="shared" si="38"/>
        <v>74</v>
      </c>
      <c r="N84" s="33" t="s">
        <v>243</v>
      </c>
      <c r="O84" s="27">
        <v>17.003999999999998</v>
      </c>
      <c r="P84" s="27">
        <v>26974</v>
      </c>
      <c r="Q84" s="27">
        <v>65</v>
      </c>
      <c r="R84" s="27">
        <v>111305.91099999999</v>
      </c>
      <c r="S84" s="7">
        <f t="shared" si="39"/>
        <v>26974</v>
      </c>
      <c r="U84" t="str">
        <f t="shared" si="40"/>
        <v/>
      </c>
      <c r="AA84" s="27" t="str">
        <f t="shared" si="41"/>
        <v/>
      </c>
      <c r="AC84" t="str">
        <f t="shared" si="42"/>
        <v/>
      </c>
      <c r="AI84" s="7" t="str">
        <f t="shared" si="68"/>
        <v/>
      </c>
      <c r="AK84" t="str">
        <f t="shared" si="43"/>
        <v/>
      </c>
      <c r="AQ84" s="7" t="str">
        <f t="shared" si="44"/>
        <v/>
      </c>
      <c r="AS84" t="str">
        <f t="shared" si="45"/>
        <v/>
      </c>
      <c r="AY84" s="7" t="str">
        <f t="shared" si="46"/>
        <v/>
      </c>
      <c r="BA84" t="str">
        <f t="shared" si="47"/>
        <v/>
      </c>
      <c r="BG84" s="7" t="str">
        <f t="shared" si="70"/>
        <v/>
      </c>
      <c r="BI84" t="str">
        <f t="shared" si="48"/>
        <v/>
      </c>
      <c r="BO84" s="27" t="str">
        <f t="shared" si="49"/>
        <v/>
      </c>
      <c r="BQ84" s="27">
        <f t="shared" si="50"/>
        <v>74</v>
      </c>
      <c r="BR84" s="33" t="s">
        <v>367</v>
      </c>
      <c r="BS84" s="27"/>
      <c r="BT84" s="27"/>
      <c r="BU84" s="27">
        <v>1</v>
      </c>
      <c r="BV84" s="27">
        <v>367</v>
      </c>
      <c r="BW84" s="27">
        <f t="shared" ref="BW84:BW100" si="72">IF(OR(BR84="Indéfini",BR84="Autres",BR84="Autre",BR84="Autres produits finis d'équipement industriel",BR84="Total général"),"",IF(BR84&lt;&gt;"",BT84,""))</f>
        <v>0</v>
      </c>
      <c r="CH84" s="27" t="str">
        <f t="shared" si="52"/>
        <v/>
      </c>
      <c r="CN84" s="7" t="str">
        <f t="shared" si="53"/>
        <v/>
      </c>
      <c r="CQ84">
        <f t="shared" si="54"/>
        <v>74</v>
      </c>
      <c r="CR84" s="33" t="s">
        <v>262</v>
      </c>
      <c r="CS84" s="27">
        <v>183513.58000000002</v>
      </c>
      <c r="CT84" s="27">
        <v>2774708.68</v>
      </c>
      <c r="CU84" s="27">
        <v>591972.82000000007</v>
      </c>
      <c r="CV84" s="27">
        <v>11341896</v>
      </c>
      <c r="CW84" s="7">
        <f t="shared" si="55"/>
        <v>2774708.68</v>
      </c>
      <c r="CY84" t="str">
        <f t="shared" si="56"/>
        <v/>
      </c>
      <c r="DE84" s="7" t="str">
        <f t="shared" si="57"/>
        <v/>
      </c>
      <c r="DG84" t="str">
        <f t="shared" si="58"/>
        <v/>
      </c>
      <c r="DM84" s="7" t="str">
        <f t="shared" si="69"/>
        <v/>
      </c>
      <c r="DO84" t="str">
        <f t="shared" si="59"/>
        <v/>
      </c>
      <c r="DU84" s="7" t="str">
        <f t="shared" si="60"/>
        <v/>
      </c>
      <c r="DW84" t="str">
        <f t="shared" si="61"/>
        <v/>
      </c>
      <c r="EC84" s="7" t="str">
        <f t="shared" si="62"/>
        <v/>
      </c>
      <c r="EE84" t="str">
        <f t="shared" si="63"/>
        <v/>
      </c>
      <c r="EK84" s="7" t="str">
        <f t="shared" si="71"/>
        <v/>
      </c>
      <c r="EM84" t="str">
        <f t="shared" si="64"/>
        <v/>
      </c>
      <c r="ES84" s="27" t="str">
        <f t="shared" si="65"/>
        <v/>
      </c>
      <c r="EU84" s="27">
        <f t="shared" si="66"/>
        <v>74</v>
      </c>
      <c r="EV84" s="33" t="s">
        <v>330</v>
      </c>
      <c r="EW84" s="27">
        <v>1896.4</v>
      </c>
      <c r="EX84" s="27">
        <v>680325.61700000009</v>
      </c>
      <c r="EY84" s="27">
        <v>3380.650000000001</v>
      </c>
      <c r="EZ84" s="27">
        <v>3707082.5090000001</v>
      </c>
      <c r="FA84" s="7">
        <f t="shared" si="67"/>
        <v>680325.61700000009</v>
      </c>
    </row>
    <row r="85" spans="5:157" ht="15.75" x14ac:dyDescent="0.25">
      <c r="E85" t="str">
        <f t="shared" si="36"/>
        <v/>
      </c>
      <c r="K85" s="7" t="str">
        <f t="shared" si="37"/>
        <v/>
      </c>
      <c r="M85">
        <f t="shared" si="38"/>
        <v>75</v>
      </c>
      <c r="N85" s="33" t="s">
        <v>240</v>
      </c>
      <c r="O85" s="27">
        <v>5</v>
      </c>
      <c r="P85" s="27">
        <v>18027</v>
      </c>
      <c r="Q85" s="27">
        <v>0.5</v>
      </c>
      <c r="R85" s="27">
        <v>802</v>
      </c>
      <c r="S85" s="7">
        <f t="shared" si="39"/>
        <v>18027</v>
      </c>
      <c r="U85" t="str">
        <f t="shared" si="40"/>
        <v/>
      </c>
      <c r="AA85" s="27" t="str">
        <f t="shared" si="41"/>
        <v/>
      </c>
      <c r="AC85" t="str">
        <f t="shared" si="42"/>
        <v/>
      </c>
      <c r="AI85" s="7" t="str">
        <f t="shared" si="68"/>
        <v/>
      </c>
      <c r="AK85" t="str">
        <f t="shared" si="43"/>
        <v/>
      </c>
      <c r="AQ85" s="7" t="str">
        <f t="shared" si="44"/>
        <v/>
      </c>
      <c r="AS85" t="str">
        <f t="shared" si="45"/>
        <v/>
      </c>
      <c r="AY85" s="7" t="str">
        <f t="shared" si="46"/>
        <v/>
      </c>
      <c r="BA85" t="str">
        <f t="shared" si="47"/>
        <v/>
      </c>
      <c r="BG85" s="7" t="str">
        <f t="shared" si="70"/>
        <v/>
      </c>
      <c r="BI85" t="str">
        <f t="shared" si="48"/>
        <v/>
      </c>
      <c r="BO85" s="27" t="str">
        <f t="shared" si="49"/>
        <v/>
      </c>
      <c r="BQ85" s="27" t="str">
        <f t="shared" si="50"/>
        <v/>
      </c>
      <c r="BR85" s="26" t="s">
        <v>138</v>
      </c>
      <c r="BS85" s="27">
        <v>192457926.39400002</v>
      </c>
      <c r="BT85" s="27">
        <v>47570346433.189018</v>
      </c>
      <c r="BU85" s="27">
        <v>163732322.37300003</v>
      </c>
      <c r="BV85" s="27">
        <v>41375065676.080978</v>
      </c>
      <c r="BW85" s="27" t="str">
        <f t="shared" si="72"/>
        <v/>
      </c>
      <c r="CH85" s="27" t="str">
        <f t="shared" si="52"/>
        <v/>
      </c>
      <c r="CN85" s="7" t="str">
        <f t="shared" si="53"/>
        <v/>
      </c>
      <c r="CQ85">
        <f t="shared" si="54"/>
        <v>75</v>
      </c>
      <c r="CR85" s="33" t="s">
        <v>363</v>
      </c>
      <c r="CS85" s="27">
        <v>4463.1400000000003</v>
      </c>
      <c r="CT85" s="27">
        <v>2162700.0260000001</v>
      </c>
      <c r="CU85" s="27">
        <v>18.809999999999999</v>
      </c>
      <c r="CV85" s="27">
        <v>41915</v>
      </c>
      <c r="CW85" s="7">
        <f t="shared" si="55"/>
        <v>2162700.0260000001</v>
      </c>
      <c r="CY85" t="str">
        <f t="shared" si="56"/>
        <v/>
      </c>
      <c r="DE85" s="7" t="str">
        <f t="shared" si="57"/>
        <v/>
      </c>
      <c r="DG85" t="str">
        <f t="shared" si="58"/>
        <v/>
      </c>
      <c r="DM85" s="7" t="str">
        <f t="shared" si="69"/>
        <v/>
      </c>
      <c r="DO85" t="str">
        <f t="shared" si="59"/>
        <v/>
      </c>
      <c r="DU85" s="7" t="str">
        <f t="shared" si="60"/>
        <v/>
      </c>
      <c r="DW85" t="str">
        <f t="shared" si="61"/>
        <v/>
      </c>
      <c r="EC85" s="7" t="str">
        <f t="shared" si="62"/>
        <v/>
      </c>
      <c r="EE85" t="str">
        <f t="shared" si="63"/>
        <v/>
      </c>
      <c r="EK85" s="7" t="str">
        <f t="shared" si="71"/>
        <v/>
      </c>
      <c r="EM85" t="str">
        <f t="shared" si="64"/>
        <v/>
      </c>
      <c r="ES85" s="27" t="str">
        <f t="shared" si="65"/>
        <v/>
      </c>
      <c r="EU85" s="27">
        <f t="shared" si="66"/>
        <v>75</v>
      </c>
      <c r="EV85" s="33" t="s">
        <v>344</v>
      </c>
      <c r="EW85" s="27">
        <v>934.47099999999989</v>
      </c>
      <c r="EX85" s="27">
        <v>404371</v>
      </c>
      <c r="EY85" s="27">
        <v>815.06200000000001</v>
      </c>
      <c r="EZ85" s="27">
        <v>142390.96400000001</v>
      </c>
      <c r="FA85" s="7">
        <f t="shared" si="67"/>
        <v>404371</v>
      </c>
    </row>
    <row r="86" spans="5:157" ht="15.75" x14ac:dyDescent="0.25">
      <c r="E86" t="str">
        <f t="shared" si="36"/>
        <v/>
      </c>
      <c r="K86" s="7" t="str">
        <f t="shared" si="37"/>
        <v/>
      </c>
      <c r="M86">
        <f t="shared" si="38"/>
        <v>76</v>
      </c>
      <c r="N86" s="33" t="s">
        <v>193</v>
      </c>
      <c r="O86" s="27">
        <v>50</v>
      </c>
      <c r="P86" s="27">
        <v>1092</v>
      </c>
      <c r="Q86" s="27">
        <v>3025</v>
      </c>
      <c r="R86" s="27">
        <v>26264</v>
      </c>
      <c r="S86" s="7">
        <f t="shared" si="39"/>
        <v>1092</v>
      </c>
      <c r="U86" t="str">
        <f t="shared" si="40"/>
        <v/>
      </c>
      <c r="AA86" s="27" t="str">
        <f t="shared" si="41"/>
        <v/>
      </c>
      <c r="AC86" t="str">
        <f t="shared" si="42"/>
        <v/>
      </c>
      <c r="AI86" s="7" t="str">
        <f t="shared" si="68"/>
        <v/>
      </c>
      <c r="AK86" t="str">
        <f t="shared" si="43"/>
        <v/>
      </c>
      <c r="AQ86" s="7" t="str">
        <f t="shared" si="44"/>
        <v/>
      </c>
      <c r="AS86" t="str">
        <f t="shared" si="45"/>
        <v/>
      </c>
      <c r="AY86" s="7" t="str">
        <f t="shared" si="46"/>
        <v/>
      </c>
      <c r="BA86" t="str">
        <f t="shared" si="47"/>
        <v/>
      </c>
      <c r="BG86" s="7" t="str">
        <f t="shared" si="70"/>
        <v/>
      </c>
      <c r="BI86" t="str">
        <f t="shared" si="48"/>
        <v/>
      </c>
      <c r="BO86" s="27" t="str">
        <f t="shared" si="49"/>
        <v/>
      </c>
      <c r="BQ86" s="27" t="str">
        <f t="shared" si="50"/>
        <v/>
      </c>
      <c r="BW86" s="27" t="str">
        <f t="shared" si="72"/>
        <v/>
      </c>
      <c r="CH86" s="27" t="str">
        <f t="shared" si="52"/>
        <v/>
      </c>
      <c r="CN86" s="7" t="str">
        <f t="shared" si="53"/>
        <v/>
      </c>
      <c r="CQ86">
        <f t="shared" si="54"/>
        <v>76</v>
      </c>
      <c r="CR86" s="33" t="s">
        <v>361</v>
      </c>
      <c r="CS86" s="27">
        <v>108395.503</v>
      </c>
      <c r="CT86" s="27">
        <v>2039342</v>
      </c>
      <c r="CU86" s="27">
        <v>87277.472000000009</v>
      </c>
      <c r="CV86" s="27">
        <v>1818553</v>
      </c>
      <c r="CW86" s="7">
        <f t="shared" si="55"/>
        <v>2039342</v>
      </c>
      <c r="CY86" t="str">
        <f t="shared" si="56"/>
        <v/>
      </c>
      <c r="DE86" s="7" t="str">
        <f t="shared" si="57"/>
        <v/>
      </c>
      <c r="DG86" t="str">
        <f t="shared" si="58"/>
        <v/>
      </c>
      <c r="DM86" s="7" t="str">
        <f t="shared" si="69"/>
        <v/>
      </c>
      <c r="DO86" t="str">
        <f t="shared" si="59"/>
        <v/>
      </c>
      <c r="DU86" s="7" t="str">
        <f t="shared" si="60"/>
        <v/>
      </c>
      <c r="DW86" t="str">
        <f t="shared" si="61"/>
        <v/>
      </c>
      <c r="EC86" s="7" t="str">
        <f t="shared" si="62"/>
        <v/>
      </c>
      <c r="EE86" t="str">
        <f t="shared" si="63"/>
        <v/>
      </c>
      <c r="EK86" s="7" t="str">
        <f t="shared" si="71"/>
        <v/>
      </c>
      <c r="EM86" t="str">
        <f t="shared" si="64"/>
        <v/>
      </c>
      <c r="ES86" s="27" t="str">
        <f t="shared" si="65"/>
        <v/>
      </c>
      <c r="EU86" s="27">
        <f t="shared" si="66"/>
        <v>76</v>
      </c>
      <c r="EV86" s="33" t="s">
        <v>368</v>
      </c>
      <c r="EW86" s="27">
        <v>397.37599999999998</v>
      </c>
      <c r="EX86" s="27">
        <v>75874.921000000002</v>
      </c>
      <c r="EY86" s="27">
        <v>1479.6239999999998</v>
      </c>
      <c r="EZ86" s="27">
        <v>195307</v>
      </c>
      <c r="FA86" s="7">
        <f t="shared" si="67"/>
        <v>75874.921000000002</v>
      </c>
    </row>
    <row r="87" spans="5:157" ht="15.75" x14ac:dyDescent="0.25">
      <c r="E87" t="str">
        <f t="shared" si="36"/>
        <v/>
      </c>
      <c r="K87" s="7" t="str">
        <f t="shared" si="37"/>
        <v/>
      </c>
      <c r="M87">
        <f t="shared" si="38"/>
        <v>77</v>
      </c>
      <c r="N87" s="33" t="s">
        <v>200</v>
      </c>
      <c r="O87" s="27">
        <v>20</v>
      </c>
      <c r="P87" s="27">
        <v>519</v>
      </c>
      <c r="Q87" s="27">
        <v>53</v>
      </c>
      <c r="R87" s="27">
        <v>99042</v>
      </c>
      <c r="S87" s="7">
        <f t="shared" si="39"/>
        <v>519</v>
      </c>
      <c r="U87" t="str">
        <f t="shared" si="40"/>
        <v/>
      </c>
      <c r="AA87" s="27" t="str">
        <f t="shared" si="41"/>
        <v/>
      </c>
      <c r="AC87" t="str">
        <f t="shared" si="42"/>
        <v/>
      </c>
      <c r="AI87" s="7" t="str">
        <f t="shared" si="68"/>
        <v/>
      </c>
      <c r="AK87" t="str">
        <f t="shared" si="43"/>
        <v/>
      </c>
      <c r="AQ87" s="7" t="str">
        <f t="shared" si="44"/>
        <v/>
      </c>
      <c r="AS87" t="str">
        <f t="shared" si="45"/>
        <v/>
      </c>
      <c r="AY87" s="7" t="str">
        <f t="shared" si="46"/>
        <v/>
      </c>
      <c r="BA87" t="str">
        <f t="shared" si="47"/>
        <v/>
      </c>
      <c r="BG87" s="7" t="str">
        <f t="shared" si="70"/>
        <v/>
      </c>
      <c r="BI87" t="str">
        <f t="shared" si="48"/>
        <v/>
      </c>
      <c r="BO87" s="27" t="str">
        <f t="shared" si="49"/>
        <v/>
      </c>
      <c r="BQ87" s="27" t="str">
        <f t="shared" si="50"/>
        <v/>
      </c>
      <c r="BW87" s="27" t="str">
        <f t="shared" si="72"/>
        <v/>
      </c>
      <c r="CH87" s="27" t="str">
        <f t="shared" si="52"/>
        <v/>
      </c>
      <c r="CN87" s="7" t="str">
        <f t="shared" si="53"/>
        <v/>
      </c>
      <c r="CQ87">
        <f t="shared" si="54"/>
        <v>77</v>
      </c>
      <c r="CR87" s="33" t="s">
        <v>62</v>
      </c>
      <c r="CS87" s="27">
        <v>73251.100999999995</v>
      </c>
      <c r="CT87" s="27">
        <v>1259533.0010000002</v>
      </c>
      <c r="CU87" s="27">
        <v>1034547.249</v>
      </c>
      <c r="CV87" s="27">
        <v>15252921</v>
      </c>
      <c r="CW87" s="7">
        <f t="shared" si="55"/>
        <v>1259533.0010000002</v>
      </c>
      <c r="CY87" t="str">
        <f t="shared" si="56"/>
        <v/>
      </c>
      <c r="DE87" s="7" t="str">
        <f t="shared" si="57"/>
        <v/>
      </c>
      <c r="DG87" t="str">
        <f t="shared" si="58"/>
        <v/>
      </c>
      <c r="DM87" s="7" t="str">
        <f t="shared" si="69"/>
        <v/>
      </c>
      <c r="DO87" t="str">
        <f t="shared" si="59"/>
        <v/>
      </c>
      <c r="DU87" s="7" t="str">
        <f t="shared" si="60"/>
        <v/>
      </c>
      <c r="DW87" t="str">
        <f t="shared" si="61"/>
        <v/>
      </c>
      <c r="EC87" s="7" t="str">
        <f t="shared" si="62"/>
        <v/>
      </c>
      <c r="EE87" t="str">
        <f t="shared" si="63"/>
        <v/>
      </c>
      <c r="EK87" s="7" t="str">
        <f t="shared" si="71"/>
        <v/>
      </c>
      <c r="EM87" t="str">
        <f t="shared" si="64"/>
        <v/>
      </c>
      <c r="ES87" s="27" t="str">
        <f t="shared" si="65"/>
        <v/>
      </c>
      <c r="EU87" s="27" t="str">
        <f t="shared" si="66"/>
        <v/>
      </c>
      <c r="EV87" s="26" t="s">
        <v>138</v>
      </c>
      <c r="EW87" s="27">
        <v>696782975.70099962</v>
      </c>
      <c r="EX87" s="27">
        <v>89020771457.096954</v>
      </c>
      <c r="EY87" s="27">
        <v>601052759.50200009</v>
      </c>
      <c r="EZ87" s="27">
        <v>74929724770.300995</v>
      </c>
      <c r="FA87" s="7" t="str">
        <f>IF(OR(EV87="Indéfini",EV87="Autres",EV87="Autre",EV87="Autres produits finis d'équipement industriel",EV87="Total général"),"",IF(EV87&lt;&gt;"",EX87,""))</f>
        <v/>
      </c>
    </row>
    <row r="88" spans="5:157" ht="15.75" x14ac:dyDescent="0.25">
      <c r="E88" t="str">
        <f t="shared" si="36"/>
        <v/>
      </c>
      <c r="K88" s="7" t="str">
        <f t="shared" si="37"/>
        <v/>
      </c>
      <c r="M88">
        <f t="shared" si="38"/>
        <v>78</v>
      </c>
      <c r="N88" s="33" t="s">
        <v>262</v>
      </c>
      <c r="O88" s="27"/>
      <c r="P88" s="27"/>
      <c r="Q88" s="27">
        <v>180</v>
      </c>
      <c r="R88" s="27">
        <v>13875</v>
      </c>
      <c r="S88" s="7">
        <f>IF(OR(N88="Indéfini",N88="Autres",N88="Autre",N88="Autres demi-produits",N88="Total général"),"",IF(N88&lt;&gt;"",P88,""))</f>
        <v>0</v>
      </c>
      <c r="U88" t="str">
        <f t="shared" si="40"/>
        <v/>
      </c>
      <c r="AA88" s="27" t="str">
        <f t="shared" si="41"/>
        <v/>
      </c>
      <c r="AC88" t="str">
        <f t="shared" si="42"/>
        <v/>
      </c>
      <c r="AI88" s="7" t="str">
        <f t="shared" si="68"/>
        <v/>
      </c>
      <c r="AK88" t="str">
        <f t="shared" si="43"/>
        <v/>
      </c>
      <c r="AQ88" s="7" t="str">
        <f t="shared" si="44"/>
        <v/>
      </c>
      <c r="AS88" t="str">
        <f t="shared" si="45"/>
        <v/>
      </c>
      <c r="AY88" s="7" t="str">
        <f t="shared" si="46"/>
        <v/>
      </c>
      <c r="BA88" t="str">
        <f t="shared" si="47"/>
        <v/>
      </c>
      <c r="BG88" s="7" t="str">
        <f t="shared" si="70"/>
        <v/>
      </c>
      <c r="BI88" t="str">
        <f t="shared" si="48"/>
        <v/>
      </c>
      <c r="BO88" s="27" t="str">
        <f t="shared" si="49"/>
        <v/>
      </c>
      <c r="BQ88" s="27" t="str">
        <f t="shared" si="50"/>
        <v/>
      </c>
      <c r="BW88" s="27" t="str">
        <f t="shared" si="72"/>
        <v/>
      </c>
      <c r="CH88" s="27" t="str">
        <f t="shared" si="52"/>
        <v/>
      </c>
      <c r="CN88" s="7" t="str">
        <f t="shared" si="53"/>
        <v/>
      </c>
      <c r="CQ88">
        <f t="shared" si="54"/>
        <v>78</v>
      </c>
      <c r="CR88" s="33" t="s">
        <v>242</v>
      </c>
      <c r="CS88" s="27">
        <v>1340.0519999999997</v>
      </c>
      <c r="CT88" s="27">
        <v>843083.59100000001</v>
      </c>
      <c r="CU88" s="27">
        <v>34542.156999999992</v>
      </c>
      <c r="CV88" s="27">
        <v>2376831.9739999999</v>
      </c>
      <c r="CW88" s="7">
        <f t="shared" si="55"/>
        <v>843083.59100000001</v>
      </c>
      <c r="CY88" t="str">
        <f t="shared" si="56"/>
        <v/>
      </c>
      <c r="DE88" s="7" t="str">
        <f t="shared" si="57"/>
        <v/>
      </c>
      <c r="DG88" t="str">
        <f t="shared" si="58"/>
        <v/>
      </c>
      <c r="DM88" s="7" t="str">
        <f t="shared" si="69"/>
        <v/>
      </c>
      <c r="DO88" t="str">
        <f t="shared" si="59"/>
        <v/>
      </c>
      <c r="DU88" s="7" t="str">
        <f t="shared" si="60"/>
        <v/>
      </c>
      <c r="DW88" t="str">
        <f t="shared" si="61"/>
        <v/>
      </c>
      <c r="EC88" s="7" t="str">
        <f t="shared" si="62"/>
        <v/>
      </c>
      <c r="EE88" t="str">
        <f t="shared" si="63"/>
        <v/>
      </c>
      <c r="EK88" s="7" t="str">
        <f t="shared" si="71"/>
        <v/>
      </c>
      <c r="EM88" t="str">
        <f t="shared" si="64"/>
        <v/>
      </c>
      <c r="ES88" s="27" t="str">
        <f t="shared" si="65"/>
        <v/>
      </c>
      <c r="EU88" s="27" t="str">
        <f t="shared" si="66"/>
        <v/>
      </c>
      <c r="FA88" s="7" t="str">
        <f t="shared" ref="FA88:FA100" si="73">IF(OR(EV88="Indéfini",EV88="Autres",EV88="Autre",EV88="Autres produits finis d'équipement industriel",EV88="Total général"),"",IF(EV88&lt;&gt;"",EX88,""))</f>
        <v/>
      </c>
    </row>
    <row r="89" spans="5:157" ht="15.75" x14ac:dyDescent="0.25">
      <c r="E89" t="str">
        <f t="shared" si="36"/>
        <v/>
      </c>
      <c r="K89" s="7" t="str">
        <f t="shared" si="37"/>
        <v/>
      </c>
      <c r="M89">
        <f t="shared" si="38"/>
        <v>78</v>
      </c>
      <c r="N89" s="33" t="s">
        <v>360</v>
      </c>
      <c r="O89" s="27"/>
      <c r="P89" s="27"/>
      <c r="Q89" s="27">
        <v>0</v>
      </c>
      <c r="R89" s="27">
        <v>0</v>
      </c>
      <c r="S89" s="7">
        <f t="shared" ref="S89:S100" si="74">IF(OR(N89="Indéfini",N89="Autres",N89="Autre",N89="Autres demi-produits",N89="Total général"),"",IF(N89&lt;&gt;"",P89,""))</f>
        <v>0</v>
      </c>
      <c r="U89" t="str">
        <f t="shared" si="40"/>
        <v/>
      </c>
      <c r="AA89" s="27" t="str">
        <f t="shared" si="41"/>
        <v/>
      </c>
      <c r="AC89" t="str">
        <f t="shared" si="42"/>
        <v/>
      </c>
      <c r="AI89" s="7" t="str">
        <f t="shared" si="68"/>
        <v/>
      </c>
      <c r="AK89" t="str">
        <f t="shared" si="43"/>
        <v/>
      </c>
      <c r="AQ89" s="7" t="str">
        <f t="shared" si="44"/>
        <v/>
      </c>
      <c r="AS89" t="str">
        <f t="shared" si="45"/>
        <v/>
      </c>
      <c r="AY89" s="7" t="str">
        <f t="shared" si="46"/>
        <v/>
      </c>
      <c r="BA89" t="str">
        <f t="shared" si="47"/>
        <v/>
      </c>
      <c r="BG89" s="7" t="str">
        <f t="shared" si="70"/>
        <v/>
      </c>
      <c r="BI89" t="str">
        <f t="shared" si="48"/>
        <v/>
      </c>
      <c r="BO89" s="27" t="str">
        <f t="shared" si="49"/>
        <v/>
      </c>
      <c r="BQ89" s="27" t="str">
        <f t="shared" si="50"/>
        <v/>
      </c>
      <c r="BW89" s="27" t="str">
        <f t="shared" si="72"/>
        <v/>
      </c>
      <c r="CH89" s="27" t="str">
        <f t="shared" si="52"/>
        <v/>
      </c>
      <c r="CN89" s="7" t="str">
        <f t="shared" si="53"/>
        <v/>
      </c>
      <c r="CQ89">
        <f t="shared" si="54"/>
        <v>79</v>
      </c>
      <c r="CR89" s="33" t="s">
        <v>263</v>
      </c>
      <c r="CS89" s="27">
        <v>852.44699999999989</v>
      </c>
      <c r="CT89" s="27">
        <v>603506.80299999996</v>
      </c>
      <c r="CU89" s="27">
        <v>1416.5640000000001</v>
      </c>
      <c r="CV89" s="27">
        <v>578389.80599999998</v>
      </c>
      <c r="CW89" s="7">
        <f t="shared" si="55"/>
        <v>603506.80299999996</v>
      </c>
      <c r="CY89" t="str">
        <f t="shared" si="56"/>
        <v/>
      </c>
      <c r="DE89" s="7" t="str">
        <f t="shared" si="57"/>
        <v/>
      </c>
      <c r="DG89" t="str">
        <f t="shared" si="58"/>
        <v/>
      </c>
      <c r="DM89" s="7" t="str">
        <f t="shared" si="69"/>
        <v/>
      </c>
      <c r="DO89" t="str">
        <f t="shared" si="59"/>
        <v/>
      </c>
      <c r="DU89" s="7" t="str">
        <f t="shared" si="60"/>
        <v/>
      </c>
      <c r="DW89" t="str">
        <f t="shared" si="61"/>
        <v/>
      </c>
      <c r="EC89" s="7" t="str">
        <f t="shared" si="62"/>
        <v/>
      </c>
      <c r="EE89" t="str">
        <f t="shared" si="63"/>
        <v/>
      </c>
      <c r="EK89" s="7" t="str">
        <f t="shared" si="71"/>
        <v/>
      </c>
      <c r="EM89" t="str">
        <f t="shared" si="64"/>
        <v/>
      </c>
      <c r="ES89" s="27" t="str">
        <f t="shared" si="65"/>
        <v/>
      </c>
      <c r="EU89" s="27" t="str">
        <f t="shared" si="66"/>
        <v/>
      </c>
      <c r="FA89" s="7" t="str">
        <f t="shared" si="73"/>
        <v/>
      </c>
    </row>
    <row r="90" spans="5:157" ht="15.75" x14ac:dyDescent="0.25">
      <c r="E90" t="str">
        <f t="shared" si="36"/>
        <v/>
      </c>
      <c r="K90" s="7" t="str">
        <f t="shared" si="37"/>
        <v/>
      </c>
      <c r="M90" t="str">
        <f t="shared" si="38"/>
        <v/>
      </c>
      <c r="N90" s="26" t="s">
        <v>138</v>
      </c>
      <c r="O90" s="27">
        <v>4960270296.6300011</v>
      </c>
      <c r="P90" s="27">
        <v>40624787523.781006</v>
      </c>
      <c r="Q90" s="27">
        <v>6425083012.560998</v>
      </c>
      <c r="R90" s="27">
        <v>43775217224.584007</v>
      </c>
      <c r="S90" s="7" t="str">
        <f t="shared" si="74"/>
        <v/>
      </c>
      <c r="U90" t="str">
        <f t="shared" si="40"/>
        <v/>
      </c>
      <c r="AA90" s="27" t="str">
        <f t="shared" si="41"/>
        <v/>
      </c>
      <c r="AC90" t="str">
        <f t="shared" si="42"/>
        <v/>
      </c>
      <c r="AI90" s="7" t="str">
        <f t="shared" si="68"/>
        <v/>
      </c>
      <c r="AK90" t="str">
        <f t="shared" si="43"/>
        <v/>
      </c>
      <c r="AQ90" s="7" t="str">
        <f t="shared" si="44"/>
        <v/>
      </c>
      <c r="AS90" t="str">
        <f t="shared" si="45"/>
        <v/>
      </c>
      <c r="AY90" s="7" t="str">
        <f t="shared" si="46"/>
        <v/>
      </c>
      <c r="BA90" t="str">
        <f t="shared" si="47"/>
        <v/>
      </c>
      <c r="BG90" s="7" t="str">
        <f t="shared" si="70"/>
        <v/>
      </c>
      <c r="BI90" t="str">
        <f t="shared" si="48"/>
        <v/>
      </c>
      <c r="BO90" s="27" t="str">
        <f t="shared" si="49"/>
        <v/>
      </c>
      <c r="BQ90" s="27" t="str">
        <f t="shared" si="50"/>
        <v/>
      </c>
      <c r="BW90" s="27" t="str">
        <f t="shared" si="72"/>
        <v/>
      </c>
      <c r="CH90" s="27" t="str">
        <f t="shared" si="52"/>
        <v/>
      </c>
      <c r="CN90" s="7" t="str">
        <f t="shared" si="53"/>
        <v/>
      </c>
      <c r="CQ90">
        <f t="shared" si="54"/>
        <v>80</v>
      </c>
      <c r="CR90" s="33" t="s">
        <v>240</v>
      </c>
      <c r="CS90" s="27">
        <v>1505.011</v>
      </c>
      <c r="CT90" s="27">
        <v>567758.36599999992</v>
      </c>
      <c r="CU90" s="27">
        <v>615.16300000000001</v>
      </c>
      <c r="CV90" s="27">
        <v>595201.48399999994</v>
      </c>
      <c r="CW90" s="7">
        <f t="shared" si="55"/>
        <v>567758.36599999992</v>
      </c>
      <c r="CY90" t="str">
        <f t="shared" si="56"/>
        <v/>
      </c>
      <c r="DE90" s="7" t="str">
        <f t="shared" si="57"/>
        <v/>
      </c>
      <c r="DG90" t="str">
        <f t="shared" si="58"/>
        <v/>
      </c>
      <c r="DM90" s="7" t="str">
        <f t="shared" si="69"/>
        <v/>
      </c>
      <c r="DO90" t="str">
        <f t="shared" si="59"/>
        <v/>
      </c>
      <c r="DU90" s="7" t="str">
        <f t="shared" si="60"/>
        <v/>
      </c>
      <c r="DW90" t="str">
        <f t="shared" si="61"/>
        <v/>
      </c>
      <c r="EC90" s="7" t="str">
        <f t="shared" si="62"/>
        <v/>
      </c>
      <c r="EE90" t="str">
        <f t="shared" si="63"/>
        <v/>
      </c>
      <c r="EK90" s="7" t="str">
        <f t="shared" si="71"/>
        <v/>
      </c>
      <c r="EM90" t="str">
        <f t="shared" si="64"/>
        <v/>
      </c>
      <c r="ES90" s="27" t="str">
        <f t="shared" si="65"/>
        <v/>
      </c>
      <c r="EU90" s="27" t="str">
        <f t="shared" si="66"/>
        <v/>
      </c>
      <c r="FA90" s="7" t="str">
        <f t="shared" si="73"/>
        <v/>
      </c>
    </row>
    <row r="91" spans="5:157" ht="15.75" x14ac:dyDescent="0.25">
      <c r="E91" t="str">
        <f t="shared" si="36"/>
        <v/>
      </c>
      <c r="K91" s="7" t="str">
        <f t="shared" si="37"/>
        <v/>
      </c>
      <c r="M91" t="str">
        <f t="shared" si="38"/>
        <v/>
      </c>
      <c r="S91" s="7" t="str">
        <f t="shared" si="74"/>
        <v/>
      </c>
      <c r="U91" t="str">
        <f t="shared" si="40"/>
        <v/>
      </c>
      <c r="AA91" s="27" t="str">
        <f t="shared" si="41"/>
        <v/>
      </c>
      <c r="AC91" t="str">
        <f t="shared" si="42"/>
        <v/>
      </c>
      <c r="AI91" s="7" t="str">
        <f t="shared" si="68"/>
        <v/>
      </c>
      <c r="AK91" t="str">
        <f t="shared" si="43"/>
        <v/>
      </c>
      <c r="AQ91" s="7" t="str">
        <f t="shared" si="44"/>
        <v/>
      </c>
      <c r="AS91" t="str">
        <f t="shared" si="45"/>
        <v/>
      </c>
      <c r="AY91" s="7" t="str">
        <f t="shared" si="46"/>
        <v/>
      </c>
      <c r="BA91" t="str">
        <f t="shared" si="47"/>
        <v/>
      </c>
      <c r="BG91" s="7" t="str">
        <f t="shared" si="70"/>
        <v/>
      </c>
      <c r="BI91" t="str">
        <f t="shared" si="48"/>
        <v/>
      </c>
      <c r="BO91" s="27" t="str">
        <f t="shared" si="49"/>
        <v/>
      </c>
      <c r="BQ91" s="27" t="str">
        <f t="shared" si="50"/>
        <v/>
      </c>
      <c r="BW91" s="27" t="str">
        <f t="shared" si="72"/>
        <v/>
      </c>
      <c r="CH91" s="27" t="str">
        <f t="shared" si="52"/>
        <v/>
      </c>
      <c r="CN91" s="7" t="str">
        <f t="shared" si="53"/>
        <v/>
      </c>
      <c r="CQ91">
        <f t="shared" si="54"/>
        <v>81</v>
      </c>
      <c r="CR91" s="33" t="s">
        <v>255</v>
      </c>
      <c r="CS91" s="27">
        <v>8191.6080000000002</v>
      </c>
      <c r="CT91" s="27">
        <v>467657.02</v>
      </c>
      <c r="CU91" s="27">
        <v>2394.0340000000001</v>
      </c>
      <c r="CV91" s="27">
        <v>153260.99</v>
      </c>
      <c r="CW91" s="7">
        <f t="shared" si="55"/>
        <v>467657.02</v>
      </c>
      <c r="CY91" t="str">
        <f t="shared" si="56"/>
        <v/>
      </c>
      <c r="DE91" s="7" t="str">
        <f t="shared" si="57"/>
        <v/>
      </c>
      <c r="DG91" t="str">
        <f t="shared" si="58"/>
        <v/>
      </c>
      <c r="DM91" s="7" t="str">
        <f t="shared" si="69"/>
        <v/>
      </c>
      <c r="DO91" t="str">
        <f t="shared" si="59"/>
        <v/>
      </c>
      <c r="DU91" s="7" t="str">
        <f t="shared" si="60"/>
        <v/>
      </c>
      <c r="DW91" t="str">
        <f t="shared" si="61"/>
        <v/>
      </c>
      <c r="EC91" s="7" t="str">
        <f t="shared" si="62"/>
        <v/>
      </c>
      <c r="EE91" t="str">
        <f t="shared" si="63"/>
        <v/>
      </c>
      <c r="EK91" s="7" t="str">
        <f t="shared" si="71"/>
        <v/>
      </c>
      <c r="EM91" t="str">
        <f t="shared" si="64"/>
        <v/>
      </c>
      <c r="ES91" s="27" t="str">
        <f t="shared" si="65"/>
        <v/>
      </c>
      <c r="EU91" s="27" t="str">
        <f t="shared" si="66"/>
        <v/>
      </c>
      <c r="FA91" s="7" t="str">
        <f t="shared" si="73"/>
        <v/>
      </c>
    </row>
    <row r="92" spans="5:157" ht="15.75" x14ac:dyDescent="0.25">
      <c r="E92" t="str">
        <f t="shared" si="36"/>
        <v/>
      </c>
      <c r="K92" s="7" t="str">
        <f t="shared" si="37"/>
        <v/>
      </c>
      <c r="M92" t="str">
        <f t="shared" si="38"/>
        <v/>
      </c>
      <c r="S92" s="7" t="str">
        <f t="shared" si="74"/>
        <v/>
      </c>
      <c r="U92" t="str">
        <f t="shared" si="40"/>
        <v/>
      </c>
      <c r="AA92" s="27" t="str">
        <f t="shared" si="41"/>
        <v/>
      </c>
      <c r="AC92" t="str">
        <f t="shared" si="42"/>
        <v/>
      </c>
      <c r="AI92" s="7" t="str">
        <f t="shared" si="68"/>
        <v/>
      </c>
      <c r="AK92" t="str">
        <f t="shared" si="43"/>
        <v/>
      </c>
      <c r="AQ92" s="7" t="str">
        <f t="shared" si="44"/>
        <v/>
      </c>
      <c r="AS92" t="str">
        <f t="shared" si="45"/>
        <v/>
      </c>
      <c r="AY92" s="7" t="str">
        <f t="shared" si="46"/>
        <v/>
      </c>
      <c r="BA92" t="str">
        <f t="shared" si="47"/>
        <v/>
      </c>
      <c r="BG92" s="7" t="str">
        <f t="shared" si="70"/>
        <v/>
      </c>
      <c r="BI92" t="str">
        <f t="shared" si="48"/>
        <v/>
      </c>
      <c r="BO92" s="27" t="str">
        <f t="shared" si="49"/>
        <v/>
      </c>
      <c r="BQ92" s="27" t="str">
        <f t="shared" si="50"/>
        <v/>
      </c>
      <c r="BW92" s="27" t="str">
        <f t="shared" si="72"/>
        <v/>
      </c>
      <c r="CH92" s="27" t="str">
        <f t="shared" si="52"/>
        <v/>
      </c>
      <c r="CN92" s="7" t="str">
        <f t="shared" si="53"/>
        <v/>
      </c>
      <c r="CQ92">
        <f t="shared" si="54"/>
        <v>82</v>
      </c>
      <c r="CR92" s="33" t="s">
        <v>362</v>
      </c>
      <c r="CS92" s="27">
        <v>3.8</v>
      </c>
      <c r="CT92" s="27">
        <v>9147.39</v>
      </c>
      <c r="CU92" s="27">
        <v>43.553000000000004</v>
      </c>
      <c r="CV92" s="27">
        <v>74577.289999999994</v>
      </c>
      <c r="CW92" s="7">
        <f t="shared" si="55"/>
        <v>9147.39</v>
      </c>
      <c r="CY92" t="str">
        <f t="shared" si="56"/>
        <v/>
      </c>
      <c r="DE92" s="7" t="str">
        <f t="shared" si="57"/>
        <v/>
      </c>
      <c r="DG92" t="str">
        <f t="shared" si="58"/>
        <v/>
      </c>
      <c r="DM92" s="7" t="str">
        <f t="shared" si="69"/>
        <v/>
      </c>
      <c r="DO92" t="str">
        <f t="shared" si="59"/>
        <v/>
      </c>
      <c r="DU92" s="7" t="str">
        <f t="shared" si="60"/>
        <v/>
      </c>
      <c r="DW92" t="str">
        <f t="shared" si="61"/>
        <v/>
      </c>
      <c r="EC92" s="7" t="str">
        <f t="shared" si="62"/>
        <v/>
      </c>
      <c r="EE92" t="str">
        <f t="shared" si="63"/>
        <v/>
      </c>
      <c r="EK92" s="7" t="str">
        <f t="shared" si="71"/>
        <v/>
      </c>
      <c r="EM92" t="str">
        <f t="shared" si="64"/>
        <v/>
      </c>
      <c r="ES92" s="27" t="str">
        <f t="shared" si="65"/>
        <v/>
      </c>
      <c r="EU92" s="27" t="str">
        <f t="shared" si="66"/>
        <v/>
      </c>
      <c r="FA92" s="7" t="str">
        <f t="shared" si="73"/>
        <v/>
      </c>
    </row>
    <row r="93" spans="5:157" ht="15.75" x14ac:dyDescent="0.25">
      <c r="E93" t="str">
        <f t="shared" si="36"/>
        <v/>
      </c>
      <c r="K93" s="7" t="str">
        <f t="shared" si="37"/>
        <v/>
      </c>
      <c r="M93" t="str">
        <f t="shared" si="38"/>
        <v/>
      </c>
      <c r="S93" s="7" t="str">
        <f t="shared" si="74"/>
        <v/>
      </c>
      <c r="U93" t="str">
        <f t="shared" si="40"/>
        <v/>
      </c>
      <c r="AA93" s="27" t="str">
        <f t="shared" si="41"/>
        <v/>
      </c>
      <c r="AC93" t="str">
        <f t="shared" si="42"/>
        <v/>
      </c>
      <c r="AI93" s="7" t="str">
        <f t="shared" si="68"/>
        <v/>
      </c>
      <c r="AK93" t="str">
        <f t="shared" si="43"/>
        <v/>
      </c>
      <c r="AQ93" s="7" t="str">
        <f t="shared" si="44"/>
        <v/>
      </c>
      <c r="AS93" t="str">
        <f t="shared" si="45"/>
        <v/>
      </c>
      <c r="AY93" s="7" t="str">
        <f t="shared" si="46"/>
        <v/>
      </c>
      <c r="BA93" t="str">
        <f t="shared" si="47"/>
        <v/>
      </c>
      <c r="BG93" s="7" t="str">
        <f t="shared" si="70"/>
        <v/>
      </c>
      <c r="BI93" t="str">
        <f t="shared" si="48"/>
        <v/>
      </c>
      <c r="BO93" s="27" t="str">
        <f t="shared" si="49"/>
        <v/>
      </c>
      <c r="BQ93" s="27" t="str">
        <f t="shared" si="50"/>
        <v/>
      </c>
      <c r="BW93" s="27" t="str">
        <f t="shared" si="72"/>
        <v/>
      </c>
      <c r="CH93" s="27" t="str">
        <f t="shared" si="52"/>
        <v/>
      </c>
      <c r="CN93" s="7" t="str">
        <f t="shared" si="53"/>
        <v/>
      </c>
      <c r="CQ93">
        <f t="shared" si="54"/>
        <v>83</v>
      </c>
      <c r="CR93" s="33" t="s">
        <v>265</v>
      </c>
      <c r="CS93" s="27"/>
      <c r="CT93" s="27"/>
      <c r="CU93" s="27">
        <v>1309435</v>
      </c>
      <c r="CV93" s="27">
        <v>3831665</v>
      </c>
      <c r="CW93" s="7">
        <f t="shared" si="55"/>
        <v>0</v>
      </c>
      <c r="CY93" t="str">
        <f t="shared" si="56"/>
        <v/>
      </c>
      <c r="DE93" s="7" t="str">
        <f t="shared" si="57"/>
        <v/>
      </c>
      <c r="DG93" t="str">
        <f t="shared" si="58"/>
        <v/>
      </c>
      <c r="DM93" s="7" t="str">
        <f t="shared" si="69"/>
        <v/>
      </c>
      <c r="DO93" t="str">
        <f t="shared" si="59"/>
        <v/>
      </c>
      <c r="DU93" s="7" t="str">
        <f t="shared" si="60"/>
        <v/>
      </c>
      <c r="DW93" t="str">
        <f t="shared" si="61"/>
        <v/>
      </c>
      <c r="EC93" s="7" t="str">
        <f t="shared" si="62"/>
        <v/>
      </c>
      <c r="EE93" t="str">
        <f t="shared" si="63"/>
        <v/>
      </c>
      <c r="EK93" s="7" t="str">
        <f t="shared" si="71"/>
        <v/>
      </c>
      <c r="EM93" t="str">
        <f t="shared" si="64"/>
        <v/>
      </c>
      <c r="ES93" s="27" t="str">
        <f t="shared" si="65"/>
        <v/>
      </c>
      <c r="EU93" s="27" t="str">
        <f t="shared" si="66"/>
        <v/>
      </c>
      <c r="FA93" s="7" t="str">
        <f t="shared" si="73"/>
        <v/>
      </c>
    </row>
    <row r="94" spans="5:157" ht="15.75" x14ac:dyDescent="0.25">
      <c r="E94" t="str">
        <f t="shared" si="36"/>
        <v/>
      </c>
      <c r="K94" s="7" t="str">
        <f t="shared" si="37"/>
        <v/>
      </c>
      <c r="M94" t="str">
        <f t="shared" si="38"/>
        <v/>
      </c>
      <c r="S94" s="7" t="str">
        <f t="shared" si="74"/>
        <v/>
      </c>
      <c r="U94" t="str">
        <f t="shared" si="40"/>
        <v/>
      </c>
      <c r="AA94" s="27" t="str">
        <f t="shared" si="41"/>
        <v/>
      </c>
      <c r="AC94" t="str">
        <f t="shared" si="42"/>
        <v/>
      </c>
      <c r="AI94" s="7" t="str">
        <f t="shared" si="68"/>
        <v/>
      </c>
      <c r="AK94" t="str">
        <f t="shared" si="43"/>
        <v/>
      </c>
      <c r="AQ94" s="7" t="str">
        <f t="shared" si="44"/>
        <v/>
      </c>
      <c r="AS94" t="str">
        <f t="shared" si="45"/>
        <v/>
      </c>
      <c r="AY94" s="7" t="str">
        <f t="shared" si="46"/>
        <v/>
      </c>
      <c r="BA94" t="str">
        <f t="shared" si="47"/>
        <v/>
      </c>
      <c r="BG94" s="7" t="str">
        <f t="shared" si="70"/>
        <v/>
      </c>
      <c r="BI94" t="str">
        <f t="shared" si="48"/>
        <v/>
      </c>
      <c r="BO94" s="27" t="str">
        <f t="shared" si="49"/>
        <v/>
      </c>
      <c r="BQ94" s="27" t="str">
        <f t="shared" si="50"/>
        <v/>
      </c>
      <c r="BW94" s="27" t="str">
        <f t="shared" si="72"/>
        <v/>
      </c>
      <c r="CH94" s="27" t="str">
        <f t="shared" si="52"/>
        <v/>
      </c>
      <c r="CN94" s="7" t="str">
        <f t="shared" si="53"/>
        <v/>
      </c>
      <c r="CQ94" t="str">
        <f t="shared" si="54"/>
        <v/>
      </c>
      <c r="CR94" s="26" t="s">
        <v>138</v>
      </c>
      <c r="CS94" s="27">
        <v>4795535905.7999973</v>
      </c>
      <c r="CT94" s="27">
        <v>70762638664.145004</v>
      </c>
      <c r="CU94" s="27">
        <v>5580410233.4999981</v>
      </c>
      <c r="CV94" s="27">
        <v>70598862329.626007</v>
      </c>
      <c r="CW94" s="7" t="str">
        <f>IF(OR(CR94="Indéfini",CR94="Autres",CR94="Autre",CR94="Autres demi-produits",CR94="Total général"),"",IF(CR94&lt;&gt;"",CT94,""))</f>
        <v/>
      </c>
      <c r="CY94" t="str">
        <f t="shared" si="56"/>
        <v/>
      </c>
      <c r="DE94" s="7" t="str">
        <f t="shared" si="57"/>
        <v/>
      </c>
      <c r="DG94" t="str">
        <f t="shared" si="58"/>
        <v/>
      </c>
      <c r="DM94" s="7" t="str">
        <f t="shared" si="69"/>
        <v/>
      </c>
      <c r="DO94" t="str">
        <f t="shared" si="59"/>
        <v/>
      </c>
      <c r="DU94" s="7" t="str">
        <f t="shared" si="60"/>
        <v/>
      </c>
      <c r="DW94" t="str">
        <f t="shared" si="61"/>
        <v/>
      </c>
      <c r="EC94" s="7" t="str">
        <f t="shared" si="62"/>
        <v/>
      </c>
      <c r="EE94" t="str">
        <f t="shared" si="63"/>
        <v/>
      </c>
      <c r="EK94" s="7" t="str">
        <f t="shared" si="71"/>
        <v/>
      </c>
      <c r="EM94" t="str">
        <f t="shared" si="64"/>
        <v/>
      </c>
      <c r="ES94" s="27" t="str">
        <f t="shared" si="65"/>
        <v/>
      </c>
      <c r="EU94" s="27" t="str">
        <f t="shared" si="66"/>
        <v/>
      </c>
      <c r="FA94" s="7" t="str">
        <f t="shared" si="73"/>
        <v/>
      </c>
    </row>
    <row r="95" spans="5:157" ht="15.75" x14ac:dyDescent="0.25">
      <c r="E95" t="str">
        <f t="shared" si="36"/>
        <v/>
      </c>
      <c r="K95" s="7" t="str">
        <f t="shared" si="37"/>
        <v/>
      </c>
      <c r="M95" t="str">
        <f t="shared" si="38"/>
        <v/>
      </c>
      <c r="S95" s="7" t="str">
        <f t="shared" si="74"/>
        <v/>
      </c>
      <c r="U95" t="str">
        <f t="shared" si="40"/>
        <v/>
      </c>
      <c r="AA95" s="27" t="str">
        <f t="shared" si="41"/>
        <v/>
      </c>
      <c r="AC95" t="str">
        <f t="shared" si="42"/>
        <v/>
      </c>
      <c r="AI95" s="7" t="str">
        <f t="shared" si="68"/>
        <v/>
      </c>
      <c r="AK95" t="str">
        <f t="shared" si="43"/>
        <v/>
      </c>
      <c r="AQ95" s="7" t="str">
        <f t="shared" si="44"/>
        <v/>
      </c>
      <c r="AS95" t="str">
        <f t="shared" si="45"/>
        <v/>
      </c>
      <c r="AY95" s="7" t="str">
        <f t="shared" si="46"/>
        <v/>
      </c>
      <c r="BA95" t="str">
        <f t="shared" si="47"/>
        <v/>
      </c>
      <c r="BG95" s="7" t="str">
        <f t="shared" si="70"/>
        <v/>
      </c>
      <c r="BI95" t="str">
        <f t="shared" si="48"/>
        <v/>
      </c>
      <c r="BO95" s="27" t="str">
        <f t="shared" si="49"/>
        <v/>
      </c>
      <c r="BQ95" s="27" t="str">
        <f t="shared" si="50"/>
        <v/>
      </c>
      <c r="BW95" s="27" t="str">
        <f t="shared" si="72"/>
        <v/>
      </c>
      <c r="CH95" s="27" t="str">
        <f t="shared" si="52"/>
        <v/>
      </c>
      <c r="CN95" s="7" t="str">
        <f t="shared" si="53"/>
        <v/>
      </c>
      <c r="CQ95" t="str">
        <f t="shared" si="54"/>
        <v/>
      </c>
      <c r="CW95" s="7" t="str">
        <f t="shared" ref="CW95:CW100" si="75">IF(OR(CR95="Indéfini",CR95="Autres",CR95="Autre",CR95="Autres demi-produits",CR95="Total général"),"",IF(CR95&lt;&gt;"",CT95,""))</f>
        <v/>
      </c>
      <c r="CY95" t="str">
        <f t="shared" si="56"/>
        <v/>
      </c>
      <c r="DE95" s="7" t="str">
        <f t="shared" si="57"/>
        <v/>
      </c>
      <c r="DG95" t="str">
        <f t="shared" si="58"/>
        <v/>
      </c>
      <c r="DM95" s="7" t="str">
        <f t="shared" si="69"/>
        <v/>
      </c>
      <c r="DO95" t="str">
        <f t="shared" si="59"/>
        <v/>
      </c>
      <c r="DU95" s="7" t="str">
        <f t="shared" si="60"/>
        <v/>
      </c>
      <c r="DW95" t="str">
        <f t="shared" si="61"/>
        <v/>
      </c>
      <c r="EC95" s="7" t="str">
        <f t="shared" si="62"/>
        <v/>
      </c>
      <c r="EE95" t="str">
        <f t="shared" si="63"/>
        <v/>
      </c>
      <c r="EK95" s="7" t="str">
        <f t="shared" si="71"/>
        <v/>
      </c>
      <c r="EM95" t="str">
        <f t="shared" si="64"/>
        <v/>
      </c>
      <c r="ES95" s="27" t="str">
        <f t="shared" si="65"/>
        <v/>
      </c>
      <c r="EU95" s="27" t="str">
        <f t="shared" si="66"/>
        <v/>
      </c>
      <c r="FA95" s="7" t="str">
        <f t="shared" si="73"/>
        <v/>
      </c>
    </row>
    <row r="96" spans="5:157" ht="15.75" x14ac:dyDescent="0.25">
      <c r="E96" t="str">
        <f t="shared" si="36"/>
        <v/>
      </c>
      <c r="K96" s="7" t="str">
        <f t="shared" si="37"/>
        <v/>
      </c>
      <c r="M96" t="str">
        <f t="shared" si="38"/>
        <v/>
      </c>
      <c r="S96" s="7" t="str">
        <f t="shared" si="74"/>
        <v/>
      </c>
      <c r="U96" t="str">
        <f t="shared" si="40"/>
        <v/>
      </c>
      <c r="AA96" s="27" t="str">
        <f t="shared" si="41"/>
        <v/>
      </c>
      <c r="AC96" t="str">
        <f t="shared" si="42"/>
        <v/>
      </c>
      <c r="AI96" s="7" t="str">
        <f t="shared" si="68"/>
        <v/>
      </c>
      <c r="AK96" t="str">
        <f t="shared" si="43"/>
        <v/>
      </c>
      <c r="AQ96" s="7" t="str">
        <f t="shared" si="44"/>
        <v/>
      </c>
      <c r="AS96" t="str">
        <f t="shared" si="45"/>
        <v/>
      </c>
      <c r="AY96" s="7" t="str">
        <f t="shared" si="46"/>
        <v/>
      </c>
      <c r="BA96" t="str">
        <f t="shared" si="47"/>
        <v/>
      </c>
      <c r="BG96" s="7" t="str">
        <f t="shared" si="70"/>
        <v/>
      </c>
      <c r="BI96" t="str">
        <f t="shared" si="48"/>
        <v/>
      </c>
      <c r="BO96" s="27" t="str">
        <f t="shared" si="49"/>
        <v/>
      </c>
      <c r="BQ96" s="27" t="str">
        <f t="shared" si="50"/>
        <v/>
      </c>
      <c r="BW96" s="27" t="str">
        <f t="shared" si="72"/>
        <v/>
      </c>
      <c r="CH96" s="27" t="str">
        <f t="shared" si="52"/>
        <v/>
      </c>
      <c r="CN96" s="7" t="str">
        <f t="shared" si="53"/>
        <v/>
      </c>
      <c r="CQ96" t="str">
        <f t="shared" si="54"/>
        <v/>
      </c>
      <c r="CW96" s="7" t="str">
        <f t="shared" si="75"/>
        <v/>
      </c>
      <c r="CY96" t="str">
        <f t="shared" si="56"/>
        <v/>
      </c>
      <c r="DE96" s="7" t="str">
        <f t="shared" si="57"/>
        <v/>
      </c>
      <c r="DG96" t="str">
        <f t="shared" si="58"/>
        <v/>
      </c>
      <c r="DM96" s="7" t="str">
        <f t="shared" si="69"/>
        <v/>
      </c>
      <c r="DO96" t="str">
        <f t="shared" si="59"/>
        <v/>
      </c>
      <c r="DU96" s="7" t="str">
        <f t="shared" si="60"/>
        <v/>
      </c>
      <c r="DW96" t="str">
        <f t="shared" si="61"/>
        <v/>
      </c>
      <c r="EC96" s="7" t="str">
        <f t="shared" si="62"/>
        <v/>
      </c>
      <c r="EE96" t="str">
        <f t="shared" si="63"/>
        <v/>
      </c>
      <c r="EK96" s="7" t="str">
        <f t="shared" si="71"/>
        <v/>
      </c>
      <c r="EM96" t="str">
        <f t="shared" si="64"/>
        <v/>
      </c>
      <c r="ES96" s="27" t="str">
        <f t="shared" si="65"/>
        <v/>
      </c>
      <c r="EU96" s="27" t="str">
        <f t="shared" si="66"/>
        <v/>
      </c>
      <c r="FA96" s="7" t="str">
        <f t="shared" si="73"/>
        <v/>
      </c>
    </row>
    <row r="97" spans="5:157" ht="15.75" x14ac:dyDescent="0.25">
      <c r="E97" t="str">
        <f t="shared" si="36"/>
        <v/>
      </c>
      <c r="K97" s="7" t="str">
        <f t="shared" si="37"/>
        <v/>
      </c>
      <c r="M97" t="str">
        <f t="shared" si="38"/>
        <v/>
      </c>
      <c r="S97" s="7" t="str">
        <f t="shared" si="74"/>
        <v/>
      </c>
      <c r="U97" t="str">
        <f t="shared" si="40"/>
        <v/>
      </c>
      <c r="AA97" s="27" t="str">
        <f t="shared" si="41"/>
        <v/>
      </c>
      <c r="AC97" t="str">
        <f t="shared" si="42"/>
        <v/>
      </c>
      <c r="AI97" s="7" t="str">
        <f t="shared" si="68"/>
        <v/>
      </c>
      <c r="AK97" t="str">
        <f t="shared" si="43"/>
        <v/>
      </c>
      <c r="AQ97" s="7" t="str">
        <f t="shared" si="44"/>
        <v/>
      </c>
      <c r="AS97" t="str">
        <f t="shared" si="45"/>
        <v/>
      </c>
      <c r="AY97" s="7" t="str">
        <f t="shared" si="46"/>
        <v/>
      </c>
      <c r="BA97" t="str">
        <f t="shared" si="47"/>
        <v/>
      </c>
      <c r="BG97" s="7" t="str">
        <f t="shared" si="70"/>
        <v/>
      </c>
      <c r="BI97" t="str">
        <f t="shared" si="48"/>
        <v/>
      </c>
      <c r="BO97" s="27" t="str">
        <f t="shared" si="49"/>
        <v/>
      </c>
      <c r="BQ97" s="27" t="str">
        <f t="shared" si="50"/>
        <v/>
      </c>
      <c r="BW97" s="27" t="str">
        <f t="shared" si="72"/>
        <v/>
      </c>
      <c r="CH97" s="27" t="str">
        <f t="shared" si="52"/>
        <v/>
      </c>
      <c r="CN97" s="7" t="str">
        <f t="shared" si="53"/>
        <v/>
      </c>
      <c r="CQ97" t="str">
        <f t="shared" si="54"/>
        <v/>
      </c>
      <c r="CW97" s="7" t="str">
        <f t="shared" si="75"/>
        <v/>
      </c>
      <c r="CY97" t="str">
        <f t="shared" si="56"/>
        <v/>
      </c>
      <c r="DE97" s="7" t="str">
        <f t="shared" si="57"/>
        <v/>
      </c>
      <c r="DG97" t="str">
        <f t="shared" si="58"/>
        <v/>
      </c>
      <c r="DM97" s="7" t="str">
        <f t="shared" si="69"/>
        <v/>
      </c>
      <c r="DO97" t="str">
        <f t="shared" si="59"/>
        <v/>
      </c>
      <c r="DU97" s="7" t="str">
        <f t="shared" si="60"/>
        <v/>
      </c>
      <c r="DW97" t="str">
        <f t="shared" si="61"/>
        <v/>
      </c>
      <c r="EC97" s="7" t="str">
        <f t="shared" si="62"/>
        <v/>
      </c>
      <c r="EE97" t="str">
        <f t="shared" si="63"/>
        <v/>
      </c>
      <c r="EK97" s="7" t="str">
        <f t="shared" si="71"/>
        <v/>
      </c>
      <c r="EM97" t="str">
        <f t="shared" si="64"/>
        <v/>
      </c>
      <c r="ES97" s="27" t="str">
        <f t="shared" si="65"/>
        <v/>
      </c>
      <c r="EU97" s="27" t="str">
        <f t="shared" si="66"/>
        <v/>
      </c>
      <c r="FA97" s="7" t="str">
        <f t="shared" si="73"/>
        <v/>
      </c>
    </row>
    <row r="98" spans="5:157" ht="15.75" x14ac:dyDescent="0.25">
      <c r="E98" t="str">
        <f t="shared" si="36"/>
        <v/>
      </c>
      <c r="K98" s="7" t="str">
        <f t="shared" si="37"/>
        <v/>
      </c>
      <c r="M98" t="str">
        <f t="shared" si="38"/>
        <v/>
      </c>
      <c r="S98" s="7" t="str">
        <f t="shared" si="74"/>
        <v/>
      </c>
      <c r="U98" t="str">
        <f t="shared" si="40"/>
        <v/>
      </c>
      <c r="AA98" s="27" t="str">
        <f t="shared" si="41"/>
        <v/>
      </c>
      <c r="AC98" t="str">
        <f t="shared" si="42"/>
        <v/>
      </c>
      <c r="AI98" s="7" t="str">
        <f t="shared" si="68"/>
        <v/>
      </c>
      <c r="AK98" t="str">
        <f t="shared" si="43"/>
        <v/>
      </c>
      <c r="AQ98" s="7" t="str">
        <f t="shared" si="44"/>
        <v/>
      </c>
      <c r="AS98" t="str">
        <f t="shared" si="45"/>
        <v/>
      </c>
      <c r="AY98" s="7" t="str">
        <f t="shared" si="46"/>
        <v/>
      </c>
      <c r="BA98" t="str">
        <f t="shared" si="47"/>
        <v/>
      </c>
      <c r="BG98" s="7" t="str">
        <f t="shared" si="70"/>
        <v/>
      </c>
      <c r="BI98" t="str">
        <f t="shared" si="48"/>
        <v/>
      </c>
      <c r="BO98" s="27" t="str">
        <f t="shared" si="49"/>
        <v/>
      </c>
      <c r="BQ98" s="27" t="str">
        <f t="shared" si="50"/>
        <v/>
      </c>
      <c r="BW98" s="27" t="str">
        <f t="shared" si="72"/>
        <v/>
      </c>
      <c r="CH98" s="27" t="str">
        <f t="shared" si="52"/>
        <v/>
      </c>
      <c r="CN98" s="7" t="str">
        <f t="shared" si="53"/>
        <v/>
      </c>
      <c r="CQ98" t="str">
        <f t="shared" si="54"/>
        <v/>
      </c>
      <c r="CW98" s="7" t="str">
        <f t="shared" si="75"/>
        <v/>
      </c>
      <c r="CY98" t="str">
        <f t="shared" si="56"/>
        <v/>
      </c>
      <c r="DE98" s="7" t="str">
        <f t="shared" si="57"/>
        <v/>
      </c>
      <c r="DG98" t="str">
        <f t="shared" si="58"/>
        <v/>
      </c>
      <c r="DM98" s="7" t="str">
        <f t="shared" si="69"/>
        <v/>
      </c>
      <c r="DO98" t="str">
        <f t="shared" si="59"/>
        <v/>
      </c>
      <c r="DU98" s="7" t="str">
        <f t="shared" si="60"/>
        <v/>
      </c>
      <c r="DW98" t="str">
        <f t="shared" si="61"/>
        <v/>
      </c>
      <c r="EC98" s="7" t="str">
        <f t="shared" si="62"/>
        <v/>
      </c>
      <c r="EE98" t="str">
        <f t="shared" si="63"/>
        <v/>
      </c>
      <c r="EK98" s="7" t="str">
        <f t="shared" si="71"/>
        <v/>
      </c>
      <c r="EM98" t="str">
        <f t="shared" si="64"/>
        <v/>
      </c>
      <c r="ES98" s="27" t="str">
        <f t="shared" si="65"/>
        <v/>
      </c>
      <c r="EU98" s="27" t="str">
        <f t="shared" si="66"/>
        <v/>
      </c>
      <c r="FA98" s="7" t="str">
        <f t="shared" si="73"/>
        <v/>
      </c>
    </row>
    <row r="99" spans="5:157" ht="15.75" x14ac:dyDescent="0.25">
      <c r="E99" t="str">
        <f t="shared" si="36"/>
        <v/>
      </c>
      <c r="K99" s="7" t="str">
        <f t="shared" si="37"/>
        <v/>
      </c>
      <c r="M99" t="str">
        <f t="shared" si="38"/>
        <v/>
      </c>
      <c r="S99" s="7" t="str">
        <f t="shared" si="74"/>
        <v/>
      </c>
      <c r="U99" t="str">
        <f t="shared" si="40"/>
        <v/>
      </c>
      <c r="AA99" s="27" t="str">
        <f t="shared" si="41"/>
        <v/>
      </c>
      <c r="AC99" t="str">
        <f t="shared" si="42"/>
        <v/>
      </c>
      <c r="AI99" s="7" t="str">
        <f t="shared" si="68"/>
        <v/>
      </c>
      <c r="AK99" t="str">
        <f t="shared" si="43"/>
        <v/>
      </c>
      <c r="AQ99" s="7" t="str">
        <f t="shared" si="44"/>
        <v/>
      </c>
      <c r="AS99" t="str">
        <f t="shared" si="45"/>
        <v/>
      </c>
      <c r="AY99" s="7" t="str">
        <f t="shared" si="46"/>
        <v/>
      </c>
      <c r="BA99" t="str">
        <f t="shared" si="47"/>
        <v/>
      </c>
      <c r="BG99" s="7" t="str">
        <f t="shared" si="70"/>
        <v/>
      </c>
      <c r="BI99" t="str">
        <f t="shared" si="48"/>
        <v/>
      </c>
      <c r="BO99" s="27" t="str">
        <f t="shared" si="49"/>
        <v/>
      </c>
      <c r="BQ99" s="27" t="str">
        <f t="shared" si="50"/>
        <v/>
      </c>
      <c r="BW99" s="27" t="str">
        <f t="shared" si="72"/>
        <v/>
      </c>
      <c r="CH99" s="27" t="str">
        <f t="shared" si="52"/>
        <v/>
      </c>
      <c r="CN99" s="7" t="str">
        <f t="shared" si="53"/>
        <v/>
      </c>
      <c r="CQ99" t="str">
        <f t="shared" si="54"/>
        <v/>
      </c>
      <c r="CW99" s="7" t="str">
        <f t="shared" si="75"/>
        <v/>
      </c>
      <c r="CY99" t="str">
        <f t="shared" si="56"/>
        <v/>
      </c>
      <c r="DE99" s="7" t="str">
        <f t="shared" si="57"/>
        <v/>
      </c>
      <c r="DG99" t="str">
        <f t="shared" si="58"/>
        <v/>
      </c>
      <c r="DM99" s="7" t="str">
        <f t="shared" si="69"/>
        <v/>
      </c>
      <c r="DO99" t="str">
        <f t="shared" si="59"/>
        <v/>
      </c>
      <c r="DU99" s="7" t="str">
        <f t="shared" si="60"/>
        <v/>
      </c>
      <c r="DW99" t="str">
        <f t="shared" si="61"/>
        <v/>
      </c>
      <c r="EC99" s="7" t="str">
        <f t="shared" si="62"/>
        <v/>
      </c>
      <c r="EE99" t="str">
        <f t="shared" si="63"/>
        <v/>
      </c>
      <c r="EK99" s="7" t="str">
        <f t="shared" si="71"/>
        <v/>
      </c>
      <c r="EM99" t="str">
        <f t="shared" si="64"/>
        <v/>
      </c>
      <c r="ES99" s="27" t="str">
        <f t="shared" si="65"/>
        <v/>
      </c>
      <c r="EU99" s="27" t="str">
        <f t="shared" si="66"/>
        <v/>
      </c>
      <c r="FA99" s="7" t="str">
        <f t="shared" si="73"/>
        <v/>
      </c>
    </row>
    <row r="100" spans="5:157" ht="15.75" x14ac:dyDescent="0.25">
      <c r="E100" t="str">
        <f t="shared" si="36"/>
        <v/>
      </c>
      <c r="K100" s="7" t="str">
        <f t="shared" si="37"/>
        <v/>
      </c>
      <c r="M100" t="str">
        <f t="shared" si="38"/>
        <v/>
      </c>
      <c r="S100" s="7" t="str">
        <f t="shared" si="74"/>
        <v/>
      </c>
      <c r="U100" t="str">
        <f t="shared" si="40"/>
        <v/>
      </c>
      <c r="AA100" s="27" t="str">
        <f t="shared" si="41"/>
        <v/>
      </c>
      <c r="AC100" t="str">
        <f t="shared" si="42"/>
        <v/>
      </c>
      <c r="AI100" s="7" t="str">
        <f t="shared" si="68"/>
        <v/>
      </c>
      <c r="AK100" t="str">
        <f t="shared" si="43"/>
        <v/>
      </c>
      <c r="AQ100" s="7" t="str">
        <f t="shared" si="44"/>
        <v/>
      </c>
      <c r="AS100" t="str">
        <f t="shared" si="45"/>
        <v/>
      </c>
      <c r="AY100" s="7" t="str">
        <f t="shared" si="46"/>
        <v/>
      </c>
      <c r="BA100" t="str">
        <f t="shared" si="47"/>
        <v/>
      </c>
      <c r="BG100" s="7" t="str">
        <f t="shared" si="70"/>
        <v/>
      </c>
      <c r="BI100" t="str">
        <f t="shared" si="48"/>
        <v/>
      </c>
      <c r="BO100" s="27" t="str">
        <f t="shared" si="49"/>
        <v/>
      </c>
      <c r="BQ100" s="27" t="str">
        <f t="shared" si="50"/>
        <v/>
      </c>
      <c r="BW100" s="27" t="str">
        <f t="shared" si="72"/>
        <v/>
      </c>
      <c r="CH100" s="27" t="str">
        <f t="shared" si="52"/>
        <v/>
      </c>
      <c r="CN100" s="7" t="str">
        <f t="shared" si="53"/>
        <v/>
      </c>
      <c r="CQ100" t="str">
        <f t="shared" si="54"/>
        <v/>
      </c>
      <c r="CW100" s="7" t="str">
        <f t="shared" si="75"/>
        <v/>
      </c>
      <c r="CY100" t="str">
        <f t="shared" si="56"/>
        <v/>
      </c>
      <c r="DE100" s="7" t="str">
        <f t="shared" si="57"/>
        <v/>
      </c>
      <c r="DG100" t="str">
        <f t="shared" si="58"/>
        <v/>
      </c>
      <c r="DM100" s="7" t="str">
        <f t="shared" si="69"/>
        <v/>
      </c>
      <c r="DO100" t="str">
        <f t="shared" si="59"/>
        <v/>
      </c>
      <c r="DU100" s="7" t="str">
        <f t="shared" si="60"/>
        <v/>
      </c>
      <c r="DW100" t="str">
        <f t="shared" si="61"/>
        <v/>
      </c>
      <c r="EC100" s="7" t="str">
        <f t="shared" si="62"/>
        <v/>
      </c>
      <c r="EE100" t="str">
        <f t="shared" si="63"/>
        <v/>
      </c>
      <c r="EK100" s="7" t="str">
        <f t="shared" si="71"/>
        <v/>
      </c>
      <c r="EM100" t="str">
        <f t="shared" si="64"/>
        <v/>
      </c>
      <c r="ES100" s="27" t="str">
        <f t="shared" si="65"/>
        <v/>
      </c>
      <c r="EU100" s="27" t="str">
        <f t="shared" si="66"/>
        <v/>
      </c>
      <c r="FA100" s="7" t="str">
        <f t="shared" si="73"/>
        <v/>
      </c>
    </row>
    <row r="101" spans="5:157" ht="15.75" x14ac:dyDescent="0.25">
      <c r="ES101" s="27"/>
    </row>
    <row r="102" spans="5:157" ht="15.75" x14ac:dyDescent="0.25">
      <c r="ES102" s="27"/>
    </row>
    <row r="103" spans="5:157" ht="15.75" x14ac:dyDescent="0.25">
      <c r="ES103" s="27"/>
    </row>
  </sheetData>
  <mergeCells count="2">
    <mergeCell ref="A1:B1"/>
    <mergeCell ref="C1:D1"/>
  </mergeCells>
  <pageMargins left="0.7" right="0.7" top="0.75" bottom="0.75" header="0.3" footer="0.3"/>
  <drawing r:id="rId22"/>
  <extLst>
    <ext xmlns:x14="http://schemas.microsoft.com/office/spreadsheetml/2009/9/main" uri="{A8765BA9-456A-4dab-B4F3-ACF838C121DE}">
      <x14:slicerList>
        <x14:slicer r:id="rId2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B17" sqref="B17"/>
    </sheetView>
  </sheetViews>
  <sheetFormatPr baseColWidth="10" defaultRowHeight="15" x14ac:dyDescent="0.25"/>
  <sheetData>
    <row r="1" spans="1:4" x14ac:dyDescent="0.25">
      <c r="A1" s="42" t="str">
        <f>VLOOKUP(OUTIL!$A$4,REF!$E$3:$H$15,4,FALSE)&amp;" 2026*"</f>
        <v>Janvier - Mai 2026*</v>
      </c>
      <c r="B1" s="42"/>
      <c r="C1" s="42" t="str">
        <f>VLOOKUP(OUTIL!$A$4,REF!$E$3:$H$15,4,FALSE)&amp;" 2025"</f>
        <v>Janvier - Mai 2025</v>
      </c>
      <c r="D1" s="42"/>
    </row>
  </sheetData>
  <mergeCells count="2">
    <mergeCell ref="A1:B1"/>
    <mergeCell ref="C1:D1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0"/>
  <sheetViews>
    <sheetView showGridLines="0" zoomScale="85" zoomScaleNormal="85" workbookViewId="0">
      <selection activeCell="J5" sqref="J5"/>
    </sheetView>
  </sheetViews>
  <sheetFormatPr baseColWidth="10" defaultRowHeight="15" x14ac:dyDescent="0.25"/>
  <cols>
    <col min="1" max="1" width="82" bestFit="1" customWidth="1"/>
    <col min="2" max="2" width="17.85546875" bestFit="1" customWidth="1"/>
    <col min="3" max="3" width="19.28515625" bestFit="1" customWidth="1"/>
    <col min="4" max="4" width="18.28515625" bestFit="1" customWidth="1"/>
    <col min="5" max="5" width="19.28515625" bestFit="1" customWidth="1"/>
    <col min="6" max="6" width="15" bestFit="1" customWidth="1"/>
  </cols>
  <sheetData>
    <row r="1" spans="1:8" ht="15.75" x14ac:dyDescent="0.25">
      <c r="A1" s="13"/>
      <c r="B1" s="14"/>
      <c r="C1" s="14"/>
      <c r="D1" s="14"/>
      <c r="E1" s="14"/>
    </row>
    <row r="2" spans="1:8" x14ac:dyDescent="0.25">
      <c r="A2" s="43" t="s">
        <v>0</v>
      </c>
      <c r="B2" s="44"/>
      <c r="C2" s="44"/>
      <c r="D2" s="44"/>
      <c r="E2" s="45"/>
    </row>
    <row r="3" spans="1:8" ht="55.5" customHeight="1" x14ac:dyDescent="0.25">
      <c r="A3" s="46"/>
      <c r="B3" s="47"/>
      <c r="C3" s="47"/>
      <c r="D3" s="47"/>
      <c r="E3" s="48"/>
    </row>
    <row r="4" spans="1:8" ht="15.75" x14ac:dyDescent="0.25">
      <c r="A4" s="15"/>
      <c r="B4" s="16"/>
      <c r="C4" s="16"/>
      <c r="D4" s="16"/>
      <c r="E4" s="17"/>
    </row>
    <row r="5" spans="1:8" x14ac:dyDescent="0.25">
      <c r="A5" s="49"/>
      <c r="B5" s="51" t="str">
        <f>OUTIL!$A$1</f>
        <v>Janvier - Mai 2026*</v>
      </c>
      <c r="C5" s="52"/>
      <c r="D5" s="53" t="str">
        <f>FILTRES!$C$1</f>
        <v>Janvier - Mai 2025</v>
      </c>
      <c r="E5" s="52"/>
    </row>
    <row r="6" spans="1:8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8" ht="15.75" x14ac:dyDescent="0.3">
      <c r="A7" s="50"/>
      <c r="B7" s="1" t="s">
        <v>3</v>
      </c>
      <c r="C7" s="1" t="s">
        <v>4</v>
      </c>
      <c r="D7" s="1" t="s">
        <v>3</v>
      </c>
      <c r="E7" s="1" t="s">
        <v>4</v>
      </c>
    </row>
    <row r="8" spans="1:8" x14ac:dyDescent="0.25">
      <c r="A8" s="2" t="str">
        <f>UPPER('Exportations  (adap)'!B9)</f>
        <v>ALIMENTATION, BOISSONS ET TABACS</v>
      </c>
      <c r="B8" s="3">
        <f>'Exportations  (adap)'!C9</f>
        <v>1970603</v>
      </c>
      <c r="C8" s="3">
        <f>'Exportations  (adap)'!D9</f>
        <v>43099639</v>
      </c>
      <c r="D8" s="3">
        <f>'Exportations  (adap)'!E9</f>
        <v>2159120</v>
      </c>
      <c r="E8" s="3">
        <f>'Exportations  (adap)'!F9</f>
        <v>42363791</v>
      </c>
    </row>
    <row r="9" spans="1:8" ht="16.5" x14ac:dyDescent="0.3">
      <c r="A9" s="5" t="str">
        <f>'Exportations  (adap)'!B10</f>
        <v>Fruits rouges (fraises, framboises, myrtilles....)</v>
      </c>
      <c r="B9" s="6">
        <f>'Exportations  (adap)'!C10</f>
        <v>175318</v>
      </c>
      <c r="C9" s="6">
        <f>'Exportations  (adap)'!D10</f>
        <v>10310431</v>
      </c>
      <c r="D9" s="6">
        <f>'Exportations  (adap)'!E10</f>
        <v>179495</v>
      </c>
      <c r="E9" s="6">
        <f>'Exportations  (adap)'!F10</f>
        <v>9273858</v>
      </c>
    </row>
    <row r="10" spans="1:8" ht="16.5" x14ac:dyDescent="0.3">
      <c r="A10" s="5" t="str">
        <f>'Exportations  (adap)'!B11</f>
        <v>Crustacés, mollusques et coquillages</v>
      </c>
      <c r="B10" s="6">
        <f>'Exportations  (adap)'!C11</f>
        <v>65379</v>
      </c>
      <c r="C10" s="6">
        <f>'Exportations  (adap)'!D11</f>
        <v>6573112</v>
      </c>
      <c r="D10" s="6">
        <f>'Exportations  (adap)'!E11</f>
        <v>59559</v>
      </c>
      <c r="E10" s="6">
        <f>'Exportations  (adap)'!F11</f>
        <v>5810394</v>
      </c>
      <c r="H10" s="8"/>
    </row>
    <row r="11" spans="1:8" ht="16.5" x14ac:dyDescent="0.3">
      <c r="A11" s="5" t="str">
        <f>'Exportations  (adap)'!B12</f>
        <v>Tomates fraîches</v>
      </c>
      <c r="B11" s="6">
        <f>'Exportations  (adap)'!C12</f>
        <v>319000</v>
      </c>
      <c r="C11" s="6">
        <f>'Exportations  (adap)'!D12</f>
        <v>6330054</v>
      </c>
      <c r="D11" s="6">
        <f>'Exportations  (adap)'!E12</f>
        <v>338874</v>
      </c>
      <c r="E11" s="6">
        <f>'Exportations  (adap)'!F12</f>
        <v>5949819</v>
      </c>
      <c r="H11" s="8"/>
    </row>
    <row r="12" spans="1:8" ht="16.5" x14ac:dyDescent="0.3">
      <c r="A12" s="5" t="str">
        <f>'Exportations  (adap)'!B13</f>
        <v>Légumes frais, congelés ou en saumure</v>
      </c>
      <c r="B12" s="6">
        <f>'Exportations  (adap)'!C13</f>
        <v>272431</v>
      </c>
      <c r="C12" s="6">
        <f>'Exportations  (adap)'!D13</f>
        <v>4196739</v>
      </c>
      <c r="D12" s="6">
        <f>'Exportations  (adap)'!E13</f>
        <v>295907</v>
      </c>
      <c r="E12" s="6">
        <f>'Exportations  (adap)'!F13</f>
        <v>3985016</v>
      </c>
      <c r="H12" s="8"/>
    </row>
    <row r="13" spans="1:8" ht="16.5" x14ac:dyDescent="0.3">
      <c r="A13" s="5" t="str">
        <f>'Exportations  (adap)'!B14</f>
        <v>Agrumes</v>
      </c>
      <c r="B13" s="6">
        <f>'Exportations  (adap)'!C14</f>
        <v>364817</v>
      </c>
      <c r="C13" s="6">
        <f>'Exportations  (adap)'!D14</f>
        <v>3040140</v>
      </c>
      <c r="D13" s="6">
        <f>'Exportations  (adap)'!E14</f>
        <v>382809</v>
      </c>
      <c r="E13" s="6">
        <f>'Exportations  (adap)'!F14</f>
        <v>3417475</v>
      </c>
      <c r="H13" s="8"/>
    </row>
    <row r="14" spans="1:8" ht="16.5" x14ac:dyDescent="0.3">
      <c r="A14" s="5" t="str">
        <f>'Exportations  (adap)'!B15</f>
        <v>Préparations et conserves de poissons et crustacés</v>
      </c>
      <c r="B14" s="6">
        <f>'Exportations  (adap)'!C15</f>
        <v>43872</v>
      </c>
      <c r="C14" s="6">
        <f>'Exportations  (adap)'!D15</f>
        <v>2833906</v>
      </c>
      <c r="D14" s="6">
        <f>'Exportations  (adap)'!E15</f>
        <v>36292</v>
      </c>
      <c r="E14" s="6">
        <f>'Exportations  (adap)'!F15</f>
        <v>2176266</v>
      </c>
    </row>
    <row r="15" spans="1:8" ht="16.5" x14ac:dyDescent="0.3">
      <c r="A15" s="5" t="str">
        <f>'Exportations  (adap)'!B16</f>
        <v>Sucre brut ou raffiné</v>
      </c>
      <c r="B15" s="6">
        <f>'Exportations  (adap)'!C16</f>
        <v>313167</v>
      </c>
      <c r="C15" s="6">
        <f>'Exportations  (adap)'!D16</f>
        <v>1535455</v>
      </c>
      <c r="D15" s="6">
        <f>'Exportations  (adap)'!E16</f>
        <v>342738</v>
      </c>
      <c r="E15" s="6">
        <f>'Exportations  (adap)'!F16</f>
        <v>1998499</v>
      </c>
    </row>
    <row r="16" spans="1:8" ht="16.5" x14ac:dyDescent="0.3">
      <c r="A16" s="5" t="str">
        <f>'Exportations  (adap)'!B17</f>
        <v>Fruits frais ou secs, congelés ou en saumure</v>
      </c>
      <c r="B16" s="6">
        <f>'Exportations  (adap)'!C17</f>
        <v>45644</v>
      </c>
      <c r="C16" s="6">
        <f>'Exportations  (adap)'!D17</f>
        <v>1406310</v>
      </c>
      <c r="D16" s="6">
        <f>'Exportations  (adap)'!E17</f>
        <v>83463</v>
      </c>
      <c r="E16" s="6">
        <f>'Exportations  (adap)'!F17</f>
        <v>2225235</v>
      </c>
    </row>
    <row r="17" spans="1:5" ht="16.5" x14ac:dyDescent="0.3">
      <c r="A17" s="5" t="str">
        <f>'Exportations  (adap)'!B18</f>
        <v>Pastèques et melons</v>
      </c>
      <c r="B17" s="6">
        <f>'Exportations  (adap)'!C18</f>
        <v>119865</v>
      </c>
      <c r="C17" s="6">
        <f>'Exportations  (adap)'!D18</f>
        <v>1400498</v>
      </c>
      <c r="D17" s="6">
        <f>'Exportations  (adap)'!E18</f>
        <v>122179</v>
      </c>
      <c r="E17" s="6">
        <f>'Exportations  (adap)'!F18</f>
        <v>1645978</v>
      </c>
    </row>
    <row r="18" spans="1:5" ht="16.5" x14ac:dyDescent="0.3">
      <c r="A18" s="5" t="str">
        <f>'Exportations  (adap)'!B19</f>
        <v>Poissons frais, salés, séchés ou fumés</v>
      </c>
      <c r="B18" s="6">
        <f>'Exportations  (adap)'!C19</f>
        <v>46212</v>
      </c>
      <c r="C18" s="6">
        <f>'Exportations  (adap)'!D19</f>
        <v>997579</v>
      </c>
      <c r="D18" s="6">
        <f>'Exportations  (adap)'!E19</f>
        <v>94764</v>
      </c>
      <c r="E18" s="6">
        <f>'Exportations  (adap)'!F19</f>
        <v>1407251</v>
      </c>
    </row>
    <row r="19" spans="1:5" ht="16.5" x14ac:dyDescent="0.3">
      <c r="A19" s="5" t="str">
        <f>'Exportations  (adap)'!B20</f>
        <v>Conserves de légumes</v>
      </c>
      <c r="B19" s="6">
        <f>'Exportations  (adap)'!C20</f>
        <v>41794</v>
      </c>
      <c r="C19" s="6">
        <f>'Exportations  (adap)'!D20</f>
        <v>805130</v>
      </c>
      <c r="D19" s="6">
        <f>'Exportations  (adap)'!E20</f>
        <v>40242</v>
      </c>
      <c r="E19" s="6">
        <f>'Exportations  (adap)'!F20</f>
        <v>889702</v>
      </c>
    </row>
    <row r="20" spans="1:5" ht="16.5" x14ac:dyDescent="0.3">
      <c r="A20" s="5" t="str">
        <f>'Exportations  (adap)'!B21</f>
        <v>Patisseries et préparations à base de céréales</v>
      </c>
      <c r="B20" s="6">
        <f>'Exportations  (adap)'!C21</f>
        <v>44279</v>
      </c>
      <c r="C20" s="6">
        <f>'Exportations  (adap)'!D21</f>
        <v>570588</v>
      </c>
      <c r="D20" s="6">
        <f>'Exportations  (adap)'!E21</f>
        <v>43241</v>
      </c>
      <c r="E20" s="6">
        <f>'Exportations  (adap)'!F21</f>
        <v>496253</v>
      </c>
    </row>
    <row r="21" spans="1:5" ht="16.5" x14ac:dyDescent="0.3">
      <c r="A21" s="5" t="str">
        <f>'Exportations  (adap)'!B22</f>
        <v>Préparations alimentaires diverses</v>
      </c>
      <c r="B21" s="6">
        <f>'Exportations  (adap)'!C22</f>
        <v>7298</v>
      </c>
      <c r="C21" s="6">
        <f>'Exportations  (adap)'!D22</f>
        <v>570202</v>
      </c>
      <c r="D21" s="6">
        <f>'Exportations  (adap)'!E22</f>
        <v>5383</v>
      </c>
      <c r="E21" s="6">
        <f>'Exportations  (adap)'!F22</f>
        <v>549957</v>
      </c>
    </row>
    <row r="22" spans="1:5" ht="16.5" x14ac:dyDescent="0.3">
      <c r="A22" s="5" t="str">
        <f>'Exportations  (adap)'!B23</f>
        <v>Tabacs</v>
      </c>
      <c r="B22" s="6">
        <f>'Exportations  (adap)'!C23</f>
        <v>833</v>
      </c>
      <c r="C22" s="6">
        <f>'Exportations  (adap)'!D23</f>
        <v>565496</v>
      </c>
      <c r="D22" s="6">
        <f>'Exportations  (adap)'!E23</f>
        <v>433</v>
      </c>
      <c r="E22" s="6">
        <f>'Exportations  (adap)'!F23</f>
        <v>499999</v>
      </c>
    </row>
    <row r="23" spans="1:5" ht="16.5" x14ac:dyDescent="0.3">
      <c r="A23" s="5" t="str">
        <f>'Exportations  (adap)'!B24</f>
        <v>Farine et poudre de poissons</v>
      </c>
      <c r="B23" s="6">
        <f>'Exportations  (adap)'!C24</f>
        <v>19792</v>
      </c>
      <c r="C23" s="6">
        <f>'Exportations  (adap)'!D24</f>
        <v>307702</v>
      </c>
      <c r="D23" s="6">
        <f>'Exportations  (adap)'!E24</f>
        <v>33546</v>
      </c>
      <c r="E23" s="6">
        <f>'Exportations  (adap)'!F24</f>
        <v>423152</v>
      </c>
    </row>
    <row r="24" spans="1:5" ht="16.5" x14ac:dyDescent="0.3">
      <c r="A24" s="5" t="str">
        <f>'Exportations  (adap)'!B25</f>
        <v>Extraits et essences de café ou de thé</v>
      </c>
      <c r="B24" s="6">
        <f>'Exportations  (adap)'!C25</f>
        <v>1344</v>
      </c>
      <c r="C24" s="6">
        <f>'Exportations  (adap)'!D25</f>
        <v>197658</v>
      </c>
      <c r="D24" s="6">
        <f>'Exportations  (adap)'!E25</f>
        <v>1181</v>
      </c>
      <c r="E24" s="6">
        <f>'Exportations  (adap)'!F25</f>
        <v>203678</v>
      </c>
    </row>
    <row r="25" spans="1:5" ht="16.5" x14ac:dyDescent="0.3">
      <c r="A25" s="5" t="str">
        <f>'Exportations  (adap)'!B26</f>
        <v>Oeufs</v>
      </c>
      <c r="B25" s="6">
        <f>'Exportations  (adap)'!C26</f>
        <v>2829</v>
      </c>
      <c r="C25" s="6">
        <f>'Exportations  (adap)'!D26</f>
        <v>151829</v>
      </c>
      <c r="D25" s="6">
        <f>'Exportations  (adap)'!E26</f>
        <v>2547</v>
      </c>
      <c r="E25" s="6">
        <f>'Exportations  (adap)'!F26</f>
        <v>123282</v>
      </c>
    </row>
    <row r="26" spans="1:5" ht="16.5" x14ac:dyDescent="0.3">
      <c r="A26" s="5" t="str">
        <f>'Exportations  (adap)'!B27</f>
        <v>Eaux minérales et boissons non alcooliques</v>
      </c>
      <c r="B26" s="6">
        <f>'Exportations  (adap)'!C27</f>
        <v>19501</v>
      </c>
      <c r="C26" s="6">
        <f>'Exportations  (adap)'!D27</f>
        <v>148401</v>
      </c>
      <c r="D26" s="6">
        <f>'Exportations  (adap)'!E27</f>
        <v>16392</v>
      </c>
      <c r="E26" s="6">
        <f>'Exportations  (adap)'!F27</f>
        <v>119467</v>
      </c>
    </row>
    <row r="27" spans="1:5" ht="16.5" x14ac:dyDescent="0.3">
      <c r="A27" s="5" t="str">
        <f>'Exportations  (adap)'!B28</f>
        <v>Jus de fruits et de légumes</v>
      </c>
      <c r="B27" s="6">
        <f>'Exportations  (adap)'!C28</f>
        <v>9680</v>
      </c>
      <c r="C27" s="6">
        <f>'Exportations  (adap)'!D28</f>
        <v>132923</v>
      </c>
      <c r="D27" s="6">
        <f>'Exportations  (adap)'!E28</f>
        <v>6580</v>
      </c>
      <c r="E27" s="6">
        <f>'Exportations  (adap)'!F28</f>
        <v>108352</v>
      </c>
    </row>
    <row r="28" spans="1:5" ht="16.5" x14ac:dyDescent="0.3">
      <c r="A28" s="5" t="str">
        <f>'Exportations  (adap)'!B29</f>
        <v>Thé</v>
      </c>
      <c r="B28" s="6">
        <f>'Exportations  (adap)'!C29</f>
        <v>343</v>
      </c>
      <c r="C28" s="6">
        <f>'Exportations  (adap)'!D29</f>
        <v>113247</v>
      </c>
      <c r="D28" s="6">
        <f>'Exportations  (adap)'!E29</f>
        <v>392</v>
      </c>
      <c r="E28" s="6">
        <f>'Exportations  (adap)'!F29</f>
        <v>107965</v>
      </c>
    </row>
    <row r="29" spans="1:5" ht="16.5" x14ac:dyDescent="0.3">
      <c r="A29" s="5" t="str">
        <f>'Exportations  (adap)'!B30</f>
        <v>Dattes</v>
      </c>
      <c r="B29" s="6">
        <f>'Exportations  (adap)'!C30</f>
        <v>1446</v>
      </c>
      <c r="C29" s="6">
        <f>'Exportations  (adap)'!D30</f>
        <v>105868</v>
      </c>
      <c r="D29" s="6">
        <f>'Exportations  (adap)'!E30</f>
        <v>1133</v>
      </c>
      <c r="E29" s="6">
        <f>'Exportations  (adap)'!F30</f>
        <v>65697</v>
      </c>
    </row>
    <row r="30" spans="1:5" ht="16.5" x14ac:dyDescent="0.3">
      <c r="A30" s="5" t="str">
        <f>'Exportations  (adap)'!B31</f>
        <v>Conserves de fruits et confitures</v>
      </c>
      <c r="B30" s="6">
        <f>'Exportations  (adap)'!C31</f>
        <v>5161</v>
      </c>
      <c r="C30" s="6">
        <f>'Exportations  (adap)'!D31</f>
        <v>103832</v>
      </c>
      <c r="D30" s="6">
        <f>'Exportations  (adap)'!E31</f>
        <v>4707</v>
      </c>
      <c r="E30" s="6">
        <f>'Exportations  (adap)'!F31</f>
        <v>95545</v>
      </c>
    </row>
    <row r="31" spans="1:5" ht="16.5" x14ac:dyDescent="0.3">
      <c r="A31" s="5" t="str">
        <f>'Exportations  (adap)'!B32</f>
        <v>Fromage</v>
      </c>
      <c r="B31" s="6">
        <f>'Exportations  (adap)'!C32</f>
        <v>2290</v>
      </c>
      <c r="C31" s="6">
        <f>'Exportations  (adap)'!D32</f>
        <v>101374</v>
      </c>
      <c r="D31" s="6">
        <f>'Exportations  (adap)'!E32</f>
        <v>3184</v>
      </c>
      <c r="E31" s="6">
        <f>'Exportations  (adap)'!F32</f>
        <v>157645</v>
      </c>
    </row>
    <row r="32" spans="1:5" ht="16.5" x14ac:dyDescent="0.3">
      <c r="A32" s="5" t="str">
        <f>'Exportations  (adap)'!B33</f>
        <v>Préparations à base de sucre</v>
      </c>
      <c r="B32" s="6">
        <f>'Exportations  (adap)'!C33</f>
        <v>9485</v>
      </c>
      <c r="C32" s="6">
        <f>'Exportations  (adap)'!D33</f>
        <v>96694</v>
      </c>
      <c r="D32" s="6">
        <f>'Exportations  (adap)'!E33</f>
        <v>21536</v>
      </c>
      <c r="E32" s="6">
        <f>'Exportations  (adap)'!F33</f>
        <v>121963</v>
      </c>
    </row>
    <row r="33" spans="1:5" ht="16.5" x14ac:dyDescent="0.3">
      <c r="A33" s="5" t="str">
        <f>'Exportations  (adap)'!B34</f>
        <v>Epices</v>
      </c>
      <c r="B33" s="6">
        <f>'Exportations  (adap)'!C34</f>
        <v>3504</v>
      </c>
      <c r="C33" s="6">
        <f>'Exportations  (adap)'!D34</f>
        <v>80917</v>
      </c>
      <c r="D33" s="6">
        <f>'Exportations  (adap)'!E34</f>
        <v>3261</v>
      </c>
      <c r="E33" s="6">
        <f>'Exportations  (adap)'!F34</f>
        <v>83569</v>
      </c>
    </row>
    <row r="34" spans="1:5" ht="16.5" x14ac:dyDescent="0.3">
      <c r="A34" s="5" t="str">
        <f>'Exportations  (adap)'!B35</f>
        <v>Café</v>
      </c>
      <c r="B34" s="6">
        <f>'Exportations  (adap)'!C35</f>
        <v>342</v>
      </c>
      <c r="C34" s="6">
        <f>'Exportations  (adap)'!D35</f>
        <v>77171</v>
      </c>
      <c r="D34" s="6">
        <f>'Exportations  (adap)'!E35</f>
        <v>178</v>
      </c>
      <c r="E34" s="6">
        <f>'Exportations  (adap)'!F35</f>
        <v>29743</v>
      </c>
    </row>
    <row r="35" spans="1:5" ht="16.5" x14ac:dyDescent="0.3">
      <c r="A35" s="5" t="str">
        <f>'Exportations  (adap)'!B36</f>
        <v>Cacao et preparations à base de cacao</v>
      </c>
      <c r="B35" s="6">
        <f>'Exportations  (adap)'!C36</f>
        <v>1044</v>
      </c>
      <c r="C35" s="6">
        <f>'Exportations  (adap)'!D36</f>
        <v>66749</v>
      </c>
      <c r="D35" s="6">
        <f>'Exportations  (adap)'!E36</f>
        <v>1188</v>
      </c>
      <c r="E35" s="6">
        <f>'Exportations  (adap)'!F36</f>
        <v>65398</v>
      </c>
    </row>
    <row r="36" spans="1:5" ht="16.5" x14ac:dyDescent="0.3">
      <c r="A36" s="5" t="str">
        <f>'Exportations  (adap)'!B37</f>
        <v>Bières; vins; vermouths; et autres boissons spiritueuses</v>
      </c>
      <c r="B36" s="6">
        <f>'Exportations  (adap)'!C37</f>
        <v>1148</v>
      </c>
      <c r="C36" s="6">
        <f>'Exportations  (adap)'!D37</f>
        <v>52281</v>
      </c>
      <c r="D36" s="6">
        <f>'Exportations  (adap)'!E37</f>
        <v>2177</v>
      </c>
      <c r="E36" s="6">
        <f>'Exportations  (adap)'!F37</f>
        <v>78247</v>
      </c>
    </row>
    <row r="37" spans="1:5" ht="16.5" x14ac:dyDescent="0.3">
      <c r="A37" s="5" t="str">
        <f>'Exportations  (adap)'!B38</f>
        <v>Farines, gruaux, semoules et agglomérés de céréales</v>
      </c>
      <c r="B37" s="6">
        <f>'Exportations  (adap)'!C38</f>
        <v>5029</v>
      </c>
      <c r="C37" s="6">
        <f>'Exportations  (adap)'!D38</f>
        <v>35168</v>
      </c>
      <c r="D37" s="6">
        <f>'Exportations  (adap)'!E38</f>
        <v>6118</v>
      </c>
      <c r="E37" s="6">
        <f>'Exportations  (adap)'!F38</f>
        <v>42053</v>
      </c>
    </row>
    <row r="38" spans="1:5" ht="16.5" x14ac:dyDescent="0.3">
      <c r="A38" s="5" t="str">
        <f>'Exportations  (adap)'!B39</f>
        <v>Autres produits alimentaires</v>
      </c>
      <c r="B38" s="6">
        <f>'Exportations  (adap)'!C39</f>
        <v>27756</v>
      </c>
      <c r="C38" s="6">
        <f>'Exportations  (adap)'!D39</f>
        <v>192185</v>
      </c>
      <c r="D38" s="6">
        <f>'Exportations  (adap)'!E39</f>
        <v>29621</v>
      </c>
      <c r="E38" s="6">
        <f>'Exportations  (adap)'!F39</f>
        <v>212333</v>
      </c>
    </row>
    <row r="39" spans="1:5" x14ac:dyDescent="0.25">
      <c r="A39" s="2" t="str">
        <f>UPPER('Exportations  (adap)'!B40)</f>
        <v>ENERGIE ET LUBRIFIANTS</v>
      </c>
      <c r="B39" s="3">
        <f>'Exportations  (adap)'!C40</f>
        <v>238023</v>
      </c>
      <c r="C39" s="3">
        <f>'Exportations  (adap)'!D40</f>
        <v>2633951</v>
      </c>
      <c r="D39" s="3">
        <f>'Exportations  (adap)'!E40</f>
        <v>233006</v>
      </c>
      <c r="E39" s="3">
        <f>'Exportations  (adap)'!F40</f>
        <v>2261168</v>
      </c>
    </row>
    <row r="40" spans="1:5" ht="16.5" x14ac:dyDescent="0.3">
      <c r="A40" s="5" t="str">
        <f>'Exportations  (adap)'!B41</f>
        <v>Huiles de pétrole et lubrifiants</v>
      </c>
      <c r="B40" s="6">
        <f>'Exportations  (adap)'!C41</f>
        <v>232568</v>
      </c>
      <c r="C40" s="6">
        <f>'Exportations  (adap)'!D41</f>
        <v>2564118</v>
      </c>
      <c r="D40" s="6">
        <f>'Exportations  (adap)'!E41</f>
        <v>204212</v>
      </c>
      <c r="E40" s="6">
        <f>'Exportations  (adap)'!F41</f>
        <v>1977903</v>
      </c>
    </row>
    <row r="41" spans="1:5" ht="16.5" x14ac:dyDescent="0.3">
      <c r="A41" s="5" t="str">
        <f>'Exportations  (adap)'!B42</f>
        <v>Energie électrique</v>
      </c>
      <c r="B41" s="6">
        <f>'Exportations  (adap)'!C42</f>
        <v>0</v>
      </c>
      <c r="C41" s="6">
        <f>'Exportations  (adap)'!D42</f>
        <v>39086</v>
      </c>
      <c r="D41" s="6">
        <f>'Exportations  (adap)'!E42</f>
        <v>0</v>
      </c>
      <c r="E41" s="6">
        <f>'Exportations  (adap)'!F42</f>
        <v>184858</v>
      </c>
    </row>
    <row r="42" spans="1:5" ht="16.5" x14ac:dyDescent="0.3">
      <c r="A42" s="5" t="str">
        <f>'Exportations  (adap)'!B43</f>
        <v>Autres produits énergétiques</v>
      </c>
      <c r="B42" s="6">
        <f>'Exportations  (adap)'!C43</f>
        <v>5455</v>
      </c>
      <c r="C42" s="6">
        <f>'Exportations  (adap)'!D43</f>
        <v>30747</v>
      </c>
      <c r="D42" s="6">
        <f>'Exportations  (adap)'!E43</f>
        <v>28794</v>
      </c>
      <c r="E42" s="6">
        <f>'Exportations  (adap)'!F43</f>
        <v>98407</v>
      </c>
    </row>
    <row r="43" spans="1:5" x14ac:dyDescent="0.25">
      <c r="A43" s="2" t="str">
        <f>UPPER('Exportations  (adap)'!B44)</f>
        <v>PRODUITS BRUTS D'ORIGINE ANIMALE ET VEGETALE</v>
      </c>
      <c r="B43" s="3">
        <f>'Exportations  (adap)'!C44</f>
        <v>114771</v>
      </c>
      <c r="C43" s="3">
        <f>'Exportations  (adap)'!D44</f>
        <v>3129849</v>
      </c>
      <c r="D43" s="3">
        <f>'Exportations  (adap)'!E44</f>
        <v>106397</v>
      </c>
      <c r="E43" s="3">
        <f>'Exportations  (adap)'!F44</f>
        <v>2365172</v>
      </c>
    </row>
    <row r="44" spans="1:5" ht="16.5" x14ac:dyDescent="0.3">
      <c r="A44" s="5" t="str">
        <f>'Exportations  (adap)'!B45</f>
        <v>Huile d'olive brute ou raffinée</v>
      </c>
      <c r="B44" s="6">
        <f>'Exportations  (adap)'!C45</f>
        <v>30944</v>
      </c>
      <c r="C44" s="6">
        <f>'Exportations  (adap)'!D45</f>
        <v>1058800</v>
      </c>
      <c r="D44" s="6">
        <f>'Exportations  (adap)'!E45</f>
        <v>6515</v>
      </c>
      <c r="E44" s="6">
        <f>'Exportations  (adap)'!F45</f>
        <v>206855</v>
      </c>
    </row>
    <row r="45" spans="1:5" ht="16.5" x14ac:dyDescent="0.3">
      <c r="A45" s="5" t="str">
        <f>'Exportations  (adap)'!B46</f>
        <v>Sous-produits animaux non comestibles</v>
      </c>
      <c r="B45" s="6">
        <f>'Exportations  (adap)'!C46</f>
        <v>7426</v>
      </c>
      <c r="C45" s="6">
        <f>'Exportations  (adap)'!D46</f>
        <v>443114</v>
      </c>
      <c r="D45" s="6">
        <f>'Exportations  (adap)'!E46</f>
        <v>9345</v>
      </c>
      <c r="E45" s="6">
        <f>'Exportations  (adap)'!F46</f>
        <v>456664</v>
      </c>
    </row>
    <row r="46" spans="1:5" ht="16.5" x14ac:dyDescent="0.3">
      <c r="A46" s="5" t="str">
        <f>'Exportations  (adap)'!B47</f>
        <v>Plantes et parties de plantes</v>
      </c>
      <c r="B46" s="6">
        <f>'Exportations  (adap)'!C47</f>
        <v>14407</v>
      </c>
      <c r="C46" s="6">
        <f>'Exportations  (adap)'!D47</f>
        <v>370554</v>
      </c>
      <c r="D46" s="6">
        <f>'Exportations  (adap)'!E47</f>
        <v>15710</v>
      </c>
      <c r="E46" s="6">
        <f>'Exportations  (adap)'!F47</f>
        <v>350279</v>
      </c>
    </row>
    <row r="47" spans="1:5" ht="16.5" x14ac:dyDescent="0.3">
      <c r="A47" s="5" t="str">
        <f>'Exportations  (adap)'!B48</f>
        <v>Graisses et huiles de poissons</v>
      </c>
      <c r="B47" s="6">
        <f>'Exportations  (adap)'!C48</f>
        <v>7086</v>
      </c>
      <c r="C47" s="6">
        <f>'Exportations  (adap)'!D48</f>
        <v>225124</v>
      </c>
      <c r="D47" s="6">
        <f>'Exportations  (adap)'!E48</f>
        <v>10384</v>
      </c>
      <c r="E47" s="6">
        <f>'Exportations  (adap)'!F48</f>
        <v>302001</v>
      </c>
    </row>
    <row r="48" spans="1:5" ht="16.5" x14ac:dyDescent="0.3">
      <c r="A48" s="5" t="str">
        <f>'Exportations  (adap)'!B49</f>
        <v>Autres huiles végétales brutes ou raffinées</v>
      </c>
      <c r="B48" s="6">
        <f>'Exportations  (adap)'!C49</f>
        <v>3423</v>
      </c>
      <c r="C48" s="6">
        <f>'Exportations  (adap)'!D49</f>
        <v>207295</v>
      </c>
      <c r="D48" s="6">
        <f>'Exportations  (adap)'!E49</f>
        <v>991</v>
      </c>
      <c r="E48" s="6">
        <f>'Exportations  (adap)'!F49</f>
        <v>158416</v>
      </c>
    </row>
    <row r="49" spans="1:6" ht="16.5" x14ac:dyDescent="0.3">
      <c r="A49" s="5" t="str">
        <f>'Exportations  (adap)'!B50</f>
        <v>Gommes; résines et autres sucs et extraits végétaux</v>
      </c>
      <c r="B49" s="6">
        <f>'Exportations  (adap)'!C50</f>
        <v>722</v>
      </c>
      <c r="C49" s="6">
        <f>'Exportations  (adap)'!D50</f>
        <v>146182</v>
      </c>
      <c r="D49" s="6">
        <f>'Exportations  (adap)'!E50</f>
        <v>732</v>
      </c>
      <c r="E49" s="6">
        <f>'Exportations  (adap)'!F50</f>
        <v>151819</v>
      </c>
    </row>
    <row r="50" spans="1:6" ht="16.5" x14ac:dyDescent="0.3">
      <c r="A50" s="5" t="str">
        <f>'Exportations  (adap)'!B51</f>
        <v>Plantes vivantes et produits de la floriculture</v>
      </c>
      <c r="B50" s="6">
        <f>'Exportations  (adap)'!C51</f>
        <v>5937</v>
      </c>
      <c r="C50" s="6">
        <f>'Exportations  (adap)'!D51</f>
        <v>131291</v>
      </c>
      <c r="D50" s="6">
        <f>'Exportations  (adap)'!E51</f>
        <v>6333</v>
      </c>
      <c r="E50" s="6">
        <f>'Exportations  (adap)'!F51</f>
        <v>129652</v>
      </c>
    </row>
    <row r="51" spans="1:6" ht="16.5" x14ac:dyDescent="0.3">
      <c r="A51" s="5" t="str">
        <f>'Exportations  (adap)'!B52</f>
        <v>Agar-agar</v>
      </c>
      <c r="B51" s="6">
        <f>'Exportations  (adap)'!C52</f>
        <v>376</v>
      </c>
      <c r="C51" s="6">
        <f>'Exportations  (adap)'!D52</f>
        <v>114531</v>
      </c>
      <c r="D51" s="6">
        <f>'Exportations  (adap)'!E52</f>
        <v>380</v>
      </c>
      <c r="E51" s="6">
        <f>'Exportations  (adap)'!F52</f>
        <v>119479</v>
      </c>
    </row>
    <row r="52" spans="1:6" ht="16.5" x14ac:dyDescent="0.3">
      <c r="A52" s="5" t="str">
        <f>'Exportations  (adap)'!B53</f>
        <v>Huile de soja brute ou raffinée</v>
      </c>
      <c r="B52" s="6">
        <f>'Exportations  (adap)'!C53</f>
        <v>5911</v>
      </c>
      <c r="C52" s="6">
        <f>'Exportations  (adap)'!D53</f>
        <v>85587</v>
      </c>
      <c r="D52" s="6">
        <f>'Exportations  (adap)'!E53</f>
        <v>5748</v>
      </c>
      <c r="E52" s="6">
        <f>'Exportations  (adap)'!F53</f>
        <v>83186</v>
      </c>
    </row>
    <row r="53" spans="1:6" ht="16.5" x14ac:dyDescent="0.3">
      <c r="A53" s="5" t="str">
        <f>'Exportations  (adap)'!B54</f>
        <v>Animaux vivants</v>
      </c>
      <c r="B53" s="6">
        <f>'Exportations  (adap)'!C54</f>
        <v>75</v>
      </c>
      <c r="C53" s="6">
        <f>'Exportations  (adap)'!D54</f>
        <v>83560</v>
      </c>
      <c r="D53" s="6">
        <f>'Exportations  (adap)'!E54</f>
        <v>66</v>
      </c>
      <c r="E53" s="6">
        <f>'Exportations  (adap)'!F54</f>
        <v>81913</v>
      </c>
    </row>
    <row r="54" spans="1:6" ht="16.5" x14ac:dyDescent="0.3">
      <c r="A54" s="5" t="str">
        <f>'Exportations  (adap)'!B55</f>
        <v>Graisses et huiles animales sauf de poissons</v>
      </c>
      <c r="B54" s="6">
        <f>'Exportations  (adap)'!C55</f>
        <v>4134</v>
      </c>
      <c r="C54" s="6">
        <f>'Exportations  (adap)'!D55</f>
        <v>46020</v>
      </c>
      <c r="D54" s="6">
        <f>'Exportations  (adap)'!E55</f>
        <v>3117</v>
      </c>
      <c r="E54" s="6">
        <f>'Exportations  (adap)'!F55</f>
        <v>35519</v>
      </c>
    </row>
    <row r="55" spans="1:6" ht="16.5" x14ac:dyDescent="0.3">
      <c r="A55" s="5" t="str">
        <f>'Exportations  (adap)'!B56</f>
        <v>Liège brut, élaboré et mi-ouvré</v>
      </c>
      <c r="B55" s="6">
        <f>'Exportations  (adap)'!C56</f>
        <v>1555</v>
      </c>
      <c r="C55" s="6">
        <f>'Exportations  (adap)'!D56</f>
        <v>38037</v>
      </c>
      <c r="D55" s="6">
        <f>'Exportations  (adap)'!E56</f>
        <v>1846</v>
      </c>
      <c r="E55" s="6">
        <f>'Exportations  (adap)'!F56</f>
        <v>46617</v>
      </c>
    </row>
    <row r="56" spans="1:6" ht="16.5" x14ac:dyDescent="0.3">
      <c r="A56" s="5" t="str">
        <f>'Exportations  (adap)'!B57</f>
        <v>Algues</v>
      </c>
      <c r="B56" s="6">
        <f>'Exportations  (adap)'!C57</f>
        <v>1258</v>
      </c>
      <c r="C56" s="6">
        <f>'Exportations  (adap)'!D57</f>
        <v>38029</v>
      </c>
      <c r="D56" s="6">
        <f>'Exportations  (adap)'!E57</f>
        <v>1280</v>
      </c>
      <c r="E56" s="6">
        <f>'Exportations  (adap)'!F57</f>
        <v>34266</v>
      </c>
    </row>
    <row r="57" spans="1:6" ht="16.5" x14ac:dyDescent="0.3">
      <c r="A57" s="5" t="str">
        <f>'Exportations  (adap)'!B58</f>
        <v>Huile de tournesol brute ou raffinée</v>
      </c>
      <c r="B57" s="6">
        <f>'Exportations  (adap)'!C58</f>
        <v>2160</v>
      </c>
      <c r="C57" s="6">
        <f>'Exportations  (adap)'!D58</f>
        <v>35678</v>
      </c>
      <c r="D57" s="6">
        <f>'Exportations  (adap)'!E58</f>
        <v>5400</v>
      </c>
      <c r="E57" s="6">
        <f>'Exportations  (adap)'!F58</f>
        <v>85004</v>
      </c>
    </row>
    <row r="58" spans="1:6" ht="16.5" x14ac:dyDescent="0.3">
      <c r="A58" s="5" t="str">
        <f>'Exportations  (adap)'!B59</f>
        <v>Graines, spores et fruits à ensemencer</v>
      </c>
      <c r="B58" s="6">
        <f>'Exportations  (adap)'!C59</f>
        <v>5</v>
      </c>
      <c r="C58" s="6">
        <f>'Exportations  (adap)'!D59</f>
        <v>25519</v>
      </c>
      <c r="D58" s="6">
        <f>'Exportations  (adap)'!E59</f>
        <v>3</v>
      </c>
      <c r="E58" s="6">
        <f>'Exportations  (adap)'!F59</f>
        <v>11754</v>
      </c>
    </row>
    <row r="59" spans="1:6" ht="16.5" x14ac:dyDescent="0.3">
      <c r="A59" s="5" t="str">
        <f>'Exportations  (adap)'!B60</f>
        <v>Vieux papiers</v>
      </c>
      <c r="B59" s="6">
        <f>'Exportations  (adap)'!C60</f>
        <v>18964</v>
      </c>
      <c r="C59" s="6">
        <f>'Exportations  (adap)'!D60</f>
        <v>24986</v>
      </c>
      <c r="D59" s="6">
        <f>'Exportations  (adap)'!E60</f>
        <v>25158</v>
      </c>
      <c r="E59" s="6">
        <f>'Exportations  (adap)'!F60</f>
        <v>39064</v>
      </c>
    </row>
    <row r="60" spans="1:6" ht="16.5" x14ac:dyDescent="0.3">
      <c r="A60" s="5" t="str">
        <f>'Exportations  (adap)'!B61</f>
        <v>Autres produits bruts d'origine animale et végétale</v>
      </c>
      <c r="B60" s="6">
        <f>'Exportations  (adap)'!C61</f>
        <v>10388</v>
      </c>
      <c r="C60" s="6">
        <f>'Exportations  (adap)'!D61</f>
        <v>55542</v>
      </c>
      <c r="D60" s="6">
        <f>'Exportations  (adap)'!E61</f>
        <v>13389</v>
      </c>
      <c r="E60" s="6">
        <f>'Exportations  (adap)'!F61</f>
        <v>72684</v>
      </c>
    </row>
    <row r="61" spans="1:6" x14ac:dyDescent="0.25">
      <c r="A61" s="2" t="str">
        <f>UPPER('Exportations  (adap)'!B62)</f>
        <v>PRODUITS BRUTS D'ORIGINE MINERALE</v>
      </c>
      <c r="B61" s="3">
        <f>'Exportations  (adap)'!C62</f>
        <v>4793121</v>
      </c>
      <c r="C61" s="3">
        <f>'Exportations  (adap)'!D62</f>
        <v>8102975</v>
      </c>
      <c r="D61" s="3">
        <f>'Exportations  (adap)'!E62</f>
        <v>5112733</v>
      </c>
      <c r="E61" s="3">
        <f>'Exportations  (adap)'!F62</f>
        <v>6583375</v>
      </c>
    </row>
    <row r="62" spans="1:6" ht="16.5" x14ac:dyDescent="0.3">
      <c r="A62" s="5" t="str">
        <f>'Exportations  (adap)'!B63</f>
        <v>Phosphates</v>
      </c>
      <c r="B62" s="6">
        <f>'Exportations  (adap)'!C63</f>
        <v>2503565</v>
      </c>
      <c r="C62" s="6">
        <f>'Exportations  (adap)'!D63</f>
        <v>3143429</v>
      </c>
      <c r="D62" s="6">
        <f>'Exportations  (adap)'!E63</f>
        <v>2776010</v>
      </c>
      <c r="E62" s="6">
        <f>'Exportations  (adap)'!F63</f>
        <v>3889814</v>
      </c>
      <c r="F62" s="4"/>
    </row>
    <row r="63" spans="1:6" ht="16.5" x14ac:dyDescent="0.3">
      <c r="A63" s="5" t="str">
        <f>'Exportations  (adap)'!B64</f>
        <v>Minerai de cuivre</v>
      </c>
      <c r="B63" s="6">
        <f>'Exportations  (adap)'!C64</f>
        <v>83092</v>
      </c>
      <c r="C63" s="6">
        <f>'Exportations  (adap)'!D64</f>
        <v>2371886</v>
      </c>
      <c r="D63" s="6">
        <f>'Exportations  (adap)'!E64</f>
        <v>36774</v>
      </c>
      <c r="E63" s="6">
        <f>'Exportations  (adap)'!F64</f>
        <v>562532</v>
      </c>
    </row>
    <row r="64" spans="1:6" ht="16.5" x14ac:dyDescent="0.3">
      <c r="A64" s="5" t="str">
        <f>'Exportations  (adap)'!B65</f>
        <v>Ferraille, déchets, débris de cuivre,fonte, fer, acier et autres mierais</v>
      </c>
      <c r="B64" s="6">
        <f>'Exportations  (adap)'!C65</f>
        <v>22982</v>
      </c>
      <c r="C64" s="6">
        <f>'Exportations  (adap)'!D65</f>
        <v>659054</v>
      </c>
      <c r="D64" s="6">
        <f>'Exportations  (adap)'!E65</f>
        <v>23539</v>
      </c>
      <c r="E64" s="6">
        <f>'Exportations  (adap)'!F65</f>
        <v>449251</v>
      </c>
      <c r="F64" s="4"/>
    </row>
    <row r="65" spans="1:13" ht="16.5" x14ac:dyDescent="0.3">
      <c r="A65" s="5" t="str">
        <f>'Exportations  (adap)'!B66</f>
        <v>Sulfate de baryum</v>
      </c>
      <c r="B65" s="6">
        <f>'Exportations  (adap)'!C66</f>
        <v>417411</v>
      </c>
      <c r="C65" s="6">
        <f>'Exportations  (adap)'!D66</f>
        <v>481071</v>
      </c>
      <c r="D65" s="6">
        <f>'Exportations  (adap)'!E66</f>
        <v>418667</v>
      </c>
      <c r="E65" s="6">
        <f>'Exportations  (adap)'!F66</f>
        <v>495110</v>
      </c>
      <c r="F65" s="4"/>
    </row>
    <row r="66" spans="1:13" ht="16.5" x14ac:dyDescent="0.3">
      <c r="A66" s="5" t="str">
        <f>'Exportations  (adap)'!B67</f>
        <v>Minerai de plomb</v>
      </c>
      <c r="B66" s="6">
        <f>'Exportations  (adap)'!C67</f>
        <v>25599</v>
      </c>
      <c r="C66" s="6">
        <f>'Exportations  (adap)'!D67</f>
        <v>455783</v>
      </c>
      <c r="D66" s="6">
        <f>'Exportations  (adap)'!E67</f>
        <v>23486</v>
      </c>
      <c r="E66" s="6">
        <f>'Exportations  (adap)'!F67</f>
        <v>365686</v>
      </c>
    </row>
    <row r="67" spans="1:13" ht="16.5" x14ac:dyDescent="0.3">
      <c r="A67" s="5" t="str">
        <f>'Exportations  (adap)'!B68</f>
        <v>Autres minerais métallifères et déchets métalliques</v>
      </c>
      <c r="B67" s="6">
        <f>'Exportations  (adap)'!C68</f>
        <v>30788</v>
      </c>
      <c r="C67" s="6">
        <f>'Exportations  (adap)'!D68</f>
        <v>188243</v>
      </c>
      <c r="D67" s="6">
        <f>'Exportations  (adap)'!E68</f>
        <v>29464</v>
      </c>
      <c r="E67" s="6">
        <f>'Exportations  (adap)'!F68</f>
        <v>117325</v>
      </c>
    </row>
    <row r="68" spans="1:13" ht="16.5" x14ac:dyDescent="0.3">
      <c r="A68" s="5" t="str">
        <f>'Exportations  (adap)'!B69</f>
        <v>Marbres; granit; gypse et autres pierres</v>
      </c>
      <c r="B68" s="6">
        <f>'Exportations  (adap)'!C69</f>
        <v>737688</v>
      </c>
      <c r="C68" s="6">
        <f>'Exportations  (adap)'!D69</f>
        <v>173593</v>
      </c>
      <c r="D68" s="6">
        <f>'Exportations  (adap)'!E69</f>
        <v>978622</v>
      </c>
      <c r="E68" s="6">
        <f>'Exportations  (adap)'!F69</f>
        <v>198440</v>
      </c>
    </row>
    <row r="69" spans="1:13" ht="16.5" x14ac:dyDescent="0.3">
      <c r="A69" s="5" t="str">
        <f>'Exportations  (adap)'!B70</f>
        <v>Fluorine spath fluor</v>
      </c>
      <c r="B69" s="6">
        <f>'Exportations  (adap)'!C70</f>
        <v>535385</v>
      </c>
      <c r="C69" s="6">
        <f>'Exportations  (adap)'!D70</f>
        <v>169758</v>
      </c>
      <c r="D69" s="6">
        <f>'Exportations  (adap)'!E70</f>
        <v>491444</v>
      </c>
      <c r="E69" s="6">
        <f>'Exportations  (adap)'!F70</f>
        <v>150286</v>
      </c>
    </row>
    <row r="70" spans="1:13" ht="16.5" x14ac:dyDescent="0.3">
      <c r="A70" s="5" t="str">
        <f>'Exportations  (adap)'!B71</f>
        <v>Minerai de zinc</v>
      </c>
      <c r="B70" s="6">
        <f>'Exportations  (adap)'!C71</f>
        <v>24265</v>
      </c>
      <c r="C70" s="6">
        <f>'Exportations  (adap)'!D71</f>
        <v>128997</v>
      </c>
      <c r="D70" s="6">
        <f>'Exportations  (adap)'!E71</f>
        <v>24067</v>
      </c>
      <c r="E70" s="6">
        <f>'Exportations  (adap)'!F71</f>
        <v>133851</v>
      </c>
    </row>
    <row r="71" spans="1:13" ht="16.5" x14ac:dyDescent="0.3">
      <c r="A71" s="5" t="str">
        <f>'Exportations  (adap)'!B72</f>
        <v>Minerai de fer</v>
      </c>
      <c r="B71" s="6">
        <f>'Exportations  (adap)'!C72</f>
        <v>147466</v>
      </c>
      <c r="C71" s="6">
        <f>'Exportations  (adap)'!D72</f>
        <v>102390</v>
      </c>
      <c r="D71" s="6">
        <f>'Exportations  (adap)'!E72</f>
        <v>10937</v>
      </c>
      <c r="E71" s="6">
        <f>'Exportations  (adap)'!F72</f>
        <v>6109</v>
      </c>
    </row>
    <row r="72" spans="1:13" ht="16.5" x14ac:dyDescent="0.3">
      <c r="A72" s="5" t="str">
        <f>'Exportations  (adap)'!B73</f>
        <v>Minerai de manganèse</v>
      </c>
      <c r="B72" s="6">
        <f>'Exportations  (adap)'!C73</f>
        <v>29181</v>
      </c>
      <c r="C72" s="6">
        <f>'Exportations  (adap)'!D73</f>
        <v>74350</v>
      </c>
      <c r="D72" s="6">
        <f>'Exportations  (adap)'!E73</f>
        <v>35077</v>
      </c>
      <c r="E72" s="6">
        <f>'Exportations  (adap)'!F73</f>
        <v>83321</v>
      </c>
    </row>
    <row r="73" spans="1:13" ht="16.5" x14ac:dyDescent="0.3">
      <c r="A73" s="5" t="str">
        <f>'Exportations  (adap)'!B74</f>
        <v>Autres produits bruts d'origine minérale</v>
      </c>
      <c r="B73" s="6">
        <f>'Exportations  (adap)'!C74</f>
        <v>235699</v>
      </c>
      <c r="C73" s="6">
        <f>'Exportations  (adap)'!D74</f>
        <v>154421</v>
      </c>
      <c r="D73" s="6">
        <f>'Exportations  (adap)'!E74</f>
        <v>264646</v>
      </c>
      <c r="E73" s="6">
        <f>'Exportations  (adap)'!F74</f>
        <v>131650</v>
      </c>
    </row>
    <row r="74" spans="1:13" x14ac:dyDescent="0.25">
      <c r="A74" s="2" t="str">
        <f>UPPER('Exportations  (adap)'!B75)</f>
        <v>DEMI PRODUITS</v>
      </c>
      <c r="B74" s="3">
        <f>'Exportations  (adap)'!C75</f>
        <v>4960270</v>
      </c>
      <c r="C74" s="3">
        <f>'Exportations  (adap)'!D75</f>
        <v>40624788</v>
      </c>
      <c r="D74" s="3">
        <f>'Exportations  (adap)'!E75</f>
        <v>6425083</v>
      </c>
      <c r="E74" s="3">
        <f>'Exportations  (adap)'!F75</f>
        <v>43775217</v>
      </c>
      <c r="J74" s="4"/>
      <c r="K74" s="4"/>
      <c r="L74" s="4"/>
      <c r="M74" s="4"/>
    </row>
    <row r="75" spans="1:13" ht="16.5" x14ac:dyDescent="0.3">
      <c r="A75" s="5" t="str">
        <f>'Exportations  (adap)'!B76</f>
        <v>Engrais naturels et chimiques</v>
      </c>
      <c r="B75" s="6">
        <f>'Exportations  (adap)'!C76</f>
        <v>3886412</v>
      </c>
      <c r="C75" s="6">
        <f>'Exportations  (adap)'!D76</f>
        <v>23154745</v>
      </c>
      <c r="D75" s="6">
        <f>'Exportations  (adap)'!E76</f>
        <v>4855327</v>
      </c>
      <c r="E75" s="6">
        <f>'Exportations  (adap)'!F76</f>
        <v>26669751</v>
      </c>
      <c r="F75" s="4"/>
      <c r="J75" s="4"/>
      <c r="K75" s="4"/>
      <c r="L75" s="4"/>
      <c r="M75" s="4"/>
    </row>
    <row r="76" spans="1:13" ht="16.5" x14ac:dyDescent="0.3">
      <c r="A76" s="5" t="str">
        <f>'Exportations  (adap)'!B77</f>
        <v>Acide phosphorique</v>
      </c>
      <c r="B76" s="6">
        <f>'Exportations  (adap)'!C77</f>
        <v>517723</v>
      </c>
      <c r="C76" s="6">
        <f>'Exportations  (adap)'!D77</f>
        <v>6395693</v>
      </c>
      <c r="D76" s="6">
        <f>'Exportations  (adap)'!E77</f>
        <v>859298</v>
      </c>
      <c r="E76" s="6">
        <f>'Exportations  (adap)'!F77</f>
        <v>6264913</v>
      </c>
      <c r="J76" s="4"/>
      <c r="K76" s="4"/>
      <c r="L76" s="4"/>
      <c r="M76" s="4"/>
    </row>
    <row r="77" spans="1:13" ht="16.5" x14ac:dyDescent="0.3">
      <c r="A77" s="5" t="str">
        <f>'Exportations  (adap)'!B78</f>
        <v>Argent brut et ouvrages mi-ouvrés en argent</v>
      </c>
      <c r="B77" s="6">
        <f>'Exportations  (adap)'!C78</f>
        <v>106</v>
      </c>
      <c r="C77" s="6">
        <f>'Exportations  (adap)'!D78</f>
        <v>2181608</v>
      </c>
      <c r="D77" s="6">
        <f>'Exportations  (adap)'!E78</f>
        <v>108</v>
      </c>
      <c r="E77" s="6">
        <f>'Exportations  (adap)'!F78</f>
        <v>937204</v>
      </c>
      <c r="G77" s="4"/>
      <c r="H77" s="4"/>
      <c r="I77" s="4"/>
      <c r="J77" s="4"/>
      <c r="K77" s="4"/>
      <c r="L77" s="4"/>
      <c r="M77" s="4"/>
    </row>
    <row r="78" spans="1:13" ht="16.5" x14ac:dyDescent="0.3">
      <c r="A78" s="5" t="str">
        <f>'Exportations  (adap)'!B79</f>
        <v>Composants électroniques</v>
      </c>
      <c r="B78" s="6">
        <f>'Exportations  (adap)'!C79</f>
        <v>587</v>
      </c>
      <c r="C78" s="6">
        <f>'Exportations  (adap)'!D79</f>
        <v>1746344</v>
      </c>
      <c r="D78" s="6">
        <f>'Exportations  (adap)'!E79</f>
        <v>588</v>
      </c>
      <c r="E78" s="6">
        <f>'Exportations  (adap)'!F79</f>
        <v>2026116</v>
      </c>
      <c r="J78" s="4"/>
      <c r="K78" s="4"/>
      <c r="L78" s="4"/>
      <c r="M78" s="4"/>
    </row>
    <row r="79" spans="1:13" ht="16.5" x14ac:dyDescent="0.3">
      <c r="A79" s="5" t="str">
        <f>'Exportations  (adap)'!B80</f>
        <v>Cuivre et alliages de cuivre</v>
      </c>
      <c r="B79" s="6">
        <f>'Exportations  (adap)'!C80</f>
        <v>8712</v>
      </c>
      <c r="C79" s="6">
        <f>'Exportations  (adap)'!D80</f>
        <v>859020</v>
      </c>
      <c r="D79" s="6">
        <f>'Exportations  (adap)'!E80</f>
        <v>7285</v>
      </c>
      <c r="E79" s="6">
        <f>'Exportations  (adap)'!F80</f>
        <v>568528</v>
      </c>
      <c r="G79" s="4"/>
      <c r="H79" s="4"/>
      <c r="I79" s="4"/>
      <c r="J79" s="4"/>
      <c r="K79" s="4"/>
      <c r="L79" s="4"/>
      <c r="M79" s="4"/>
    </row>
    <row r="80" spans="1:13" ht="16.5" x14ac:dyDescent="0.3">
      <c r="A80" s="5" t="str">
        <f>'Exportations  (adap)'!B81</f>
        <v>Fils et câbles électriques</v>
      </c>
      <c r="B80" s="6">
        <f>'Exportations  (adap)'!C81</f>
        <v>6342</v>
      </c>
      <c r="C80" s="6">
        <f>'Exportations  (adap)'!D81</f>
        <v>600655</v>
      </c>
      <c r="D80" s="6">
        <f>'Exportations  (adap)'!E81</f>
        <v>10405</v>
      </c>
      <c r="E80" s="6">
        <f>'Exportations  (adap)'!F81</f>
        <v>1461791</v>
      </c>
      <c r="J80" s="4"/>
      <c r="K80" s="4"/>
      <c r="L80" s="4"/>
      <c r="M80" s="4"/>
    </row>
    <row r="81" spans="1:13" ht="16.5" x14ac:dyDescent="0.3">
      <c r="A81" s="5" t="str">
        <f>'Exportations  (adap)'!B82</f>
        <v>Autres métaux communs et ouvrages en ces matières</v>
      </c>
      <c r="B81" s="6">
        <f>'Exportations  (adap)'!C82</f>
        <v>752</v>
      </c>
      <c r="C81" s="6">
        <f>'Exportations  (adap)'!D82</f>
        <v>564218</v>
      </c>
      <c r="D81" s="6">
        <f>'Exportations  (adap)'!E82</f>
        <v>769</v>
      </c>
      <c r="E81" s="6">
        <f>'Exportations  (adap)'!F82</f>
        <v>492957</v>
      </c>
      <c r="J81" s="4"/>
      <c r="K81" s="4"/>
      <c r="L81" s="4"/>
      <c r="M81" s="4"/>
    </row>
    <row r="82" spans="1:13" ht="16.5" x14ac:dyDescent="0.3">
      <c r="A82" s="5" t="str">
        <f>'Exportations  (adap)'!B83</f>
        <v>Isolateurs et pièces isolantes</v>
      </c>
      <c r="B82" s="6">
        <f>'Exportations  (adap)'!C83</f>
        <v>2775</v>
      </c>
      <c r="C82" s="6">
        <f>'Exportations  (adap)'!D83</f>
        <v>504290</v>
      </c>
      <c r="D82" s="6">
        <f>'Exportations  (adap)'!E83</f>
        <v>2602</v>
      </c>
      <c r="E82" s="6">
        <f>'Exportations  (adap)'!F83</f>
        <v>419075</v>
      </c>
      <c r="G82" s="4"/>
      <c r="H82" s="4"/>
      <c r="I82" s="4"/>
      <c r="J82" s="4"/>
      <c r="K82" s="4"/>
      <c r="L82" s="4"/>
      <c r="M82" s="4"/>
    </row>
    <row r="83" spans="1:13" ht="16.5" x14ac:dyDescent="0.3">
      <c r="A83" s="5" t="str">
        <f>'Exportations  (adap)'!B84</f>
        <v>Tubes; tuyaux et leurs accessoires, en matière plastique</v>
      </c>
      <c r="B83" s="6">
        <f>'Exportations  (adap)'!C84</f>
        <v>3709</v>
      </c>
      <c r="C83" s="6">
        <f>'Exportations  (adap)'!D84</f>
        <v>481621</v>
      </c>
      <c r="D83" s="6">
        <f>'Exportations  (adap)'!E84</f>
        <v>2772</v>
      </c>
      <c r="E83" s="6">
        <f>'Exportations  (adap)'!F84</f>
        <v>454580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 s="5" t="str">
        <f>'Exportations  (adap)'!B85</f>
        <v>Produits chimiques</v>
      </c>
      <c r="B84" s="6">
        <f>'Exportations  (adap)'!C85</f>
        <v>14776</v>
      </c>
      <c r="C84" s="6">
        <f>'Exportations  (adap)'!D85</f>
        <v>476486</v>
      </c>
      <c r="D84" s="6">
        <f>'Exportations  (adap)'!E85</f>
        <v>16055</v>
      </c>
      <c r="E84" s="6">
        <f>'Exportations  (adap)'!F85</f>
        <v>341824</v>
      </c>
      <c r="J84" s="4"/>
      <c r="K84" s="4"/>
      <c r="L84" s="4"/>
      <c r="M84" s="4"/>
    </row>
    <row r="85" spans="1:13" ht="16.5" x14ac:dyDescent="0.3">
      <c r="A85" s="5" t="str">
        <f>'Exportations  (adap)'!B86</f>
        <v>Papiers et cartons; ouvrages divers en papiers et cartons</v>
      </c>
      <c r="B85" s="6">
        <f>'Exportations  (adap)'!C86</f>
        <v>24869</v>
      </c>
      <c r="C85" s="6">
        <f>'Exportations  (adap)'!D86</f>
        <v>426306</v>
      </c>
      <c r="D85" s="6">
        <f>'Exportations  (adap)'!E86</f>
        <v>27335</v>
      </c>
      <c r="E85" s="6">
        <f>'Exportations  (adap)'!F86</f>
        <v>414174</v>
      </c>
      <c r="J85" s="4"/>
      <c r="K85" s="4"/>
      <c r="L85" s="4"/>
      <c r="M85" s="4"/>
    </row>
    <row r="86" spans="1:13" ht="16.5" x14ac:dyDescent="0.3">
      <c r="A86" s="5" t="str">
        <f>'Exportations  (adap)'!B87</f>
        <v>Matières plastiques et ouvrages divers en plastique</v>
      </c>
      <c r="B86" s="6">
        <f>'Exportations  (adap)'!C87</f>
        <v>19029</v>
      </c>
      <c r="C86" s="6">
        <f>'Exportations  (adap)'!D87</f>
        <v>349006</v>
      </c>
      <c r="D86" s="6">
        <f>'Exportations  (adap)'!E87</f>
        <v>15479</v>
      </c>
      <c r="E86" s="6">
        <f>'Exportations  (adap)'!F87</f>
        <v>295734</v>
      </c>
      <c r="J86" s="4"/>
      <c r="K86" s="4"/>
      <c r="L86" s="4"/>
      <c r="M86" s="4"/>
    </row>
    <row r="87" spans="1:13" ht="16.5" x14ac:dyDescent="0.3">
      <c r="A87" s="5" t="str">
        <f>'Exportations  (adap)'!B88</f>
        <v>Aluminium brut, déchets et poudres d'aluminium</v>
      </c>
      <c r="B87" s="6">
        <f>'Exportations  (adap)'!C88</f>
        <v>11952</v>
      </c>
      <c r="C87" s="6">
        <f>'Exportations  (adap)'!D88</f>
        <v>288538</v>
      </c>
      <c r="D87" s="6">
        <f>'Exportations  (adap)'!E88</f>
        <v>9432</v>
      </c>
      <c r="E87" s="6">
        <f>'Exportations  (adap)'!F88</f>
        <v>201967</v>
      </c>
      <c r="J87" s="4"/>
      <c r="K87" s="4"/>
      <c r="L87" s="4"/>
      <c r="M87" s="4"/>
    </row>
    <row r="88" spans="1:13" ht="16.5" x14ac:dyDescent="0.3">
      <c r="A88" s="5" t="str">
        <f>'Exportations  (adap)'!B89</f>
        <v>Ouvrages en pierres, platre, ciment, ou en matières similaires</v>
      </c>
      <c r="B88" s="6">
        <f>'Exportations  (adap)'!C89</f>
        <v>21595</v>
      </c>
      <c r="C88" s="6">
        <f>'Exportations  (adap)'!D89</f>
        <v>278072</v>
      </c>
      <c r="D88" s="6">
        <f>'Exportations  (adap)'!E89</f>
        <v>19546</v>
      </c>
      <c r="E88" s="6">
        <f>'Exportations  (adap)'!F89</f>
        <v>261276</v>
      </c>
      <c r="G88" s="4"/>
      <c r="H88" s="4"/>
      <c r="I88" s="4"/>
      <c r="J88" s="4"/>
      <c r="K88" s="4"/>
      <c r="L88" s="4"/>
      <c r="M88" s="4"/>
    </row>
    <row r="89" spans="1:13" ht="16.5" x14ac:dyDescent="0.3">
      <c r="A89" s="5" t="str">
        <f>'Exportations  (adap)'!B90</f>
        <v>Parties de chaussures</v>
      </c>
      <c r="B89" s="6">
        <f>'Exportations  (adap)'!C90</f>
        <v>1156</v>
      </c>
      <c r="C89" s="6">
        <f>'Exportations  (adap)'!D90</f>
        <v>260644</v>
      </c>
      <c r="D89" s="6">
        <f>'Exportations  (adap)'!E90</f>
        <v>1436</v>
      </c>
      <c r="E89" s="6">
        <f>'Exportations  (adap)'!F90</f>
        <v>310308</v>
      </c>
      <c r="J89" s="4"/>
      <c r="K89" s="4"/>
      <c r="L89" s="4"/>
      <c r="M89" s="4"/>
    </row>
    <row r="90" spans="1:13" ht="16.5" x14ac:dyDescent="0.3">
      <c r="A90" s="5" t="str">
        <f>'Exportations  (adap)'!B91</f>
        <v>Verre et ouvrages en verre</v>
      </c>
      <c r="B90" s="6">
        <f>'Exportations  (adap)'!C91</f>
        <v>31143</v>
      </c>
      <c r="C90" s="6">
        <f>'Exportations  (adap)'!D91</f>
        <v>207852</v>
      </c>
      <c r="D90" s="6">
        <f>'Exportations  (adap)'!E91</f>
        <v>25245</v>
      </c>
      <c r="E90" s="6">
        <f>'Exportations  (adap)'!F91</f>
        <v>160634</v>
      </c>
      <c r="J90" s="4"/>
      <c r="K90" s="4"/>
      <c r="L90" s="4"/>
      <c r="M90" s="4"/>
    </row>
    <row r="91" spans="1:13" ht="16.5" x14ac:dyDescent="0.3">
      <c r="A91" s="5" t="str">
        <f>'Exportations  (adap)'!B92</f>
        <v>Produits céramiques</v>
      </c>
      <c r="B91" s="6">
        <f>'Exportations  (adap)'!C92</f>
        <v>6830</v>
      </c>
      <c r="C91" s="6">
        <f>'Exportations  (adap)'!D92</f>
        <v>163217</v>
      </c>
      <c r="D91" s="6">
        <f>'Exportations  (adap)'!E92</f>
        <v>9270</v>
      </c>
      <c r="E91" s="6">
        <f>'Exportations  (adap)'!F92</f>
        <v>184453</v>
      </c>
      <c r="J91" s="4"/>
      <c r="K91" s="4"/>
      <c r="L91" s="4"/>
      <c r="M91" s="4"/>
    </row>
    <row r="92" spans="1:13" ht="16.5" x14ac:dyDescent="0.3">
      <c r="A92" s="5" t="str">
        <f>'Exportations  (adap)'!B93</f>
        <v>Ciments, chaux et plâtre</v>
      </c>
      <c r="B92" s="6">
        <f>'Exportations  (adap)'!C93</f>
        <v>364369</v>
      </c>
      <c r="C92" s="6">
        <f>'Exportations  (adap)'!D93</f>
        <v>153256</v>
      </c>
      <c r="D92" s="6">
        <f>'Exportations  (adap)'!E93</f>
        <v>499879</v>
      </c>
      <c r="E92" s="6">
        <f>'Exportations  (adap)'!F93</f>
        <v>199594</v>
      </c>
      <c r="G92" s="4"/>
      <c r="H92" s="4"/>
      <c r="I92" s="4"/>
      <c r="J92" s="4"/>
      <c r="K92" s="4"/>
      <c r="L92" s="4"/>
      <c r="M92" s="4"/>
    </row>
    <row r="93" spans="1:13" ht="16.5" x14ac:dyDescent="0.3">
      <c r="A93" s="5" t="str">
        <f>'Exportations  (adap)'!B94</f>
        <v>Fils, barres et profilés en aluminium</v>
      </c>
      <c r="B93" s="6">
        <f>'Exportations  (adap)'!C94</f>
        <v>2935</v>
      </c>
      <c r="C93" s="6">
        <f>'Exportations  (adap)'!D94</f>
        <v>143063</v>
      </c>
      <c r="D93" s="6">
        <f>'Exportations  (adap)'!E94</f>
        <v>3557</v>
      </c>
      <c r="E93" s="6">
        <f>'Exportations  (adap)'!F94</f>
        <v>175631</v>
      </c>
      <c r="J93" s="4"/>
      <c r="K93" s="4"/>
      <c r="L93" s="4"/>
      <c r="M93" s="4"/>
    </row>
    <row r="94" spans="1:13" ht="16.5" x14ac:dyDescent="0.3">
      <c r="A94" s="5" t="str">
        <f>'Exportations  (adap)'!B95</f>
        <v>Quincaillerie sauf de ménage</v>
      </c>
      <c r="B94" s="6">
        <f>'Exportations  (adap)'!C95</f>
        <v>435</v>
      </c>
      <c r="C94" s="6">
        <f>'Exportations  (adap)'!D95</f>
        <v>138926</v>
      </c>
      <c r="D94" s="6">
        <f>'Exportations  (adap)'!E95</f>
        <v>438</v>
      </c>
      <c r="E94" s="6">
        <f>'Exportations  (adap)'!F95</f>
        <v>125953</v>
      </c>
      <c r="G94" s="4"/>
      <c r="H94" s="4"/>
      <c r="I94" s="4"/>
      <c r="J94" s="4"/>
      <c r="K94" s="4"/>
      <c r="L94" s="4"/>
      <c r="M94" s="4"/>
    </row>
    <row r="95" spans="1:13" ht="16.5" x14ac:dyDescent="0.3">
      <c r="A95" s="5" t="str">
        <f>'Exportations  (adap)'!B96</f>
        <v>Huiles essentielles, parfums et aromatisants</v>
      </c>
      <c r="B95" s="6">
        <f>'Exportations  (adap)'!C96</f>
        <v>373</v>
      </c>
      <c r="C95" s="6">
        <f>'Exportations  (adap)'!D96</f>
        <v>137736</v>
      </c>
      <c r="D95" s="6">
        <f>'Exportations  (adap)'!E96</f>
        <v>689</v>
      </c>
      <c r="E95" s="6">
        <f>'Exportations  (adap)'!F96</f>
        <v>171524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 s="5" t="str">
        <f>'Exportations  (adap)'!B97</f>
        <v>Bois préparés et ouvrages en bois</v>
      </c>
      <c r="B96" s="6">
        <f>'Exportations  (adap)'!C97</f>
        <v>7771</v>
      </c>
      <c r="C96" s="6">
        <f>'Exportations  (adap)'!D97</f>
        <v>109572</v>
      </c>
      <c r="D96" s="6">
        <f>'Exportations  (adap)'!E97</f>
        <v>10475</v>
      </c>
      <c r="E96" s="6">
        <f>'Exportations  (adap)'!F97</f>
        <v>144593</v>
      </c>
      <c r="J96" s="4"/>
      <c r="K96" s="4"/>
      <c r="L96" s="4"/>
      <c r="M96" s="4"/>
    </row>
    <row r="97" spans="1:13" ht="16.5" x14ac:dyDescent="0.3">
      <c r="A97" s="5" t="str">
        <f>'Exportations  (adap)'!B98</f>
        <v>Tubes, tuyaux et autres ouvrages en aluminium</v>
      </c>
      <c r="B97" s="6">
        <f>'Exportations  (adap)'!C98</f>
        <v>822</v>
      </c>
      <c r="C97" s="6">
        <f>'Exportations  (adap)'!D98</f>
        <v>101987</v>
      </c>
      <c r="D97" s="6">
        <f>'Exportations  (adap)'!E98</f>
        <v>914</v>
      </c>
      <c r="E97" s="6">
        <f>'Exportations  (adap)'!F98</f>
        <v>58549</v>
      </c>
      <c r="G97" s="4"/>
      <c r="H97" s="4"/>
      <c r="I97" s="4"/>
      <c r="J97" s="4"/>
      <c r="K97" s="4"/>
      <c r="L97" s="4"/>
      <c r="M97" s="4"/>
    </row>
    <row r="98" spans="1:13" ht="16.5" x14ac:dyDescent="0.3">
      <c r="A98" s="5" t="str">
        <f>'Exportations  (adap)'!B99</f>
        <v>Caoutchouc et ouvrages en caoutchouc</v>
      </c>
      <c r="B98" s="6">
        <f>'Exportations  (adap)'!C99</f>
        <v>1565</v>
      </c>
      <c r="C98" s="6">
        <f>'Exportations  (adap)'!D99</f>
        <v>90146</v>
      </c>
      <c r="D98" s="6">
        <f>'Exportations  (adap)'!E99</f>
        <v>2484</v>
      </c>
      <c r="E98" s="6">
        <f>'Exportations  (adap)'!F99</f>
        <v>265064</v>
      </c>
      <c r="J98" s="4"/>
      <c r="K98" s="4"/>
      <c r="L98" s="4"/>
      <c r="M98" s="4"/>
    </row>
    <row r="99" spans="1:13" ht="16.5" x14ac:dyDescent="0.3">
      <c r="A99" s="5" t="str">
        <f>'Exportations  (adap)'!B100</f>
        <v>Tapis et revêtements de sol</v>
      </c>
      <c r="B99" s="6">
        <f>'Exportations  (adap)'!C100</f>
        <v>380</v>
      </c>
      <c r="C99" s="6">
        <f>'Exportations  (adap)'!D100</f>
        <v>83048</v>
      </c>
      <c r="D99" s="6">
        <f>'Exportations  (adap)'!E100</f>
        <v>240</v>
      </c>
      <c r="E99" s="6">
        <f>'Exportations  (adap)'!F100</f>
        <v>69891</v>
      </c>
      <c r="J99" s="4"/>
      <c r="K99" s="4"/>
      <c r="L99" s="4"/>
      <c r="M99" s="4"/>
    </row>
    <row r="100" spans="1:13" ht="16.5" x14ac:dyDescent="0.3">
      <c r="A100" s="5" t="str">
        <f>'Exportations  (adap)'!B101</f>
        <v>Tissus imprégnés ou enduits de matières diverse</v>
      </c>
      <c r="B100" s="6">
        <f>'Exportations  (adap)'!C101</f>
        <v>1251</v>
      </c>
      <c r="C100" s="6">
        <f>'Exportations  (adap)'!D101</f>
        <v>75272</v>
      </c>
      <c r="D100" s="6">
        <f>'Exportations  (adap)'!E101</f>
        <v>1005</v>
      </c>
      <c r="E100" s="6">
        <f>'Exportations  (adap)'!F101</f>
        <v>68758</v>
      </c>
      <c r="J100" s="4"/>
      <c r="K100" s="4"/>
      <c r="L100" s="4"/>
      <c r="M100" s="4"/>
    </row>
    <row r="101" spans="1:13" ht="16.5" x14ac:dyDescent="0.3">
      <c r="A101" s="5" t="str">
        <f>'Exportations  (adap)'!B102</f>
        <v>Produits laminés plats, en fer ou en aciers non alliés</v>
      </c>
      <c r="B101" s="6">
        <f>'Exportations  (adap)'!C102</f>
        <v>9357</v>
      </c>
      <c r="C101" s="6">
        <f>'Exportations  (adap)'!D102</f>
        <v>64482</v>
      </c>
      <c r="D101" s="6">
        <f>'Exportations  (adap)'!E102</f>
        <v>14701</v>
      </c>
      <c r="E101" s="6">
        <f>'Exportations  (adap)'!F102</f>
        <v>103709</v>
      </c>
      <c r="J101" s="4"/>
      <c r="K101" s="4"/>
      <c r="L101" s="4"/>
      <c r="M101" s="4"/>
    </row>
    <row r="102" spans="1:13" ht="16.5" x14ac:dyDescent="0.3">
      <c r="A102" s="5" t="str">
        <f>'Exportations  (adap)'!B103</f>
        <v>Cuirs et peaux ayant subi une opération de tannage</v>
      </c>
      <c r="B102" s="6">
        <f>'Exportations  (adap)'!C103</f>
        <v>389</v>
      </c>
      <c r="C102" s="6">
        <f>'Exportations  (adap)'!D103</f>
        <v>59421</v>
      </c>
      <c r="D102" s="6">
        <f>'Exportations  (adap)'!E103</f>
        <v>639</v>
      </c>
      <c r="E102" s="6">
        <f>'Exportations  (adap)'!F103</f>
        <v>78936</v>
      </c>
      <c r="G102" s="4"/>
      <c r="H102" s="4"/>
      <c r="I102" s="4"/>
      <c r="J102" s="4"/>
      <c r="K102" s="4"/>
      <c r="L102" s="4"/>
      <c r="M102" s="4"/>
    </row>
    <row r="103" spans="1:13" ht="16.5" x14ac:dyDescent="0.3">
      <c r="A103" s="5" t="str">
        <f>'Exportations  (adap)'!B104</f>
        <v>Accessoires de tuyauterie et construction métallique</v>
      </c>
      <c r="B103" s="6">
        <f>'Exportations  (adap)'!C104</f>
        <v>1951</v>
      </c>
      <c r="C103" s="6">
        <f>'Exportations  (adap)'!D104</f>
        <v>58327</v>
      </c>
      <c r="D103" s="6">
        <f>'Exportations  (adap)'!E104</f>
        <v>5698</v>
      </c>
      <c r="E103" s="6">
        <f>'Exportations  (adap)'!F104</f>
        <v>181046</v>
      </c>
      <c r="J103" s="4"/>
      <c r="K103" s="4"/>
      <c r="L103" s="4"/>
      <c r="M103" s="4"/>
    </row>
    <row r="104" spans="1:13" ht="16.5" x14ac:dyDescent="0.3">
      <c r="A104" s="5" t="str">
        <f>'Exportations  (adap)'!B105</f>
        <v>Autres demi-produits</v>
      </c>
      <c r="B104" s="6">
        <f>'Exportations  (adap)'!C105</f>
        <v>10204</v>
      </c>
      <c r="C104" s="6">
        <f>'Exportations  (adap)'!D105</f>
        <v>471237</v>
      </c>
      <c r="D104" s="6">
        <f>'Exportations  (adap)'!E105</f>
        <v>21412</v>
      </c>
      <c r="E104" s="6">
        <f>'Exportations  (adap)'!F105</f>
        <v>666684</v>
      </c>
      <c r="J104" s="4"/>
      <c r="K104" s="4"/>
      <c r="L104" s="4"/>
      <c r="M104" s="4"/>
    </row>
    <row r="105" spans="1:13" x14ac:dyDescent="0.25">
      <c r="A105" s="2" t="str">
        <f>UPPER('Exportations  (adap)'!B106)</f>
        <v>PRODUITS FINIS D'EQUIPEMENT AGRICOLE</v>
      </c>
      <c r="B105" s="3">
        <f>'Exportations  (adap)'!C106</f>
        <v>322</v>
      </c>
      <c r="C105" s="3">
        <f>'Exportations  (adap)'!D106</f>
        <v>66339</v>
      </c>
      <c r="D105" s="3">
        <f>'Exportations  (adap)'!E106</f>
        <v>820</v>
      </c>
      <c r="E105" s="3">
        <f>'Exportations  (adap)'!F106</f>
        <v>93158</v>
      </c>
      <c r="G105" s="4"/>
      <c r="H105" s="4"/>
      <c r="I105" s="4"/>
      <c r="J105" s="4"/>
      <c r="K105" s="4"/>
      <c r="L105" s="4"/>
      <c r="M105" s="4"/>
    </row>
    <row r="106" spans="1:13" ht="16.5" x14ac:dyDescent="0.3">
      <c r="A106" s="5" t="str">
        <f>'Exportations  (adap)'!B107</f>
        <v>Machines et outils agricoles</v>
      </c>
      <c r="B106" s="6">
        <f>'Exportations  (adap)'!C107</f>
        <v>147</v>
      </c>
      <c r="C106" s="6">
        <f>'Exportations  (adap)'!D107</f>
        <v>8147</v>
      </c>
      <c r="D106" s="6">
        <f>'Exportations  (adap)'!E107</f>
        <v>650</v>
      </c>
      <c r="E106" s="6">
        <f>'Exportations  (adap)'!F107</f>
        <v>29182</v>
      </c>
      <c r="J106" s="4"/>
      <c r="K106" s="4"/>
      <c r="L106" s="4"/>
      <c r="M106" s="4"/>
    </row>
    <row r="107" spans="1:13" ht="16.5" x14ac:dyDescent="0.3">
      <c r="A107" s="5" t="str">
        <f>'Exportations  (adap)'!B108</f>
        <v>Autres produits finis d'équipement agricole</v>
      </c>
      <c r="B107" s="6">
        <f>'Exportations  (adap)'!C108</f>
        <v>175</v>
      </c>
      <c r="C107" s="6">
        <f>'Exportations  (adap)'!D108</f>
        <v>58192</v>
      </c>
      <c r="D107" s="6">
        <f>'Exportations  (adap)'!E108</f>
        <v>170</v>
      </c>
      <c r="E107" s="6">
        <f>'Exportations  (adap)'!F108</f>
        <v>63976</v>
      </c>
      <c r="G107" s="4"/>
      <c r="H107" s="4"/>
      <c r="I107" s="4"/>
      <c r="J107" s="4"/>
      <c r="K107" s="4"/>
      <c r="L107" s="4"/>
      <c r="M107" s="4"/>
    </row>
    <row r="108" spans="1:13" x14ac:dyDescent="0.25">
      <c r="A108" s="2" t="str">
        <f>UPPER('Exportations  (adap)'!B109)</f>
        <v>PRODUITS FINIS D'EQUIPEMENT INDUSTRIEL</v>
      </c>
      <c r="B108" s="3">
        <f>'Exportations  (adap)'!C109</f>
        <v>192458</v>
      </c>
      <c r="C108" s="3">
        <f>'Exportations  (adap)'!D109</f>
        <v>47570346</v>
      </c>
      <c r="D108" s="3">
        <f>'Exportations  (adap)'!E109</f>
        <v>163732</v>
      </c>
      <c r="E108" s="3">
        <f>'Exportations  (adap)'!F109</f>
        <v>41375066</v>
      </c>
      <c r="J108" s="4"/>
      <c r="K108" s="4"/>
      <c r="L108" s="4"/>
      <c r="M108" s="4"/>
    </row>
    <row r="109" spans="1:13" ht="16.5" x14ac:dyDescent="0.3">
      <c r="A109" s="5" t="str">
        <f>'Exportations  (adap)'!B110</f>
        <v>Fils, câbles et autres conducteurs isolés pour l'électricité</v>
      </c>
      <c r="B109" s="6">
        <f>'Exportations  (adap)'!C110</f>
        <v>118788</v>
      </c>
      <c r="C109" s="6">
        <f>'Exportations  (adap)'!D110</f>
        <v>27034967</v>
      </c>
      <c r="D109" s="6">
        <f>'Exportations  (adap)'!E110</f>
        <v>112563</v>
      </c>
      <c r="E109" s="6">
        <f>'Exportations  (adap)'!F110</f>
        <v>23391195</v>
      </c>
      <c r="J109" s="4"/>
      <c r="K109" s="4"/>
      <c r="L109" s="4"/>
      <c r="M109" s="4"/>
    </row>
    <row r="110" spans="1:13" ht="16.5" x14ac:dyDescent="0.3">
      <c r="A110" s="5" t="str">
        <f>'Exportations  (adap)'!B111</f>
        <v>Parties d'avions et d'autres véhicules aériens ou spatiaux</v>
      </c>
      <c r="B110" s="6">
        <f>'Exportations  (adap)'!C111</f>
        <v>1760</v>
      </c>
      <c r="C110" s="6">
        <f>'Exportations  (adap)'!D111</f>
        <v>8599289</v>
      </c>
      <c r="D110" s="6">
        <f>'Exportations  (adap)'!E111</f>
        <v>1537</v>
      </c>
      <c r="E110" s="6">
        <f>'Exportations  (adap)'!F111</f>
        <v>7198139</v>
      </c>
      <c r="J110" s="4"/>
      <c r="K110" s="4"/>
      <c r="L110" s="4"/>
      <c r="M110" s="4"/>
    </row>
    <row r="111" spans="1:13" ht="16.5" x14ac:dyDescent="0.3">
      <c r="A111" s="5" t="str">
        <f>'Exportations  (adap)'!B112</f>
        <v>Appareils pour la coupure ou la connexion des circuits électriques et résistances</v>
      </c>
      <c r="B111" s="6">
        <f>'Exportations  (adap)'!C112</f>
        <v>9260</v>
      </c>
      <c r="C111" s="6">
        <f>'Exportations  (adap)'!D112</f>
        <v>4849045</v>
      </c>
      <c r="D111" s="6">
        <f>'Exportations  (adap)'!E112</f>
        <v>8815</v>
      </c>
      <c r="E111" s="6">
        <f>'Exportations  (adap)'!F112</f>
        <v>4938897</v>
      </c>
      <c r="J111" s="4"/>
      <c r="K111" s="4"/>
      <c r="L111" s="4"/>
      <c r="M111" s="4"/>
    </row>
    <row r="112" spans="1:13" ht="16.5" x14ac:dyDescent="0.3">
      <c r="A112" s="5" t="str">
        <f>'Exportations  (adap)'!B113</f>
        <v>Bandages et pneumatiques</v>
      </c>
      <c r="B112" s="6">
        <f>'Exportations  (adap)'!C113</f>
        <v>30271</v>
      </c>
      <c r="C112" s="6">
        <f>'Exportations  (adap)'!D113</f>
        <v>778207</v>
      </c>
      <c r="D112" s="6">
        <f>'Exportations  (adap)'!E113</f>
        <v>3323</v>
      </c>
      <c r="E112" s="6">
        <f>'Exportations  (adap)'!F113</f>
        <v>94508</v>
      </c>
      <c r="J112" s="4"/>
      <c r="K112" s="4"/>
      <c r="L112" s="4"/>
      <c r="M112" s="4"/>
    </row>
    <row r="113" spans="1:13" ht="16.5" x14ac:dyDescent="0.3">
      <c r="A113" s="5" t="str">
        <f>'Exportations  (adap)'!B114</f>
        <v>Moteurs à pistons; autres moteurs et leurs parties</v>
      </c>
      <c r="B113" s="6">
        <f>'Exportations  (adap)'!C114</f>
        <v>3492</v>
      </c>
      <c r="C113" s="6">
        <f>'Exportations  (adap)'!D114</f>
        <v>688978</v>
      </c>
      <c r="D113" s="6">
        <f>'Exportations  (adap)'!E114</f>
        <v>1621</v>
      </c>
      <c r="E113" s="6">
        <f>'Exportations  (adap)'!F114</f>
        <v>470328</v>
      </c>
      <c r="J113" s="4"/>
      <c r="K113" s="4"/>
      <c r="L113" s="4"/>
      <c r="M113" s="4"/>
    </row>
    <row r="114" spans="1:13" ht="16.5" x14ac:dyDescent="0.3">
      <c r="A114" s="5" t="str">
        <f>'Exportations  (adap)'!B115</f>
        <v>Appareils électriques pour la téléphonie ou la télégraphie par fil</v>
      </c>
      <c r="B114" s="6">
        <f>'Exportations  (adap)'!C115</f>
        <v>164</v>
      </c>
      <c r="C114" s="6">
        <f>'Exportations  (adap)'!D115</f>
        <v>591416</v>
      </c>
      <c r="D114" s="6">
        <f>'Exportations  (adap)'!E115</f>
        <v>168</v>
      </c>
      <c r="E114" s="6">
        <f>'Exportations  (adap)'!F115</f>
        <v>844948</v>
      </c>
      <c r="G114" s="4"/>
      <c r="H114" s="4"/>
      <c r="I114" s="4"/>
      <c r="J114" s="4"/>
      <c r="K114" s="4"/>
      <c r="L114" s="4"/>
      <c r="M114" s="4"/>
    </row>
    <row r="115" spans="1:13" ht="16.5" x14ac:dyDescent="0.3">
      <c r="A115" s="5" t="str">
        <f>'Exportations  (adap)'!B116</f>
        <v>Circuits intégrés et micro-assemblages électroniques</v>
      </c>
      <c r="B115" s="6">
        <f>'Exportations  (adap)'!C116</f>
        <v>309</v>
      </c>
      <c r="C115" s="6">
        <f>'Exportations  (adap)'!D116</f>
        <v>517300</v>
      </c>
      <c r="D115" s="6">
        <f>'Exportations  (adap)'!E116</f>
        <v>872</v>
      </c>
      <c r="E115" s="6">
        <f>'Exportations  (adap)'!F116</f>
        <v>835715</v>
      </c>
      <c r="J115" s="4"/>
      <c r="K115" s="4"/>
      <c r="L115" s="4"/>
      <c r="M115" s="4"/>
    </row>
    <row r="116" spans="1:13" ht="16.5" x14ac:dyDescent="0.3">
      <c r="A116" s="5" t="str">
        <f>'Exportations  (adap)'!B117</f>
        <v>Appareils émetteurs; récepteurs; pour la radiotéléphonie, la radiotélégraphie</v>
      </c>
      <c r="B116" s="6">
        <f>'Exportations  (adap)'!C117</f>
        <v>50</v>
      </c>
      <c r="C116" s="6">
        <f>'Exportations  (adap)'!D117</f>
        <v>410805</v>
      </c>
      <c r="D116" s="6">
        <f>'Exportations  (adap)'!E117</f>
        <v>3</v>
      </c>
      <c r="E116" s="6">
        <f>'Exportations  (adap)'!F117</f>
        <v>8429</v>
      </c>
      <c r="G116" s="4"/>
      <c r="H116" s="4"/>
      <c r="I116" s="4"/>
      <c r="J116" s="4"/>
      <c r="K116" s="4"/>
      <c r="L116" s="4"/>
      <c r="M116" s="4"/>
    </row>
    <row r="117" spans="1:13" ht="16.5" x14ac:dyDescent="0.3">
      <c r="A117" s="5" t="str">
        <f>'Exportations  (adap)'!B118</f>
        <v>Voitures utilitaires</v>
      </c>
      <c r="B117" s="6">
        <f>'Exportations  (adap)'!C118</f>
        <v>2198</v>
      </c>
      <c r="C117" s="6">
        <f>'Exportations  (adap)'!D118</f>
        <v>389708</v>
      </c>
      <c r="D117" s="6">
        <f>'Exportations  (adap)'!E118</f>
        <v>2962</v>
      </c>
      <c r="E117" s="6">
        <f>'Exportations  (adap)'!F118</f>
        <v>478289</v>
      </c>
      <c r="J117" s="4"/>
      <c r="K117" s="4"/>
      <c r="L117" s="4"/>
      <c r="M117" s="4"/>
    </row>
    <row r="118" spans="1:13" ht="16.5" x14ac:dyDescent="0.3">
      <c r="A118" s="5" t="str">
        <f>'Exportations  (adap)'!B119</f>
        <v>Transformatreurs et convertisseurs électriques</v>
      </c>
      <c r="B118" s="6">
        <f>'Exportations  (adap)'!C119</f>
        <v>1342</v>
      </c>
      <c r="C118" s="6">
        <f>'Exportations  (adap)'!D119</f>
        <v>387247</v>
      </c>
      <c r="D118" s="6">
        <f>'Exportations  (adap)'!E119</f>
        <v>1516</v>
      </c>
      <c r="E118" s="6">
        <f>'Exportations  (adap)'!F119</f>
        <v>213380</v>
      </c>
      <c r="J118" s="4"/>
      <c r="K118" s="4"/>
      <c r="L118" s="4"/>
      <c r="M118" s="4"/>
    </row>
    <row r="119" spans="1:13" ht="16.5" x14ac:dyDescent="0.3">
      <c r="A119" s="5" t="str">
        <f>'Exportations  (adap)'!B120</f>
        <v>Réservoirs, bouteilles et fûts métalliques</v>
      </c>
      <c r="B119" s="6">
        <f>'Exportations  (adap)'!C120</f>
        <v>4110</v>
      </c>
      <c r="C119" s="6">
        <f>'Exportations  (adap)'!D120</f>
        <v>294694</v>
      </c>
      <c r="D119" s="6">
        <f>'Exportations  (adap)'!E120</f>
        <v>4410</v>
      </c>
      <c r="E119" s="6">
        <f>'Exportations  (adap)'!F120</f>
        <v>310096</v>
      </c>
      <c r="J119" s="4"/>
      <c r="K119" s="4"/>
      <c r="L119" s="4"/>
      <c r="M119" s="4"/>
    </row>
    <row r="120" spans="1:13" ht="16.5" x14ac:dyDescent="0.3">
      <c r="A120" s="5" t="str">
        <f>'Exportations  (adap)'!B121</f>
        <v>Moteurs et machines génératrices, électriques,</v>
      </c>
      <c r="B120" s="6">
        <f>'Exportations  (adap)'!C121</f>
        <v>1341</v>
      </c>
      <c r="C120" s="6">
        <f>'Exportations  (adap)'!D121</f>
        <v>287553</v>
      </c>
      <c r="D120" s="6">
        <f>'Exportations  (adap)'!E121</f>
        <v>812</v>
      </c>
      <c r="E120" s="6">
        <f>'Exportations  (adap)'!F121</f>
        <v>143124</v>
      </c>
      <c r="J120" s="4"/>
      <c r="K120" s="4"/>
      <c r="L120" s="4"/>
      <c r="M120" s="4"/>
    </row>
    <row r="121" spans="1:13" ht="16.5" x14ac:dyDescent="0.3">
      <c r="A121" s="5" t="str">
        <f>'Exportations  (adap)'!B122</f>
        <v>Groupes pour le conditionnement de l'air</v>
      </c>
      <c r="B121" s="6">
        <f>'Exportations  (adap)'!C122</f>
        <v>2247</v>
      </c>
      <c r="C121" s="6">
        <f>'Exportations  (adap)'!D122</f>
        <v>286117</v>
      </c>
      <c r="D121" s="6">
        <f>'Exportations  (adap)'!E122</f>
        <v>3107</v>
      </c>
      <c r="E121" s="6">
        <f>'Exportations  (adap)'!F122</f>
        <v>377541</v>
      </c>
      <c r="J121" s="4"/>
      <c r="K121" s="4"/>
      <c r="L121" s="4"/>
      <c r="M121" s="4"/>
    </row>
    <row r="122" spans="1:13" ht="16.5" x14ac:dyDescent="0.3">
      <c r="A122" s="5" t="str">
        <f>'Exportations  (adap)'!B123</f>
        <v>Turboréacteurs et turbopropulseurs et leurs parties</v>
      </c>
      <c r="B122" s="6">
        <f>'Exportations  (adap)'!C123</f>
        <v>59</v>
      </c>
      <c r="C122" s="6">
        <f>'Exportations  (adap)'!D123</f>
        <v>259821</v>
      </c>
      <c r="D122" s="6">
        <f>'Exportations  (adap)'!E123</f>
        <v>42</v>
      </c>
      <c r="E122" s="6">
        <f>'Exportations  (adap)'!F123</f>
        <v>187172</v>
      </c>
      <c r="G122" s="4"/>
      <c r="H122" s="4"/>
      <c r="I122" s="4"/>
      <c r="J122" s="4"/>
      <c r="K122" s="4"/>
      <c r="L122" s="4"/>
      <c r="M122" s="4"/>
    </row>
    <row r="123" spans="1:13" ht="16.5" x14ac:dyDescent="0.3">
      <c r="A123" s="5" t="str">
        <f>'Exportations  (adap)'!B124</f>
        <v>Pompes et compresseurs</v>
      </c>
      <c r="B123" s="6">
        <f>'Exportations  (adap)'!C124</f>
        <v>1881</v>
      </c>
      <c r="C123" s="6">
        <f>'Exportations  (adap)'!D124</f>
        <v>257817</v>
      </c>
      <c r="D123" s="6">
        <f>'Exportations  (adap)'!E124</f>
        <v>275</v>
      </c>
      <c r="E123" s="6">
        <f>'Exportations  (adap)'!F124</f>
        <v>39210</v>
      </c>
      <c r="J123" s="4"/>
      <c r="K123" s="4"/>
      <c r="L123" s="4"/>
      <c r="M123" s="4"/>
    </row>
    <row r="124" spans="1:13" ht="16.5" x14ac:dyDescent="0.3">
      <c r="A124" s="5" t="str">
        <f>'Exportations  (adap)'!B125</f>
        <v>Centrifugeuses et appareils pour filtration des liquides ou des gaz</v>
      </c>
      <c r="B124" s="6">
        <f>'Exportations  (adap)'!C125</f>
        <v>1550</v>
      </c>
      <c r="C124" s="6">
        <f>'Exportations  (adap)'!D125</f>
        <v>256601</v>
      </c>
      <c r="D124" s="6">
        <f>'Exportations  (adap)'!E125</f>
        <v>1325</v>
      </c>
      <c r="E124" s="6">
        <f>'Exportations  (adap)'!F125</f>
        <v>231386</v>
      </c>
      <c r="J124" s="4"/>
      <c r="K124" s="4"/>
      <c r="L124" s="4"/>
      <c r="M124" s="4"/>
    </row>
    <row r="125" spans="1:13" ht="16.5" x14ac:dyDescent="0.3">
      <c r="A125" s="5" t="str">
        <f>'Exportations  (adap)'!B126</f>
        <v>Avions et autres véhicules aériens ou spatiaux</v>
      </c>
      <c r="B125" s="6">
        <f>'Exportations  (adap)'!C126</f>
        <v>198</v>
      </c>
      <c r="C125" s="6">
        <f>'Exportations  (adap)'!D126</f>
        <v>255434</v>
      </c>
      <c r="D125" s="6">
        <f>'Exportations  (adap)'!E126</f>
        <v>9</v>
      </c>
      <c r="E125" s="6">
        <f>'Exportations  (adap)'!F126</f>
        <v>35470</v>
      </c>
      <c r="G125" s="4"/>
      <c r="H125" s="4"/>
      <c r="I125" s="4"/>
      <c r="J125" s="4"/>
      <c r="K125" s="4"/>
      <c r="L125" s="4"/>
      <c r="M125" s="4"/>
    </row>
    <row r="126" spans="1:13" ht="16.5" x14ac:dyDescent="0.3">
      <c r="A126" s="5" t="str">
        <f>'Exportations  (adap)'!B127</f>
        <v>Machines et appareils divers</v>
      </c>
      <c r="B126" s="6">
        <f>'Exportations  (adap)'!C127</f>
        <v>1082</v>
      </c>
      <c r="C126" s="6">
        <f>'Exportations  (adap)'!D127</f>
        <v>201748</v>
      </c>
      <c r="D126" s="6">
        <f>'Exportations  (adap)'!E127</f>
        <v>1934</v>
      </c>
      <c r="E126" s="6">
        <f>'Exportations  (adap)'!F127</f>
        <v>175117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 s="5" t="str">
        <f>'Exportations  (adap)'!B128</f>
        <v>Instruments et appareils médico-chirurgicaux</v>
      </c>
      <c r="B127" s="6">
        <f>'Exportations  (adap)'!C128</f>
        <v>239</v>
      </c>
      <c r="C127" s="6">
        <f>'Exportations  (adap)'!D128</f>
        <v>148609</v>
      </c>
      <c r="D127" s="6">
        <f>'Exportations  (adap)'!E128</f>
        <v>263</v>
      </c>
      <c r="E127" s="6">
        <f>'Exportations  (adap)'!F128</f>
        <v>87868</v>
      </c>
      <c r="J127" s="4"/>
      <c r="K127" s="4"/>
      <c r="L127" s="4"/>
      <c r="M127" s="4"/>
    </row>
    <row r="128" spans="1:13" ht="16.5" x14ac:dyDescent="0.3">
      <c r="A128" s="5" t="str">
        <f>'Exportations  (adap)'!B129</f>
        <v>Instruments de mesure, de controle ou de précisions</v>
      </c>
      <c r="B128" s="6">
        <f>'Exportations  (adap)'!C129</f>
        <v>229</v>
      </c>
      <c r="C128" s="6">
        <f>'Exportations  (adap)'!D129</f>
        <v>137826</v>
      </c>
      <c r="D128" s="6">
        <f>'Exportations  (adap)'!E129</f>
        <v>290</v>
      </c>
      <c r="E128" s="6">
        <f>'Exportations  (adap)'!F129</f>
        <v>108061</v>
      </c>
      <c r="J128" s="4"/>
      <c r="K128" s="4"/>
      <c r="L128" s="4"/>
      <c r="M128" s="4"/>
    </row>
    <row r="129" spans="1:13" ht="16.5" x14ac:dyDescent="0.3">
      <c r="A129" s="5" t="str">
        <f>'Exportations  (adap)'!B130</f>
        <v>Machines et appareils servant à l'impression</v>
      </c>
      <c r="B129" s="6">
        <f>'Exportations  (adap)'!C130</f>
        <v>508</v>
      </c>
      <c r="C129" s="6">
        <f>'Exportations  (adap)'!D130</f>
        <v>119791</v>
      </c>
      <c r="D129" s="6">
        <f>'Exportations  (adap)'!E130</f>
        <v>514</v>
      </c>
      <c r="E129" s="6">
        <f>'Exportations  (adap)'!F130</f>
        <v>104071</v>
      </c>
      <c r="J129" s="4"/>
      <c r="K129" s="4"/>
      <c r="L129" s="4"/>
      <c r="M129" s="4"/>
    </row>
    <row r="130" spans="1:13" ht="16.5" x14ac:dyDescent="0.3">
      <c r="A130" s="5" t="str">
        <f>'Exportations  (adap)'!B131</f>
        <v>Articles textiles d'emballage</v>
      </c>
      <c r="B130" s="6">
        <f>'Exportations  (adap)'!C131</f>
        <v>3257</v>
      </c>
      <c r="C130" s="6">
        <f>'Exportations  (adap)'!D131</f>
        <v>92569</v>
      </c>
      <c r="D130" s="6">
        <f>'Exportations  (adap)'!E131</f>
        <v>3363</v>
      </c>
      <c r="E130" s="6">
        <f>'Exportations  (adap)'!F131</f>
        <v>87804</v>
      </c>
      <c r="J130" s="4"/>
      <c r="K130" s="4"/>
      <c r="L130" s="4"/>
      <c r="M130" s="4"/>
    </row>
    <row r="131" spans="1:13" ht="16.5" x14ac:dyDescent="0.3">
      <c r="A131" s="5" t="str">
        <f>'Exportations  (adap)'!B132</f>
        <v>Parties de machines ou d'appareils ne comportant pas de connexions électriques</v>
      </c>
      <c r="B131" s="6">
        <f>'Exportations  (adap)'!C132</f>
        <v>259</v>
      </c>
      <c r="C131" s="6">
        <f>'Exportations  (adap)'!D132</f>
        <v>59235</v>
      </c>
      <c r="D131" s="6">
        <f>'Exportations  (adap)'!E132</f>
        <v>319</v>
      </c>
      <c r="E131" s="6">
        <f>'Exportations  (adap)'!F132</f>
        <v>57789</v>
      </c>
      <c r="J131" s="4"/>
      <c r="K131" s="4"/>
      <c r="L131" s="4"/>
      <c r="M131" s="4"/>
    </row>
    <row r="132" spans="1:13" ht="16.5" x14ac:dyDescent="0.3">
      <c r="A132" s="5" t="str">
        <f>'Exportations  (adap)'!B133</f>
        <v>Outils de métier</v>
      </c>
      <c r="B132" s="6">
        <f>'Exportations  (adap)'!C133</f>
        <v>760</v>
      </c>
      <c r="C132" s="6">
        <f>'Exportations  (adap)'!D133</f>
        <v>54322</v>
      </c>
      <c r="D132" s="6">
        <f>'Exportations  (adap)'!E133</f>
        <v>148</v>
      </c>
      <c r="E132" s="6">
        <f>'Exportations  (adap)'!F133</f>
        <v>22443</v>
      </c>
      <c r="G132" s="4"/>
      <c r="H132" s="4"/>
      <c r="I132" s="4"/>
      <c r="J132" s="4"/>
      <c r="K132" s="4"/>
      <c r="L132" s="4"/>
      <c r="M132" s="4"/>
    </row>
    <row r="133" spans="1:13" ht="16.5" x14ac:dyDescent="0.3">
      <c r="A133" s="5" t="str">
        <f>'Exportations  (adap)'!B134</f>
        <v>Sous systèmes électroniques</v>
      </c>
      <c r="B133" s="6">
        <f>'Exportations  (adap)'!C134</f>
        <v>23</v>
      </c>
      <c r="C133" s="6">
        <f>'Exportations  (adap)'!D134</f>
        <v>45182</v>
      </c>
      <c r="D133" s="6">
        <f>'Exportations  (adap)'!E134</f>
        <v>23</v>
      </c>
      <c r="E133" s="6">
        <f>'Exportations  (adap)'!F134</f>
        <v>35904</v>
      </c>
      <c r="J133" s="4"/>
      <c r="K133" s="4"/>
      <c r="L133" s="4"/>
      <c r="M133" s="4"/>
    </row>
    <row r="134" spans="1:13" ht="16.5" x14ac:dyDescent="0.3">
      <c r="A134" s="5" t="str">
        <f>'Exportations  (adap)'!B135</f>
        <v>Moules, modèles et plaques de fond pour moules</v>
      </c>
      <c r="B134" s="6">
        <f>'Exportations  (adap)'!C135</f>
        <v>352</v>
      </c>
      <c r="C134" s="6">
        <f>'Exportations  (adap)'!D135</f>
        <v>41712</v>
      </c>
      <c r="D134" s="6">
        <f>'Exportations  (adap)'!E135</f>
        <v>361</v>
      </c>
      <c r="E134" s="6">
        <f>'Exportations  (adap)'!F135</f>
        <v>32348</v>
      </c>
      <c r="J134" s="4"/>
      <c r="K134" s="4"/>
      <c r="L134" s="4"/>
      <c r="M134" s="4"/>
    </row>
    <row r="135" spans="1:13" ht="16.5" x14ac:dyDescent="0.3">
      <c r="A135" s="5" t="str">
        <f>'Exportations  (adap)'!B136</f>
        <v>Appareils de réception, enregistrement ou reproduction du son et de l'image</v>
      </c>
      <c r="B135" s="6">
        <f>'Exportations  (adap)'!C136</f>
        <v>11</v>
      </c>
      <c r="C135" s="6">
        <f>'Exportations  (adap)'!D136</f>
        <v>38519</v>
      </c>
      <c r="D135" s="6">
        <f>'Exportations  (adap)'!E136</f>
        <v>8</v>
      </c>
      <c r="E135" s="6">
        <f>'Exportations  (adap)'!F136</f>
        <v>29444</v>
      </c>
      <c r="J135" s="4"/>
      <c r="K135" s="4"/>
      <c r="L135" s="4"/>
      <c r="M135" s="4"/>
    </row>
    <row r="136" spans="1:13" ht="16.5" x14ac:dyDescent="0.3">
      <c r="A136" s="5" t="str">
        <f>'Exportations  (adap)'!B137</f>
        <v>Piles, batteries de piles et acumulateurs électriques</v>
      </c>
      <c r="B136" s="6">
        <f>'Exportations  (adap)'!C137</f>
        <v>1263</v>
      </c>
      <c r="C136" s="6">
        <f>'Exportations  (adap)'!D137</f>
        <v>36444</v>
      </c>
      <c r="D136" s="6">
        <f>'Exportations  (adap)'!E137</f>
        <v>1806</v>
      </c>
      <c r="E136" s="6">
        <f>'Exportations  (adap)'!F137</f>
        <v>50921</v>
      </c>
      <c r="G136" s="4"/>
      <c r="H136" s="4"/>
      <c r="I136" s="4"/>
      <c r="J136" s="4"/>
      <c r="K136" s="4"/>
      <c r="L136" s="4"/>
      <c r="M136" s="4"/>
    </row>
    <row r="137" spans="1:13" ht="16.5" x14ac:dyDescent="0.3">
      <c r="A137" s="5" t="str">
        <f>'Exportations  (adap)'!B138</f>
        <v>Groupes électrogènes et convertisseurs rotatifs électriques</v>
      </c>
      <c r="B137" s="6">
        <f>'Exportations  (adap)'!C138</f>
        <v>291</v>
      </c>
      <c r="C137" s="6">
        <f>'Exportations  (adap)'!D138</f>
        <v>35911</v>
      </c>
      <c r="D137" s="6">
        <f>'Exportations  (adap)'!E138</f>
        <v>380</v>
      </c>
      <c r="E137" s="6">
        <f>'Exportations  (adap)'!F138</f>
        <v>46382</v>
      </c>
      <c r="J137" s="4"/>
      <c r="K137" s="4"/>
      <c r="L137" s="4"/>
      <c r="M137" s="4"/>
    </row>
    <row r="138" spans="1:13" ht="16.5" x14ac:dyDescent="0.3">
      <c r="A138" s="5" t="str">
        <f>'Exportations  (adap)'!B139</f>
        <v>Articles divers en caoutchouc</v>
      </c>
      <c r="B138" s="6">
        <f>'Exportations  (adap)'!C139</f>
        <v>342</v>
      </c>
      <c r="C138" s="6">
        <f>'Exportations  (adap)'!D139</f>
        <v>35817</v>
      </c>
      <c r="D138" s="6">
        <f>'Exportations  (adap)'!E139</f>
        <v>398</v>
      </c>
      <c r="E138" s="6">
        <f>'Exportations  (adap)'!F139</f>
        <v>44129</v>
      </c>
      <c r="J138" s="4"/>
      <c r="K138" s="4"/>
      <c r="L138" s="4"/>
      <c r="M138" s="4"/>
    </row>
    <row r="139" spans="1:13" ht="16.5" x14ac:dyDescent="0.3">
      <c r="A139" s="5" t="str">
        <f>'Exportations  (adap)'!B140</f>
        <v>Autres produits finis d'équipement industriel</v>
      </c>
      <c r="B139" s="6">
        <f>'Exportations  (adap)'!C140</f>
        <v>4822</v>
      </c>
      <c r="C139" s="6">
        <f>'Exportations  (adap)'!D140</f>
        <v>377662</v>
      </c>
      <c r="D139" s="6">
        <f>'Exportations  (adap)'!E140</f>
        <v>10565</v>
      </c>
      <c r="E139" s="6">
        <f>'Exportations  (adap)'!F140</f>
        <v>694958</v>
      </c>
      <c r="J139" s="4"/>
      <c r="K139" s="4"/>
      <c r="L139" s="4"/>
      <c r="M139" s="4"/>
    </row>
    <row r="140" spans="1:13" x14ac:dyDescent="0.25">
      <c r="A140" s="2" t="str">
        <f>UPPER('Exportations  (adap)'!B141)</f>
        <v>PRODUITS FINIS DE CONSOMMATION</v>
      </c>
      <c r="B140" s="3">
        <f>'Exportations  (adap)'!C141</f>
        <v>538321</v>
      </c>
      <c r="C140" s="3">
        <f>'Exportations  (adap)'!D141</f>
        <v>66016766</v>
      </c>
      <c r="D140" s="3">
        <f>'Exportations  (adap)'!E141</f>
        <v>511875</v>
      </c>
      <c r="E140" s="3">
        <f>'Exportations  (adap)'!F141</f>
        <v>60780847</v>
      </c>
      <c r="J140" s="4"/>
      <c r="K140" s="4"/>
      <c r="L140" s="4"/>
      <c r="M140" s="4"/>
    </row>
    <row r="141" spans="1:13" ht="16.5" x14ac:dyDescent="0.3">
      <c r="A141" s="5" t="str">
        <f>'Exportations  (adap)'!B142</f>
        <v>Voitures de tourisme</v>
      </c>
      <c r="B141" s="6">
        <f>'Exportations  (adap)'!C142</f>
        <v>242748</v>
      </c>
      <c r="C141" s="6">
        <f>'Exportations  (adap)'!D142</f>
        <v>30298753</v>
      </c>
      <c r="D141" s="6">
        <f>'Exportations  (adap)'!E142</f>
        <v>205894</v>
      </c>
      <c r="E141" s="6">
        <f>'Exportations  (adap)'!F142</f>
        <v>23590953</v>
      </c>
      <c r="J141" s="4"/>
      <c r="K141" s="4"/>
      <c r="L141" s="4"/>
      <c r="M141" s="4"/>
    </row>
    <row r="142" spans="1:13" ht="16.5" x14ac:dyDescent="0.3">
      <c r="A142" s="5" t="str">
        <f>'Exportations  (adap)'!B143</f>
        <v>Vêtements confectionnes</v>
      </c>
      <c r="B142" s="6">
        <f>'Exportations  (adap)'!C143</f>
        <v>32684</v>
      </c>
      <c r="C142" s="6">
        <f>'Exportations  (adap)'!D143</f>
        <v>11883313</v>
      </c>
      <c r="D142" s="6">
        <f>'Exportations  (adap)'!E143</f>
        <v>37219</v>
      </c>
      <c r="E142" s="6">
        <f>'Exportations  (adap)'!F143</f>
        <v>12938481</v>
      </c>
      <c r="J142" s="4"/>
      <c r="K142" s="4"/>
      <c r="L142" s="4"/>
      <c r="M142" s="4"/>
    </row>
    <row r="143" spans="1:13" ht="16.5" x14ac:dyDescent="0.3">
      <c r="A143" s="5" t="str">
        <f>'Exportations  (adap)'!B144</f>
        <v>Parties et pièces pour voitures et véhicules de tourisme</v>
      </c>
      <c r="B143" s="6">
        <f>'Exportations  (adap)'!C144</f>
        <v>89811</v>
      </c>
      <c r="C143" s="6">
        <f>'Exportations  (adap)'!D144</f>
        <v>6963790</v>
      </c>
      <c r="D143" s="6">
        <f>'Exportations  (adap)'!E144</f>
        <v>108301</v>
      </c>
      <c r="E143" s="6">
        <f>'Exportations  (adap)'!F144</f>
        <v>8132189</v>
      </c>
      <c r="G143" s="4"/>
      <c r="H143" s="4"/>
      <c r="I143" s="4"/>
      <c r="J143" s="4"/>
      <c r="K143" s="4"/>
      <c r="L143" s="4"/>
      <c r="M143" s="4"/>
    </row>
    <row r="144" spans="1:13" ht="16.5" x14ac:dyDescent="0.3">
      <c r="A144" s="5" t="str">
        <f>'Exportations  (adap)'!B145</f>
        <v>Sièges, meubles,matelas et articles d'éclairage</v>
      </c>
      <c r="B144" s="6">
        <f>'Exportations  (adap)'!C145</f>
        <v>24346</v>
      </c>
      <c r="C144" s="6">
        <f>'Exportations  (adap)'!D145</f>
        <v>3944914</v>
      </c>
      <c r="D144" s="6">
        <f>'Exportations  (adap)'!E145</f>
        <v>20769</v>
      </c>
      <c r="E144" s="6">
        <f>'Exportations  (adap)'!F145</f>
        <v>3494367</v>
      </c>
      <c r="J144" s="4"/>
      <c r="K144" s="4"/>
      <c r="L144" s="4"/>
      <c r="M144" s="4"/>
    </row>
    <row r="145" spans="1:13" ht="16.5" x14ac:dyDescent="0.3">
      <c r="A145" s="5" t="str">
        <f>'Exportations  (adap)'!B146</f>
        <v>Articles de bonneterie</v>
      </c>
      <c r="B145" s="6">
        <f>'Exportations  (adap)'!C146</f>
        <v>15739</v>
      </c>
      <c r="C145" s="6">
        <f>'Exportations  (adap)'!D146</f>
        <v>3235331</v>
      </c>
      <c r="D145" s="6">
        <f>'Exportations  (adap)'!E146</f>
        <v>18242</v>
      </c>
      <c r="E145" s="6">
        <f>'Exportations  (adap)'!F146</f>
        <v>3668061</v>
      </c>
      <c r="G145" s="4"/>
      <c r="H145" s="4"/>
      <c r="I145" s="4"/>
      <c r="J145" s="4"/>
      <c r="K145" s="4"/>
      <c r="L145" s="4"/>
      <c r="M145" s="4"/>
    </row>
    <row r="146" spans="1:13" ht="16.5" x14ac:dyDescent="0.3">
      <c r="A146" s="5" t="str">
        <f>'Exportations  (adap)'!B147</f>
        <v>Equipements électriques divers</v>
      </c>
      <c r="B146" s="6">
        <f>'Exportations  (adap)'!C147</f>
        <v>7767</v>
      </c>
      <c r="C146" s="6">
        <f>'Exportations  (adap)'!D147</f>
        <v>1814616</v>
      </c>
      <c r="D146" s="6">
        <f>'Exportations  (adap)'!E147</f>
        <v>7684</v>
      </c>
      <c r="E146" s="6">
        <f>'Exportations  (adap)'!F147</f>
        <v>1614448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 s="5" t="str">
        <f>'Exportations  (adap)'!B148</f>
        <v>Ouvrages divers en matières plastiques</v>
      </c>
      <c r="B147" s="6">
        <f>'Exportations  (adap)'!C148</f>
        <v>22518</v>
      </c>
      <c r="C147" s="6">
        <f>'Exportations  (adap)'!D148</f>
        <v>1149853</v>
      </c>
      <c r="D147" s="6">
        <f>'Exportations  (adap)'!E148</f>
        <v>18981</v>
      </c>
      <c r="E147" s="6">
        <f>'Exportations  (adap)'!F148</f>
        <v>957030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 s="5" t="str">
        <f>'Exportations  (adap)'!B149</f>
        <v>Chaussures</v>
      </c>
      <c r="B148" s="6">
        <f>'Exportations  (adap)'!C149</f>
        <v>3978</v>
      </c>
      <c r="C148" s="6">
        <f>'Exportations  (adap)'!D149</f>
        <v>944074</v>
      </c>
      <c r="D148" s="6">
        <f>'Exportations  (adap)'!E149</f>
        <v>4341</v>
      </c>
      <c r="E148" s="6">
        <f>'Exportations  (adap)'!F149</f>
        <v>959676</v>
      </c>
      <c r="J148" s="4"/>
      <c r="K148" s="4"/>
      <c r="L148" s="4"/>
      <c r="M148" s="4"/>
    </row>
    <row r="149" spans="1:13" ht="16.5" x14ac:dyDescent="0.3">
      <c r="A149" s="5" t="str">
        <f>'Exportations  (adap)'!B150</f>
        <v>Ouvrages divers en fer ou en acier</v>
      </c>
      <c r="B149" s="6">
        <f>'Exportations  (adap)'!C150</f>
        <v>38766</v>
      </c>
      <c r="C149" s="6">
        <f>'Exportations  (adap)'!D150</f>
        <v>804740</v>
      </c>
      <c r="D149" s="6">
        <f>'Exportations  (adap)'!E150</f>
        <v>33256</v>
      </c>
      <c r="E149" s="6">
        <f>'Exportations  (adap)'!F150</f>
        <v>629069</v>
      </c>
      <c r="J149" s="4"/>
      <c r="K149" s="4"/>
      <c r="L149" s="4"/>
      <c r="M149" s="4"/>
    </row>
    <row r="150" spans="1:13" ht="16.5" x14ac:dyDescent="0.3">
      <c r="A150" s="5" t="str">
        <f>'Exportations  (adap)'!B151</f>
        <v>Couvertures, linge  et autres articles textiles confectionnés</v>
      </c>
      <c r="B150" s="6">
        <f>'Exportations  (adap)'!C151</f>
        <v>3396</v>
      </c>
      <c r="C150" s="6">
        <f>'Exportations  (adap)'!D151</f>
        <v>659363</v>
      </c>
      <c r="D150" s="6">
        <f>'Exportations  (adap)'!E151</f>
        <v>2941</v>
      </c>
      <c r="E150" s="6">
        <f>'Exportations  (adap)'!F151</f>
        <v>648277</v>
      </c>
      <c r="J150" s="4"/>
      <c r="K150" s="4"/>
      <c r="L150" s="4"/>
      <c r="M150" s="4"/>
    </row>
    <row r="151" spans="1:13" ht="16.5" x14ac:dyDescent="0.3">
      <c r="A151" s="5" t="str">
        <f>'Exportations  (adap)'!B152</f>
        <v>Médicaments et autres produits pharmaceutiques</v>
      </c>
      <c r="B151" s="6">
        <f>'Exportations  (adap)'!C152</f>
        <v>3508</v>
      </c>
      <c r="C151" s="6">
        <f>'Exportations  (adap)'!D152</f>
        <v>650582</v>
      </c>
      <c r="D151" s="6">
        <f>'Exportations  (adap)'!E152</f>
        <v>3354</v>
      </c>
      <c r="E151" s="6">
        <f>'Exportations  (adap)'!F152</f>
        <v>625597</v>
      </c>
      <c r="J151" s="4"/>
      <c r="K151" s="4"/>
      <c r="L151" s="4"/>
      <c r="M151" s="4"/>
    </row>
    <row r="152" spans="1:13" ht="16.5" x14ac:dyDescent="0.3">
      <c r="A152" s="5" t="str">
        <f>'Exportations  (adap)'!B153</f>
        <v>Articles divers en caoutchouc</v>
      </c>
      <c r="B152" s="6">
        <f>'Exportations  (adap)'!C153</f>
        <v>4098</v>
      </c>
      <c r="C152" s="6">
        <f>'Exportations  (adap)'!D153</f>
        <v>593136</v>
      </c>
      <c r="D152" s="6">
        <f>'Exportations  (adap)'!E153</f>
        <v>4246</v>
      </c>
      <c r="E152" s="6">
        <f>'Exportations  (adap)'!F153</f>
        <v>529953</v>
      </c>
      <c r="J152" s="4"/>
      <c r="K152" s="4"/>
      <c r="L152" s="4"/>
      <c r="M152" s="4"/>
    </row>
    <row r="153" spans="1:13" ht="16.5" x14ac:dyDescent="0.3">
      <c r="A153" s="5" t="str">
        <f>'Exportations  (adap)'!B154</f>
        <v>Produits de parfumerie ou de toilette et preparations cosmetiques</v>
      </c>
      <c r="B153" s="6">
        <f>'Exportations  (adap)'!C154</f>
        <v>2254</v>
      </c>
      <c r="C153" s="6">
        <f>'Exportations  (adap)'!D154</f>
        <v>416445</v>
      </c>
      <c r="D153" s="6">
        <f>'Exportations  (adap)'!E154</f>
        <v>2117</v>
      </c>
      <c r="E153" s="6">
        <f>'Exportations  (adap)'!F154</f>
        <v>372532</v>
      </c>
      <c r="J153" s="4"/>
      <c r="K153" s="4"/>
      <c r="L153" s="4"/>
      <c r="M153" s="4"/>
    </row>
    <row r="154" spans="1:13" ht="16.5" x14ac:dyDescent="0.3">
      <c r="A154" s="5" t="str">
        <f>'Exportations  (adap)'!B155</f>
        <v>Quincaillerie de ménage et articles d'économie domestique</v>
      </c>
      <c r="B154" s="6">
        <f>'Exportations  (adap)'!C155</f>
        <v>3290</v>
      </c>
      <c r="C154" s="6">
        <f>'Exportations  (adap)'!D155</f>
        <v>317176</v>
      </c>
      <c r="D154" s="6">
        <f>'Exportations  (adap)'!E155</f>
        <v>2915</v>
      </c>
      <c r="E154" s="6">
        <f>'Exportations  (adap)'!F155</f>
        <v>338953</v>
      </c>
      <c r="J154" s="4"/>
      <c r="K154" s="4"/>
      <c r="L154" s="4"/>
      <c r="M154" s="4"/>
    </row>
    <row r="155" spans="1:13" ht="16.5" x14ac:dyDescent="0.3">
      <c r="A155" s="5" t="str">
        <f>'Exportations  (adap)'!B156</f>
        <v>Sacs, malles et ouvrages divers en cuir</v>
      </c>
      <c r="B155" s="6">
        <f>'Exportations  (adap)'!C156</f>
        <v>1011</v>
      </c>
      <c r="C155" s="6">
        <f>'Exportations  (adap)'!D156</f>
        <v>279505</v>
      </c>
      <c r="D155" s="6">
        <f>'Exportations  (adap)'!E156</f>
        <v>1002</v>
      </c>
      <c r="E155" s="6">
        <f>'Exportations  (adap)'!F156</f>
        <v>251154</v>
      </c>
      <c r="J155" s="4"/>
      <c r="K155" s="4"/>
      <c r="L155" s="4"/>
      <c r="M155" s="4"/>
    </row>
    <row r="156" spans="1:13" ht="16.5" x14ac:dyDescent="0.3">
      <c r="A156" s="5" t="str">
        <f>'Exportations  (adap)'!B157</f>
        <v>Vaisselle et objets céramiques divers</v>
      </c>
      <c r="B156" s="6">
        <f>'Exportations  (adap)'!C157</f>
        <v>13797</v>
      </c>
      <c r="C156" s="6">
        <f>'Exportations  (adap)'!D157</f>
        <v>262831</v>
      </c>
      <c r="D156" s="6">
        <f>'Exportations  (adap)'!E157</f>
        <v>14581</v>
      </c>
      <c r="E156" s="6">
        <f>'Exportations  (adap)'!F157</f>
        <v>272983</v>
      </c>
    </row>
    <row r="157" spans="1:13" ht="16.5" x14ac:dyDescent="0.3">
      <c r="A157" s="5" t="str">
        <f>'Exportations  (adap)'!B158</f>
        <v>Ouvrages divers en verre</v>
      </c>
      <c r="B157" s="6">
        <f>'Exportations  (adap)'!C158</f>
        <v>892</v>
      </c>
      <c r="C157" s="6">
        <f>'Exportations  (adap)'!D158</f>
        <v>253661</v>
      </c>
      <c r="D157" s="6">
        <f>'Exportations  (adap)'!E158</f>
        <v>864</v>
      </c>
      <c r="E157" s="6">
        <f>'Exportations  (adap)'!F158</f>
        <v>206573</v>
      </c>
    </row>
    <row r="158" spans="1:13" ht="16.5" x14ac:dyDescent="0.3">
      <c r="A158" s="5" t="str">
        <f>'Exportations  (adap)'!B159</f>
        <v>Réfrigérateurs, lave-vaisselle et autres articles domestiques</v>
      </c>
      <c r="B158" s="6">
        <f>'Exportations  (adap)'!C159</f>
        <v>890</v>
      </c>
      <c r="C158" s="6">
        <f>'Exportations  (adap)'!D159</f>
        <v>201588</v>
      </c>
      <c r="D158" s="6">
        <f>'Exportations  (adap)'!E159</f>
        <v>414</v>
      </c>
      <c r="E158" s="6">
        <f>'Exportations  (adap)'!F159</f>
        <v>47120</v>
      </c>
    </row>
    <row r="159" spans="1:13" ht="16.5" x14ac:dyDescent="0.3">
      <c r="A159" s="5" t="str">
        <f>'Exportations  (adap)'!B160</f>
        <v>Livres et imprimés divers</v>
      </c>
      <c r="B159" s="6">
        <f>'Exportations  (adap)'!C160</f>
        <v>651</v>
      </c>
      <c r="C159" s="6">
        <f>'Exportations  (adap)'!D160</f>
        <v>177077</v>
      </c>
      <c r="D159" s="6">
        <f>'Exportations  (adap)'!E160</f>
        <v>664</v>
      </c>
      <c r="E159" s="6">
        <f>'Exportations  (adap)'!F160</f>
        <v>217223</v>
      </c>
    </row>
    <row r="160" spans="1:13" ht="16.5" x14ac:dyDescent="0.3">
      <c r="A160" s="5" t="str">
        <f>'Exportations  (adap)'!B161</f>
        <v>Ouvrages divers en bois en sparterie ou en vannerie</v>
      </c>
      <c r="B160" s="6">
        <f>'Exportations  (adap)'!C161</f>
        <v>2212</v>
      </c>
      <c r="C160" s="6">
        <f>'Exportations  (adap)'!D161</f>
        <v>124193</v>
      </c>
      <c r="D160" s="6">
        <f>'Exportations  (adap)'!E161</f>
        <v>2020</v>
      </c>
      <c r="E160" s="6">
        <f>'Exportations  (adap)'!F161</f>
        <v>94671</v>
      </c>
    </row>
    <row r="161" spans="1:5" ht="16.5" x14ac:dyDescent="0.3">
      <c r="A161" s="5" t="str">
        <f>'Exportations  (adap)'!B162</f>
        <v>Savons; agents de surface organiques et préparations tensio-avtives</v>
      </c>
      <c r="B161" s="6">
        <f>'Exportations  (adap)'!C162</f>
        <v>5111</v>
      </c>
      <c r="C161" s="6">
        <f>'Exportations  (adap)'!D162</f>
        <v>114211</v>
      </c>
      <c r="D161" s="6">
        <f>'Exportations  (adap)'!E162</f>
        <v>1710</v>
      </c>
      <c r="E161" s="6">
        <f>'Exportations  (adap)'!F162</f>
        <v>42455</v>
      </c>
    </row>
    <row r="162" spans="1:5" ht="16.5" x14ac:dyDescent="0.3">
      <c r="A162" s="5" t="str">
        <f>'Exportations  (adap)'!B163</f>
        <v>Tissus spéciaux, velours, dentelles et broderies</v>
      </c>
      <c r="B162" s="6">
        <f>'Exportations  (adap)'!C163</f>
        <v>361</v>
      </c>
      <c r="C162" s="6">
        <f>'Exportations  (adap)'!D163</f>
        <v>113276</v>
      </c>
      <c r="D162" s="6">
        <f>'Exportations  (adap)'!E163</f>
        <v>259</v>
      </c>
      <c r="E162" s="6">
        <f>'Exportations  (adap)'!F163</f>
        <v>94061</v>
      </c>
    </row>
    <row r="163" spans="1:5" ht="16.5" x14ac:dyDescent="0.3">
      <c r="A163" s="5" t="str">
        <f>'Exportations  (adap)'!B164</f>
        <v>Papiers finis et ouvrages en papier</v>
      </c>
      <c r="B163" s="6">
        <f>'Exportations  (adap)'!C164</f>
        <v>10300</v>
      </c>
      <c r="C163" s="6">
        <f>'Exportations  (adap)'!D164</f>
        <v>113158</v>
      </c>
      <c r="D163" s="6">
        <f>'Exportations  (adap)'!E164</f>
        <v>10578</v>
      </c>
      <c r="E163" s="6">
        <f>'Exportations  (adap)'!F164</f>
        <v>105543</v>
      </c>
    </row>
    <row r="164" spans="1:5" ht="16.5" x14ac:dyDescent="0.3">
      <c r="A164" s="5" t="str">
        <f>'Exportations  (adap)'!B165</f>
        <v>Tissus et fils de fibres synthétiques et artificielles</v>
      </c>
      <c r="B164" s="6">
        <f>'Exportations  (adap)'!C165</f>
        <v>977</v>
      </c>
      <c r="C164" s="6">
        <f>'Exportations  (adap)'!D165</f>
        <v>88310</v>
      </c>
      <c r="D164" s="6">
        <f>'Exportations  (adap)'!E165</f>
        <v>1226</v>
      </c>
      <c r="E164" s="6">
        <f>'Exportations  (adap)'!F165</f>
        <v>161517</v>
      </c>
    </row>
    <row r="165" spans="1:5" ht="16.5" x14ac:dyDescent="0.3">
      <c r="A165" s="5" t="str">
        <f>'Exportations  (adap)'!B166</f>
        <v>Peintures, vernis et mastics</v>
      </c>
      <c r="B165" s="6">
        <f>'Exportations  (adap)'!C166</f>
        <v>2201</v>
      </c>
      <c r="C165" s="6">
        <f>'Exportations  (adap)'!D166</f>
        <v>68907</v>
      </c>
      <c r="D165" s="6">
        <f>'Exportations  (adap)'!E166</f>
        <v>2276</v>
      </c>
      <c r="E165" s="6">
        <f>'Exportations  (adap)'!F166</f>
        <v>74057</v>
      </c>
    </row>
    <row r="166" spans="1:5" ht="16.5" x14ac:dyDescent="0.3">
      <c r="A166" s="5" t="str">
        <f>'Exportations  (adap)'!B167</f>
        <v>Ouvrages divers en cuivre</v>
      </c>
      <c r="B166" s="6">
        <f>'Exportations  (adap)'!C167</f>
        <v>187</v>
      </c>
      <c r="C166" s="6">
        <f>'Exportations  (adap)'!D167</f>
        <v>60697</v>
      </c>
      <c r="D166" s="6">
        <f>'Exportations  (adap)'!E167</f>
        <v>173</v>
      </c>
      <c r="E166" s="6">
        <f>'Exportations  (adap)'!F167</f>
        <v>59409</v>
      </c>
    </row>
    <row r="167" spans="1:5" ht="16.5" x14ac:dyDescent="0.3">
      <c r="A167" s="5" t="str">
        <f>'Exportations  (adap)'!B168</f>
        <v>Perles et bijouteries de fantaisie</v>
      </c>
      <c r="B167" s="6">
        <f>'Exportations  (adap)'!C168</f>
        <v>8</v>
      </c>
      <c r="C167" s="6">
        <f>'Exportations  (adap)'!D168</f>
        <v>60165</v>
      </c>
      <c r="D167" s="6">
        <f>'Exportations  (adap)'!E168</f>
        <v>9</v>
      </c>
      <c r="E167" s="6">
        <f>'Exportations  (adap)'!F168</f>
        <v>61010</v>
      </c>
    </row>
    <row r="168" spans="1:5" ht="16.5" x14ac:dyDescent="0.3">
      <c r="A168" s="5" t="str">
        <f>'Exportations  (adap)'!B169</f>
        <v>Tapis et revêtements de sol</v>
      </c>
      <c r="B168" s="6">
        <f>'Exportations  (adap)'!C169</f>
        <v>508</v>
      </c>
      <c r="C168" s="6">
        <f>'Exportations  (adap)'!D169</f>
        <v>49399</v>
      </c>
      <c r="D168" s="6">
        <f>'Exportations  (adap)'!E169</f>
        <v>624</v>
      </c>
      <c r="E168" s="6">
        <f>'Exportations  (adap)'!F169</f>
        <v>72938</v>
      </c>
    </row>
    <row r="169" spans="1:5" ht="16.5" x14ac:dyDescent="0.3">
      <c r="A169" s="5" t="str">
        <f>'Exportations  (adap)'!B170</f>
        <v>Jouets, jeux et articles de divertissement ou de sport</v>
      </c>
      <c r="B169" s="6">
        <f>'Exportations  (adap)'!C170</f>
        <v>511</v>
      </c>
      <c r="C169" s="6">
        <f>'Exportations  (adap)'!D170</f>
        <v>48539</v>
      </c>
      <c r="D169" s="6">
        <f>'Exportations  (adap)'!E170</f>
        <v>309</v>
      </c>
      <c r="E169" s="6">
        <f>'Exportations  (adap)'!F170</f>
        <v>36634</v>
      </c>
    </row>
    <row r="170" spans="1:5" ht="16.5" x14ac:dyDescent="0.3">
      <c r="A170" s="5" t="str">
        <f>'Exportations  (adap)'!B171</f>
        <v>Autres produits finis de consommation</v>
      </c>
      <c r="B170" s="6">
        <f>'Exportations  (adap)'!C171</f>
        <v>3801</v>
      </c>
      <c r="C170" s="6">
        <f>'Exportations  (adap)'!D171</f>
        <v>325163</v>
      </c>
      <c r="D170" s="6">
        <f>'Exportations  (adap)'!E171</f>
        <v>4906</v>
      </c>
      <c r="E170" s="6">
        <f>'Exportations  (adap)'!F171</f>
        <v>483913</v>
      </c>
    </row>
    <row r="171" spans="1:5" x14ac:dyDescent="0.25">
      <c r="A171" s="2" t="str">
        <f>UPPER('Exportations  (adap)'!B172)</f>
        <v>OR INDUSTRIEL</v>
      </c>
      <c r="B171" s="23">
        <f>'Exportations  (adap)'!C172</f>
        <v>0</v>
      </c>
      <c r="C171" s="3">
        <f>'Exportations  (adap)'!D172</f>
        <v>169183</v>
      </c>
      <c r="D171" s="23">
        <f>'Exportations  (adap)'!E172</f>
        <v>0</v>
      </c>
      <c r="E171" s="3">
        <f>'Exportations  (adap)'!F172</f>
        <v>133187</v>
      </c>
    </row>
    <row r="172" spans="1:5" ht="16.5" x14ac:dyDescent="0.25">
      <c r="A172" s="9" t="str">
        <f>'Exportations  (adap)'!B173</f>
        <v>Total général</v>
      </c>
      <c r="B172" s="10">
        <f>'Exportations  (adap)'!C173</f>
        <v>12807888</v>
      </c>
      <c r="C172" s="10">
        <f>'Exportations  (adap)'!D173</f>
        <v>211413853</v>
      </c>
      <c r="D172" s="10">
        <f>'Exportations  (adap)'!E173</f>
        <v>14712767</v>
      </c>
      <c r="E172" s="10">
        <f>'Exportations  (adap)'!F173</f>
        <v>199730982</v>
      </c>
    </row>
    <row r="173" spans="1:5" ht="15.75" x14ac:dyDescent="0.25">
      <c r="A173" s="11" t="s">
        <v>139</v>
      </c>
      <c r="B173" s="12"/>
      <c r="C173" s="12"/>
      <c r="D173" s="12"/>
      <c r="E173" s="12"/>
    </row>
    <row r="174" spans="1:5" x14ac:dyDescent="0.25">
      <c r="B174" s="4"/>
      <c r="C174" s="4"/>
      <c r="D174" s="4"/>
      <c r="E174" s="4"/>
    </row>
    <row r="175" spans="1:5" x14ac:dyDescent="0.25">
      <c r="B175" s="4"/>
      <c r="C175" s="4"/>
      <c r="D175" s="4"/>
      <c r="E175" s="4"/>
    </row>
    <row r="176" spans="1:5" x14ac:dyDescent="0.25">
      <c r="B176" s="7"/>
      <c r="C176" s="7"/>
      <c r="D176" s="7"/>
      <c r="E176" s="7"/>
    </row>
    <row r="177" spans="2:5" x14ac:dyDescent="0.25">
      <c r="B177" s="7"/>
      <c r="C177" s="7"/>
      <c r="D177" s="7"/>
      <c r="E177" s="7"/>
    </row>
    <row r="178" spans="2:5" x14ac:dyDescent="0.25">
      <c r="B178" s="7"/>
    </row>
    <row r="179" spans="2:5" x14ac:dyDescent="0.25">
      <c r="B179" s="4"/>
      <c r="C179" s="4"/>
      <c r="D179" s="4"/>
      <c r="E179" s="4"/>
    </row>
    <row r="180" spans="2:5" x14ac:dyDescent="0.25">
      <c r="B180" s="4"/>
      <c r="C180" s="4"/>
      <c r="D180" s="4"/>
      <c r="E180" s="4"/>
    </row>
  </sheetData>
  <sortState xmlns:xlrd2="http://schemas.microsoft.com/office/spreadsheetml/2017/richdata2" ref="G76:I156">
    <sortCondition descending="1" ref="G76:G156"/>
  </sortState>
  <mergeCells count="4">
    <mergeCell ref="A2:E3"/>
    <mergeCell ref="A5:A7"/>
    <mergeCell ref="B5:C5"/>
    <mergeCell ref="D5:E5"/>
  </mergeCells>
  <pageMargins left="0.7" right="0.7" top="0.75" bottom="0.75" header="0.3" footer="0.3"/>
  <pageSetup paperSize="9" orientation="portrait" r:id="rId1"/>
  <ignoredErrors>
    <ignoredError sqref="C7: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8"/>
  <sheetViews>
    <sheetView showGridLines="0" tabSelected="1" zoomScale="85" zoomScaleNormal="85" workbookViewId="0">
      <selection activeCell="H13" sqref="H13"/>
    </sheetView>
  </sheetViews>
  <sheetFormatPr baseColWidth="10" defaultRowHeight="15" x14ac:dyDescent="0.25"/>
  <cols>
    <col min="1" max="1" width="80.42578125" customWidth="1"/>
    <col min="2" max="2" width="17.85546875" customWidth="1"/>
    <col min="3" max="3" width="18.140625" customWidth="1"/>
    <col min="4" max="4" width="16.5703125" customWidth="1"/>
    <col min="5" max="5" width="19.5703125" customWidth="1"/>
    <col min="6" max="6" width="5.85546875" customWidth="1"/>
  </cols>
  <sheetData>
    <row r="1" spans="1:5" ht="15.75" x14ac:dyDescent="0.25">
      <c r="A1" s="13"/>
      <c r="B1" s="14"/>
      <c r="C1" s="14"/>
      <c r="D1" s="14"/>
      <c r="E1" s="14"/>
    </row>
    <row r="2" spans="1:5" x14ac:dyDescent="0.25">
      <c r="A2" s="43" t="s">
        <v>189</v>
      </c>
      <c r="B2" s="44"/>
      <c r="C2" s="44"/>
      <c r="D2" s="44"/>
      <c r="E2" s="45"/>
    </row>
    <row r="3" spans="1:5" ht="55.5" customHeight="1" x14ac:dyDescent="0.25">
      <c r="A3" s="46"/>
      <c r="B3" s="47"/>
      <c r="C3" s="47"/>
      <c r="D3" s="47"/>
      <c r="E3" s="48"/>
    </row>
    <row r="4" spans="1:5" ht="15.75" x14ac:dyDescent="0.25">
      <c r="A4" s="15"/>
      <c r="B4" s="16"/>
      <c r="C4" s="16"/>
      <c r="D4" s="16"/>
      <c r="E4" s="17"/>
    </row>
    <row r="5" spans="1:5" x14ac:dyDescent="0.25">
      <c r="A5" s="49"/>
      <c r="B5" s="51" t="str">
        <f>OUTIL!$A$1</f>
        <v>Janvier - Mai 2026*</v>
      </c>
      <c r="C5" s="52"/>
      <c r="D5" s="53" t="str">
        <f>FILTRES!$C$1</f>
        <v>Janvier - Mai 2025</v>
      </c>
      <c r="E5" s="52"/>
    </row>
    <row r="6" spans="1:5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5" ht="15.75" x14ac:dyDescent="0.3">
      <c r="A7" s="50"/>
      <c r="B7" s="18" t="s">
        <v>3</v>
      </c>
      <c r="C7" s="18" t="s">
        <v>4</v>
      </c>
      <c r="D7" s="18" t="s">
        <v>3</v>
      </c>
      <c r="E7" s="18" t="s">
        <v>4</v>
      </c>
    </row>
    <row r="8" spans="1:5" x14ac:dyDescent="0.25">
      <c r="A8" s="2" t="str">
        <f>UPPER('Importations (adap)'!B9)</f>
        <v>ALIMENTATION, BOISSONS ET TABACS</v>
      </c>
      <c r="B8" s="2">
        <f>'Importations (adap)'!C9</f>
        <v>7968513</v>
      </c>
      <c r="C8" s="2">
        <f>'Importations (adap)'!D9</f>
        <v>40164421</v>
      </c>
      <c r="D8" s="2">
        <f>'Importations (adap)'!E9</f>
        <v>7389639</v>
      </c>
      <c r="E8" s="2">
        <f>'Importations (adap)'!F9</f>
        <v>41131936</v>
      </c>
    </row>
    <row r="9" spans="1:5" ht="16.5" x14ac:dyDescent="0.3">
      <c r="A9" s="5" t="str">
        <f>'Importations (adap)'!B10</f>
        <v>Blé</v>
      </c>
      <c r="B9" s="5">
        <f>'Importations (adap)'!C10</f>
        <v>3291019</v>
      </c>
      <c r="C9" s="5">
        <f>'Importations (adap)'!D10</f>
        <v>8352015</v>
      </c>
      <c r="D9" s="5">
        <f>'Importations (adap)'!E10</f>
        <v>2820401</v>
      </c>
      <c r="E9" s="5">
        <f>'Importations (adap)'!F10</f>
        <v>7689362</v>
      </c>
    </row>
    <row r="10" spans="1:5" ht="16.5" x14ac:dyDescent="0.3">
      <c r="A10" s="5" t="str">
        <f>'Importations (adap)'!B11</f>
        <v>Mais</v>
      </c>
      <c r="B10" s="5">
        <f>'Importations (adap)'!C11</f>
        <v>1567830</v>
      </c>
      <c r="C10" s="5">
        <f>'Importations (adap)'!D11</f>
        <v>3737033</v>
      </c>
      <c r="D10" s="5">
        <f>'Importations (adap)'!E11</f>
        <v>1305708</v>
      </c>
      <c r="E10" s="5">
        <f>'Importations (adap)'!F11</f>
        <v>3344702</v>
      </c>
    </row>
    <row r="11" spans="1:5" ht="16.5" x14ac:dyDescent="0.3">
      <c r="A11" s="5" t="str">
        <f>'Importations (adap)'!B12</f>
        <v>Tourteaux et autres résidus des industries alimentaires</v>
      </c>
      <c r="B11" s="5">
        <f>'Importations (adap)'!C12</f>
        <v>1262682</v>
      </c>
      <c r="C11" s="5">
        <f>'Importations (adap)'!D12</f>
        <v>3500350</v>
      </c>
      <c r="D11" s="5">
        <f>'Importations (adap)'!E12</f>
        <v>1145154</v>
      </c>
      <c r="E11" s="5">
        <f>'Importations (adap)'!F12</f>
        <v>2996830</v>
      </c>
    </row>
    <row r="12" spans="1:5" ht="16.5" x14ac:dyDescent="0.3">
      <c r="A12" s="5" t="str">
        <f>'Importations (adap)'!B13</f>
        <v>Fruits frais ou secs, congelés ou en saumure</v>
      </c>
      <c r="B12" s="5">
        <f>'Importations (adap)'!C13</f>
        <v>103026</v>
      </c>
      <c r="C12" s="5">
        <f>'Importations (adap)'!D13</f>
        <v>2655102</v>
      </c>
      <c r="D12" s="5">
        <f>'Importations (adap)'!E13</f>
        <v>87895</v>
      </c>
      <c r="E12" s="5">
        <f>'Importations (adap)'!F13</f>
        <v>2181757</v>
      </c>
    </row>
    <row r="13" spans="1:5" ht="16.5" x14ac:dyDescent="0.3">
      <c r="A13" s="5" t="str">
        <f>'Importations (adap)'!B14</f>
        <v>Animaux vivants</v>
      </c>
      <c r="B13" s="5">
        <f>'Importations (adap)'!C14</f>
        <v>46238</v>
      </c>
      <c r="C13" s="5">
        <f>'Importations (adap)'!D14</f>
        <v>2031300</v>
      </c>
      <c r="D13" s="5">
        <f>'Importations (adap)'!E14</f>
        <v>57560</v>
      </c>
      <c r="E13" s="5">
        <f>'Importations (adap)'!F14</f>
        <v>2659652</v>
      </c>
    </row>
    <row r="14" spans="1:5" ht="16.5" x14ac:dyDescent="0.3">
      <c r="A14" s="5" t="str">
        <f>'Importations (adap)'!B15</f>
        <v>Sucre brut ou raffiné</v>
      </c>
      <c r="B14" s="5">
        <f>'Importations (adap)'!C15</f>
        <v>525481</v>
      </c>
      <c r="C14" s="5">
        <f>'Importations (adap)'!D15</f>
        <v>1875193</v>
      </c>
      <c r="D14" s="5">
        <f>'Importations (adap)'!E15</f>
        <v>690436</v>
      </c>
      <c r="E14" s="5">
        <f>'Importations (adap)'!F15</f>
        <v>3503360</v>
      </c>
    </row>
    <row r="15" spans="1:5" ht="16.5" x14ac:dyDescent="0.3">
      <c r="A15" s="5" t="str">
        <f>'Importations (adap)'!B16</f>
        <v>Café</v>
      </c>
      <c r="B15" s="5">
        <f>'Importations (adap)'!C16</f>
        <v>25318</v>
      </c>
      <c r="C15" s="5">
        <f>'Importations (adap)'!D16</f>
        <v>1328227</v>
      </c>
      <c r="D15" s="5">
        <f>'Importations (adap)'!E16</f>
        <v>23426</v>
      </c>
      <c r="E15" s="5">
        <f>'Importations (adap)'!F16</f>
        <v>1265529</v>
      </c>
    </row>
    <row r="16" spans="1:5" ht="16.5" x14ac:dyDescent="0.3">
      <c r="A16" s="5" t="str">
        <f>'Importations (adap)'!B17</f>
        <v>Préparations alimentaires diverses</v>
      </c>
      <c r="B16" s="5">
        <f>'Importations (adap)'!C17</f>
        <v>28938</v>
      </c>
      <c r="C16" s="5">
        <f>'Importations (adap)'!D17</f>
        <v>1179305</v>
      </c>
      <c r="D16" s="5">
        <f>'Importations (adap)'!E17</f>
        <v>26326</v>
      </c>
      <c r="E16" s="5">
        <f>'Importations (adap)'!F17</f>
        <v>1055875</v>
      </c>
    </row>
    <row r="17" spans="1:5" ht="16.5" x14ac:dyDescent="0.3">
      <c r="A17" s="5" t="str">
        <f>'Importations (adap)'!B18</f>
        <v>Thé</v>
      </c>
      <c r="B17" s="5">
        <f>'Importations (adap)'!C18</f>
        <v>33817</v>
      </c>
      <c r="C17" s="5">
        <f>'Importations (adap)'!D18</f>
        <v>1014653</v>
      </c>
      <c r="D17" s="5">
        <f>'Importations (adap)'!E18</f>
        <v>34875</v>
      </c>
      <c r="E17" s="5">
        <f>'Importations (adap)'!F18</f>
        <v>1051773</v>
      </c>
    </row>
    <row r="18" spans="1:5" ht="16.5" x14ac:dyDescent="0.3">
      <c r="A18" s="5" t="str">
        <f>'Importations (adap)'!B19</f>
        <v>Patisseries et préparations à base de céréales</v>
      </c>
      <c r="B18" s="5">
        <f>'Importations (adap)'!C19</f>
        <v>33159</v>
      </c>
      <c r="C18" s="5">
        <f>'Importations (adap)'!D19</f>
        <v>958195</v>
      </c>
      <c r="D18" s="5">
        <f>'Importations (adap)'!E19</f>
        <v>32565</v>
      </c>
      <c r="E18" s="5">
        <f>'Importations (adap)'!F19</f>
        <v>918056</v>
      </c>
    </row>
    <row r="19" spans="1:5" ht="16.5" x14ac:dyDescent="0.3">
      <c r="A19" s="5" t="str">
        <f>'Importations (adap)'!B20</f>
        <v>Tabacs</v>
      </c>
      <c r="B19" s="5">
        <f>'Importations (adap)'!C20</f>
        <v>5628</v>
      </c>
      <c r="C19" s="5">
        <f>'Importations (adap)'!D20</f>
        <v>958068</v>
      </c>
      <c r="D19" s="5">
        <f>'Importations (adap)'!E20</f>
        <v>7867</v>
      </c>
      <c r="E19" s="5">
        <f>'Importations (adap)'!F20</f>
        <v>1069024</v>
      </c>
    </row>
    <row r="20" spans="1:5" ht="16.5" x14ac:dyDescent="0.3">
      <c r="A20" s="5" t="str">
        <f>'Importations (adap)'!B21</f>
        <v>Dattes</v>
      </c>
      <c r="B20" s="5">
        <f>'Importations (adap)'!C21</f>
        <v>55613</v>
      </c>
      <c r="C20" s="5">
        <f>'Importations (adap)'!D21</f>
        <v>955908</v>
      </c>
      <c r="D20" s="5">
        <f>'Importations (adap)'!E21</f>
        <v>88033</v>
      </c>
      <c r="E20" s="5">
        <f>'Importations (adap)'!F21</f>
        <v>1681973</v>
      </c>
    </row>
    <row r="21" spans="1:5" ht="16.5" x14ac:dyDescent="0.3">
      <c r="A21" s="5" t="str">
        <f>'Importations (adap)'!B22</f>
        <v>Crustacés, mollusques et coquillages</v>
      </c>
      <c r="B21" s="5">
        <f>'Importations (adap)'!C22</f>
        <v>24040</v>
      </c>
      <c r="C21" s="5">
        <f>'Importations (adap)'!D22</f>
        <v>835652</v>
      </c>
      <c r="D21" s="5">
        <f>'Importations (adap)'!E22</f>
        <v>24401</v>
      </c>
      <c r="E21" s="5">
        <f>'Importations (adap)'!F22</f>
        <v>824493</v>
      </c>
    </row>
    <row r="22" spans="1:5" ht="16.5" x14ac:dyDescent="0.3">
      <c r="A22" s="5" t="str">
        <f>'Importations (adap)'!B23</f>
        <v>Fromage</v>
      </c>
      <c r="B22" s="5">
        <f>'Importations (adap)'!C23</f>
        <v>13556</v>
      </c>
      <c r="C22" s="5">
        <f>'Importations (adap)'!D23</f>
        <v>818293</v>
      </c>
      <c r="D22" s="5">
        <f>'Importations (adap)'!E23</f>
        <v>12858</v>
      </c>
      <c r="E22" s="5">
        <f>'Importations (adap)'!F23</f>
        <v>783408</v>
      </c>
    </row>
    <row r="23" spans="1:5" ht="16.5" x14ac:dyDescent="0.3">
      <c r="A23" s="5" t="str">
        <f>'Importations (adap)'!B24</f>
        <v>Cacao et preparations à base de cacao</v>
      </c>
      <c r="B23" s="5">
        <f>'Importations (adap)'!C24</f>
        <v>13118</v>
      </c>
      <c r="C23" s="5">
        <f>'Importations (adap)'!D24</f>
        <v>796845</v>
      </c>
      <c r="D23" s="5">
        <f>'Importations (adap)'!E24</f>
        <v>13178</v>
      </c>
      <c r="E23" s="5">
        <f>'Importations (adap)'!F24</f>
        <v>778216</v>
      </c>
    </row>
    <row r="24" spans="1:5" ht="16.5" x14ac:dyDescent="0.3">
      <c r="A24" s="5" t="str">
        <f>'Importations (adap)'!B25</f>
        <v>Orge</v>
      </c>
      <c r="B24" s="5">
        <f>'Importations (adap)'!C25</f>
        <v>321588</v>
      </c>
      <c r="C24" s="5">
        <f>'Importations (adap)'!D25</f>
        <v>776261</v>
      </c>
      <c r="D24" s="5">
        <f>'Importations (adap)'!E25</f>
        <v>452821</v>
      </c>
      <c r="E24" s="5">
        <f>'Importations (adap)'!F25</f>
        <v>1094814</v>
      </c>
    </row>
    <row r="25" spans="1:5" ht="16.5" x14ac:dyDescent="0.3">
      <c r="A25" s="5" t="str">
        <f>'Importations (adap)'!B26</f>
        <v>Préparations pour l'alimentation des animaux.</v>
      </c>
      <c r="B25" s="5">
        <f>'Importations (adap)'!C26</f>
        <v>112001</v>
      </c>
      <c r="C25" s="5">
        <f>'Importations (adap)'!D26</f>
        <v>734889</v>
      </c>
      <c r="D25" s="5">
        <f>'Importations (adap)'!E26</f>
        <v>129920</v>
      </c>
      <c r="E25" s="5">
        <f>'Importations (adap)'!F26</f>
        <v>693302</v>
      </c>
    </row>
    <row r="26" spans="1:5" ht="16.5" x14ac:dyDescent="0.3">
      <c r="A26" s="5" t="str">
        <f>'Importations (adap)'!B27</f>
        <v>Lait et produits de la laiterie autres que le beurre et le fromage</v>
      </c>
      <c r="B26" s="5">
        <f>'Importations (adap)'!C27</f>
        <v>25271</v>
      </c>
      <c r="C26" s="5">
        <f>'Importations (adap)'!D27</f>
        <v>648581</v>
      </c>
      <c r="D26" s="5">
        <f>'Importations (adap)'!E27</f>
        <v>26195</v>
      </c>
      <c r="E26" s="5">
        <f>'Importations (adap)'!F27</f>
        <v>636791</v>
      </c>
    </row>
    <row r="27" spans="1:5" ht="16.5" x14ac:dyDescent="0.3">
      <c r="A27" s="5" t="str">
        <f>'Importations (adap)'!B28</f>
        <v>Epices</v>
      </c>
      <c r="B27" s="5">
        <f>'Importations (adap)'!C28</f>
        <v>19654</v>
      </c>
      <c r="C27" s="5">
        <f>'Importations (adap)'!D28</f>
        <v>616382</v>
      </c>
      <c r="D27" s="5">
        <f>'Importations (adap)'!E28</f>
        <v>22806</v>
      </c>
      <c r="E27" s="5">
        <f>'Importations (adap)'!F28</f>
        <v>739639</v>
      </c>
    </row>
    <row r="28" spans="1:5" ht="16.5" x14ac:dyDescent="0.3">
      <c r="A28" s="5" t="str">
        <f>'Importations (adap)'!B29</f>
        <v>Bières; vins; vermouths; et autres boissons spiritueuses</v>
      </c>
      <c r="B28" s="5">
        <f>'Importations (adap)'!C29</f>
        <v>29291</v>
      </c>
      <c r="C28" s="5">
        <f>'Importations (adap)'!D29</f>
        <v>599754</v>
      </c>
      <c r="D28" s="5">
        <f>'Importations (adap)'!E29</f>
        <v>22119</v>
      </c>
      <c r="E28" s="5">
        <f>'Importations (adap)'!F29</f>
        <v>507074</v>
      </c>
    </row>
    <row r="29" spans="1:5" ht="16.5" x14ac:dyDescent="0.3">
      <c r="A29" s="5" t="str">
        <f>'Importations (adap)'!B30</f>
        <v>Beurre</v>
      </c>
      <c r="B29" s="5">
        <f>'Importations (adap)'!C30</f>
        <v>10510</v>
      </c>
      <c r="C29" s="5">
        <f>'Importations (adap)'!D30</f>
        <v>587638</v>
      </c>
      <c r="D29" s="5">
        <f>'Importations (adap)'!E30</f>
        <v>7336</v>
      </c>
      <c r="E29" s="5">
        <f>'Importations (adap)'!F30</f>
        <v>487735</v>
      </c>
    </row>
    <row r="30" spans="1:5" ht="16.5" x14ac:dyDescent="0.3">
      <c r="A30" s="5" t="str">
        <f>'Importations (adap)'!B31</f>
        <v>Légumes à cosse secs</v>
      </c>
      <c r="B30" s="5">
        <f>'Importations (adap)'!C31</f>
        <v>81895</v>
      </c>
      <c r="C30" s="5">
        <f>'Importations (adap)'!D31</f>
        <v>568118</v>
      </c>
      <c r="D30" s="5">
        <f>'Importations (adap)'!E31</f>
        <v>72169</v>
      </c>
      <c r="E30" s="5">
        <f>'Importations (adap)'!F31</f>
        <v>753772</v>
      </c>
    </row>
    <row r="31" spans="1:5" ht="16.5" x14ac:dyDescent="0.3">
      <c r="A31" s="5" t="str">
        <f>'Importations (adap)'!B32</f>
        <v>Poissons frais, salés, séchés ou fumés</v>
      </c>
      <c r="B31" s="5">
        <f>'Importations (adap)'!C32</f>
        <v>24265</v>
      </c>
      <c r="C31" s="5">
        <f>'Importations (adap)'!D32</f>
        <v>487082</v>
      </c>
      <c r="D31" s="5">
        <f>'Importations (adap)'!E32</f>
        <v>16893</v>
      </c>
      <c r="E31" s="5">
        <f>'Importations (adap)'!F32</f>
        <v>377714</v>
      </c>
    </row>
    <row r="32" spans="1:5" ht="16.5" x14ac:dyDescent="0.3">
      <c r="A32" s="5" t="str">
        <f>'Importations (adap)'!B33</f>
        <v>Conserves de légumes</v>
      </c>
      <c r="B32" s="5">
        <f>'Importations (adap)'!C33</f>
        <v>27822</v>
      </c>
      <c r="C32" s="5">
        <f>'Importations (adap)'!D33</f>
        <v>447961</v>
      </c>
      <c r="D32" s="5">
        <f>'Importations (adap)'!E33</f>
        <v>24568</v>
      </c>
      <c r="E32" s="5">
        <f>'Importations (adap)'!F33</f>
        <v>414068</v>
      </c>
    </row>
    <row r="33" spans="1:5" ht="16.5" x14ac:dyDescent="0.3">
      <c r="A33" s="5" t="str">
        <f>'Importations (adap)'!B34</f>
        <v>Légumes frais, congelés ou en saumure</v>
      </c>
      <c r="B33" s="5">
        <f>'Importations (adap)'!C34</f>
        <v>33160</v>
      </c>
      <c r="C33" s="5">
        <f>'Importations (adap)'!D34</f>
        <v>375209</v>
      </c>
      <c r="D33" s="5">
        <f>'Importations (adap)'!E34</f>
        <v>11673</v>
      </c>
      <c r="E33" s="5">
        <f>'Importations (adap)'!F34</f>
        <v>282493</v>
      </c>
    </row>
    <row r="34" spans="1:5" ht="16.5" x14ac:dyDescent="0.3">
      <c r="A34" s="5" t="str">
        <f>'Importations (adap)'!B35</f>
        <v>Eaux minérales et boissons non alcooliques</v>
      </c>
      <c r="B34" s="5">
        <f>'Importations (adap)'!C35</f>
        <v>33006</v>
      </c>
      <c r="C34" s="5">
        <f>'Importations (adap)'!D35</f>
        <v>335453</v>
      </c>
      <c r="D34" s="5">
        <f>'Importations (adap)'!E35</f>
        <v>30116</v>
      </c>
      <c r="E34" s="5">
        <f>'Importations (adap)'!F35</f>
        <v>289188</v>
      </c>
    </row>
    <row r="35" spans="1:5" ht="16.5" x14ac:dyDescent="0.3">
      <c r="A35" s="5" t="str">
        <f>'Importations (adap)'!B36</f>
        <v>Préparations et conserves de poissons et crustacés</v>
      </c>
      <c r="B35" s="5">
        <f>'Importations (adap)'!C36</f>
        <v>6422</v>
      </c>
      <c r="C35" s="5">
        <f>'Importations (adap)'!D36</f>
        <v>305990</v>
      </c>
      <c r="D35" s="5">
        <f>'Importations (adap)'!E36</f>
        <v>3807</v>
      </c>
      <c r="E35" s="5">
        <f>'Importations (adap)'!F36</f>
        <v>178190</v>
      </c>
    </row>
    <row r="36" spans="1:5" ht="16.5" x14ac:dyDescent="0.3">
      <c r="A36" s="5" t="str">
        <f>'Importations (adap)'!B37</f>
        <v>Margarines et matiéres grasses</v>
      </c>
      <c r="B36" s="5">
        <f>'Importations (adap)'!C37</f>
        <v>17526</v>
      </c>
      <c r="C36" s="5">
        <f>'Importations (adap)'!D37</f>
        <v>305338</v>
      </c>
      <c r="D36" s="5">
        <f>'Importations (adap)'!E37</f>
        <v>16340</v>
      </c>
      <c r="E36" s="5">
        <f>'Importations (adap)'!F37</f>
        <v>277064</v>
      </c>
    </row>
    <row r="37" spans="1:5" ht="16.5" x14ac:dyDescent="0.3">
      <c r="A37" s="5" t="str">
        <f>'Importations (adap)'!B38</f>
        <v>Préparations lactées pour enfants</v>
      </c>
      <c r="B37" s="5">
        <f>'Importations (adap)'!C38</f>
        <v>2521</v>
      </c>
      <c r="C37" s="5">
        <f>'Importations (adap)'!D38</f>
        <v>257694</v>
      </c>
      <c r="D37" s="5">
        <f>'Importations (adap)'!E38</f>
        <v>2907</v>
      </c>
      <c r="E37" s="5">
        <f>'Importations (adap)'!F38</f>
        <v>279195</v>
      </c>
    </row>
    <row r="38" spans="1:5" ht="16.5" x14ac:dyDescent="0.3">
      <c r="A38" s="5" t="str">
        <f>'Importations (adap)'!B39</f>
        <v>Pommes de terre</v>
      </c>
      <c r="B38" s="5">
        <f>'Importations (adap)'!C39</f>
        <v>43833</v>
      </c>
      <c r="C38" s="5">
        <f>'Importations (adap)'!D39</f>
        <v>243518</v>
      </c>
      <c r="D38" s="5">
        <f>'Importations (adap)'!E39</f>
        <v>38245</v>
      </c>
      <c r="E38" s="5">
        <f>'Importations (adap)'!F39</f>
        <v>376516</v>
      </c>
    </row>
    <row r="39" spans="1:5" ht="16.5" x14ac:dyDescent="0.3">
      <c r="A39" s="5" t="str">
        <f>'Importations (adap)'!B40</f>
        <v>Autres produits alimentaires</v>
      </c>
      <c r="B39" s="5">
        <f>'Importations (adap)'!C40</f>
        <v>150285</v>
      </c>
      <c r="C39" s="5">
        <f>'Importations (adap)'!D40</f>
        <v>1878414</v>
      </c>
      <c r="D39" s="5">
        <f>'Importations (adap)'!E40</f>
        <v>141041</v>
      </c>
      <c r="E39" s="5">
        <f>'Importations (adap)'!F40</f>
        <v>1940371</v>
      </c>
    </row>
    <row r="40" spans="1:5" x14ac:dyDescent="0.25">
      <c r="A40" s="2" t="str">
        <f>UPPER('Importations (adap)'!B41)</f>
        <v>ENERGIE ET LUBRIFIANTS</v>
      </c>
      <c r="B40" s="2">
        <f>'Importations (adap)'!C41</f>
        <v>13818897</v>
      </c>
      <c r="C40" s="2">
        <f>'Importations (adap)'!D41</f>
        <v>55185247</v>
      </c>
      <c r="D40" s="2">
        <f>'Importations (adap)'!E41</f>
        <v>14927315</v>
      </c>
      <c r="E40" s="2">
        <f>'Importations (adap)'!F41</f>
        <v>45704006</v>
      </c>
    </row>
    <row r="41" spans="1:5" ht="16.5" x14ac:dyDescent="0.3">
      <c r="A41" s="5" t="str">
        <f>'Importations (adap)'!B42</f>
        <v>Gas-oils et fuel-oils</v>
      </c>
      <c r="B41" s="5">
        <f>'Importations (adap)'!C42</f>
        <v>3489751</v>
      </c>
      <c r="C41" s="5">
        <f>'Importations (adap)'!D42</f>
        <v>29639643</v>
      </c>
      <c r="D41" s="5">
        <f>'Importations (adap)'!E42</f>
        <v>3260402</v>
      </c>
      <c r="E41" s="5">
        <f>'Importations (adap)'!F42</f>
        <v>21506801</v>
      </c>
    </row>
    <row r="42" spans="1:5" ht="16.5" x14ac:dyDescent="0.3">
      <c r="A42" s="5" t="str">
        <f>'Importations (adap)'!B43</f>
        <v>Gaz de pétrole et autres hydrocarbures</v>
      </c>
      <c r="B42" s="5">
        <f>'Importations (adap)'!C43</f>
        <v>4484639</v>
      </c>
      <c r="C42" s="5">
        <f>'Importations (adap)'!D43</f>
        <v>9197464</v>
      </c>
      <c r="D42" s="5">
        <f>'Importations (adap)'!E43</f>
        <v>5198135</v>
      </c>
      <c r="E42" s="5">
        <f>'Importations (adap)'!F43</f>
        <v>9184128</v>
      </c>
    </row>
    <row r="43" spans="1:5" ht="16.5" x14ac:dyDescent="0.3">
      <c r="A43" s="5" t="str">
        <f>'Importations (adap)'!B44</f>
        <v>Huiles de pétrole et lubrifiants</v>
      </c>
      <c r="B43" s="5">
        <f>'Importations (adap)'!C44</f>
        <v>670599</v>
      </c>
      <c r="C43" s="5">
        <f>'Importations (adap)'!D44</f>
        <v>6669299</v>
      </c>
      <c r="D43" s="5">
        <f>'Importations (adap)'!E44</f>
        <v>636686</v>
      </c>
      <c r="E43" s="5">
        <f>'Importations (adap)'!F44</f>
        <v>4979880</v>
      </c>
    </row>
    <row r="44" spans="1:5" ht="16.5" x14ac:dyDescent="0.3">
      <c r="A44" s="5" t="str">
        <f>'Importations (adap)'!B45</f>
        <v>Houilles; cokes et combustibles solides similaires</v>
      </c>
      <c r="B44" s="5">
        <f>'Importations (adap)'!C45</f>
        <v>4658660</v>
      </c>
      <c r="C44" s="5">
        <f>'Importations (adap)'!D45</f>
        <v>5136898</v>
      </c>
      <c r="D44" s="5">
        <f>'Importations (adap)'!E45</f>
        <v>5292516</v>
      </c>
      <c r="E44" s="5">
        <f>'Importations (adap)'!F45</f>
        <v>5960064</v>
      </c>
    </row>
    <row r="45" spans="1:5" ht="16.5" x14ac:dyDescent="0.3">
      <c r="A45" s="5" t="str">
        <f>'Importations (adap)'!B46</f>
        <v>Essence de pétrole</v>
      </c>
      <c r="B45" s="5">
        <f>'Importations (adap)'!C46</f>
        <v>369733</v>
      </c>
      <c r="C45" s="5">
        <f>'Importations (adap)'!D46</f>
        <v>3127659</v>
      </c>
      <c r="D45" s="5">
        <f>'Importations (adap)'!E46</f>
        <v>352618</v>
      </c>
      <c r="E45" s="5">
        <f>'Importations (adap)'!F46</f>
        <v>2634784</v>
      </c>
    </row>
    <row r="46" spans="1:5" ht="16.5" x14ac:dyDescent="0.3">
      <c r="A46" s="5" t="str">
        <f>'Importations (adap)'!B47</f>
        <v>Paraffines et autres produits dérivés du pétrole</v>
      </c>
      <c r="B46" s="5">
        <f>'Importations (adap)'!C47</f>
        <v>145514</v>
      </c>
      <c r="C46" s="5">
        <f>'Importations (adap)'!D47</f>
        <v>711336</v>
      </c>
      <c r="D46" s="5">
        <f>'Importations (adap)'!E47</f>
        <v>186957</v>
      </c>
      <c r="E46" s="5">
        <f>'Importations (adap)'!F47</f>
        <v>929641</v>
      </c>
    </row>
    <row r="47" spans="1:5" ht="16.5" x14ac:dyDescent="0.3">
      <c r="A47" s="5" t="str">
        <f>'Importations (adap)'!B48</f>
        <v>Autres produits énergétiques</v>
      </c>
      <c r="B47" s="5">
        <f>'Importations (adap)'!C48</f>
        <v>0</v>
      </c>
      <c r="C47" s="5">
        <f>'Importations (adap)'!D48</f>
        <v>702948</v>
      </c>
      <c r="D47" s="5">
        <f>'Importations (adap)'!E48</f>
        <v>0</v>
      </c>
      <c r="E47" s="5">
        <f>'Importations (adap)'!F48</f>
        <v>508708</v>
      </c>
    </row>
    <row r="48" spans="1:5" x14ac:dyDescent="0.25">
      <c r="A48" s="2" t="str">
        <f>UPPER('Importations (adap)'!B49)</f>
        <v>PRODUITS BRUTS D'ORIGINE ANIMALE ET VEGETALE</v>
      </c>
      <c r="B48" s="2">
        <f>'Importations (adap)'!C49</f>
        <v>786113</v>
      </c>
      <c r="C48" s="2">
        <f>'Importations (adap)'!D49</f>
        <v>7963250</v>
      </c>
      <c r="D48" s="2">
        <f>'Importations (adap)'!E49</f>
        <v>931256</v>
      </c>
      <c r="E48" s="2">
        <f>'Importations (adap)'!F49</f>
        <v>8740585</v>
      </c>
    </row>
    <row r="49" spans="1:5" ht="16.5" x14ac:dyDescent="0.3">
      <c r="A49" s="5" t="str">
        <f>'Importations (adap)'!B50</f>
        <v>Huile de soja brute ou raffinée</v>
      </c>
      <c r="B49" s="5">
        <f>'Importations (adap)'!C50</f>
        <v>272571</v>
      </c>
      <c r="C49" s="5">
        <f>'Importations (adap)'!D50</f>
        <v>2988790</v>
      </c>
      <c r="D49" s="5">
        <f>'Importations (adap)'!E50</f>
        <v>262711</v>
      </c>
      <c r="E49" s="5">
        <f>'Importations (adap)'!F50</f>
        <v>2808918</v>
      </c>
    </row>
    <row r="50" spans="1:5" ht="16.5" x14ac:dyDescent="0.3">
      <c r="A50" s="5" t="str">
        <f>'Importations (adap)'!B51</f>
        <v>Bois bruts, équarris ou sciés</v>
      </c>
      <c r="B50" s="5">
        <f>'Importations (adap)'!C51</f>
        <v>215414</v>
      </c>
      <c r="C50" s="5">
        <f>'Importations (adap)'!D51</f>
        <v>1079409</v>
      </c>
      <c r="D50" s="5">
        <f>'Importations (adap)'!E51</f>
        <v>279149</v>
      </c>
      <c r="E50" s="5">
        <f>'Importations (adap)'!F51</f>
        <v>1382548</v>
      </c>
    </row>
    <row r="51" spans="1:5" ht="16.5" x14ac:dyDescent="0.3">
      <c r="A51" s="5" t="str">
        <f>'Importations (adap)'!B52</f>
        <v>Graines, spores et fruits à ensemencer</v>
      </c>
      <c r="B51" s="5">
        <f>'Importations (adap)'!C52</f>
        <v>1849</v>
      </c>
      <c r="C51" s="5">
        <f>'Importations (adap)'!D52</f>
        <v>800647</v>
      </c>
      <c r="D51" s="5">
        <f>'Importations (adap)'!E52</f>
        <v>17068</v>
      </c>
      <c r="E51" s="5">
        <f>'Importations (adap)'!F52</f>
        <v>698643</v>
      </c>
    </row>
    <row r="52" spans="1:5" ht="16.5" x14ac:dyDescent="0.3">
      <c r="A52" s="5" t="str">
        <f>'Importations (adap)'!B53</f>
        <v>Huile de palme ou palmiste brute ou raffinée</v>
      </c>
      <c r="B52" s="5">
        <f>'Importations (adap)'!C53</f>
        <v>41479</v>
      </c>
      <c r="C52" s="5">
        <f>'Importations (adap)'!D53</f>
        <v>537232</v>
      </c>
      <c r="D52" s="5">
        <f>'Importations (adap)'!E53</f>
        <v>39025</v>
      </c>
      <c r="E52" s="5">
        <f>'Importations (adap)'!F53</f>
        <v>535418</v>
      </c>
    </row>
    <row r="53" spans="1:5" ht="16.5" x14ac:dyDescent="0.3">
      <c r="A53" s="5" t="str">
        <f>'Importations (adap)'!B54</f>
        <v>Graines et fruits oléagineux</v>
      </c>
      <c r="B53" s="5">
        <f>'Importations (adap)'!C54</f>
        <v>26860</v>
      </c>
      <c r="C53" s="5">
        <f>'Importations (adap)'!D54</f>
        <v>478277</v>
      </c>
      <c r="D53" s="5">
        <f>'Importations (adap)'!E54</f>
        <v>31936</v>
      </c>
      <c r="E53" s="5">
        <f>'Importations (adap)'!F54</f>
        <v>625608</v>
      </c>
    </row>
    <row r="54" spans="1:5" ht="16.5" x14ac:dyDescent="0.3">
      <c r="A54" s="5" t="str">
        <f>'Importations (adap)'!B55</f>
        <v>Plantes vivantes et produits de la floriculture</v>
      </c>
      <c r="B54" s="5">
        <f>'Importations (adap)'!C55</f>
        <v>3213</v>
      </c>
      <c r="C54" s="5">
        <f>'Importations (adap)'!D55</f>
        <v>325254</v>
      </c>
      <c r="D54" s="5">
        <f>'Importations (adap)'!E55</f>
        <v>6426</v>
      </c>
      <c r="E54" s="5">
        <f>'Importations (adap)'!F55</f>
        <v>342059</v>
      </c>
    </row>
    <row r="55" spans="1:5" ht="16.5" x14ac:dyDescent="0.3">
      <c r="A55" s="5" t="str">
        <f>'Importations (adap)'!B56</f>
        <v>Sous-produits animaux non comestibles</v>
      </c>
      <c r="B55" s="5">
        <f>'Importations (adap)'!C56</f>
        <v>7160</v>
      </c>
      <c r="C55" s="5">
        <f>'Importations (adap)'!D56</f>
        <v>308414</v>
      </c>
      <c r="D55" s="5">
        <f>'Importations (adap)'!E56</f>
        <v>7446</v>
      </c>
      <c r="E55" s="5">
        <f>'Importations (adap)'!F56</f>
        <v>323905</v>
      </c>
    </row>
    <row r="56" spans="1:5" ht="16.5" x14ac:dyDescent="0.3">
      <c r="A56" s="5" t="str">
        <f>'Importations (adap)'!B57</f>
        <v>Caoutchouc naturel ou régénéré</v>
      </c>
      <c r="B56" s="5">
        <f>'Importations (adap)'!C57</f>
        <v>93989</v>
      </c>
      <c r="C56" s="5">
        <f>'Importations (adap)'!D57</f>
        <v>263955</v>
      </c>
      <c r="D56" s="5">
        <f>'Importations (adap)'!E57</f>
        <v>88603</v>
      </c>
      <c r="E56" s="5">
        <f>'Importations (adap)'!F57</f>
        <v>115025</v>
      </c>
    </row>
    <row r="57" spans="1:5" ht="16.5" x14ac:dyDescent="0.3">
      <c r="A57" s="5" t="str">
        <f>'Importations (adap)'!B58</f>
        <v>Huile de tournesol brute ou raffinée</v>
      </c>
      <c r="B57" s="5">
        <f>'Importations (adap)'!C58</f>
        <v>14657</v>
      </c>
      <c r="C57" s="5">
        <f>'Importations (adap)'!D58</f>
        <v>193445</v>
      </c>
      <c r="D57" s="5">
        <f>'Importations (adap)'!E58</f>
        <v>30293</v>
      </c>
      <c r="E57" s="5">
        <f>'Importations (adap)'!F58</f>
        <v>370947</v>
      </c>
    </row>
    <row r="58" spans="1:5" ht="16.5" x14ac:dyDescent="0.3">
      <c r="A58" s="5" t="str">
        <f>'Importations (adap)'!B59</f>
        <v>Autres huiles végétales brutes ou raffinées</v>
      </c>
      <c r="B58" s="5">
        <f>'Importations (adap)'!C59</f>
        <v>11771</v>
      </c>
      <c r="C58" s="5">
        <f>'Importations (adap)'!D59</f>
        <v>186505</v>
      </c>
      <c r="D58" s="5">
        <f>'Importations (adap)'!E59</f>
        <v>14798</v>
      </c>
      <c r="E58" s="5">
        <f>'Importations (adap)'!F59</f>
        <v>215894</v>
      </c>
    </row>
    <row r="59" spans="1:5" ht="16.5" x14ac:dyDescent="0.3">
      <c r="A59" s="5" t="str">
        <f>'Importations (adap)'!B60</f>
        <v>Plantes et parties de plantes</v>
      </c>
      <c r="B59" s="5">
        <f>'Importations (adap)'!C60</f>
        <v>54576</v>
      </c>
      <c r="C59" s="5">
        <f>'Importations (adap)'!D60</f>
        <v>173486</v>
      </c>
      <c r="D59" s="5">
        <f>'Importations (adap)'!E60</f>
        <v>100317</v>
      </c>
      <c r="E59" s="5">
        <f>'Importations (adap)'!F60</f>
        <v>266308</v>
      </c>
    </row>
    <row r="60" spans="1:5" ht="16.5" x14ac:dyDescent="0.3">
      <c r="A60" s="5" t="str">
        <f>'Importations (adap)'!B61</f>
        <v>Pâte à papier</v>
      </c>
      <c r="B60" s="5">
        <f>'Importations (adap)'!C61</f>
        <v>21318</v>
      </c>
      <c r="C60" s="5">
        <f>'Importations (adap)'!D61</f>
        <v>159064</v>
      </c>
      <c r="D60" s="5">
        <f>'Importations (adap)'!E61</f>
        <v>21743</v>
      </c>
      <c r="E60" s="5">
        <f>'Importations (adap)'!F61</f>
        <v>166832</v>
      </c>
    </row>
    <row r="61" spans="1:5" ht="16.5" x14ac:dyDescent="0.3">
      <c r="A61" s="5" t="str">
        <f>'Importations (adap)'!B62</f>
        <v>Gommes; résines et autres sucs et extraits végétaux</v>
      </c>
      <c r="B61" s="5">
        <f>'Importations (adap)'!C62</f>
        <v>909</v>
      </c>
      <c r="C61" s="5">
        <f>'Importations (adap)'!D62</f>
        <v>94032</v>
      </c>
      <c r="D61" s="5">
        <f>'Importations (adap)'!E62</f>
        <v>821</v>
      </c>
      <c r="E61" s="5">
        <f>'Importations (adap)'!F62</f>
        <v>82534</v>
      </c>
    </row>
    <row r="62" spans="1:5" ht="16.5" x14ac:dyDescent="0.3">
      <c r="A62" s="5" t="str">
        <f>'Importations (adap)'!B63</f>
        <v>Graisses et huiles de poissons</v>
      </c>
      <c r="B62" s="5">
        <f>'Importations (adap)'!C63</f>
        <v>1402</v>
      </c>
      <c r="C62" s="5">
        <f>'Importations (adap)'!D63</f>
        <v>62082</v>
      </c>
      <c r="D62" s="5">
        <f>'Importations (adap)'!E63</f>
        <v>96</v>
      </c>
      <c r="E62" s="5">
        <f>'Importations (adap)'!F63</f>
        <v>7198</v>
      </c>
    </row>
    <row r="63" spans="1:5" ht="16.5" x14ac:dyDescent="0.3">
      <c r="A63" s="5" t="str">
        <f>'Importations (adap)'!B64</f>
        <v>Animaux vivants</v>
      </c>
      <c r="B63" s="5">
        <f>'Importations (adap)'!C64</f>
        <v>707</v>
      </c>
      <c r="C63" s="5">
        <f>'Importations (adap)'!D64</f>
        <v>59268</v>
      </c>
      <c r="D63" s="5">
        <f>'Importations (adap)'!E64</f>
        <v>579</v>
      </c>
      <c r="E63" s="5">
        <f>'Importations (adap)'!F64</f>
        <v>42920</v>
      </c>
    </row>
    <row r="64" spans="1:5" ht="16.5" x14ac:dyDescent="0.3">
      <c r="A64" s="5" t="str">
        <f>'Importations (adap)'!B65</f>
        <v>Autres fibres textiles vegetales</v>
      </c>
      <c r="B64" s="5">
        <f>'Importations (adap)'!C65</f>
        <v>3487</v>
      </c>
      <c r="C64" s="5">
        <f>'Importations (adap)'!D65</f>
        <v>59190</v>
      </c>
      <c r="D64" s="5">
        <f>'Importations (adap)'!E65</f>
        <v>3262</v>
      </c>
      <c r="E64" s="5">
        <f>'Importations (adap)'!F65</f>
        <v>59610</v>
      </c>
    </row>
    <row r="65" spans="1:5" ht="16.5" x14ac:dyDescent="0.3">
      <c r="A65" s="5" t="str">
        <f>'Importations (adap)'!B66</f>
        <v>Huile d'olive brute ou raffinée</v>
      </c>
      <c r="B65" s="5">
        <f>'Importations (adap)'!C66</f>
        <v>1140</v>
      </c>
      <c r="C65" s="5">
        <f>'Importations (adap)'!D66</f>
        <v>47368</v>
      </c>
      <c r="D65" s="5">
        <f>'Importations (adap)'!E66</f>
        <v>12370</v>
      </c>
      <c r="E65" s="5">
        <f>'Importations (adap)'!F66</f>
        <v>559789</v>
      </c>
    </row>
    <row r="66" spans="1:5" ht="16.5" x14ac:dyDescent="0.3">
      <c r="A66" s="5" t="str">
        <f>'Importations (adap)'!B67</f>
        <v>Autres produits bruts d'origine animale et végétale</v>
      </c>
      <c r="B66" s="5">
        <f>'Importations (adap)'!C67</f>
        <v>13611</v>
      </c>
      <c r="C66" s="5">
        <f>'Importations (adap)'!D67</f>
        <v>146832</v>
      </c>
      <c r="D66" s="5">
        <f>'Importations (adap)'!E67</f>
        <v>14613</v>
      </c>
      <c r="E66" s="5">
        <f>'Importations (adap)'!F67</f>
        <v>136429</v>
      </c>
    </row>
    <row r="67" spans="1:5" x14ac:dyDescent="0.25">
      <c r="A67" s="2" t="str">
        <f>UPPER('Importations (adap)'!B68)</f>
        <v>PRODUITS BRUTS D'ORIGINE MINERALE</v>
      </c>
      <c r="B67" s="2">
        <f>'Importations (adap)'!C68</f>
        <v>3712983</v>
      </c>
      <c r="C67" s="2">
        <f>'Importations (adap)'!D68</f>
        <v>16192944</v>
      </c>
      <c r="D67" s="2">
        <f>'Importations (adap)'!E68</f>
        <v>3813608</v>
      </c>
      <c r="E67" s="2">
        <f>'Importations (adap)'!F68</f>
        <v>8205448</v>
      </c>
    </row>
    <row r="68" spans="1:5" ht="16.5" x14ac:dyDescent="0.3">
      <c r="A68" s="5" t="str">
        <f>'Importations (adap)'!B69</f>
        <v>Soufres bruts et non raffinés</v>
      </c>
      <c r="B68" s="5">
        <f>'Importations (adap)'!C69</f>
        <v>2811529</v>
      </c>
      <c r="C68" s="5">
        <f>'Importations (adap)'!D69</f>
        <v>12869395</v>
      </c>
      <c r="D68" s="5">
        <f>'Importations (adap)'!E69</f>
        <v>2994697</v>
      </c>
      <c r="E68" s="5">
        <f>'Importations (adap)'!F69</f>
        <v>5327351</v>
      </c>
    </row>
    <row r="69" spans="1:5" ht="16.5" x14ac:dyDescent="0.3">
      <c r="A69" s="5" t="str">
        <f>'Importations (adap)'!B70</f>
        <v>Ferraille, déchets, débris de cuivre,fonte, fer, acier et autres mierais</v>
      </c>
      <c r="B69" s="5">
        <f>'Importations (adap)'!C70</f>
        <v>673791</v>
      </c>
      <c r="C69" s="5">
        <f>'Importations (adap)'!D70</f>
        <v>2516059</v>
      </c>
      <c r="D69" s="5">
        <f>'Importations (adap)'!E70</f>
        <v>532151</v>
      </c>
      <c r="E69" s="5">
        <f>'Importations (adap)'!F70</f>
        <v>1984748</v>
      </c>
    </row>
    <row r="70" spans="1:5" ht="16.5" x14ac:dyDescent="0.3">
      <c r="A70" s="5" t="str">
        <f>'Importations (adap)'!B71</f>
        <v>Fibres textiles synthétiques</v>
      </c>
      <c r="B70" s="5">
        <f>'Importations (adap)'!C71</f>
        <v>15217</v>
      </c>
      <c r="C70" s="5">
        <f>'Importations (adap)'!D71</f>
        <v>227381</v>
      </c>
      <c r="D70" s="5">
        <f>'Importations (adap)'!E71</f>
        <v>14203</v>
      </c>
      <c r="E70" s="5">
        <f>'Importations (adap)'!F71</f>
        <v>220267</v>
      </c>
    </row>
    <row r="71" spans="1:5" ht="16.5" x14ac:dyDescent="0.3">
      <c r="A71" s="5" t="str">
        <f>'Importations (adap)'!B72</f>
        <v>Caoutchouc synthétique</v>
      </c>
      <c r="B71" s="5">
        <f>'Importations (adap)'!C72</f>
        <v>9738</v>
      </c>
      <c r="C71" s="5">
        <f>'Importations (adap)'!D72</f>
        <v>210015</v>
      </c>
      <c r="D71" s="5">
        <f>'Importations (adap)'!E72</f>
        <v>13316</v>
      </c>
      <c r="E71" s="5">
        <f>'Importations (adap)'!F72</f>
        <v>282726</v>
      </c>
    </row>
    <row r="72" spans="1:5" ht="16.5" x14ac:dyDescent="0.3">
      <c r="A72" s="5" t="str">
        <f>'Importations (adap)'!B73</f>
        <v>Sable; quartz; kaolin et autres argiles</v>
      </c>
      <c r="B72" s="5">
        <f>'Importations (adap)'!C73</f>
        <v>75384</v>
      </c>
      <c r="C72" s="5">
        <f>'Importations (adap)'!D73</f>
        <v>150058</v>
      </c>
      <c r="D72" s="5">
        <f>'Importations (adap)'!E73</f>
        <v>97596</v>
      </c>
      <c r="E72" s="5">
        <f>'Importations (adap)'!F73</f>
        <v>155674</v>
      </c>
    </row>
    <row r="73" spans="1:5" ht="16.5" x14ac:dyDescent="0.3">
      <c r="A73" s="5" t="str">
        <f>'Importations (adap)'!B74</f>
        <v>Autres produits bruts d'origine minérale</v>
      </c>
      <c r="B73" s="5">
        <f>'Importations (adap)'!C74</f>
        <v>127324</v>
      </c>
      <c r="C73" s="5">
        <f>'Importations (adap)'!D74</f>
        <v>220036</v>
      </c>
      <c r="D73" s="5">
        <f>'Importations (adap)'!E74</f>
        <v>161645</v>
      </c>
      <c r="E73" s="5">
        <f>'Importations (adap)'!F74</f>
        <v>234682</v>
      </c>
    </row>
    <row r="74" spans="1:5" x14ac:dyDescent="0.25">
      <c r="A74" s="2" t="str">
        <f>UPPER('Importations (adap)'!B75)</f>
        <v>DEMI PRODUITS</v>
      </c>
      <c r="B74" s="2">
        <f>'Importations (adap)'!C75</f>
        <v>4795536</v>
      </c>
      <c r="C74" s="2">
        <f>'Importations (adap)'!D75</f>
        <v>70762639</v>
      </c>
      <c r="D74" s="2">
        <f>'Importations (adap)'!E75</f>
        <v>5580410</v>
      </c>
      <c r="E74" s="2">
        <f>'Importations (adap)'!F75</f>
        <v>70598862</v>
      </c>
    </row>
    <row r="75" spans="1:5" ht="16.5" x14ac:dyDescent="0.3">
      <c r="A75" s="5" t="str">
        <f>'Importations (adap)'!B76</f>
        <v>Matières plastiques et ouvrages divers en plastique</v>
      </c>
      <c r="B75" s="5">
        <f>'Importations (adap)'!C76</f>
        <v>571824</v>
      </c>
      <c r="C75" s="5">
        <f>'Importations (adap)'!D76</f>
        <v>9268354</v>
      </c>
      <c r="D75" s="5">
        <f>'Importations (adap)'!E76</f>
        <v>557920</v>
      </c>
      <c r="E75" s="5">
        <f>'Importations (adap)'!F76</f>
        <v>9252356</v>
      </c>
    </row>
    <row r="76" spans="1:5" ht="16.5" x14ac:dyDescent="0.3">
      <c r="A76" s="5" t="str">
        <f>'Importations (adap)'!B77</f>
        <v>Produits chimiques</v>
      </c>
      <c r="B76" s="5">
        <f>'Importations (adap)'!C77</f>
        <v>618818</v>
      </c>
      <c r="C76" s="5">
        <f>'Importations (adap)'!D77</f>
        <v>6770605</v>
      </c>
      <c r="D76" s="5">
        <f>'Importations (adap)'!E77</f>
        <v>956348</v>
      </c>
      <c r="E76" s="5">
        <f>'Importations (adap)'!F77</f>
        <v>7102650</v>
      </c>
    </row>
    <row r="77" spans="1:5" ht="16.5" x14ac:dyDescent="0.3">
      <c r="A77" s="5" t="str">
        <f>'Importations (adap)'!B78</f>
        <v>Fils, barres et profilés en cuivre</v>
      </c>
      <c r="B77" s="5">
        <f>'Importations (adap)'!C78</f>
        <v>53335</v>
      </c>
      <c r="C77" s="5">
        <f>'Importations (adap)'!D78</f>
        <v>6397107</v>
      </c>
      <c r="D77" s="5">
        <f>'Importations (adap)'!E78</f>
        <v>50863</v>
      </c>
      <c r="E77" s="5">
        <f>'Importations (adap)'!F78</f>
        <v>4873181</v>
      </c>
    </row>
    <row r="78" spans="1:5" ht="16.5" x14ac:dyDescent="0.3">
      <c r="A78" s="5" t="str">
        <f>'Importations (adap)'!B79</f>
        <v>Papiers et cartons; ouvrages divers en papiers et cartons</v>
      </c>
      <c r="B78" s="5">
        <f>'Importations (adap)'!C79</f>
        <v>367688</v>
      </c>
      <c r="C78" s="5">
        <f>'Importations (adap)'!D79</f>
        <v>3711871</v>
      </c>
      <c r="D78" s="5">
        <f>'Importations (adap)'!E79</f>
        <v>435096</v>
      </c>
      <c r="E78" s="5">
        <f>'Importations (adap)'!F79</f>
        <v>3971407</v>
      </c>
    </row>
    <row r="79" spans="1:5" ht="16.5" x14ac:dyDescent="0.3">
      <c r="A79" s="5" t="str">
        <f>'Importations (adap)'!B80</f>
        <v>Ammoniac</v>
      </c>
      <c r="B79" s="5">
        <f>'Importations (adap)'!C80</f>
        <v>561893</v>
      </c>
      <c r="C79" s="5">
        <f>'Importations (adap)'!D80</f>
        <v>3284284</v>
      </c>
      <c r="D79" s="5">
        <f>'Importations (adap)'!E80</f>
        <v>720217</v>
      </c>
      <c r="E79" s="5">
        <f>'Importations (adap)'!F80</f>
        <v>3282218</v>
      </c>
    </row>
    <row r="80" spans="1:5" ht="16.5" x14ac:dyDescent="0.3">
      <c r="A80" s="5" t="str">
        <f>'Importations (adap)'!B81</f>
        <v>Fils et câbles électriques</v>
      </c>
      <c r="B80" s="5">
        <f>'Importations (adap)'!C81</f>
        <v>33291</v>
      </c>
      <c r="C80" s="5">
        <f>'Importations (adap)'!D81</f>
        <v>3111711</v>
      </c>
      <c r="D80" s="5">
        <f>'Importations (adap)'!E81</f>
        <v>28929</v>
      </c>
      <c r="E80" s="5">
        <f>'Importations (adap)'!F81</f>
        <v>2485286</v>
      </c>
    </row>
    <row r="81" spans="1:5" ht="16.5" x14ac:dyDescent="0.3">
      <c r="A81" s="5" t="str">
        <f>'Importations (adap)'!B82</f>
        <v>Accessoires de tuyauterie et construction métallique</v>
      </c>
      <c r="B81" s="5">
        <f>'Importations (adap)'!C82</f>
        <v>122869</v>
      </c>
      <c r="C81" s="5">
        <f>'Importations (adap)'!D82</f>
        <v>2808741</v>
      </c>
      <c r="D81" s="5">
        <f>'Importations (adap)'!E82</f>
        <v>63267</v>
      </c>
      <c r="E81" s="5">
        <f>'Importations (adap)'!F82</f>
        <v>1890448</v>
      </c>
    </row>
    <row r="82" spans="1:5" ht="16.5" x14ac:dyDescent="0.3">
      <c r="A82" s="5" t="str">
        <f>'Importations (adap)'!B83</f>
        <v>Bois préparés et ouvrages en bois</v>
      </c>
      <c r="B82" s="5">
        <f>'Importations (adap)'!C83</f>
        <v>241642</v>
      </c>
      <c r="C82" s="5">
        <f>'Importations (adap)'!D83</f>
        <v>1810517</v>
      </c>
      <c r="D82" s="5">
        <f>'Importations (adap)'!E83</f>
        <v>271126</v>
      </c>
      <c r="E82" s="5">
        <f>'Importations (adap)'!F83</f>
        <v>1963224</v>
      </c>
    </row>
    <row r="83" spans="1:5" ht="16.5" x14ac:dyDescent="0.3">
      <c r="A83" s="5" t="str">
        <f>'Importations (adap)'!B84</f>
        <v>Aluminium brut, déchets et poudres d'aluminium</v>
      </c>
      <c r="B83" s="5">
        <f>'Importations (adap)'!C84</f>
        <v>54424</v>
      </c>
      <c r="C83" s="5">
        <f>'Importations (adap)'!D84</f>
        <v>1725029</v>
      </c>
      <c r="D83" s="5">
        <f>'Importations (adap)'!E84</f>
        <v>75002</v>
      </c>
      <c r="E83" s="5">
        <f>'Importations (adap)'!F84</f>
        <v>2146611</v>
      </c>
    </row>
    <row r="84" spans="1:5" ht="16.5" x14ac:dyDescent="0.3">
      <c r="A84" s="5" t="str">
        <f>'Importations (adap)'!B85</f>
        <v>Engrais naturels et chimiques</v>
      </c>
      <c r="B84" s="5">
        <f>'Importations (adap)'!C85</f>
        <v>383106</v>
      </c>
      <c r="C84" s="5">
        <f>'Importations (adap)'!D85</f>
        <v>1634152</v>
      </c>
      <c r="D84" s="5">
        <f>'Importations (adap)'!E85</f>
        <v>345672</v>
      </c>
      <c r="E84" s="5">
        <f>'Importations (adap)'!F85</f>
        <v>1388365</v>
      </c>
    </row>
    <row r="85" spans="1:5" ht="16.5" x14ac:dyDescent="0.3">
      <c r="A85" s="5" t="str">
        <f>'Importations (adap)'!B86</f>
        <v>Produits laminés plats, en fer ou en aciers non alliés</v>
      </c>
      <c r="B85" s="5">
        <f>'Importations (adap)'!C86</f>
        <v>170296</v>
      </c>
      <c r="C85" s="5">
        <f>'Importations (adap)'!D86</f>
        <v>1624069</v>
      </c>
      <c r="D85" s="5">
        <f>'Importations (adap)'!E86</f>
        <v>144990</v>
      </c>
      <c r="E85" s="5">
        <f>'Importations (adap)'!F86</f>
        <v>1455881</v>
      </c>
    </row>
    <row r="86" spans="1:5" ht="16.5" x14ac:dyDescent="0.3">
      <c r="A86" s="5" t="str">
        <f>'Importations (adap)'!B87</f>
        <v>Composants électroniques</v>
      </c>
      <c r="B86" s="5">
        <f>'Importations (adap)'!C87</f>
        <v>224</v>
      </c>
      <c r="C86" s="5">
        <f>'Importations (adap)'!D87</f>
        <v>1494390</v>
      </c>
      <c r="D86" s="5">
        <f>'Importations (adap)'!E87</f>
        <v>302</v>
      </c>
      <c r="E86" s="5">
        <f>'Importations (adap)'!F87</f>
        <v>1641492</v>
      </c>
    </row>
    <row r="87" spans="1:5" ht="16.5" x14ac:dyDescent="0.3">
      <c r="A87" s="5" t="str">
        <f>'Importations (adap)'!B88</f>
        <v>Tubes, tuyaux et profilés creux en fonte, fer et acier</v>
      </c>
      <c r="B87" s="5">
        <f>'Importations (adap)'!C88</f>
        <v>88829</v>
      </c>
      <c r="C87" s="5">
        <f>'Importations (adap)'!D88</f>
        <v>1431413</v>
      </c>
      <c r="D87" s="5">
        <f>'Importations (adap)'!E88</f>
        <v>82728</v>
      </c>
      <c r="E87" s="5">
        <f>'Importations (adap)'!F88</f>
        <v>1337956</v>
      </c>
    </row>
    <row r="88" spans="1:5" ht="16.5" x14ac:dyDescent="0.3">
      <c r="A88" s="5" t="str">
        <f>'Importations (adap)'!B89</f>
        <v>Fils, barres, et profilés  en fer ou en aciers non alliés</v>
      </c>
      <c r="B88" s="5">
        <f>'Importations (adap)'!C89</f>
        <v>186287</v>
      </c>
      <c r="C88" s="5">
        <f>'Importations (adap)'!D89</f>
        <v>1289422</v>
      </c>
      <c r="D88" s="5">
        <f>'Importations (adap)'!E89</f>
        <v>242368</v>
      </c>
      <c r="E88" s="5">
        <f>'Importations (adap)'!F89</f>
        <v>1802874</v>
      </c>
    </row>
    <row r="89" spans="1:5" ht="16.5" x14ac:dyDescent="0.3">
      <c r="A89" s="5" t="str">
        <f>'Importations (adap)'!B90</f>
        <v>Produits céramiques</v>
      </c>
      <c r="B89" s="5">
        <f>'Importations (adap)'!C90</f>
        <v>232522</v>
      </c>
      <c r="C89" s="5">
        <f>'Importations (adap)'!D90</f>
        <v>1277794</v>
      </c>
      <c r="D89" s="5">
        <f>'Importations (adap)'!E90</f>
        <v>257061</v>
      </c>
      <c r="E89" s="5">
        <f>'Importations (adap)'!F90</f>
        <v>1312683</v>
      </c>
    </row>
    <row r="90" spans="1:5" ht="16.5" x14ac:dyDescent="0.3">
      <c r="A90" s="5" t="str">
        <f>'Importations (adap)'!B91</f>
        <v>Verre et ouvrages en verre</v>
      </c>
      <c r="B90" s="5">
        <f>'Importations (adap)'!C91</f>
        <v>176663</v>
      </c>
      <c r="C90" s="5">
        <f>'Importations (adap)'!D91</f>
        <v>1264061</v>
      </c>
      <c r="D90" s="5">
        <f>'Importations (adap)'!E91</f>
        <v>145859</v>
      </c>
      <c r="E90" s="5">
        <f>'Importations (adap)'!F91</f>
        <v>1119266</v>
      </c>
    </row>
    <row r="91" spans="1:5" ht="16.5" x14ac:dyDescent="0.3">
      <c r="A91" s="5" t="str">
        <f>'Importations (adap)'!B92</f>
        <v>Tissus imprégnés ou enduits de matières diverse</v>
      </c>
      <c r="B91" s="5">
        <f>'Importations (adap)'!C92</f>
        <v>15763</v>
      </c>
      <c r="C91" s="5">
        <f>'Importations (adap)'!D92</f>
        <v>1242182</v>
      </c>
      <c r="D91" s="5">
        <f>'Importations (adap)'!E92</f>
        <v>14798</v>
      </c>
      <c r="E91" s="5">
        <f>'Importations (adap)'!F92</f>
        <v>1121437</v>
      </c>
    </row>
    <row r="92" spans="1:5" ht="16.5" x14ac:dyDescent="0.3">
      <c r="A92" s="5" t="str">
        <f>'Importations (adap)'!B93</f>
        <v>Demi-produits en fer ou en aciers non alliés.</v>
      </c>
      <c r="B92" s="5">
        <f>'Importations (adap)'!C93</f>
        <v>250436</v>
      </c>
      <c r="C92" s="5">
        <f>'Importations (adap)'!D93</f>
        <v>1151323</v>
      </c>
      <c r="D92" s="5">
        <f>'Importations (adap)'!E93</f>
        <v>491173</v>
      </c>
      <c r="E92" s="5">
        <f>'Importations (adap)'!F93</f>
        <v>2436116</v>
      </c>
    </row>
    <row r="93" spans="1:5" ht="16.5" x14ac:dyDescent="0.3">
      <c r="A93" s="5" t="str">
        <f>'Importations (adap)'!B94</f>
        <v>Ouvrages en pierres, platre, ciment, ou en matières similaires</v>
      </c>
      <c r="B93" s="5">
        <f>'Importations (adap)'!C94</f>
        <v>155290</v>
      </c>
      <c r="C93" s="5">
        <f>'Importations (adap)'!D94</f>
        <v>1134829</v>
      </c>
      <c r="D93" s="5">
        <f>'Importations (adap)'!E94</f>
        <v>178044</v>
      </c>
      <c r="E93" s="5">
        <f>'Importations (adap)'!F94</f>
        <v>1143606</v>
      </c>
    </row>
    <row r="94" spans="1:5" ht="16.5" x14ac:dyDescent="0.3">
      <c r="A94" s="5" t="str">
        <f>'Importations (adap)'!B95</f>
        <v>Fils de fibres synthétiques et artificielles pour tissage</v>
      </c>
      <c r="B94" s="5">
        <f>'Importations (adap)'!C95</f>
        <v>50871</v>
      </c>
      <c r="C94" s="5">
        <f>'Importations (adap)'!D95</f>
        <v>1129621</v>
      </c>
      <c r="D94" s="5">
        <f>'Importations (adap)'!E95</f>
        <v>53840</v>
      </c>
      <c r="E94" s="5">
        <f>'Importations (adap)'!F95</f>
        <v>1227195</v>
      </c>
    </row>
    <row r="95" spans="1:5" ht="16.5" x14ac:dyDescent="0.3">
      <c r="A95" s="5" t="str">
        <f>'Importations (adap)'!B96</f>
        <v>Autres métaux communs et ouvrages en ces matières</v>
      </c>
      <c r="B95" s="5">
        <f>'Importations (adap)'!C96</f>
        <v>10940</v>
      </c>
      <c r="C95" s="5">
        <f>'Importations (adap)'!D96</f>
        <v>1126530</v>
      </c>
      <c r="D95" s="5">
        <f>'Importations (adap)'!E96</f>
        <v>9828</v>
      </c>
      <c r="E95" s="5">
        <f>'Importations (adap)'!F96</f>
        <v>962718</v>
      </c>
    </row>
    <row r="96" spans="1:5" ht="16.5" x14ac:dyDescent="0.3">
      <c r="A96" s="5" t="str">
        <f>'Importations (adap)'!B97</f>
        <v>Désinfectants et produits similaires</v>
      </c>
      <c r="B96" s="5">
        <f>'Importations (adap)'!C97</f>
        <v>15317</v>
      </c>
      <c r="C96" s="5">
        <f>'Importations (adap)'!D97</f>
        <v>1060201</v>
      </c>
      <c r="D96" s="5">
        <f>'Importations (adap)'!E97</f>
        <v>16275</v>
      </c>
      <c r="E96" s="5">
        <f>'Importations (adap)'!F97</f>
        <v>1178014</v>
      </c>
    </row>
    <row r="97" spans="1:5" ht="16.5" x14ac:dyDescent="0.3">
      <c r="A97" s="5" t="str">
        <f>'Importations (adap)'!B98</f>
        <v>Quincaillerie sauf de ménage</v>
      </c>
      <c r="B97" s="5">
        <f>'Importations (adap)'!C98</f>
        <v>28415</v>
      </c>
      <c r="C97" s="5">
        <f>'Importations (adap)'!D98</f>
        <v>1040795</v>
      </c>
      <c r="D97" s="5">
        <f>'Importations (adap)'!E98</f>
        <v>25586</v>
      </c>
      <c r="E97" s="5">
        <f>'Importations (adap)'!F98</f>
        <v>981919</v>
      </c>
    </row>
    <row r="98" spans="1:5" ht="16.5" x14ac:dyDescent="0.3">
      <c r="A98" s="5" t="str">
        <f>'Importations (adap)'!B99</f>
        <v>Articles de robinetterie et organes similaires</v>
      </c>
      <c r="B98" s="5">
        <f>'Importations (adap)'!C99</f>
        <v>6625</v>
      </c>
      <c r="C98" s="5">
        <f>'Importations (adap)'!D99</f>
        <v>938967</v>
      </c>
      <c r="D98" s="5">
        <f>'Importations (adap)'!E99</f>
        <v>4953</v>
      </c>
      <c r="E98" s="5">
        <f>'Importations (adap)'!F99</f>
        <v>693705</v>
      </c>
    </row>
    <row r="99" spans="1:5" ht="16.5" x14ac:dyDescent="0.3">
      <c r="A99" s="5" t="str">
        <f>'Importations (adap)'!B100</f>
        <v>Tôles et bandes en aluminium</v>
      </c>
      <c r="B99" s="5">
        <f>'Importations (adap)'!C100</f>
        <v>22665</v>
      </c>
      <c r="C99" s="5">
        <f>'Importations (adap)'!D100</f>
        <v>922611</v>
      </c>
      <c r="D99" s="5">
        <f>'Importations (adap)'!E100</f>
        <v>26541</v>
      </c>
      <c r="E99" s="5">
        <f>'Importations (adap)'!F100</f>
        <v>1102984</v>
      </c>
    </row>
    <row r="100" spans="1:5" ht="16.5" x14ac:dyDescent="0.3">
      <c r="A100" s="5" t="str">
        <f>'Importations (adap)'!B101</f>
        <v>Tubes; tuyaux et leurs accessoires, en matière plastique</v>
      </c>
      <c r="B100" s="5">
        <f>'Importations (adap)'!C101</f>
        <v>19533</v>
      </c>
      <c r="C100" s="5">
        <f>'Importations (adap)'!D101</f>
        <v>786757</v>
      </c>
      <c r="D100" s="5">
        <f>'Importations (adap)'!E101</f>
        <v>16004</v>
      </c>
      <c r="E100" s="5">
        <f>'Importations (adap)'!F101</f>
        <v>689583</v>
      </c>
    </row>
    <row r="101" spans="1:5" ht="16.5" x14ac:dyDescent="0.3">
      <c r="A101" s="5" t="str">
        <f>'Importations (adap)'!B102</f>
        <v>Boutons et leur parties en diverse matières</v>
      </c>
      <c r="B101" s="5">
        <f>'Importations (adap)'!C102</f>
        <v>2880</v>
      </c>
      <c r="C101" s="5">
        <f>'Importations (adap)'!D102</f>
        <v>772705</v>
      </c>
      <c r="D101" s="5">
        <f>'Importations (adap)'!E102</f>
        <v>3376</v>
      </c>
      <c r="E101" s="5">
        <f>'Importations (adap)'!F102</f>
        <v>868041</v>
      </c>
    </row>
    <row r="102" spans="1:5" ht="16.5" x14ac:dyDescent="0.3">
      <c r="A102" s="5" t="str">
        <f>'Importations (adap)'!B103</f>
        <v>Fils, barres et profilés en aluminium</v>
      </c>
      <c r="B102" s="5">
        <f>'Importations (adap)'!C103</f>
        <v>19414</v>
      </c>
      <c r="C102" s="5">
        <f>'Importations (adap)'!D103</f>
        <v>754771</v>
      </c>
      <c r="D102" s="5">
        <f>'Importations (adap)'!E103</f>
        <v>18241</v>
      </c>
      <c r="E102" s="5">
        <f>'Importations (adap)'!F103</f>
        <v>712053</v>
      </c>
    </row>
    <row r="103" spans="1:5" ht="16.5" x14ac:dyDescent="0.3">
      <c r="A103" s="5" t="str">
        <f>'Importations (adap)'!B104</f>
        <v>Peintures, vernis et mastics</v>
      </c>
      <c r="B103" s="5">
        <f>'Importations (adap)'!C104</f>
        <v>25399</v>
      </c>
      <c r="C103" s="5">
        <f>'Importations (adap)'!D104</f>
        <v>728356</v>
      </c>
      <c r="D103" s="5">
        <f>'Importations (adap)'!E104</f>
        <v>16847</v>
      </c>
      <c r="E103" s="5">
        <f>'Importations (adap)'!F104</f>
        <v>675793</v>
      </c>
    </row>
    <row r="104" spans="1:5" ht="16.5" x14ac:dyDescent="0.3">
      <c r="A104" s="5" t="str">
        <f>'Importations (adap)'!B105</f>
        <v>Caoutchouc et ouvrages en caoutchouc</v>
      </c>
      <c r="B104" s="5">
        <f>'Importations (adap)'!C105</f>
        <v>12066</v>
      </c>
      <c r="C104" s="5">
        <f>'Importations (adap)'!D105</f>
        <v>653298</v>
      </c>
      <c r="D104" s="5">
        <f>'Importations (adap)'!E105</f>
        <v>14480</v>
      </c>
      <c r="E104" s="5">
        <f>'Importations (adap)'!F105</f>
        <v>649046</v>
      </c>
    </row>
    <row r="105" spans="1:5" ht="16.5" x14ac:dyDescent="0.3">
      <c r="A105" s="5" t="str">
        <f>'Importations (adap)'!B106</f>
        <v>Isolateurs et pièces isolantes</v>
      </c>
      <c r="B105" s="5">
        <f>'Importations (adap)'!C106</f>
        <v>2160</v>
      </c>
      <c r="C105" s="5">
        <f>'Importations (adap)'!D106</f>
        <v>643165</v>
      </c>
      <c r="D105" s="5">
        <f>'Importations (adap)'!E106</f>
        <v>2155</v>
      </c>
      <c r="E105" s="5">
        <f>'Importations (adap)'!F106</f>
        <v>635478</v>
      </c>
    </row>
    <row r="106" spans="1:5" ht="16.5" x14ac:dyDescent="0.3">
      <c r="A106" s="5" t="str">
        <f>'Importations (adap)'!B107</f>
        <v>Huiles essentielles, parfums et aromatisants</v>
      </c>
      <c r="B106" s="5">
        <f>'Importations (adap)'!C107</f>
        <v>5232</v>
      </c>
      <c r="C106" s="5">
        <f>'Importations (adap)'!D107</f>
        <v>612299</v>
      </c>
      <c r="D106" s="5">
        <f>'Importations (adap)'!E107</f>
        <v>4886</v>
      </c>
      <c r="E106" s="5">
        <f>'Importations (adap)'!F107</f>
        <v>590520</v>
      </c>
    </row>
    <row r="107" spans="1:5" ht="16.5" x14ac:dyDescent="0.3">
      <c r="A107" s="5" t="str">
        <f>'Importations (adap)'!B108</f>
        <v>Produits tannants et matières colorantes</v>
      </c>
      <c r="B107" s="5">
        <f>'Importations (adap)'!C108</f>
        <v>16651</v>
      </c>
      <c r="C107" s="5">
        <f>'Importations (adap)'!D108</f>
        <v>524256</v>
      </c>
      <c r="D107" s="5">
        <f>'Importations (adap)'!E108</f>
        <v>15964</v>
      </c>
      <c r="E107" s="5">
        <f>'Importations (adap)'!F108</f>
        <v>525016</v>
      </c>
    </row>
    <row r="108" spans="1:5" ht="16.5" x14ac:dyDescent="0.3">
      <c r="A108" s="5" t="str">
        <f>'Importations (adap)'!B109</f>
        <v>Produits laminés plats en autres aciers alliés</v>
      </c>
      <c r="B108" s="5">
        <f>'Importations (adap)'!C109</f>
        <v>38813</v>
      </c>
      <c r="C108" s="5">
        <f>'Importations (adap)'!D109</f>
        <v>423530</v>
      </c>
      <c r="D108" s="5">
        <f>'Importations (adap)'!E109</f>
        <v>42667</v>
      </c>
      <c r="E108" s="5">
        <f>'Importations (adap)'!F109</f>
        <v>478480</v>
      </c>
    </row>
    <row r="109" spans="1:5" ht="16.5" x14ac:dyDescent="0.3">
      <c r="A109" s="5" t="str">
        <f>'Importations (adap)'!B110</f>
        <v>Matieres albuminoides ; produits a base d'amidons et enzymes</v>
      </c>
      <c r="B109" s="5">
        <f>'Importations (adap)'!C110</f>
        <v>12600</v>
      </c>
      <c r="C109" s="5">
        <f>'Importations (adap)'!D110</f>
        <v>395208</v>
      </c>
      <c r="D109" s="5">
        <f>'Importations (adap)'!E110</f>
        <v>11382</v>
      </c>
      <c r="E109" s="5">
        <f>'Importations (adap)'!F110</f>
        <v>395919</v>
      </c>
    </row>
    <row r="110" spans="1:5" ht="16.5" x14ac:dyDescent="0.3">
      <c r="A110" s="5" t="str">
        <f>'Importations (adap)'!B111</f>
        <v>Tubes, tuyaux et autres ouvrages en aluminium</v>
      </c>
      <c r="B110" s="5">
        <f>'Importations (adap)'!C111</f>
        <v>5570</v>
      </c>
      <c r="C110" s="5">
        <f>'Importations (adap)'!D111</f>
        <v>340761</v>
      </c>
      <c r="D110" s="5">
        <f>'Importations (adap)'!E111</f>
        <v>12823</v>
      </c>
      <c r="E110" s="5">
        <f>'Importations (adap)'!F111</f>
        <v>736746</v>
      </c>
    </row>
    <row r="111" spans="1:5" ht="16.5" x14ac:dyDescent="0.3">
      <c r="A111" s="5" t="str">
        <f>'Importations (adap)'!B112</f>
        <v>Cuirs et peaux ayant subi une opération de tannage</v>
      </c>
      <c r="B111" s="5">
        <f>'Importations (adap)'!C112</f>
        <v>1626</v>
      </c>
      <c r="C111" s="5">
        <f>'Importations (adap)'!D112</f>
        <v>310330</v>
      </c>
      <c r="D111" s="5">
        <f>'Importations (adap)'!E112</f>
        <v>1595</v>
      </c>
      <c r="E111" s="5">
        <f>'Importations (adap)'!F112</f>
        <v>308660</v>
      </c>
    </row>
    <row r="112" spans="1:5" ht="16.5" x14ac:dyDescent="0.3">
      <c r="A112" s="5" t="str">
        <f>'Importations (adap)'!B113</f>
        <v>Fils de coton</v>
      </c>
      <c r="B112" s="5">
        <f>'Importations (adap)'!C113</f>
        <v>9683</v>
      </c>
      <c r="C112" s="5">
        <f>'Importations (adap)'!D113</f>
        <v>308359</v>
      </c>
      <c r="D112" s="5">
        <f>'Importations (adap)'!E113</f>
        <v>12505</v>
      </c>
      <c r="E112" s="5">
        <f>'Importations (adap)'!F113</f>
        <v>430798</v>
      </c>
    </row>
    <row r="113" spans="1:6" ht="16.5" x14ac:dyDescent="0.3">
      <c r="A113" s="5" t="str">
        <f>'Importations (adap)'!B114</f>
        <v>Autres demi-produits</v>
      </c>
      <c r="B113" s="5">
        <f>'Importations (adap)'!C114</f>
        <v>203876</v>
      </c>
      <c r="C113" s="5">
        <f>'Importations (adap)'!D114</f>
        <v>4858265</v>
      </c>
      <c r="D113" s="5">
        <f>'Importations (adap)'!E114</f>
        <v>208699</v>
      </c>
      <c r="E113" s="5">
        <f>'Importations (adap)'!F114</f>
        <v>5029137</v>
      </c>
    </row>
    <row r="114" spans="1:6" x14ac:dyDescent="0.25">
      <c r="A114" s="2" t="str">
        <f>UPPER('Importations (adap)'!B115)</f>
        <v>PRODUITS FINIS D'EQUIPEMENT AGRICOLE</v>
      </c>
      <c r="B114" s="2">
        <f>'Importations (adap)'!C115</f>
        <v>16081</v>
      </c>
      <c r="C114" s="2">
        <f>'Importations (adap)'!D115</f>
        <v>895729</v>
      </c>
      <c r="D114" s="2">
        <f>'Importations (adap)'!E115</f>
        <v>11864</v>
      </c>
      <c r="E114" s="2">
        <f>'Importations (adap)'!F115</f>
        <v>813632</v>
      </c>
    </row>
    <row r="115" spans="1:6" ht="16.5" x14ac:dyDescent="0.3">
      <c r="A115" s="5" t="str">
        <f>'Importations (adap)'!B116</f>
        <v>Machines et outils agricoles</v>
      </c>
      <c r="B115" s="5">
        <f>'Importations (adap)'!C116</f>
        <v>12231</v>
      </c>
      <c r="C115" s="5">
        <f>'Importations (adap)'!D116</f>
        <v>650222</v>
      </c>
      <c r="D115" s="5">
        <f>'Importations (adap)'!E116</f>
        <v>9738</v>
      </c>
      <c r="E115" s="5">
        <f>'Importations (adap)'!F116</f>
        <v>683976</v>
      </c>
    </row>
    <row r="116" spans="1:6" ht="16.5" x14ac:dyDescent="0.3">
      <c r="A116" s="5" t="str">
        <f>'Importations (adap)'!B117</f>
        <v>Motoculteurs et tracteurs agricoles</v>
      </c>
      <c r="B116" s="5">
        <f>'Importations (adap)'!C117</f>
        <v>3657</v>
      </c>
      <c r="C116" s="5">
        <f>'Importations (adap)'!D117</f>
        <v>229290</v>
      </c>
      <c r="D116" s="5">
        <f>'Importations (adap)'!E117</f>
        <v>2071</v>
      </c>
      <c r="E116" s="5">
        <f>'Importations (adap)'!F117</f>
        <v>126289</v>
      </c>
    </row>
    <row r="117" spans="1:6" ht="16.5" x14ac:dyDescent="0.3">
      <c r="A117" s="5" t="str">
        <f>'Importations (adap)'!B118</f>
        <v>Autres produits finis d'équipement agricole</v>
      </c>
      <c r="B117" s="5">
        <f>'Importations (adap)'!C118</f>
        <v>193</v>
      </c>
      <c r="C117" s="5">
        <f>'Importations (adap)'!D118</f>
        <v>16217</v>
      </c>
      <c r="D117" s="5">
        <f>'Importations (adap)'!E118</f>
        <v>55</v>
      </c>
      <c r="E117" s="5">
        <f>'Importations (adap)'!F118</f>
        <v>3367</v>
      </c>
    </row>
    <row r="118" spans="1:6" x14ac:dyDescent="0.25">
      <c r="A118" s="2" t="str">
        <f>UPPER('Importations (adap)'!B119)</f>
        <v>PRODUITS FINIS D'EQUIPEMENT INDUSTRIEL</v>
      </c>
      <c r="B118" s="2">
        <f>'Importations (adap)'!C119</f>
        <v>696783</v>
      </c>
      <c r="C118" s="2">
        <f>'Importations (adap)'!D119</f>
        <v>89020771</v>
      </c>
      <c r="D118" s="2">
        <f>'Importations (adap)'!E119</f>
        <v>601053</v>
      </c>
      <c r="E118" s="2">
        <f>'Importations (adap)'!F119</f>
        <v>74929725</v>
      </c>
    </row>
    <row r="119" spans="1:6" ht="16.5" x14ac:dyDescent="0.3">
      <c r="A119" s="5" t="str">
        <f>'Importations (adap)'!B120</f>
        <v>Parties d'avions et d'autres véhicules aériens ou spatiaux</v>
      </c>
      <c r="B119" s="5">
        <f>'Importations (adap)'!C120</f>
        <v>1231</v>
      </c>
      <c r="C119" s="5">
        <f>'Importations (adap)'!D120</f>
        <v>9235434</v>
      </c>
      <c r="D119" s="5">
        <f>'Importations (adap)'!E120</f>
        <v>1375</v>
      </c>
      <c r="E119" s="5">
        <f>'Importations (adap)'!F120</f>
        <v>7061192</v>
      </c>
    </row>
    <row r="120" spans="1:6" ht="16.5" x14ac:dyDescent="0.3">
      <c r="A120" s="5" t="str">
        <f>'Importations (adap)'!B121</f>
        <v>Appareils pour la coupure ou la connexion des circuits électriques et résistances</v>
      </c>
      <c r="B120" s="5">
        <f>'Importations (adap)'!C121</f>
        <v>18885</v>
      </c>
      <c r="C120" s="5">
        <f>'Importations (adap)'!D121</f>
        <v>7820468</v>
      </c>
      <c r="D120" s="5">
        <f>'Importations (adap)'!E121</f>
        <v>16418</v>
      </c>
      <c r="E120" s="5">
        <f>'Importations (adap)'!F121</f>
        <v>6874950</v>
      </c>
    </row>
    <row r="121" spans="1:6" ht="16.5" x14ac:dyDescent="0.3">
      <c r="A121" s="5" t="str">
        <f>'Importations (adap)'!B122</f>
        <v>Moteurs à pistons; autres moteurs et leurs parties</v>
      </c>
      <c r="B121" s="5">
        <f>'Importations (adap)'!C122</f>
        <v>48315</v>
      </c>
      <c r="C121" s="5">
        <f>'Importations (adap)'!D122</f>
        <v>7053319</v>
      </c>
      <c r="D121" s="5">
        <f>'Importations (adap)'!E122</f>
        <v>45689</v>
      </c>
      <c r="E121" s="5">
        <f>'Importations (adap)'!F122</f>
        <v>6351943</v>
      </c>
    </row>
    <row r="122" spans="1:6" s="19" customFormat="1" ht="16.5" x14ac:dyDescent="0.3">
      <c r="A122" s="5" t="str">
        <f>'Importations (adap)'!B123</f>
        <v>Fils, câbles et autres conducteurs isolés pour l'électricité</v>
      </c>
      <c r="B122" s="5">
        <f>'Importations (adap)'!C123</f>
        <v>35408</v>
      </c>
      <c r="C122" s="5">
        <f>'Importations (adap)'!D123</f>
        <v>7023401</v>
      </c>
      <c r="D122" s="5">
        <f>'Importations (adap)'!E123</f>
        <v>29908</v>
      </c>
      <c r="E122" s="5">
        <f>'Importations (adap)'!F123</f>
        <v>6001393</v>
      </c>
      <c r="F122"/>
    </row>
    <row r="123" spans="1:6" s="19" customFormat="1" ht="16.5" x14ac:dyDescent="0.3">
      <c r="A123" s="5" t="str">
        <f>'Importations (adap)'!B124</f>
        <v>Machines et appareils divers</v>
      </c>
      <c r="B123" s="5">
        <f>'Importations (adap)'!C124</f>
        <v>62031</v>
      </c>
      <c r="C123" s="5">
        <f>'Importations (adap)'!D124</f>
        <v>5801795</v>
      </c>
      <c r="D123" s="5">
        <f>'Importations (adap)'!E124</f>
        <v>51081</v>
      </c>
      <c r="E123" s="5">
        <f>'Importations (adap)'!F124</f>
        <v>5543228</v>
      </c>
      <c r="F123"/>
    </row>
    <row r="124" spans="1:6" s="19" customFormat="1" ht="16.5" x14ac:dyDescent="0.3">
      <c r="A124" s="5" t="str">
        <f>'Importations (adap)'!B125</f>
        <v>Voitures utilitaires</v>
      </c>
      <c r="B124" s="5">
        <f>'Importations (adap)'!C125</f>
        <v>63850</v>
      </c>
      <c r="C124" s="5">
        <f>'Importations (adap)'!D125</f>
        <v>5034483</v>
      </c>
      <c r="D124" s="5">
        <f>'Importations (adap)'!E125</f>
        <v>39324</v>
      </c>
      <c r="E124" s="5">
        <f>'Importations (adap)'!F125</f>
        <v>2910071</v>
      </c>
      <c r="F124"/>
    </row>
    <row r="125" spans="1:6" s="19" customFormat="1" ht="16.5" x14ac:dyDescent="0.3">
      <c r="A125" s="5" t="str">
        <f>'Importations (adap)'!B126</f>
        <v>Avions et autres véhicules aériens ou spatiaux</v>
      </c>
      <c r="B125" s="5">
        <f>'Importations (adap)'!C126</f>
        <v>486</v>
      </c>
      <c r="C125" s="5">
        <f>'Importations (adap)'!D126</f>
        <v>3986684</v>
      </c>
      <c r="D125" s="5">
        <f>'Importations (adap)'!E126</f>
        <v>60</v>
      </c>
      <c r="E125" s="5">
        <f>'Importations (adap)'!F126</f>
        <v>259723</v>
      </c>
      <c r="F125"/>
    </row>
    <row r="126" spans="1:6" s="19" customFormat="1" ht="16.5" x14ac:dyDescent="0.3">
      <c r="A126" s="5" t="str">
        <f>'Importations (adap)'!B127</f>
        <v>Turboréacteurs et turbopropulseurs et leurs parties</v>
      </c>
      <c r="B126" s="5">
        <f>'Importations (adap)'!C127</f>
        <v>95</v>
      </c>
      <c r="C126" s="5">
        <f>'Importations (adap)'!D127</f>
        <v>2715490</v>
      </c>
      <c r="D126" s="5">
        <f>'Importations (adap)'!E127</f>
        <v>70</v>
      </c>
      <c r="E126" s="5">
        <f>'Importations (adap)'!F127</f>
        <v>2082841</v>
      </c>
      <c r="F126"/>
    </row>
    <row r="127" spans="1:6" s="19" customFormat="1" ht="16.5" x14ac:dyDescent="0.3">
      <c r="A127" s="5" t="str">
        <f>'Importations (adap)'!B128</f>
        <v>Pompes et compresseurs</v>
      </c>
      <c r="B127" s="5">
        <f>'Importations (adap)'!C128</f>
        <v>22415</v>
      </c>
      <c r="C127" s="5">
        <f>'Importations (adap)'!D128</f>
        <v>2571270</v>
      </c>
      <c r="D127" s="5">
        <f>'Importations (adap)'!E128</f>
        <v>22400</v>
      </c>
      <c r="E127" s="5">
        <f>'Importations (adap)'!F128</f>
        <v>2265615</v>
      </c>
      <c r="F127"/>
    </row>
    <row r="128" spans="1:6" s="19" customFormat="1" ht="16.5" x14ac:dyDescent="0.3">
      <c r="A128" s="5" t="str">
        <f>'Importations (adap)'!B129</f>
        <v>Appareils électriques pour la téléphonie ou la télégraphie par fil</v>
      </c>
      <c r="B128" s="5">
        <f>'Importations (adap)'!C129</f>
        <v>1477</v>
      </c>
      <c r="C128" s="5">
        <f>'Importations (adap)'!D129</f>
        <v>2453727</v>
      </c>
      <c r="D128" s="5">
        <f>'Importations (adap)'!E129</f>
        <v>1366</v>
      </c>
      <c r="E128" s="5">
        <f>'Importations (adap)'!F129</f>
        <v>2058114</v>
      </c>
      <c r="F128"/>
    </row>
    <row r="129" spans="1:6" s="19" customFormat="1" ht="16.5" x14ac:dyDescent="0.3">
      <c r="A129" s="5" t="str">
        <f>'Importations (adap)'!B130</f>
        <v>Bandages et pneumatiques</v>
      </c>
      <c r="B129" s="5">
        <f>'Importations (adap)'!C130</f>
        <v>44257</v>
      </c>
      <c r="C129" s="5">
        <f>'Importations (adap)'!D130</f>
        <v>2212462</v>
      </c>
      <c r="D129" s="5">
        <f>'Importations (adap)'!E130</f>
        <v>41379</v>
      </c>
      <c r="E129" s="5">
        <f>'Importations (adap)'!F130</f>
        <v>2059838</v>
      </c>
      <c r="F129"/>
    </row>
    <row r="130" spans="1:6" s="19" customFormat="1" ht="16.5" x14ac:dyDescent="0.3">
      <c r="A130" s="5" t="str">
        <f>'Importations (adap)'!B131</f>
        <v>Instruments de mesure, de controle ou de précisions</v>
      </c>
      <c r="B130" s="5">
        <f>'Importations (adap)'!C131</f>
        <v>4388</v>
      </c>
      <c r="C130" s="5">
        <f>'Importations (adap)'!D131</f>
        <v>2058491</v>
      </c>
      <c r="D130" s="5">
        <f>'Importations (adap)'!E131</f>
        <v>4649</v>
      </c>
      <c r="E130" s="5">
        <f>'Importations (adap)'!F131</f>
        <v>2017540</v>
      </c>
      <c r="F130"/>
    </row>
    <row r="131" spans="1:6" s="19" customFormat="1" ht="16.5" x14ac:dyDescent="0.3">
      <c r="A131" s="5" t="str">
        <f>'Importations (adap)'!B132</f>
        <v>Machines et appareils de levage ou de manutention</v>
      </c>
      <c r="B131" s="5">
        <f>'Importations (adap)'!C132</f>
        <v>43424</v>
      </c>
      <c r="C131" s="5">
        <f>'Importations (adap)'!D132</f>
        <v>1942405</v>
      </c>
      <c r="D131" s="5">
        <f>'Importations (adap)'!E132</f>
        <v>35509</v>
      </c>
      <c r="E131" s="5">
        <f>'Importations (adap)'!F132</f>
        <v>1520975</v>
      </c>
      <c r="F131"/>
    </row>
    <row r="132" spans="1:6" s="19" customFormat="1" ht="16.5" x14ac:dyDescent="0.3">
      <c r="A132" s="5" t="str">
        <f>'Importations (adap)'!B133</f>
        <v>Machines automatiques de traitement de l'information et leurs parties</v>
      </c>
      <c r="B132" s="5">
        <f>'Importations (adap)'!C133</f>
        <v>1670</v>
      </c>
      <c r="C132" s="5">
        <f>'Importations (adap)'!D133</f>
        <v>1914618</v>
      </c>
      <c r="D132" s="5">
        <f>'Importations (adap)'!E133</f>
        <v>1742</v>
      </c>
      <c r="E132" s="5">
        <f>'Importations (adap)'!F133</f>
        <v>1808037</v>
      </c>
      <c r="F132"/>
    </row>
    <row r="133" spans="1:6" s="19" customFormat="1" ht="16.5" x14ac:dyDescent="0.3">
      <c r="A133" s="5" t="str">
        <f>'Importations (adap)'!B134</f>
        <v>Instruments et appareils médico-chirurgicaux</v>
      </c>
      <c r="B133" s="5">
        <f>'Importations (adap)'!C134</f>
        <v>3676</v>
      </c>
      <c r="C133" s="5">
        <f>'Importations (adap)'!D134</f>
        <v>1834075</v>
      </c>
      <c r="D133" s="5">
        <f>'Importations (adap)'!E134</f>
        <v>4173</v>
      </c>
      <c r="E133" s="5">
        <f>'Importations (adap)'!F134</f>
        <v>2071786</v>
      </c>
      <c r="F133"/>
    </row>
    <row r="134" spans="1:6" s="19" customFormat="1" ht="16.5" x14ac:dyDescent="0.3">
      <c r="A134" s="5" t="str">
        <f>'Importations (adap)'!B135</f>
        <v>Centrifugeuses et appareils pour filtration des liquides ou des gaz</v>
      </c>
      <c r="B134" s="5">
        <f>'Importations (adap)'!C135</f>
        <v>11512</v>
      </c>
      <c r="C134" s="5">
        <f>'Importations (adap)'!D135</f>
        <v>1605408</v>
      </c>
      <c r="D134" s="5">
        <f>'Importations (adap)'!E135</f>
        <v>8690</v>
      </c>
      <c r="E134" s="5">
        <f>'Importations (adap)'!F135</f>
        <v>1511783</v>
      </c>
      <c r="F134"/>
    </row>
    <row r="135" spans="1:6" s="19" customFormat="1" ht="16.5" x14ac:dyDescent="0.3">
      <c r="A135" s="5" t="str">
        <f>'Importations (adap)'!B136</f>
        <v>Tracteurs sauf agricoles</v>
      </c>
      <c r="B135" s="5">
        <f>'Importations (adap)'!C136</f>
        <v>16782</v>
      </c>
      <c r="C135" s="5">
        <f>'Importations (adap)'!D136</f>
        <v>1559095</v>
      </c>
      <c r="D135" s="5">
        <f>'Importations (adap)'!E136</f>
        <v>14480</v>
      </c>
      <c r="E135" s="5">
        <f>'Importations (adap)'!F136</f>
        <v>1328334</v>
      </c>
      <c r="F135"/>
    </row>
    <row r="136" spans="1:6" s="19" customFormat="1" ht="16.5" x14ac:dyDescent="0.3">
      <c r="A136" s="5" t="str">
        <f>'Importations (adap)'!B137</f>
        <v>Appareils de réception, enregistrement ou reproduction du son et de l'image</v>
      </c>
      <c r="B136" s="5">
        <f>'Importations (adap)'!C137</f>
        <v>1629</v>
      </c>
      <c r="C136" s="5">
        <f>'Importations (adap)'!D137</f>
        <v>1426154</v>
      </c>
      <c r="D136" s="5">
        <f>'Importations (adap)'!E137</f>
        <v>1596</v>
      </c>
      <c r="E136" s="5">
        <f>'Importations (adap)'!F137</f>
        <v>1495654</v>
      </c>
      <c r="F136"/>
    </row>
    <row r="137" spans="1:6" ht="16.5" x14ac:dyDescent="0.3">
      <c r="A137" s="5" t="str">
        <f>'Importations (adap)'!B138</f>
        <v>Appareils pour la production du froid à usage industriel</v>
      </c>
      <c r="B137" s="5">
        <f>'Importations (adap)'!C138</f>
        <v>27737</v>
      </c>
      <c r="C137" s="5">
        <f>'Importations (adap)'!D138</f>
        <v>1370645</v>
      </c>
      <c r="D137" s="5">
        <f>'Importations (adap)'!E138</f>
        <v>28297</v>
      </c>
      <c r="E137" s="5">
        <f>'Importations (adap)'!F138</f>
        <v>1449572</v>
      </c>
    </row>
    <row r="138" spans="1:6" ht="16.5" x14ac:dyDescent="0.3">
      <c r="A138" s="5" t="str">
        <f>'Importations (adap)'!B139</f>
        <v>Groupes pour le conditionnement de l'air</v>
      </c>
      <c r="B138" s="5">
        <f>'Importations (adap)'!C139</f>
        <v>14664</v>
      </c>
      <c r="C138" s="5">
        <f>'Importations (adap)'!D139</f>
        <v>1276679</v>
      </c>
      <c r="D138" s="5">
        <f>'Importations (adap)'!E139</f>
        <v>14369</v>
      </c>
      <c r="E138" s="5">
        <f>'Importations (adap)'!F139</f>
        <v>1285627</v>
      </c>
    </row>
    <row r="139" spans="1:6" ht="16.5" x14ac:dyDescent="0.3">
      <c r="A139" s="5" t="str">
        <f>'Importations (adap)'!B140</f>
        <v>Transformatreurs et convertisseurs électriques</v>
      </c>
      <c r="B139" s="5">
        <f>'Importations (adap)'!C140</f>
        <v>10094</v>
      </c>
      <c r="C139" s="5">
        <f>'Importations (adap)'!D140</f>
        <v>1251758</v>
      </c>
      <c r="D139" s="5">
        <f>'Importations (adap)'!E140</f>
        <v>3833</v>
      </c>
      <c r="E139" s="5">
        <f>'Importations (adap)'!F140</f>
        <v>723422</v>
      </c>
    </row>
    <row r="140" spans="1:6" ht="16.5" x14ac:dyDescent="0.3">
      <c r="A140" s="5" t="str">
        <f>'Importations (adap)'!B141</f>
        <v>Machines et matériel de génie civil et de construction</v>
      </c>
      <c r="B140" s="5">
        <f>'Importations (adap)'!C141</f>
        <v>36837</v>
      </c>
      <c r="C140" s="5">
        <f>'Importations (adap)'!D141</f>
        <v>1193836</v>
      </c>
      <c r="D140" s="5">
        <f>'Importations (adap)'!E141</f>
        <v>41813</v>
      </c>
      <c r="E140" s="5">
        <f>'Importations (adap)'!F141</f>
        <v>1426177</v>
      </c>
    </row>
    <row r="141" spans="1:6" ht="16.5" x14ac:dyDescent="0.3">
      <c r="A141" s="5" t="str">
        <f>'Importations (adap)'!B142</f>
        <v>Appareils et dispositifs, même chauffés électriquement</v>
      </c>
      <c r="B141" s="5">
        <f>'Importations (adap)'!C142</f>
        <v>6551</v>
      </c>
      <c r="C141" s="5">
        <f>'Importations (adap)'!D142</f>
        <v>1027724</v>
      </c>
      <c r="D141" s="5">
        <f>'Importations (adap)'!E142</f>
        <v>2475</v>
      </c>
      <c r="E141" s="5">
        <f>'Importations (adap)'!F142</f>
        <v>495727</v>
      </c>
    </row>
    <row r="142" spans="1:6" ht="16.5" x14ac:dyDescent="0.3">
      <c r="A142" s="5" t="str">
        <f>'Importations (adap)'!B143</f>
        <v>Moteurs et machines génératrices, électriques,</v>
      </c>
      <c r="B142" s="5">
        <f>'Importations (adap)'!C143</f>
        <v>11224</v>
      </c>
      <c r="C142" s="5">
        <f>'Importations (adap)'!D143</f>
        <v>1002967</v>
      </c>
      <c r="D142" s="5">
        <f>'Importations (adap)'!E143</f>
        <v>10176</v>
      </c>
      <c r="E142" s="5">
        <f>'Importations (adap)'!F143</f>
        <v>866767</v>
      </c>
    </row>
    <row r="143" spans="1:6" ht="16.5" x14ac:dyDescent="0.3">
      <c r="A143" s="5" t="str">
        <f>'Importations (adap)'!B144</f>
        <v>Piles, batteries de piles et acumulateurs électriques</v>
      </c>
      <c r="B143" s="5">
        <f>'Importations (adap)'!C144</f>
        <v>12604</v>
      </c>
      <c r="C143" s="5">
        <f>'Importations (adap)'!D144</f>
        <v>907480</v>
      </c>
      <c r="D143" s="5">
        <f>'Importations (adap)'!E144</f>
        <v>9611</v>
      </c>
      <c r="E143" s="5">
        <f>'Importations (adap)'!F144</f>
        <v>683706</v>
      </c>
    </row>
    <row r="144" spans="1:6" ht="16.5" x14ac:dyDescent="0.3">
      <c r="A144" s="5" t="str">
        <f>'Importations (adap)'!B145</f>
        <v>Appareils émetteurs; récepteurs; pour la radiotéléphonie, la radiotélégraphie</v>
      </c>
      <c r="B144" s="5">
        <f>'Importations (adap)'!C145</f>
        <v>1083</v>
      </c>
      <c r="C144" s="5">
        <f>'Importations (adap)'!D145</f>
        <v>753360</v>
      </c>
      <c r="D144" s="5">
        <f>'Importations (adap)'!E145</f>
        <v>880</v>
      </c>
      <c r="E144" s="5">
        <f>'Importations (adap)'!F145</f>
        <v>550644</v>
      </c>
    </row>
    <row r="145" spans="1:5" ht="16.5" x14ac:dyDescent="0.3">
      <c r="A145" s="5" t="str">
        <f>'Importations (adap)'!B146</f>
        <v>Diodes, transistors thyristors, et dispositifs photosensibles</v>
      </c>
      <c r="B145" s="5">
        <f>'Importations (adap)'!C146</f>
        <v>24997</v>
      </c>
      <c r="C145" s="5">
        <f>'Importations (adap)'!D146</f>
        <v>676916</v>
      </c>
      <c r="D145" s="5">
        <f>'Importations (adap)'!E146</f>
        <v>25090</v>
      </c>
      <c r="E145" s="5">
        <f>'Importations (adap)'!F146</f>
        <v>811176</v>
      </c>
    </row>
    <row r="146" spans="1:5" ht="16.5" x14ac:dyDescent="0.3">
      <c r="A146" s="5" t="str">
        <f>'Importations (adap)'!B147</f>
        <v>Réservoirs, bouteilles et fûts métalliques</v>
      </c>
      <c r="B146" s="5">
        <f>'Importations (adap)'!C147</f>
        <v>13431</v>
      </c>
      <c r="C146" s="5">
        <f>'Importations (adap)'!D147</f>
        <v>660443</v>
      </c>
      <c r="D146" s="5">
        <f>'Importations (adap)'!E147</f>
        <v>12112</v>
      </c>
      <c r="E146" s="5">
        <f>'Importations (adap)'!F147</f>
        <v>591481</v>
      </c>
    </row>
    <row r="147" spans="1:5" ht="16.5" x14ac:dyDescent="0.3">
      <c r="A147" s="5" t="str">
        <f>'Importations (adap)'!B148</f>
        <v>Machines et appareils servant à l'impression</v>
      </c>
      <c r="B147" s="5">
        <f>'Importations (adap)'!C148</f>
        <v>3798</v>
      </c>
      <c r="C147" s="5">
        <f>'Importations (adap)'!D148</f>
        <v>651210</v>
      </c>
      <c r="D147" s="5">
        <f>'Importations (adap)'!E148</f>
        <v>4425</v>
      </c>
      <c r="E147" s="5">
        <f>'Importations (adap)'!F148</f>
        <v>709259</v>
      </c>
    </row>
    <row r="148" spans="1:5" ht="16.5" x14ac:dyDescent="0.3">
      <c r="A148" s="5" t="str">
        <f>'Importations (adap)'!B149</f>
        <v>Machines pour le travail du caoutchouc ou des plastiques</v>
      </c>
      <c r="B148" s="5">
        <f>'Importations (adap)'!C149</f>
        <v>6128</v>
      </c>
      <c r="C148" s="5">
        <f>'Importations (adap)'!D149</f>
        <v>641285</v>
      </c>
      <c r="D148" s="5">
        <f>'Importations (adap)'!E149</f>
        <v>9014</v>
      </c>
      <c r="E148" s="5">
        <f>'Importations (adap)'!F149</f>
        <v>939640</v>
      </c>
    </row>
    <row r="149" spans="1:5" ht="16.5" x14ac:dyDescent="0.3">
      <c r="A149" s="5" t="str">
        <f>'Importations (adap)'!B150</f>
        <v>Moules, modèles et plaques de fond pour moules</v>
      </c>
      <c r="B149" s="5">
        <f>'Importations (adap)'!C150</f>
        <v>4611</v>
      </c>
      <c r="C149" s="5">
        <f>'Importations (adap)'!D150</f>
        <v>634078</v>
      </c>
      <c r="D149" s="5">
        <f>'Importations (adap)'!E150</f>
        <v>5243</v>
      </c>
      <c r="E149" s="5">
        <f>'Importations (adap)'!F150</f>
        <v>711901</v>
      </c>
    </row>
    <row r="150" spans="1:5" ht="16.5" x14ac:dyDescent="0.3">
      <c r="A150" s="5" t="str">
        <f>'Importations (adap)'!B151</f>
        <v>Parties des machines ou appareils des n°s 84.25 à 84.30</v>
      </c>
      <c r="B150" s="5">
        <f>'Importations (adap)'!C151</f>
        <v>16806</v>
      </c>
      <c r="C150" s="5">
        <f>'Importations (adap)'!D151</f>
        <v>610212</v>
      </c>
      <c r="D150" s="5">
        <f>'Importations (adap)'!E151</f>
        <v>7319</v>
      </c>
      <c r="E150" s="5">
        <f>'Importations (adap)'!F151</f>
        <v>551577</v>
      </c>
    </row>
    <row r="151" spans="1:5" ht="16.5" x14ac:dyDescent="0.3">
      <c r="A151" s="5" t="str">
        <f>'Importations (adap)'!B152</f>
        <v>Arbres de transmission, manivelles, vilebrequins</v>
      </c>
      <c r="B151" s="5">
        <f>'Importations (adap)'!C152</f>
        <v>3277</v>
      </c>
      <c r="C151" s="5">
        <f>'Importations (adap)'!D152</f>
        <v>584214</v>
      </c>
      <c r="D151" s="5">
        <f>'Importations (adap)'!E152</f>
        <v>2745</v>
      </c>
      <c r="E151" s="5">
        <f>'Importations (adap)'!F152</f>
        <v>430571</v>
      </c>
    </row>
    <row r="152" spans="1:5" ht="16.5" x14ac:dyDescent="0.3">
      <c r="A152" s="5" t="str">
        <f>'Importations (adap)'!B153</f>
        <v>Machines à trier, concasser, broyer ou agglomérer</v>
      </c>
      <c r="B152" s="5">
        <f>'Importations (adap)'!C153</f>
        <v>10616</v>
      </c>
      <c r="C152" s="5">
        <f>'Importations (adap)'!D153</f>
        <v>568777</v>
      </c>
      <c r="D152" s="5">
        <f>'Importations (adap)'!E153</f>
        <v>8223</v>
      </c>
      <c r="E152" s="5">
        <f>'Importations (adap)'!F153</f>
        <v>557290</v>
      </c>
    </row>
    <row r="153" spans="1:5" ht="16.5" x14ac:dyDescent="0.3">
      <c r="A153" s="5" t="str">
        <f>'Importations (adap)'!B154</f>
        <v>Meubles; mobilier medico-chirurgical; articles de literie et appareils d'eclairage</v>
      </c>
      <c r="B153" s="5">
        <f>'Importations (adap)'!C154</f>
        <v>5227</v>
      </c>
      <c r="C153" s="5">
        <f>'Importations (adap)'!D154</f>
        <v>546622</v>
      </c>
      <c r="D153" s="5">
        <f>'Importations (adap)'!E154</f>
        <v>5479</v>
      </c>
      <c r="E153" s="5">
        <f>'Importations (adap)'!F154</f>
        <v>647982</v>
      </c>
    </row>
    <row r="154" spans="1:5" ht="16.5" x14ac:dyDescent="0.3">
      <c r="A154" s="5" t="str">
        <f>'Importations (adap)'!B155</f>
        <v>Articles de robinetterie et organes similaires</v>
      </c>
      <c r="B154" s="5">
        <f>'Importations (adap)'!C155</f>
        <v>2856</v>
      </c>
      <c r="C154" s="5">
        <f>'Importations (adap)'!D155</f>
        <v>528203</v>
      </c>
      <c r="D154" s="5">
        <f>'Importations (adap)'!E155</f>
        <v>3276</v>
      </c>
      <c r="E154" s="5">
        <f>'Importations (adap)'!F155</f>
        <v>507580</v>
      </c>
    </row>
    <row r="155" spans="1:5" ht="16.5" x14ac:dyDescent="0.3">
      <c r="A155" s="5" t="str">
        <f>'Importations (adap)'!B156</f>
        <v>Parties et pieces detachees pour vehicules industriels</v>
      </c>
      <c r="B155" s="5">
        <f>'Importations (adap)'!C156</f>
        <v>8569</v>
      </c>
      <c r="C155" s="5">
        <f>'Importations (adap)'!D156</f>
        <v>510093</v>
      </c>
      <c r="D155" s="5">
        <f>'Importations (adap)'!E156</f>
        <v>6217</v>
      </c>
      <c r="E155" s="5">
        <f>'Importations (adap)'!F156</f>
        <v>407539</v>
      </c>
    </row>
    <row r="156" spans="1:5" ht="16.5" x14ac:dyDescent="0.3">
      <c r="A156" s="5" t="str">
        <f>'Importations (adap)'!B157</f>
        <v>Sous systèmes électroniques</v>
      </c>
      <c r="B156" s="5">
        <f>'Importations (adap)'!C157</f>
        <v>2174</v>
      </c>
      <c r="C156" s="5">
        <f>'Importations (adap)'!D157</f>
        <v>462298</v>
      </c>
      <c r="D156" s="5">
        <f>'Importations (adap)'!E157</f>
        <v>2653</v>
      </c>
      <c r="E156" s="5">
        <f>'Importations (adap)'!F157</f>
        <v>483694</v>
      </c>
    </row>
    <row r="157" spans="1:5" ht="16.5" x14ac:dyDescent="0.3">
      <c r="A157" s="5" t="str">
        <f>'Importations (adap)'!B158</f>
        <v>Circuits intégrés et micro-assemblages électroniques</v>
      </c>
      <c r="B157" s="5">
        <f>'Importations (adap)'!C158</f>
        <v>498</v>
      </c>
      <c r="C157" s="5">
        <f>'Importations (adap)'!D158</f>
        <v>454255</v>
      </c>
      <c r="D157" s="5">
        <f>'Importations (adap)'!E158</f>
        <v>490</v>
      </c>
      <c r="E157" s="5">
        <f>'Importations (adap)'!F158</f>
        <v>486185</v>
      </c>
    </row>
    <row r="158" spans="1:5" ht="16.5" x14ac:dyDescent="0.3">
      <c r="A158" s="5" t="str">
        <f>'Importations (adap)'!B159</f>
        <v>Outils de métier</v>
      </c>
      <c r="B158" s="5">
        <f>'Importations (adap)'!C159</f>
        <v>7879</v>
      </c>
      <c r="C158" s="5">
        <f>'Importations (adap)'!D159</f>
        <v>422876</v>
      </c>
      <c r="D158" s="5">
        <f>'Importations (adap)'!E159</f>
        <v>6729</v>
      </c>
      <c r="E158" s="5">
        <f>'Importations (adap)'!F159</f>
        <v>458661</v>
      </c>
    </row>
    <row r="159" spans="1:5" ht="16.5" x14ac:dyDescent="0.3">
      <c r="A159" s="5" t="str">
        <f>'Importations (adap)'!B160</f>
        <v>Autres produits finis d'équipement industriel</v>
      </c>
      <c r="B159" s="5">
        <f>'Importations (adap)'!C160</f>
        <v>83591</v>
      </c>
      <c r="C159" s="5">
        <f>'Importations (adap)'!D160</f>
        <v>4036061</v>
      </c>
      <c r="D159" s="5">
        <f>'Importations (adap)'!E160</f>
        <v>70675</v>
      </c>
      <c r="E159" s="5">
        <f>'Importations (adap)'!F160</f>
        <v>3930530</v>
      </c>
    </row>
    <row r="160" spans="1:5" x14ac:dyDescent="0.25">
      <c r="A160" s="2" t="str">
        <f>UPPER('Importations (adap)'!B161)</f>
        <v>PRODUITS FINIS DE CONSOMMATION</v>
      </c>
      <c r="B160" s="2">
        <f>'Importations (adap)'!C161</f>
        <v>1009085</v>
      </c>
      <c r="C160" s="2">
        <f>'Importations (adap)'!D161</f>
        <v>89299800</v>
      </c>
      <c r="D160" s="2">
        <f>'Importations (adap)'!E161</f>
        <v>932350</v>
      </c>
      <c r="E160" s="2">
        <f>'Importations (adap)'!F161</f>
        <v>80600966</v>
      </c>
    </row>
    <row r="161" spans="1:5" ht="16.5" x14ac:dyDescent="0.3">
      <c r="A161" s="5" t="str">
        <f>'Importations (adap)'!B162</f>
        <v>Parties et pièces pour voitures et véhicules de tourisme</v>
      </c>
      <c r="B161" s="5">
        <f>'Importations (adap)'!C162</f>
        <v>160744</v>
      </c>
      <c r="C161" s="5">
        <f>'Importations (adap)'!D162</f>
        <v>17338047</v>
      </c>
      <c r="D161" s="5">
        <f>'Importations (adap)'!E162</f>
        <v>140787</v>
      </c>
      <c r="E161" s="5">
        <f>'Importations (adap)'!F162</f>
        <v>14119599</v>
      </c>
    </row>
    <row r="162" spans="1:5" ht="16.5" x14ac:dyDescent="0.3">
      <c r="A162" s="5" t="str">
        <f>'Importations (adap)'!B163</f>
        <v>Voitures de tourisme</v>
      </c>
      <c r="B162" s="5">
        <f>'Importations (adap)'!C163</f>
        <v>116613</v>
      </c>
      <c r="C162" s="5">
        <f>'Importations (adap)'!D163</f>
        <v>16124763</v>
      </c>
      <c r="D162" s="5">
        <f>'Importations (adap)'!E163</f>
        <v>90604</v>
      </c>
      <c r="E162" s="5">
        <f>'Importations (adap)'!F163</f>
        <v>13537307</v>
      </c>
    </row>
    <row r="163" spans="1:5" ht="16.5" x14ac:dyDescent="0.3">
      <c r="A163" s="5" t="str">
        <f>'Importations (adap)'!B164</f>
        <v>Tissus et fils de fibres synthétiques et artificielles</v>
      </c>
      <c r="B163" s="5">
        <f>'Importations (adap)'!C164</f>
        <v>61935</v>
      </c>
      <c r="C163" s="5">
        <f>'Importations (adap)'!D164</f>
        <v>5668383</v>
      </c>
      <c r="D163" s="5">
        <f>'Importations (adap)'!E164</f>
        <v>57254</v>
      </c>
      <c r="E163" s="5">
        <f>'Importations (adap)'!F164</f>
        <v>5772708</v>
      </c>
    </row>
    <row r="164" spans="1:5" ht="16.5" x14ac:dyDescent="0.3">
      <c r="A164" s="5" t="str">
        <f>'Importations (adap)'!B165</f>
        <v>Médicaments et autres produits pharmaceutiques</v>
      </c>
      <c r="B164" s="5">
        <f>'Importations (adap)'!C165</f>
        <v>5262</v>
      </c>
      <c r="C164" s="5">
        <f>'Importations (adap)'!D165</f>
        <v>5490783</v>
      </c>
      <c r="D164" s="5">
        <f>'Importations (adap)'!E165</f>
        <v>5174</v>
      </c>
      <c r="E164" s="5">
        <f>'Importations (adap)'!F165</f>
        <v>5149812</v>
      </c>
    </row>
    <row r="165" spans="1:5" ht="16.5" x14ac:dyDescent="0.3">
      <c r="A165" s="5" t="str">
        <f>'Importations (adap)'!B166</f>
        <v>Ouvrages divers en matières plastiques</v>
      </c>
      <c r="B165" s="5">
        <f>'Importations (adap)'!C166</f>
        <v>75329</v>
      </c>
      <c r="C165" s="5">
        <f>'Importations (adap)'!D166</f>
        <v>4842140</v>
      </c>
      <c r="D165" s="5">
        <f>'Importations (adap)'!E166</f>
        <v>80186</v>
      </c>
      <c r="E165" s="5">
        <f>'Importations (adap)'!F166</f>
        <v>4387417</v>
      </c>
    </row>
    <row r="166" spans="1:5" ht="16.5" x14ac:dyDescent="0.3">
      <c r="A166" s="5" t="str">
        <f>'Importations (adap)'!B167</f>
        <v>Etoffes de bonneterie</v>
      </c>
      <c r="B166" s="5">
        <f>'Importations (adap)'!C167</f>
        <v>59808</v>
      </c>
      <c r="C166" s="5">
        <f>'Importations (adap)'!D167</f>
        <v>3210297</v>
      </c>
      <c r="D166" s="5">
        <f>'Importations (adap)'!E167</f>
        <v>49837</v>
      </c>
      <c r="E166" s="5">
        <f>'Importations (adap)'!F167</f>
        <v>3018440</v>
      </c>
    </row>
    <row r="167" spans="1:5" ht="16.5" x14ac:dyDescent="0.3">
      <c r="A167" s="5" t="str">
        <f>'Importations (adap)'!B168</f>
        <v>Sièges, meubles,matelas et articles d'éclairage</v>
      </c>
      <c r="B167" s="5">
        <f>'Importations (adap)'!C168</f>
        <v>61463</v>
      </c>
      <c r="C167" s="5">
        <f>'Importations (adap)'!D168</f>
        <v>2665506</v>
      </c>
      <c r="D167" s="5">
        <f>'Importations (adap)'!E168</f>
        <v>59763</v>
      </c>
      <c r="E167" s="5">
        <f>'Importations (adap)'!F168</f>
        <v>2745697</v>
      </c>
    </row>
    <row r="168" spans="1:5" ht="16.5" x14ac:dyDescent="0.3">
      <c r="A168" s="5" t="str">
        <f>'Importations (adap)'!B169</f>
        <v>Produits de parfumerie ou de toilette et preparations cosmetiques</v>
      </c>
      <c r="B168" s="5">
        <f>'Importations (adap)'!C169</f>
        <v>23907</v>
      </c>
      <c r="C168" s="5">
        <f>'Importations (adap)'!D169</f>
        <v>1822102</v>
      </c>
      <c r="D168" s="5">
        <f>'Importations (adap)'!E169</f>
        <v>23787</v>
      </c>
      <c r="E168" s="5">
        <f>'Importations (adap)'!F169</f>
        <v>1777173</v>
      </c>
    </row>
    <row r="169" spans="1:5" ht="16.5" x14ac:dyDescent="0.3">
      <c r="A169" s="5" t="str">
        <f>'Importations (adap)'!B170</f>
        <v>Appareils récepteurs radio et télévision</v>
      </c>
      <c r="B169" s="5">
        <f>'Importations (adap)'!C170</f>
        <v>8444</v>
      </c>
      <c r="C169" s="5">
        <f>'Importations (adap)'!D170</f>
        <v>1813304</v>
      </c>
      <c r="D169" s="5">
        <f>'Importations (adap)'!E170</f>
        <v>8601</v>
      </c>
      <c r="E169" s="5">
        <f>'Importations (adap)'!F170</f>
        <v>1609965</v>
      </c>
    </row>
    <row r="170" spans="1:5" ht="16.5" x14ac:dyDescent="0.3">
      <c r="A170" s="5" t="str">
        <f>'Importations (adap)'!B171</f>
        <v>Tissus et fils de coton</v>
      </c>
      <c r="B170" s="5">
        <f>'Importations (adap)'!C171</f>
        <v>16823</v>
      </c>
      <c r="C170" s="5">
        <f>'Importations (adap)'!D171</f>
        <v>1784528</v>
      </c>
      <c r="D170" s="5">
        <f>'Importations (adap)'!E171</f>
        <v>16601</v>
      </c>
      <c r="E170" s="5">
        <f>'Importations (adap)'!F171</f>
        <v>1782978</v>
      </c>
    </row>
    <row r="171" spans="1:5" ht="16.5" x14ac:dyDescent="0.3">
      <c r="A171" s="5" t="str">
        <f>'Importations (adap)'!B172</f>
        <v>Quincaillerie de ménage et articles d'économie domestique</v>
      </c>
      <c r="B171" s="5">
        <f>'Importations (adap)'!C172</f>
        <v>29998</v>
      </c>
      <c r="C171" s="5">
        <f>'Importations (adap)'!D172</f>
        <v>1518592</v>
      </c>
      <c r="D171" s="5">
        <f>'Importations (adap)'!E172</f>
        <v>31190</v>
      </c>
      <c r="E171" s="5">
        <f>'Importations (adap)'!F172</f>
        <v>1531124</v>
      </c>
    </row>
    <row r="172" spans="1:5" ht="16.5" x14ac:dyDescent="0.3">
      <c r="A172" s="5" t="str">
        <f>'Importations (adap)'!B173</f>
        <v>Articles de bonneterie</v>
      </c>
      <c r="B172" s="5">
        <f>'Importations (adap)'!C173</f>
        <v>7821</v>
      </c>
      <c r="C172" s="5">
        <f>'Importations (adap)'!D173</f>
        <v>1433911</v>
      </c>
      <c r="D172" s="5">
        <f>'Importations (adap)'!E173</f>
        <v>6675</v>
      </c>
      <c r="E172" s="5">
        <f>'Importations (adap)'!F173</f>
        <v>1212772</v>
      </c>
    </row>
    <row r="173" spans="1:5" ht="16.5" x14ac:dyDescent="0.3">
      <c r="A173" s="5" t="str">
        <f>'Importations (adap)'!B174</f>
        <v>Cycles et motocycles, leurs parties et pièces</v>
      </c>
      <c r="B173" s="5">
        <f>'Importations (adap)'!C174</f>
        <v>22393</v>
      </c>
      <c r="C173" s="5">
        <f>'Importations (adap)'!D174</f>
        <v>1350840</v>
      </c>
      <c r="D173" s="5">
        <f>'Importations (adap)'!E174</f>
        <v>22331</v>
      </c>
      <c r="E173" s="5">
        <f>'Importations (adap)'!F174</f>
        <v>1259792</v>
      </c>
    </row>
    <row r="174" spans="1:5" ht="16.5" x14ac:dyDescent="0.3">
      <c r="A174" s="5" t="str">
        <f>'Importations (adap)'!B175</f>
        <v>Réfrigérateurs, lave-vaisselle et autres articles domestiques</v>
      </c>
      <c r="B174" s="5">
        <f>'Importations (adap)'!C175</f>
        <v>23707</v>
      </c>
      <c r="C174" s="5">
        <f>'Importations (adap)'!D175</f>
        <v>1337590</v>
      </c>
      <c r="D174" s="5">
        <f>'Importations (adap)'!E175</f>
        <v>20289</v>
      </c>
      <c r="E174" s="5">
        <f>'Importations (adap)'!F175</f>
        <v>1163739</v>
      </c>
    </row>
    <row r="175" spans="1:5" ht="16.5" x14ac:dyDescent="0.3">
      <c r="A175" s="5" t="str">
        <f>'Importations (adap)'!B176</f>
        <v>Vêtements confectionnes</v>
      </c>
      <c r="B175" s="5">
        <f>'Importations (adap)'!C176</f>
        <v>5395</v>
      </c>
      <c r="C175" s="5">
        <f>'Importations (adap)'!D176</f>
        <v>1190743</v>
      </c>
      <c r="D175" s="5">
        <f>'Importations (adap)'!E176</f>
        <v>4778</v>
      </c>
      <c r="E175" s="5">
        <f>'Importations (adap)'!F176</f>
        <v>1067203</v>
      </c>
    </row>
    <row r="176" spans="1:5" ht="16.5" x14ac:dyDescent="0.3">
      <c r="A176" s="5" t="str">
        <f>'Importations (adap)'!B177</f>
        <v>Chaussures</v>
      </c>
      <c r="B176" s="5">
        <f>'Importations (adap)'!C177</f>
        <v>12974</v>
      </c>
      <c r="C176" s="5">
        <f>'Importations (adap)'!D177</f>
        <v>1175181</v>
      </c>
      <c r="D176" s="5">
        <f>'Importations (adap)'!E177</f>
        <v>14905</v>
      </c>
      <c r="E176" s="5">
        <f>'Importations (adap)'!F177</f>
        <v>1335261</v>
      </c>
    </row>
    <row r="177" spans="1:5" ht="16.5" x14ac:dyDescent="0.3">
      <c r="A177" s="5" t="str">
        <f>'Importations (adap)'!B178</f>
        <v>Ouvrages divers en fer ou en acier</v>
      </c>
      <c r="B177" s="5">
        <f>'Importations (adap)'!C178</f>
        <v>23808</v>
      </c>
      <c r="C177" s="5">
        <f>'Importations (adap)'!D178</f>
        <v>952974</v>
      </c>
      <c r="D177" s="5">
        <f>'Importations (adap)'!E178</f>
        <v>22475</v>
      </c>
      <c r="E177" s="5">
        <f>'Importations (adap)'!F178</f>
        <v>803144</v>
      </c>
    </row>
    <row r="178" spans="1:5" ht="16.5" x14ac:dyDescent="0.3">
      <c r="A178" s="5" t="str">
        <f>'Importations (adap)'!B179</f>
        <v>Tissus spéciaux, velours, dentelles et broderies</v>
      </c>
      <c r="B178" s="5">
        <f>'Importations (adap)'!C179</f>
        <v>8746</v>
      </c>
      <c r="C178" s="5">
        <f>'Importations (adap)'!D179</f>
        <v>892198</v>
      </c>
      <c r="D178" s="5">
        <f>'Importations (adap)'!E179</f>
        <v>7602</v>
      </c>
      <c r="E178" s="5">
        <f>'Importations (adap)'!F179</f>
        <v>841513</v>
      </c>
    </row>
    <row r="179" spans="1:5" ht="16.5" x14ac:dyDescent="0.3">
      <c r="A179" s="5" t="str">
        <f>'Importations (adap)'!B180</f>
        <v>Savons; agents de surface organiques et préparations tensio-avtives</v>
      </c>
      <c r="B179" s="5">
        <f>'Importations (adap)'!C180</f>
        <v>47950</v>
      </c>
      <c r="C179" s="5">
        <f>'Importations (adap)'!D180</f>
        <v>858881</v>
      </c>
      <c r="D179" s="5">
        <f>'Importations (adap)'!E180</f>
        <v>45961</v>
      </c>
      <c r="E179" s="5">
        <f>'Importations (adap)'!F180</f>
        <v>775829</v>
      </c>
    </row>
    <row r="180" spans="1:5" ht="16.5" x14ac:dyDescent="0.3">
      <c r="A180" s="5" t="str">
        <f>'Importations (adap)'!B181</f>
        <v>Sacs, malles et ouvrages divers en cuir</v>
      </c>
      <c r="B180" s="5">
        <f>'Importations (adap)'!C181</f>
        <v>5513</v>
      </c>
      <c r="C180" s="5">
        <f>'Importations (adap)'!D181</f>
        <v>779027</v>
      </c>
      <c r="D180" s="5">
        <f>'Importations (adap)'!E181</f>
        <v>5631</v>
      </c>
      <c r="E180" s="5">
        <f>'Importations (adap)'!F181</f>
        <v>813220</v>
      </c>
    </row>
    <row r="181" spans="1:5" ht="16.5" x14ac:dyDescent="0.3">
      <c r="A181" s="5" t="str">
        <f>'Importations (adap)'!B182</f>
        <v>Articles divers en caoutchouc</v>
      </c>
      <c r="B181" s="5">
        <f>'Importations (adap)'!C182</f>
        <v>9266</v>
      </c>
      <c r="C181" s="5">
        <f>'Importations (adap)'!D182</f>
        <v>758895</v>
      </c>
      <c r="D181" s="5">
        <f>'Importations (adap)'!E182</f>
        <v>9941</v>
      </c>
      <c r="E181" s="5">
        <f>'Importations (adap)'!F182</f>
        <v>804425</v>
      </c>
    </row>
    <row r="182" spans="1:5" ht="16.5" x14ac:dyDescent="0.3">
      <c r="A182" s="5" t="str">
        <f>'Importations (adap)'!B183</f>
        <v>Equipements électriques divers</v>
      </c>
      <c r="B182" s="5">
        <f>'Importations (adap)'!C183</f>
        <v>4007</v>
      </c>
      <c r="C182" s="5">
        <f>'Importations (adap)'!D183</f>
        <v>746088</v>
      </c>
      <c r="D182" s="5">
        <f>'Importations (adap)'!E183</f>
        <v>4191</v>
      </c>
      <c r="E182" s="5">
        <f>'Importations (adap)'!F183</f>
        <v>812867</v>
      </c>
    </row>
    <row r="183" spans="1:5" ht="16.5" x14ac:dyDescent="0.3">
      <c r="A183" s="5" t="str">
        <f>'Importations (adap)'!B184</f>
        <v>Papiers finis et ouvrages en papier</v>
      </c>
      <c r="B183" s="5">
        <f>'Importations (adap)'!C184</f>
        <v>28192</v>
      </c>
      <c r="C183" s="5">
        <f>'Importations (adap)'!D184</f>
        <v>742955</v>
      </c>
      <c r="D183" s="5">
        <f>'Importations (adap)'!E184</f>
        <v>25950</v>
      </c>
      <c r="E183" s="5">
        <f>'Importations (adap)'!F184</f>
        <v>658137</v>
      </c>
    </row>
    <row r="184" spans="1:5" ht="16.5" x14ac:dyDescent="0.3">
      <c r="A184" s="5" t="str">
        <f>'Importations (adap)'!B185</f>
        <v>Jouets, jeux et articles de divertissement ou de sport</v>
      </c>
      <c r="B184" s="5">
        <f>'Importations (adap)'!C185</f>
        <v>12232</v>
      </c>
      <c r="C184" s="5">
        <f>'Importations (adap)'!D185</f>
        <v>653899</v>
      </c>
      <c r="D184" s="5">
        <f>'Importations (adap)'!E185</f>
        <v>12521</v>
      </c>
      <c r="E184" s="5">
        <f>'Importations (adap)'!F185</f>
        <v>654317</v>
      </c>
    </row>
    <row r="185" spans="1:5" ht="16.5" x14ac:dyDescent="0.3">
      <c r="A185" s="5" t="str">
        <f>'Importations (adap)'!B186</f>
        <v>Couvertures, linge  et autres articles textiles confectionnés</v>
      </c>
      <c r="B185" s="5">
        <f>'Importations (adap)'!C186</f>
        <v>10437</v>
      </c>
      <c r="C185" s="5">
        <f>'Importations (adap)'!D186</f>
        <v>631343</v>
      </c>
      <c r="D185" s="5">
        <f>'Importations (adap)'!E186</f>
        <v>9218</v>
      </c>
      <c r="E185" s="5">
        <f>'Importations (adap)'!F186</f>
        <v>573758</v>
      </c>
    </row>
    <row r="186" spans="1:5" ht="16.5" x14ac:dyDescent="0.3">
      <c r="A186" s="5" t="str">
        <f>'Importations (adap)'!B187</f>
        <v>Ouvrages divers en verre</v>
      </c>
      <c r="B186" s="5">
        <f>'Importations (adap)'!C187</f>
        <v>30663</v>
      </c>
      <c r="C186" s="5">
        <f>'Importations (adap)'!D187</f>
        <v>610615</v>
      </c>
      <c r="D186" s="5">
        <f>'Importations (adap)'!E187</f>
        <v>25328</v>
      </c>
      <c r="E186" s="5">
        <f>'Importations (adap)'!F187</f>
        <v>521385</v>
      </c>
    </row>
    <row r="187" spans="1:5" ht="16.5" x14ac:dyDescent="0.3">
      <c r="A187" s="5" t="str">
        <f>'Importations (adap)'!B188</f>
        <v>Livres et imprimés divers</v>
      </c>
      <c r="B187" s="5">
        <f>'Importations (adap)'!C188</f>
        <v>4851</v>
      </c>
      <c r="C187" s="5">
        <f>'Importations (adap)'!D188</f>
        <v>530924</v>
      </c>
      <c r="D187" s="5">
        <f>'Importations (adap)'!E188</f>
        <v>5681</v>
      </c>
      <c r="E187" s="5">
        <f>'Importations (adap)'!F188</f>
        <v>586736</v>
      </c>
    </row>
    <row r="188" spans="1:5" ht="16.5" x14ac:dyDescent="0.3">
      <c r="A188" s="5" t="str">
        <f>'Importations (adap)'!B189</f>
        <v>Nontissés</v>
      </c>
      <c r="B188" s="5">
        <f>'Importations (adap)'!C189</f>
        <v>11824</v>
      </c>
      <c r="C188" s="5">
        <f>'Importations (adap)'!D189</f>
        <v>466150</v>
      </c>
      <c r="D188" s="5">
        <f>'Importations (adap)'!E189</f>
        <v>12139</v>
      </c>
      <c r="E188" s="5">
        <f>'Importations (adap)'!F189</f>
        <v>454980</v>
      </c>
    </row>
    <row r="189" spans="1:5" ht="16.5" x14ac:dyDescent="0.3">
      <c r="A189" s="5" t="str">
        <f>'Importations (adap)'!B190</f>
        <v>Ouvrages divers en aluminium</v>
      </c>
      <c r="B189" s="5">
        <f>'Importations (adap)'!C190</f>
        <v>2478</v>
      </c>
      <c r="C189" s="5">
        <f>'Importations (adap)'!D190</f>
        <v>389918</v>
      </c>
      <c r="D189" s="5">
        <f>'Importations (adap)'!E190</f>
        <v>1657</v>
      </c>
      <c r="E189" s="5">
        <f>'Importations (adap)'!F190</f>
        <v>243127</v>
      </c>
    </row>
    <row r="190" spans="1:5" ht="16.5" x14ac:dyDescent="0.3">
      <c r="A190" s="5" t="str">
        <f>'Importations (adap)'!B191</f>
        <v>Tissus et fils de laine, poil ou crin</v>
      </c>
      <c r="B190" s="5">
        <f>'Importations (adap)'!C191</f>
        <v>1090</v>
      </c>
      <c r="C190" s="5">
        <f>'Importations (adap)'!D191</f>
        <v>370299</v>
      </c>
      <c r="D190" s="5">
        <f>'Importations (adap)'!E191</f>
        <v>1082</v>
      </c>
      <c r="E190" s="5">
        <f>'Importations (adap)'!F191</f>
        <v>351659</v>
      </c>
    </row>
    <row r="191" spans="1:5" ht="16.5" x14ac:dyDescent="0.3">
      <c r="A191" s="5" t="str">
        <f>'Importations (adap)'!B192</f>
        <v>Vaisselle et objets céramiques divers</v>
      </c>
      <c r="B191" s="5">
        <f>'Importations (adap)'!C192</f>
        <v>24285</v>
      </c>
      <c r="C191" s="5">
        <f>'Importations (adap)'!D192</f>
        <v>353277</v>
      </c>
      <c r="D191" s="5">
        <f>'Importations (adap)'!E192</f>
        <v>21437</v>
      </c>
      <c r="E191" s="5">
        <f>'Importations (adap)'!F192</f>
        <v>312407</v>
      </c>
    </row>
    <row r="192" spans="1:5" ht="16.5" x14ac:dyDescent="0.3">
      <c r="A192" s="5" t="str">
        <f>'Importations (adap)'!B193</f>
        <v>Autres produits finis de consommation</v>
      </c>
      <c r="B192" s="5">
        <f>'Importations (adap)'!C193</f>
        <v>91127</v>
      </c>
      <c r="C192" s="5">
        <f>'Importations (adap)'!D193</f>
        <v>10795647</v>
      </c>
      <c r="D192" s="5">
        <f>'Importations (adap)'!E193</f>
        <v>88774</v>
      </c>
      <c r="E192" s="5">
        <f>'Importations (adap)'!F193</f>
        <v>9922475</v>
      </c>
    </row>
    <row r="193" spans="1:6" x14ac:dyDescent="0.25">
      <c r="A193" s="2" t="str">
        <f>UPPER('Importations (adap)'!B194)</f>
        <v>OR INDUSTRIEL</v>
      </c>
      <c r="B193" s="2">
        <f>'Importations (adap)'!C194</f>
        <v>1</v>
      </c>
      <c r="C193" s="2">
        <f>'Importations (adap)'!D194</f>
        <v>1002718</v>
      </c>
      <c r="D193" s="2">
        <f>'Importations (adap)'!E194</f>
        <v>1</v>
      </c>
      <c r="E193" s="2">
        <f>'Importations (adap)'!F194</f>
        <v>721804</v>
      </c>
    </row>
    <row r="194" spans="1:6" ht="16.5" x14ac:dyDescent="0.25">
      <c r="A194" s="9" t="s">
        <v>138</v>
      </c>
      <c r="B194" s="20">
        <f>'Importations (adap)'!C195</f>
        <v>32804064</v>
      </c>
      <c r="C194" s="20">
        <f>'Importations (adap)'!D195</f>
        <v>370489665</v>
      </c>
      <c r="D194" s="20">
        <f>'Importations (adap)'!E195</f>
        <v>34187495</v>
      </c>
      <c r="E194" s="20">
        <f>'Importations (adap)'!F195</f>
        <v>331446964</v>
      </c>
    </row>
    <row r="195" spans="1:6" ht="15.75" x14ac:dyDescent="0.25">
      <c r="A195" s="11" t="s">
        <v>139</v>
      </c>
      <c r="B195" s="21"/>
      <c r="C195" s="21"/>
      <c r="D195" s="21"/>
      <c r="E195" s="21"/>
    </row>
    <row r="196" spans="1:6" ht="15.75" x14ac:dyDescent="0.25">
      <c r="A196" s="14"/>
      <c r="B196" s="4"/>
      <c r="C196" s="4"/>
      <c r="D196" s="4"/>
      <c r="E196" s="4"/>
      <c r="F196" s="4"/>
    </row>
    <row r="197" spans="1:6" x14ac:dyDescent="0.25">
      <c r="B197" s="19"/>
      <c r="C197" s="19"/>
      <c r="D197" s="19"/>
      <c r="E197" s="19"/>
    </row>
    <row r="198" spans="1:6" x14ac:dyDescent="0.25">
      <c r="B198" s="19"/>
      <c r="C198" s="19"/>
      <c r="D198" s="19"/>
      <c r="E198" s="19"/>
    </row>
    <row r="200" spans="1:6" x14ac:dyDescent="0.25">
      <c r="B200" s="4"/>
      <c r="C200" s="4"/>
      <c r="D200" s="4"/>
      <c r="E200" s="4"/>
    </row>
    <row r="201" spans="1:6" x14ac:dyDescent="0.25">
      <c r="B201" s="4"/>
      <c r="C201" s="4"/>
      <c r="D201" s="4"/>
      <c r="E201" s="22"/>
    </row>
    <row r="202" spans="1:6" x14ac:dyDescent="0.25">
      <c r="B202" s="4"/>
      <c r="C202" s="4"/>
      <c r="D202" s="4"/>
      <c r="E202" s="4"/>
    </row>
    <row r="203" spans="1:6" x14ac:dyDescent="0.25">
      <c r="B203" s="4"/>
      <c r="C203" s="4"/>
      <c r="D203" s="4"/>
      <c r="E203" s="4"/>
    </row>
    <row r="204" spans="1:6" x14ac:dyDescent="0.25">
      <c r="B204" s="4"/>
      <c r="C204" s="4"/>
      <c r="D204" s="4"/>
      <c r="E204" s="4"/>
    </row>
    <row r="205" spans="1:6" x14ac:dyDescent="0.25">
      <c r="B205" s="4"/>
      <c r="C205" s="4"/>
      <c r="D205" s="4"/>
      <c r="E205" s="4"/>
    </row>
    <row r="206" spans="1:6" x14ac:dyDescent="0.25">
      <c r="B206" s="4"/>
      <c r="C206" s="4"/>
      <c r="D206" s="4"/>
      <c r="E206" s="4"/>
    </row>
    <row r="207" spans="1:6" x14ac:dyDescent="0.25">
      <c r="B207" s="4"/>
      <c r="C207" s="4"/>
      <c r="D207" s="4"/>
      <c r="E207" s="4"/>
    </row>
    <row r="208" spans="1:6" x14ac:dyDescent="0.25">
      <c r="B208" s="4"/>
      <c r="C208" s="4"/>
      <c r="D208" s="4"/>
      <c r="E208" s="4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ignoredErrors>
    <ignoredError sqref="C7:E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1"/>
  <sheetViews>
    <sheetView showGridLines="0" topLeftCell="B2" zoomScale="85" zoomScaleNormal="85" workbookViewId="0">
      <selection activeCell="B17" sqref="B17"/>
    </sheetView>
  </sheetViews>
  <sheetFormatPr baseColWidth="10" defaultRowHeight="15" x14ac:dyDescent="0.25"/>
  <cols>
    <col min="1" max="1" width="42.7109375" hidden="1" customWidth="1"/>
    <col min="2" max="2" width="82" bestFit="1" customWidth="1"/>
    <col min="3" max="3" width="17.85546875" bestFit="1" customWidth="1"/>
    <col min="4" max="4" width="19.7109375" bestFit="1" customWidth="1"/>
    <col min="5" max="5" width="18.28515625" bestFit="1" customWidth="1"/>
    <col min="6" max="6" width="19.7109375" bestFit="1" customWidth="1"/>
  </cols>
  <sheetData>
    <row r="1" spans="1:8" ht="15.75" hidden="1" x14ac:dyDescent="0.25">
      <c r="B1" s="13">
        <v>2</v>
      </c>
      <c r="C1" s="14">
        <v>3</v>
      </c>
      <c r="D1" s="14">
        <v>4</v>
      </c>
      <c r="E1" s="14">
        <v>5</v>
      </c>
      <c r="F1" s="14">
        <v>6</v>
      </c>
    </row>
    <row r="2" spans="1:8" ht="15.75" x14ac:dyDescent="0.25">
      <c r="B2" s="13"/>
      <c r="C2" s="14"/>
      <c r="D2" s="14"/>
      <c r="E2" s="14"/>
      <c r="F2" s="14"/>
    </row>
    <row r="3" spans="1:8" x14ac:dyDescent="0.25">
      <c r="B3" s="43" t="s">
        <v>0</v>
      </c>
      <c r="C3" s="44"/>
      <c r="D3" s="44"/>
      <c r="E3" s="44"/>
      <c r="F3" s="45"/>
    </row>
    <row r="4" spans="1:8" ht="55.5" customHeight="1" x14ac:dyDescent="0.25">
      <c r="B4" s="46"/>
      <c r="C4" s="47"/>
      <c r="D4" s="47"/>
      <c r="E4" s="47"/>
      <c r="F4" s="48"/>
    </row>
    <row r="5" spans="1:8" ht="15.75" x14ac:dyDescent="0.25">
      <c r="B5" s="15"/>
      <c r="C5" s="16"/>
      <c r="D5" s="16"/>
      <c r="E5" s="16"/>
      <c r="F5" s="17"/>
    </row>
    <row r="6" spans="1:8" x14ac:dyDescent="0.25">
      <c r="B6" s="49"/>
      <c r="C6" s="54" t="s">
        <v>451</v>
      </c>
      <c r="D6" s="55"/>
      <c r="E6" s="54" t="s">
        <v>452</v>
      </c>
      <c r="F6" s="55"/>
    </row>
    <row r="7" spans="1:8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8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8" x14ac:dyDescent="0.25">
      <c r="A9" t="s">
        <v>215</v>
      </c>
      <c r="B9" s="2" t="str">
        <f>IF($A$9="Alimentation, boissons et tabacs",VLOOKUP(VLOOKUP($A9,OUTIL!$E:$J,B$1,FALSE),REF!$K:$L,2,FALSE),IF($A$9="Demi produits",VLOOKUP(VLOOKUP($A9,OUTIL!$M:$R,B$1,FALSE),REF!$N:$O,2,FALSE),IF($A$9="Energie  et  lubrifiants",VLOOKUP(VLOOKUP($A9,OUTIL!$U:$Z,B$1,FALSE),REF!$Z:$AA,2,FALSE),IF($A$9="Or industriel",VLOOKUP(VLOOKUP($A9,OUTIL!$AC:$AH,B$1,FALSE),REF!$AC:$AD,2,FALSE),IF($A$9="Produits bruts d'origine animale et vegetale",VLOOKUP(VLOOKUP($A9,OUTIL!$AK:$AP,B$1,FALSE),REF!$Q:$R,2,FALSE),IF($A$9="Produits bruts d'origine minerale",VLOOKUP(VLOOKUP($A9,OUTIL!$AS:$AX,B$1,FALSE),REF!$AF:$AG,2,FALSE),IF($A$9="Produits finis de consommation",VLOOKUP(VLOOKUP($A9,OUTIL!$BA:$BF,B$1,FALSE),REF!$T:$U,2,FALSE),IF($A$9="Produits finis d'equipement agricole",VLOOKUP(VLOOKUP($A9,OUTIL!$BI:$BN,B$1,FALSE),REF!$AI:$AJ,2,FALSE),IF($A$9="Produits finis d'equipement industriel",VLOOKUP(VLOOKUP($A9,OUTIL!$BQ:$BV,B$1,FALSE),REF!$W:$X,2,FALSE),"Ahmadovitch")))))))))</f>
        <v>ALIMENTATION, BOISSONS ET TABACS</v>
      </c>
      <c r="C9" s="2">
        <f>ROUND(IF($A$9="Alimentation, boissons et tabacs",VLOOKUP($A9,OUTIL!$E:$J,C$1,FALSE),IF($A$9="Demi produits",VLOOKUP($A9,OUTIL!$M:$R,C$1,FALSE),IF($A$9="Energie  et  lubrifiants",VLOOKUP($A9,OUTIL!$U:$Z,C$1,FALSE),IF($A$9="Or industriel",VLOOKUP($A9,OUTIL!$AC:$AH,C$1,FALSE),IF($A$9="Produits bruts d'origine animale et vegetale",VLOOKUP($A9,OUTIL!$AK:$AP,C$1,FALSE),IF($A$9="Produits bruts d'origine minerale",VLOOKUP($A9,OUTIL!$AS:$AX,C$1,FALSE),IF($A$9="Produits finis de consommation",VLOOKUP($A9,OUTIL!$BA:$BF,C$1,FALSE),IF($A$9="Produits finis d'equipement agricole",VLOOKUP($A9,OUTIL!$BI:$BN,C$1,FALSE),IF($A$9="Produits finis d'equipement industriel",VLOOKUP($A9,OUTIL!$BQ:$BV,C$1,FALSE),"Ahmadovitch")))))))))/1000,0)</f>
        <v>1970603</v>
      </c>
      <c r="D9" s="2">
        <f>ROUND(IF($A$9="Alimentation, boissons et tabacs",VLOOKUP($A9,OUTIL!$E:$J,D$1,FALSE),IF($A$9="Demi produits",VLOOKUP($A9,OUTIL!$M:$R,D$1,FALSE),IF($A$9="Energie  et  lubrifiants",VLOOKUP($A9,OUTIL!$U:$Z,D$1,FALSE),IF($A$9="Or industriel",VLOOKUP($A9,OUTIL!$AC:$AH,D$1,FALSE),IF($A$9="Produits bruts d'origine animale et vegetale",VLOOKUP($A9,OUTIL!$AK:$AP,D$1,FALSE),IF($A$9="Produits bruts d'origine minerale",VLOOKUP($A9,OUTIL!$AS:$AX,D$1,FALSE),IF($A$9="Produits finis de consommation",VLOOKUP($A9,OUTIL!$BA:$BF,D$1,FALSE),IF($A$9="Produits finis d'equipement agricole",VLOOKUP($A9,OUTIL!$BI:$BN,D$1,FALSE),IF($A$9="Produits finis d'equipement industriel",VLOOKUP($A9,OUTIL!$BQ:$BV,D$1,FALSE),"Ahmadovitch")))))))))/1000,0)</f>
        <v>43099639</v>
      </c>
      <c r="E9" s="2">
        <f>ROUND(IF($A$9="Alimentation, boissons et tabacs",VLOOKUP($A9,OUTIL!$E:$J,E$1,FALSE),IF($A$9="Demi produits",VLOOKUP($A9,OUTIL!$M:$R,E$1,FALSE),IF($A$9="Energie  et  lubrifiants",VLOOKUP($A9,OUTIL!$U:$Z,E$1,FALSE),IF($A$9="Or industriel",VLOOKUP($A9,OUTIL!$AC:$AH,E$1,FALSE),IF($A$9="Produits bruts d'origine animale et vegetale",VLOOKUP($A9,OUTIL!$AK:$AP,E$1,FALSE),IF($A$9="Produits bruts d'origine minerale",VLOOKUP($A9,OUTIL!$AS:$AX,E$1,FALSE),IF($A$9="Produits finis de consommation",VLOOKUP($A9,OUTIL!$BA:$BF,E$1,FALSE),IF($A$9="Produits finis d'equipement agricole",VLOOKUP($A9,OUTIL!$BI:$BN,E$1,FALSE),IF($A$9="Produits finis d'equipement industriel",VLOOKUP($A9,OUTIL!$BQ:$BV,E$1,FALSE),"Ahmadovitch")))))))))/1000,0)</f>
        <v>2159120</v>
      </c>
      <c r="F9" s="2">
        <f>ROUND(IF($A$9="Alimentation, boissons et tabacs",VLOOKUP($A9,OUTIL!$E:$J,F$1,FALSE),IF($A$9="Demi produits",VLOOKUP($A9,OUTIL!$M:$R,F$1,FALSE),IF($A$9="Energie  et  lubrifiants",VLOOKUP($A9,OUTIL!$U:$Z,F$1,FALSE),IF($A$9="Or industriel",VLOOKUP($A9,OUTIL!$AC:$AH,F$1,FALSE),IF($A$9="Produits bruts d'origine animale et vegetale",VLOOKUP($A9,OUTIL!$AK:$AP,F$1,FALSE),IF($A$9="Produits bruts d'origine minerale",VLOOKUP($A9,OUTIL!$AS:$AX,F$1,FALSE),IF($A$9="Produits finis de consommation",VLOOKUP($A9,OUTIL!$BA:$BF,F$1,FALSE),IF($A$9="Produits finis d'equipement agricole",VLOOKUP($A9,OUTIL!$BI:$BN,F$1,FALSE),IF($A$9="Produits finis d'equipement industriel",VLOOKUP($A9,OUTIL!$BQ:$BV,F$1,FALSE),"Ahmadovitch")))))))))/1000,0)</f>
        <v>42363791</v>
      </c>
    </row>
    <row r="10" spans="1:8" ht="16.5" x14ac:dyDescent="0.3">
      <c r="A10">
        <v>1</v>
      </c>
      <c r="B10" s="5" t="str">
        <f>IF($A$9="Alimentation, boissons et tabacs",VLOOKUP(VLOOKUP($A10,OUTIL!$E:$J,B$1,FALSE),REF!$K:$L,2,FALSE),IF($A$9="Demi produits",VLOOKUP(VLOOKUP($A10,OUTIL!$M:$R,B$1,FALSE),REF!$N:$O,2,FALSE),IF($A$9="Energie  et  lubrifiants",VLOOKUP(VLOOKUP($A10,OUTIL!$U:$Z,B$1,FALSE),REF!$Z:$AA,2,FALSE),IF($A$9="Or industriel",VLOOKUP(VLOOKUP($A10,OUTIL!$AC:$AH,B$1,FALSE),REF!$AC:$AD,2,FALSE),IF($A$9="Produits bruts d'origine animale et vegetale",VLOOKUP(VLOOKUP($A10,OUTIL!$AK:$AP,B$1,FALSE),REF!$Q:$R,2,FALSE),IF($A$9="Produits bruts d'origine minerale",VLOOKUP(VLOOKUP($A10,OUTIL!$AS:$AX,B$1,FALSE),REF!$AF:$AG,2,FALSE),IF($A$9="Produits finis de consommation",VLOOKUP(VLOOKUP($A10,OUTIL!$BA:$BF,B$1,FALSE),REF!$T:$U,2,FALSE),IF($A$9="Produits finis d'equipement agricole",VLOOKUP(VLOOKUP($A10,OUTIL!$BI:$BN,B$1,FALSE),REF!$AI:$AJ,2,FALSE),IF($A$9="Produits finis d'equipement industriel",VLOOKUP(VLOOKUP($A10,OUTIL!$BQ:$BV,B$1,FALSE),REF!$W:$X,2,FALSE),"Ahmadovitch")))))))))</f>
        <v>Fruits rouges (fraises, framboises, myrtilles....)</v>
      </c>
      <c r="C10" s="6">
        <f>ROUND(IF($A$9="Alimentation, boissons et tabacs",VLOOKUP($A10,OUTIL!$E:$J,C$1,FALSE),IF($A$9="Demi produits",VLOOKUP($A10,OUTIL!$M:$R,C$1,FALSE),IF($A$9="Energie  et  lubrifiants",VLOOKUP($A10,OUTIL!$U:$Z,C$1,FALSE),IF($A$9="Or industriel",VLOOKUP($A10,OUTIL!$AC:$AH,C$1,FALSE),IF($A$9="Produits bruts d'origine animale et vegetale",VLOOKUP($A10,OUTIL!$AK:$AP,C$1,FALSE),IF($A$9="Produits bruts d'origine minerale",VLOOKUP($A10,OUTIL!$AS:$AX,C$1,FALSE),IF($A$9="Produits finis de consommation",VLOOKUP($A10,OUTIL!$BA:$BF,C$1,FALSE),IF($A$9="Produits finis d'equipement agricole",VLOOKUP($A10,OUTIL!$BI:$BN,C$1,FALSE),IF($A$9="Produits finis d'equipement industriel",VLOOKUP($A10,OUTIL!$BQ:$BV,C$1,FALSE),"Ahmadovitch")))))))))/1000,0)</f>
        <v>175318</v>
      </c>
      <c r="D10" s="6">
        <f>ROUND(IF($A$9="Alimentation, boissons et tabacs",VLOOKUP($A10,OUTIL!$E:$J,D$1,FALSE),IF($A$9="Demi produits",VLOOKUP($A10,OUTIL!$M:$R,D$1,FALSE),IF($A$9="Energie  et  lubrifiants",VLOOKUP($A10,OUTIL!$U:$Z,D$1,FALSE),IF($A$9="Or industriel",VLOOKUP($A10,OUTIL!$AC:$AH,D$1,FALSE),IF($A$9="Produits bruts d'origine animale et vegetale",VLOOKUP($A10,OUTIL!$AK:$AP,D$1,FALSE),IF($A$9="Produits bruts d'origine minerale",VLOOKUP($A10,OUTIL!$AS:$AX,D$1,FALSE),IF($A$9="Produits finis de consommation",VLOOKUP($A10,OUTIL!$BA:$BF,D$1,FALSE),IF($A$9="Produits finis d'equipement agricole",VLOOKUP($A10,OUTIL!$BI:$BN,D$1,FALSE),IF($A$9="Produits finis d'equipement industriel",VLOOKUP($A10,OUTIL!$BQ:$BV,D$1,FALSE),"Ahmadovitch")))))))))/1000,0)</f>
        <v>10310431</v>
      </c>
      <c r="E10" s="6">
        <f>ROUND(IF($A$9="Alimentation, boissons et tabacs",VLOOKUP($A10,OUTIL!$E:$J,E$1,FALSE),IF($A$9="Demi produits",VLOOKUP($A10,OUTIL!$M:$R,E$1,FALSE),IF($A$9="Energie  et  lubrifiants",VLOOKUP($A10,OUTIL!$U:$Z,E$1,FALSE),IF($A$9="Or industriel",VLOOKUP($A10,OUTIL!$AC:$AH,E$1,FALSE),IF($A$9="Produits bruts d'origine animale et vegetale",VLOOKUP($A10,OUTIL!$AK:$AP,E$1,FALSE),IF($A$9="Produits bruts d'origine minerale",VLOOKUP($A10,OUTIL!$AS:$AX,E$1,FALSE),IF($A$9="Produits finis de consommation",VLOOKUP($A10,OUTIL!$BA:$BF,E$1,FALSE),IF($A$9="Produits finis d'equipement agricole",VLOOKUP($A10,OUTIL!$BI:$BN,E$1,FALSE),IF($A$9="Produits finis d'equipement industriel",VLOOKUP($A10,OUTIL!$BQ:$BV,E$1,FALSE),"Ahmadovitch")))))))))/1000,0)</f>
        <v>179495</v>
      </c>
      <c r="F10" s="6">
        <f>ROUND(IF($A$9="Alimentation, boissons et tabacs",VLOOKUP($A10,OUTIL!$E:$J,F$1,FALSE),IF($A$9="Demi produits",VLOOKUP($A10,OUTIL!$M:$R,F$1,FALSE),IF($A$9="Energie  et  lubrifiants",VLOOKUP($A10,OUTIL!$U:$Z,F$1,FALSE),IF($A$9="Or industriel",VLOOKUP($A10,OUTIL!$AC:$AH,F$1,FALSE),IF($A$9="Produits bruts d'origine animale et vegetale",VLOOKUP($A10,OUTIL!$AK:$AP,F$1,FALSE),IF($A$9="Produits bruts d'origine minerale",VLOOKUP($A10,OUTIL!$AS:$AX,F$1,FALSE),IF($A$9="Produits finis de consommation",VLOOKUP($A10,OUTIL!$BA:$BF,F$1,FALSE),IF($A$9="Produits finis d'equipement agricole",VLOOKUP($A10,OUTIL!$BI:$BN,F$1,FALSE),IF($A$9="Produits finis d'equipement industriel",VLOOKUP($A10,OUTIL!$BQ:$BV,F$1,FALSE),"Ahmadovitch")))))))))/1000,0)</f>
        <v>9273858</v>
      </c>
    </row>
    <row r="11" spans="1:8" ht="16.5" x14ac:dyDescent="0.3">
      <c r="A11">
        <v>2</v>
      </c>
      <c r="B11" s="5" t="str">
        <f>IF($A$9="Alimentation, boissons et tabacs",VLOOKUP(VLOOKUP($A11,OUTIL!$E:$J,B$1,FALSE),REF!$K:$L,2,FALSE),IF($A$9="Demi produits",VLOOKUP(VLOOKUP($A11,OUTIL!$M:$R,B$1,FALSE),REF!$N:$O,2,FALSE),IF($A$9="Energie  et  lubrifiants",VLOOKUP(VLOOKUP($A11,OUTIL!$U:$Z,B$1,FALSE),REF!$Z:$AA,2,FALSE),IF($A$9="Or industriel",VLOOKUP(VLOOKUP($A11,OUTIL!$AC:$AH,B$1,FALSE),REF!$AC:$AD,2,FALSE),IF($A$9="Produits bruts d'origine animale et vegetale",VLOOKUP(VLOOKUP($A11,OUTIL!$AK:$AP,B$1,FALSE),REF!$Q:$R,2,FALSE),IF($A$9="Produits bruts d'origine minerale",VLOOKUP(VLOOKUP($A11,OUTIL!$AS:$AX,B$1,FALSE),REF!$AF:$AG,2,FALSE),IF($A$9="Produits finis de consommation",VLOOKUP(VLOOKUP($A11,OUTIL!$BA:$BF,B$1,FALSE),REF!$T:$U,2,FALSE),IF($A$9="Produits finis d'equipement agricole",VLOOKUP(VLOOKUP($A11,OUTIL!$BI:$BN,B$1,FALSE),REF!$AI:$AJ,2,FALSE),IF($A$9="Produits finis d'equipement industriel",VLOOKUP(VLOOKUP($A11,OUTIL!$BQ:$BV,B$1,FALSE),REF!$W:$X,2,FALSE),"Ahmadovitch")))))))))</f>
        <v>Crustacés, mollusques et coquillages</v>
      </c>
      <c r="C11" s="6">
        <f>ROUND(IF($A$9="Alimentation, boissons et tabacs",VLOOKUP($A11,OUTIL!$E:$J,C$1,FALSE),IF($A$9="Demi produits",VLOOKUP($A11,OUTIL!$M:$R,C$1,FALSE),IF($A$9="Energie  et  lubrifiants",VLOOKUP($A11,OUTIL!$U:$Z,C$1,FALSE),IF($A$9="Or industriel",VLOOKUP($A11,OUTIL!$AC:$AH,C$1,FALSE),IF($A$9="Produits bruts d'origine animale et vegetale",VLOOKUP($A11,OUTIL!$AK:$AP,C$1,FALSE),IF($A$9="Produits bruts d'origine minerale",VLOOKUP($A11,OUTIL!$AS:$AX,C$1,FALSE),IF($A$9="Produits finis de consommation",VLOOKUP($A11,OUTIL!$BA:$BF,C$1,FALSE),IF($A$9="Produits finis d'equipement agricole",VLOOKUP($A11,OUTIL!$BI:$BN,C$1,FALSE),IF($A$9="Produits finis d'equipement industriel",VLOOKUP($A11,OUTIL!$BQ:$BV,C$1,FALSE),"Ahmadovitch")))))))))/1000,0)</f>
        <v>65379</v>
      </c>
      <c r="D11" s="6">
        <f>ROUND(IF($A$9="Alimentation, boissons et tabacs",VLOOKUP($A11,OUTIL!$E:$J,D$1,FALSE),IF($A$9="Demi produits",VLOOKUP($A11,OUTIL!$M:$R,D$1,FALSE),IF($A$9="Energie  et  lubrifiants",VLOOKUP($A11,OUTIL!$U:$Z,D$1,FALSE),IF($A$9="Or industriel",VLOOKUP($A11,OUTIL!$AC:$AH,D$1,FALSE),IF($A$9="Produits bruts d'origine animale et vegetale",VLOOKUP($A11,OUTIL!$AK:$AP,D$1,FALSE),IF($A$9="Produits bruts d'origine minerale",VLOOKUP($A11,OUTIL!$AS:$AX,D$1,FALSE),IF($A$9="Produits finis de consommation",VLOOKUP($A11,OUTIL!$BA:$BF,D$1,FALSE),IF($A$9="Produits finis d'equipement agricole",VLOOKUP($A11,OUTIL!$BI:$BN,D$1,FALSE),IF($A$9="Produits finis d'equipement industriel",VLOOKUP($A11,OUTIL!$BQ:$BV,D$1,FALSE),"Ahmadovitch")))))))))/1000,0)</f>
        <v>6573112</v>
      </c>
      <c r="E11" s="6">
        <f>ROUND(IF($A$9="Alimentation, boissons et tabacs",VLOOKUP($A11,OUTIL!$E:$J,E$1,FALSE),IF($A$9="Demi produits",VLOOKUP($A11,OUTIL!$M:$R,E$1,FALSE),IF($A$9="Energie  et  lubrifiants",VLOOKUP($A11,OUTIL!$U:$Z,E$1,FALSE),IF($A$9="Or industriel",VLOOKUP($A11,OUTIL!$AC:$AH,E$1,FALSE),IF($A$9="Produits bruts d'origine animale et vegetale",VLOOKUP($A11,OUTIL!$AK:$AP,E$1,FALSE),IF($A$9="Produits bruts d'origine minerale",VLOOKUP($A11,OUTIL!$AS:$AX,E$1,FALSE),IF($A$9="Produits finis de consommation",VLOOKUP($A11,OUTIL!$BA:$BF,E$1,FALSE),IF($A$9="Produits finis d'equipement agricole",VLOOKUP($A11,OUTIL!$BI:$BN,E$1,FALSE),IF($A$9="Produits finis d'equipement industriel",VLOOKUP($A11,OUTIL!$BQ:$BV,E$1,FALSE),"Ahmadovitch")))))))))/1000,0)</f>
        <v>59559</v>
      </c>
      <c r="F11" s="6">
        <f>ROUND(IF($A$9="Alimentation, boissons et tabacs",VLOOKUP($A11,OUTIL!$E:$J,F$1,FALSE),IF($A$9="Demi produits",VLOOKUP($A11,OUTIL!$M:$R,F$1,FALSE),IF($A$9="Energie  et  lubrifiants",VLOOKUP($A11,OUTIL!$U:$Z,F$1,FALSE),IF($A$9="Or industriel",VLOOKUP($A11,OUTIL!$AC:$AH,F$1,FALSE),IF($A$9="Produits bruts d'origine animale et vegetale",VLOOKUP($A11,OUTIL!$AK:$AP,F$1,FALSE),IF($A$9="Produits bruts d'origine minerale",VLOOKUP($A11,OUTIL!$AS:$AX,F$1,FALSE),IF($A$9="Produits finis de consommation",VLOOKUP($A11,OUTIL!$BA:$BF,F$1,FALSE),IF($A$9="Produits finis d'equipement agricole",VLOOKUP($A11,OUTIL!$BI:$BN,F$1,FALSE),IF($A$9="Produits finis d'equipement industriel",VLOOKUP($A11,OUTIL!$BQ:$BV,F$1,FALSE),"Ahmadovitch")))))))))/1000,0)</f>
        <v>5810394</v>
      </c>
      <c r="H11" s="8"/>
    </row>
    <row r="12" spans="1:8" ht="16.5" x14ac:dyDescent="0.3">
      <c r="A12">
        <v>3</v>
      </c>
      <c r="B12" s="5" t="str">
        <f>IF($A$9="Alimentation, boissons et tabacs",VLOOKUP(VLOOKUP($A12,OUTIL!$E:$J,B$1,FALSE),REF!$K:$L,2,FALSE),IF($A$9="Demi produits",VLOOKUP(VLOOKUP($A12,OUTIL!$M:$R,B$1,FALSE),REF!$N:$O,2,FALSE),IF($A$9="Energie  et  lubrifiants",VLOOKUP(VLOOKUP($A12,OUTIL!$U:$Z,B$1,FALSE),REF!$Z:$AA,2,FALSE),IF($A$9="Or industriel",VLOOKUP(VLOOKUP($A12,OUTIL!$AC:$AH,B$1,FALSE),REF!$AC:$AD,2,FALSE),IF($A$9="Produits bruts d'origine animale et vegetale",VLOOKUP(VLOOKUP($A12,OUTIL!$AK:$AP,B$1,FALSE),REF!$Q:$R,2,FALSE),IF($A$9="Produits bruts d'origine minerale",VLOOKUP(VLOOKUP($A12,OUTIL!$AS:$AX,B$1,FALSE),REF!$AF:$AG,2,FALSE),IF($A$9="Produits finis de consommation",VLOOKUP(VLOOKUP($A12,OUTIL!$BA:$BF,B$1,FALSE),REF!$T:$U,2,FALSE),IF($A$9="Produits finis d'equipement agricole",VLOOKUP(VLOOKUP($A12,OUTIL!$BI:$BN,B$1,FALSE),REF!$AI:$AJ,2,FALSE),IF($A$9="Produits finis d'equipement industriel",VLOOKUP(VLOOKUP($A12,OUTIL!$BQ:$BV,B$1,FALSE),REF!$W:$X,2,FALSE),"Ahmadovitch")))))))))</f>
        <v>Tomates fraîches</v>
      </c>
      <c r="C12" s="6">
        <f>ROUND(IF($A$9="Alimentation, boissons et tabacs",VLOOKUP($A12,OUTIL!$E:$J,C$1,FALSE),IF($A$9="Demi produits",VLOOKUP($A12,OUTIL!$M:$R,C$1,FALSE),IF($A$9="Energie  et  lubrifiants",VLOOKUP($A12,OUTIL!$U:$Z,C$1,FALSE),IF($A$9="Or industriel",VLOOKUP($A12,OUTIL!$AC:$AH,C$1,FALSE),IF($A$9="Produits bruts d'origine animale et vegetale",VLOOKUP($A12,OUTIL!$AK:$AP,C$1,FALSE),IF($A$9="Produits bruts d'origine minerale",VLOOKUP($A12,OUTIL!$AS:$AX,C$1,FALSE),IF($A$9="Produits finis de consommation",VLOOKUP($A12,OUTIL!$BA:$BF,C$1,FALSE),IF($A$9="Produits finis d'equipement agricole",VLOOKUP($A12,OUTIL!$BI:$BN,C$1,FALSE),IF($A$9="Produits finis d'equipement industriel",VLOOKUP($A12,OUTIL!$BQ:$BV,C$1,FALSE),"Ahmadovitch")))))))))/1000,0)</f>
        <v>319000</v>
      </c>
      <c r="D12" s="6">
        <f>ROUND(IF($A$9="Alimentation, boissons et tabacs",VLOOKUP($A12,OUTIL!$E:$J,D$1,FALSE),IF($A$9="Demi produits",VLOOKUP($A12,OUTIL!$M:$R,D$1,FALSE),IF($A$9="Energie  et  lubrifiants",VLOOKUP($A12,OUTIL!$U:$Z,D$1,FALSE),IF($A$9="Or industriel",VLOOKUP($A12,OUTIL!$AC:$AH,D$1,FALSE),IF($A$9="Produits bruts d'origine animale et vegetale",VLOOKUP($A12,OUTIL!$AK:$AP,D$1,FALSE),IF($A$9="Produits bruts d'origine minerale",VLOOKUP($A12,OUTIL!$AS:$AX,D$1,FALSE),IF($A$9="Produits finis de consommation",VLOOKUP($A12,OUTIL!$BA:$BF,D$1,FALSE),IF($A$9="Produits finis d'equipement agricole",VLOOKUP($A12,OUTIL!$BI:$BN,D$1,FALSE),IF($A$9="Produits finis d'equipement industriel",VLOOKUP($A12,OUTIL!$BQ:$BV,D$1,FALSE),"Ahmadovitch")))))))))/1000,0)</f>
        <v>6330054</v>
      </c>
      <c r="E12" s="6">
        <f>ROUND(IF($A$9="Alimentation, boissons et tabacs",VLOOKUP($A12,OUTIL!$E:$J,E$1,FALSE),IF($A$9="Demi produits",VLOOKUP($A12,OUTIL!$M:$R,E$1,FALSE),IF($A$9="Energie  et  lubrifiants",VLOOKUP($A12,OUTIL!$U:$Z,E$1,FALSE),IF($A$9="Or industriel",VLOOKUP($A12,OUTIL!$AC:$AH,E$1,FALSE),IF($A$9="Produits bruts d'origine animale et vegetale",VLOOKUP($A12,OUTIL!$AK:$AP,E$1,FALSE),IF($A$9="Produits bruts d'origine minerale",VLOOKUP($A12,OUTIL!$AS:$AX,E$1,FALSE),IF($A$9="Produits finis de consommation",VLOOKUP($A12,OUTIL!$BA:$BF,E$1,FALSE),IF($A$9="Produits finis d'equipement agricole",VLOOKUP($A12,OUTIL!$BI:$BN,E$1,FALSE),IF($A$9="Produits finis d'equipement industriel",VLOOKUP($A12,OUTIL!$BQ:$BV,E$1,FALSE),"Ahmadovitch")))))))))/1000,0)</f>
        <v>338874</v>
      </c>
      <c r="F12" s="6">
        <f>ROUND(IF($A$9="Alimentation, boissons et tabacs",VLOOKUP($A12,OUTIL!$E:$J,F$1,FALSE),IF($A$9="Demi produits",VLOOKUP($A12,OUTIL!$M:$R,F$1,FALSE),IF($A$9="Energie  et  lubrifiants",VLOOKUP($A12,OUTIL!$U:$Z,F$1,FALSE),IF($A$9="Or industriel",VLOOKUP($A12,OUTIL!$AC:$AH,F$1,FALSE),IF($A$9="Produits bruts d'origine animale et vegetale",VLOOKUP($A12,OUTIL!$AK:$AP,F$1,FALSE),IF($A$9="Produits bruts d'origine minerale",VLOOKUP($A12,OUTIL!$AS:$AX,F$1,FALSE),IF($A$9="Produits finis de consommation",VLOOKUP($A12,OUTIL!$BA:$BF,F$1,FALSE),IF($A$9="Produits finis d'equipement agricole",VLOOKUP($A12,OUTIL!$BI:$BN,F$1,FALSE),IF($A$9="Produits finis d'equipement industriel",VLOOKUP($A12,OUTIL!$BQ:$BV,F$1,FALSE),"Ahmadovitch")))))))))/1000,0)</f>
        <v>5949819</v>
      </c>
      <c r="H12" s="8"/>
    </row>
    <row r="13" spans="1:8" ht="16.5" x14ac:dyDescent="0.3">
      <c r="A13">
        <v>4</v>
      </c>
      <c r="B13" s="5" t="str">
        <f>IF($A$9="Alimentation, boissons et tabacs",VLOOKUP(VLOOKUP($A13,OUTIL!$E:$J,B$1,FALSE),REF!$K:$L,2,FALSE),IF($A$9="Demi produits",VLOOKUP(VLOOKUP($A13,OUTIL!$M:$R,B$1,FALSE),REF!$N:$O,2,FALSE),IF($A$9="Energie  et  lubrifiants",VLOOKUP(VLOOKUP($A13,OUTIL!$U:$Z,B$1,FALSE),REF!$Z:$AA,2,FALSE),IF($A$9="Or industriel",VLOOKUP(VLOOKUP($A13,OUTIL!$AC:$AH,B$1,FALSE),REF!$AC:$AD,2,FALSE),IF($A$9="Produits bruts d'origine animale et vegetale",VLOOKUP(VLOOKUP($A13,OUTIL!$AK:$AP,B$1,FALSE),REF!$Q:$R,2,FALSE),IF($A$9="Produits bruts d'origine minerale",VLOOKUP(VLOOKUP($A13,OUTIL!$AS:$AX,B$1,FALSE),REF!$AF:$AG,2,FALSE),IF($A$9="Produits finis de consommation",VLOOKUP(VLOOKUP($A13,OUTIL!$BA:$BF,B$1,FALSE),REF!$T:$U,2,FALSE),IF($A$9="Produits finis d'equipement agricole",VLOOKUP(VLOOKUP($A13,OUTIL!$BI:$BN,B$1,FALSE),REF!$AI:$AJ,2,FALSE),IF($A$9="Produits finis d'equipement industriel",VLOOKUP(VLOOKUP($A13,OUTIL!$BQ:$BV,B$1,FALSE),REF!$W:$X,2,FALSE),"Ahmadovitch")))))))))</f>
        <v>Légumes frais, congelés ou en saumure</v>
      </c>
      <c r="C13" s="6">
        <f>ROUND(IF($A$9="Alimentation, boissons et tabacs",VLOOKUP($A13,OUTIL!$E:$J,C$1,FALSE),IF($A$9="Demi produits",VLOOKUP($A13,OUTIL!$M:$R,C$1,FALSE),IF($A$9="Energie  et  lubrifiants",VLOOKUP($A13,OUTIL!$U:$Z,C$1,FALSE),IF($A$9="Or industriel",VLOOKUP($A13,OUTIL!$AC:$AH,C$1,FALSE),IF($A$9="Produits bruts d'origine animale et vegetale",VLOOKUP($A13,OUTIL!$AK:$AP,C$1,FALSE),IF($A$9="Produits bruts d'origine minerale",VLOOKUP($A13,OUTIL!$AS:$AX,C$1,FALSE),IF($A$9="Produits finis de consommation",VLOOKUP($A13,OUTIL!$BA:$BF,C$1,FALSE),IF($A$9="Produits finis d'equipement agricole",VLOOKUP($A13,OUTIL!$BI:$BN,C$1,FALSE),IF($A$9="Produits finis d'equipement industriel",VLOOKUP($A13,OUTIL!$BQ:$BV,C$1,FALSE),"Ahmadovitch")))))))))/1000,0)</f>
        <v>272431</v>
      </c>
      <c r="D13" s="6">
        <f>ROUND(IF($A$9="Alimentation, boissons et tabacs",VLOOKUP($A13,OUTIL!$E:$J,D$1,FALSE),IF($A$9="Demi produits",VLOOKUP($A13,OUTIL!$M:$R,D$1,FALSE),IF($A$9="Energie  et  lubrifiants",VLOOKUP($A13,OUTIL!$U:$Z,D$1,FALSE),IF($A$9="Or industriel",VLOOKUP($A13,OUTIL!$AC:$AH,D$1,FALSE),IF($A$9="Produits bruts d'origine animale et vegetale",VLOOKUP($A13,OUTIL!$AK:$AP,D$1,FALSE),IF($A$9="Produits bruts d'origine minerale",VLOOKUP($A13,OUTIL!$AS:$AX,D$1,FALSE),IF($A$9="Produits finis de consommation",VLOOKUP($A13,OUTIL!$BA:$BF,D$1,FALSE),IF($A$9="Produits finis d'equipement agricole",VLOOKUP($A13,OUTIL!$BI:$BN,D$1,FALSE),IF($A$9="Produits finis d'equipement industriel",VLOOKUP($A13,OUTIL!$BQ:$BV,D$1,FALSE),"Ahmadovitch")))))))))/1000,0)</f>
        <v>4196739</v>
      </c>
      <c r="E13" s="6">
        <f>ROUND(IF($A$9="Alimentation, boissons et tabacs",VLOOKUP($A13,OUTIL!$E:$J,E$1,FALSE),IF($A$9="Demi produits",VLOOKUP($A13,OUTIL!$M:$R,E$1,FALSE),IF($A$9="Energie  et  lubrifiants",VLOOKUP($A13,OUTIL!$U:$Z,E$1,FALSE),IF($A$9="Or industriel",VLOOKUP($A13,OUTIL!$AC:$AH,E$1,FALSE),IF($A$9="Produits bruts d'origine animale et vegetale",VLOOKUP($A13,OUTIL!$AK:$AP,E$1,FALSE),IF($A$9="Produits bruts d'origine minerale",VLOOKUP($A13,OUTIL!$AS:$AX,E$1,FALSE),IF($A$9="Produits finis de consommation",VLOOKUP($A13,OUTIL!$BA:$BF,E$1,FALSE),IF($A$9="Produits finis d'equipement agricole",VLOOKUP($A13,OUTIL!$BI:$BN,E$1,FALSE),IF($A$9="Produits finis d'equipement industriel",VLOOKUP($A13,OUTIL!$BQ:$BV,E$1,FALSE),"Ahmadovitch")))))))))/1000,0)</f>
        <v>295907</v>
      </c>
      <c r="F13" s="6">
        <f>ROUND(IF($A$9="Alimentation, boissons et tabacs",VLOOKUP($A13,OUTIL!$E:$J,F$1,FALSE),IF($A$9="Demi produits",VLOOKUP($A13,OUTIL!$M:$R,F$1,FALSE),IF($A$9="Energie  et  lubrifiants",VLOOKUP($A13,OUTIL!$U:$Z,F$1,FALSE),IF($A$9="Or industriel",VLOOKUP($A13,OUTIL!$AC:$AH,F$1,FALSE),IF($A$9="Produits bruts d'origine animale et vegetale",VLOOKUP($A13,OUTIL!$AK:$AP,F$1,FALSE),IF($A$9="Produits bruts d'origine minerale",VLOOKUP($A13,OUTIL!$AS:$AX,F$1,FALSE),IF($A$9="Produits finis de consommation",VLOOKUP($A13,OUTIL!$BA:$BF,F$1,FALSE),IF($A$9="Produits finis d'equipement agricole",VLOOKUP($A13,OUTIL!$BI:$BN,F$1,FALSE),IF($A$9="Produits finis d'equipement industriel",VLOOKUP($A13,OUTIL!$BQ:$BV,F$1,FALSE),"Ahmadovitch")))))))))/1000,0)</f>
        <v>3985016</v>
      </c>
      <c r="H13" s="8"/>
    </row>
    <row r="14" spans="1:8" ht="16.5" x14ac:dyDescent="0.3">
      <c r="A14">
        <v>5</v>
      </c>
      <c r="B14" s="5" t="str">
        <f>IF($A$9="Alimentation, boissons et tabacs",VLOOKUP(VLOOKUP($A14,OUTIL!$E:$J,B$1,FALSE),REF!$K:$L,2,FALSE),IF($A$9="Demi produits",VLOOKUP(VLOOKUP($A14,OUTIL!$M:$R,B$1,FALSE),REF!$N:$O,2,FALSE),IF($A$9="Energie  et  lubrifiants",VLOOKUP(VLOOKUP($A14,OUTIL!$U:$Z,B$1,FALSE),REF!$Z:$AA,2,FALSE),IF($A$9="Or industriel",VLOOKUP(VLOOKUP($A14,OUTIL!$AC:$AH,B$1,FALSE),REF!$AC:$AD,2,FALSE),IF($A$9="Produits bruts d'origine animale et vegetale",VLOOKUP(VLOOKUP($A14,OUTIL!$AK:$AP,B$1,FALSE),REF!$Q:$R,2,FALSE),IF($A$9="Produits bruts d'origine minerale",VLOOKUP(VLOOKUP($A14,OUTIL!$AS:$AX,B$1,FALSE),REF!$AF:$AG,2,FALSE),IF($A$9="Produits finis de consommation",VLOOKUP(VLOOKUP($A14,OUTIL!$BA:$BF,B$1,FALSE),REF!$T:$U,2,FALSE),IF($A$9="Produits finis d'equipement agricole",VLOOKUP(VLOOKUP($A14,OUTIL!$BI:$BN,B$1,FALSE),REF!$AI:$AJ,2,FALSE),IF($A$9="Produits finis d'equipement industriel",VLOOKUP(VLOOKUP($A14,OUTIL!$BQ:$BV,B$1,FALSE),REF!$W:$X,2,FALSE),"Ahmadovitch")))))))))</f>
        <v>Agrumes</v>
      </c>
      <c r="C14" s="6">
        <f>ROUND(IF($A$9="Alimentation, boissons et tabacs",VLOOKUP($A14,OUTIL!$E:$J,C$1,FALSE),IF($A$9="Demi produits",VLOOKUP($A14,OUTIL!$M:$R,C$1,FALSE),IF($A$9="Energie  et  lubrifiants",VLOOKUP($A14,OUTIL!$U:$Z,C$1,FALSE),IF($A$9="Or industriel",VLOOKUP($A14,OUTIL!$AC:$AH,C$1,FALSE),IF($A$9="Produits bruts d'origine animale et vegetale",VLOOKUP($A14,OUTIL!$AK:$AP,C$1,FALSE),IF($A$9="Produits bruts d'origine minerale",VLOOKUP($A14,OUTIL!$AS:$AX,C$1,FALSE),IF($A$9="Produits finis de consommation",VLOOKUP($A14,OUTIL!$BA:$BF,C$1,FALSE),IF($A$9="Produits finis d'equipement agricole",VLOOKUP($A14,OUTIL!$BI:$BN,C$1,FALSE),IF($A$9="Produits finis d'equipement industriel",VLOOKUP($A14,OUTIL!$BQ:$BV,C$1,FALSE),"Ahmadovitch")))))))))/1000,0)</f>
        <v>364817</v>
      </c>
      <c r="D14" s="6">
        <f>ROUND(IF($A$9="Alimentation, boissons et tabacs",VLOOKUP($A14,OUTIL!$E:$J,D$1,FALSE),IF($A$9="Demi produits",VLOOKUP($A14,OUTIL!$M:$R,D$1,FALSE),IF($A$9="Energie  et  lubrifiants",VLOOKUP($A14,OUTIL!$U:$Z,D$1,FALSE),IF($A$9="Or industriel",VLOOKUP($A14,OUTIL!$AC:$AH,D$1,FALSE),IF($A$9="Produits bruts d'origine animale et vegetale",VLOOKUP($A14,OUTIL!$AK:$AP,D$1,FALSE),IF($A$9="Produits bruts d'origine minerale",VLOOKUP($A14,OUTIL!$AS:$AX,D$1,FALSE),IF($A$9="Produits finis de consommation",VLOOKUP($A14,OUTIL!$BA:$BF,D$1,FALSE),IF($A$9="Produits finis d'equipement agricole",VLOOKUP($A14,OUTIL!$BI:$BN,D$1,FALSE),IF($A$9="Produits finis d'equipement industriel",VLOOKUP($A14,OUTIL!$BQ:$BV,D$1,FALSE),"Ahmadovitch")))))))))/1000,0)</f>
        <v>3040140</v>
      </c>
      <c r="E14" s="6">
        <f>ROUND(IF($A$9="Alimentation, boissons et tabacs",VLOOKUP($A14,OUTIL!$E:$J,E$1,FALSE),IF($A$9="Demi produits",VLOOKUP($A14,OUTIL!$M:$R,E$1,FALSE),IF($A$9="Energie  et  lubrifiants",VLOOKUP($A14,OUTIL!$U:$Z,E$1,FALSE),IF($A$9="Or industriel",VLOOKUP($A14,OUTIL!$AC:$AH,E$1,FALSE),IF($A$9="Produits bruts d'origine animale et vegetale",VLOOKUP($A14,OUTIL!$AK:$AP,E$1,FALSE),IF($A$9="Produits bruts d'origine minerale",VLOOKUP($A14,OUTIL!$AS:$AX,E$1,FALSE),IF($A$9="Produits finis de consommation",VLOOKUP($A14,OUTIL!$BA:$BF,E$1,FALSE),IF($A$9="Produits finis d'equipement agricole",VLOOKUP($A14,OUTIL!$BI:$BN,E$1,FALSE),IF($A$9="Produits finis d'equipement industriel",VLOOKUP($A14,OUTIL!$BQ:$BV,E$1,FALSE),"Ahmadovitch")))))))))/1000,0)</f>
        <v>382809</v>
      </c>
      <c r="F14" s="6">
        <f>ROUND(IF($A$9="Alimentation, boissons et tabacs",VLOOKUP($A14,OUTIL!$E:$J,F$1,FALSE),IF($A$9="Demi produits",VLOOKUP($A14,OUTIL!$M:$R,F$1,FALSE),IF($A$9="Energie  et  lubrifiants",VLOOKUP($A14,OUTIL!$U:$Z,F$1,FALSE),IF($A$9="Or industriel",VLOOKUP($A14,OUTIL!$AC:$AH,F$1,FALSE),IF($A$9="Produits bruts d'origine animale et vegetale",VLOOKUP($A14,OUTIL!$AK:$AP,F$1,FALSE),IF($A$9="Produits bruts d'origine minerale",VLOOKUP($A14,OUTIL!$AS:$AX,F$1,FALSE),IF($A$9="Produits finis de consommation",VLOOKUP($A14,OUTIL!$BA:$BF,F$1,FALSE),IF($A$9="Produits finis d'equipement agricole",VLOOKUP($A14,OUTIL!$BI:$BN,F$1,FALSE),IF($A$9="Produits finis d'equipement industriel",VLOOKUP($A14,OUTIL!$BQ:$BV,F$1,FALSE),"Ahmadovitch")))))))))/1000,0)</f>
        <v>3417475</v>
      </c>
      <c r="H14" s="8"/>
    </row>
    <row r="15" spans="1:8" ht="16.5" x14ac:dyDescent="0.3">
      <c r="A15">
        <v>6</v>
      </c>
      <c r="B15" s="5" t="str">
        <f>IF($A$9="Alimentation, boissons et tabacs",VLOOKUP(VLOOKUP($A15,OUTIL!$E:$J,B$1,FALSE),REF!$K:$L,2,FALSE),IF($A$9="Demi produits",VLOOKUP(VLOOKUP($A15,OUTIL!$M:$R,B$1,FALSE),REF!$N:$O,2,FALSE),IF($A$9="Energie  et  lubrifiants",VLOOKUP(VLOOKUP($A15,OUTIL!$U:$Z,B$1,FALSE),REF!$Z:$AA,2,FALSE),IF($A$9="Or industriel",VLOOKUP(VLOOKUP($A15,OUTIL!$AC:$AH,B$1,FALSE),REF!$AC:$AD,2,FALSE),IF($A$9="Produits bruts d'origine animale et vegetale",VLOOKUP(VLOOKUP($A15,OUTIL!$AK:$AP,B$1,FALSE),REF!$Q:$R,2,FALSE),IF($A$9="Produits bruts d'origine minerale",VLOOKUP(VLOOKUP($A15,OUTIL!$AS:$AX,B$1,FALSE),REF!$AF:$AG,2,FALSE),IF($A$9="Produits finis de consommation",VLOOKUP(VLOOKUP($A15,OUTIL!$BA:$BF,B$1,FALSE),REF!$T:$U,2,FALSE),IF($A$9="Produits finis d'equipement agricole",VLOOKUP(VLOOKUP($A15,OUTIL!$BI:$BN,B$1,FALSE),REF!$AI:$AJ,2,FALSE),IF($A$9="Produits finis d'equipement industriel",VLOOKUP(VLOOKUP($A15,OUTIL!$BQ:$BV,B$1,FALSE),REF!$W:$X,2,FALSE),"Ahmadovitch")))))))))</f>
        <v>Préparations et conserves de poissons et crustacés</v>
      </c>
      <c r="C15" s="6">
        <f>ROUND(IF($A$9="Alimentation, boissons et tabacs",VLOOKUP($A15,OUTIL!$E:$J,C$1,FALSE),IF($A$9="Demi produits",VLOOKUP($A15,OUTIL!$M:$R,C$1,FALSE),IF($A$9="Energie  et  lubrifiants",VLOOKUP($A15,OUTIL!$U:$Z,C$1,FALSE),IF($A$9="Or industriel",VLOOKUP($A15,OUTIL!$AC:$AH,C$1,FALSE),IF($A$9="Produits bruts d'origine animale et vegetale",VLOOKUP($A15,OUTIL!$AK:$AP,C$1,FALSE),IF($A$9="Produits bruts d'origine minerale",VLOOKUP($A15,OUTIL!$AS:$AX,C$1,FALSE),IF($A$9="Produits finis de consommation",VLOOKUP($A15,OUTIL!$BA:$BF,C$1,FALSE),IF($A$9="Produits finis d'equipement agricole",VLOOKUP($A15,OUTIL!$BI:$BN,C$1,FALSE),IF($A$9="Produits finis d'equipement industriel",VLOOKUP($A15,OUTIL!$BQ:$BV,C$1,FALSE),"Ahmadovitch")))))))))/1000,0)</f>
        <v>43872</v>
      </c>
      <c r="D15" s="6">
        <f>ROUND(IF($A$9="Alimentation, boissons et tabacs",VLOOKUP($A15,OUTIL!$E:$J,D$1,FALSE),IF($A$9="Demi produits",VLOOKUP($A15,OUTIL!$M:$R,D$1,FALSE),IF($A$9="Energie  et  lubrifiants",VLOOKUP($A15,OUTIL!$U:$Z,D$1,FALSE),IF($A$9="Or industriel",VLOOKUP($A15,OUTIL!$AC:$AH,D$1,FALSE),IF($A$9="Produits bruts d'origine animale et vegetale",VLOOKUP($A15,OUTIL!$AK:$AP,D$1,FALSE),IF($A$9="Produits bruts d'origine minerale",VLOOKUP($A15,OUTIL!$AS:$AX,D$1,FALSE),IF($A$9="Produits finis de consommation",VLOOKUP($A15,OUTIL!$BA:$BF,D$1,FALSE),IF($A$9="Produits finis d'equipement agricole",VLOOKUP($A15,OUTIL!$BI:$BN,D$1,FALSE),IF($A$9="Produits finis d'equipement industriel",VLOOKUP($A15,OUTIL!$BQ:$BV,D$1,FALSE),"Ahmadovitch")))))))))/1000,0)</f>
        <v>2833906</v>
      </c>
      <c r="E15" s="6">
        <f>ROUND(IF($A$9="Alimentation, boissons et tabacs",VLOOKUP($A15,OUTIL!$E:$J,E$1,FALSE),IF($A$9="Demi produits",VLOOKUP($A15,OUTIL!$M:$R,E$1,FALSE),IF($A$9="Energie  et  lubrifiants",VLOOKUP($A15,OUTIL!$U:$Z,E$1,FALSE),IF($A$9="Or industriel",VLOOKUP($A15,OUTIL!$AC:$AH,E$1,FALSE),IF($A$9="Produits bruts d'origine animale et vegetale",VLOOKUP($A15,OUTIL!$AK:$AP,E$1,FALSE),IF($A$9="Produits bruts d'origine minerale",VLOOKUP($A15,OUTIL!$AS:$AX,E$1,FALSE),IF($A$9="Produits finis de consommation",VLOOKUP($A15,OUTIL!$BA:$BF,E$1,FALSE),IF($A$9="Produits finis d'equipement agricole",VLOOKUP($A15,OUTIL!$BI:$BN,E$1,FALSE),IF($A$9="Produits finis d'equipement industriel",VLOOKUP($A15,OUTIL!$BQ:$BV,E$1,FALSE),"Ahmadovitch")))))))))/1000,0)</f>
        <v>36292</v>
      </c>
      <c r="F15" s="6">
        <f>ROUND(IF($A$9="Alimentation, boissons et tabacs",VLOOKUP($A15,OUTIL!$E:$J,F$1,FALSE),IF($A$9="Demi produits",VLOOKUP($A15,OUTIL!$M:$R,F$1,FALSE),IF($A$9="Energie  et  lubrifiants",VLOOKUP($A15,OUTIL!$U:$Z,F$1,FALSE),IF($A$9="Or industriel",VLOOKUP($A15,OUTIL!$AC:$AH,F$1,FALSE),IF($A$9="Produits bruts d'origine animale et vegetale",VLOOKUP($A15,OUTIL!$AK:$AP,F$1,FALSE),IF($A$9="Produits bruts d'origine minerale",VLOOKUP($A15,OUTIL!$AS:$AX,F$1,FALSE),IF($A$9="Produits finis de consommation",VLOOKUP($A15,OUTIL!$BA:$BF,F$1,FALSE),IF($A$9="Produits finis d'equipement agricole",VLOOKUP($A15,OUTIL!$BI:$BN,F$1,FALSE),IF($A$9="Produits finis d'equipement industriel",VLOOKUP($A15,OUTIL!$BQ:$BV,F$1,FALSE),"Ahmadovitch")))))))))/1000,0)</f>
        <v>2176266</v>
      </c>
    </row>
    <row r="16" spans="1:8" ht="16.5" x14ac:dyDescent="0.3">
      <c r="A16">
        <v>7</v>
      </c>
      <c r="B16" s="5" t="str">
        <f>IF($A$9="Alimentation, boissons et tabacs",VLOOKUP(VLOOKUP($A16,OUTIL!$E:$J,B$1,FALSE),REF!$K:$L,2,FALSE),IF($A$9="Demi produits",VLOOKUP(VLOOKUP($A16,OUTIL!$M:$R,B$1,FALSE),REF!$N:$O,2,FALSE),IF($A$9="Energie  et  lubrifiants",VLOOKUP(VLOOKUP($A16,OUTIL!$U:$Z,B$1,FALSE),REF!$Z:$AA,2,FALSE),IF($A$9="Or industriel",VLOOKUP(VLOOKUP($A16,OUTIL!$AC:$AH,B$1,FALSE),REF!$AC:$AD,2,FALSE),IF($A$9="Produits bruts d'origine animale et vegetale",VLOOKUP(VLOOKUP($A16,OUTIL!$AK:$AP,B$1,FALSE),REF!$Q:$R,2,FALSE),IF($A$9="Produits bruts d'origine minerale",VLOOKUP(VLOOKUP($A16,OUTIL!$AS:$AX,B$1,FALSE),REF!$AF:$AG,2,FALSE),IF($A$9="Produits finis de consommation",VLOOKUP(VLOOKUP($A16,OUTIL!$BA:$BF,B$1,FALSE),REF!$T:$U,2,FALSE),IF($A$9="Produits finis d'equipement agricole",VLOOKUP(VLOOKUP($A16,OUTIL!$BI:$BN,B$1,FALSE),REF!$AI:$AJ,2,FALSE),IF($A$9="Produits finis d'equipement industriel",VLOOKUP(VLOOKUP($A16,OUTIL!$BQ:$BV,B$1,FALSE),REF!$W:$X,2,FALSE),"Ahmadovitch")))))))))</f>
        <v>Sucre brut ou raffiné</v>
      </c>
      <c r="C16" s="6">
        <f>ROUND(IF($A$9="Alimentation, boissons et tabacs",VLOOKUP($A16,OUTIL!$E:$J,C$1,FALSE),IF($A$9="Demi produits",VLOOKUP($A16,OUTIL!$M:$R,C$1,FALSE),IF($A$9="Energie  et  lubrifiants",VLOOKUP($A16,OUTIL!$U:$Z,C$1,FALSE),IF($A$9="Or industriel",VLOOKUP($A16,OUTIL!$AC:$AH,C$1,FALSE),IF($A$9="Produits bruts d'origine animale et vegetale",VLOOKUP($A16,OUTIL!$AK:$AP,C$1,FALSE),IF($A$9="Produits bruts d'origine minerale",VLOOKUP($A16,OUTIL!$AS:$AX,C$1,FALSE),IF($A$9="Produits finis de consommation",VLOOKUP($A16,OUTIL!$BA:$BF,C$1,FALSE),IF($A$9="Produits finis d'equipement agricole",VLOOKUP($A16,OUTIL!$BI:$BN,C$1,FALSE),IF($A$9="Produits finis d'equipement industriel",VLOOKUP($A16,OUTIL!$BQ:$BV,C$1,FALSE),"Ahmadovitch")))))))))/1000,0)</f>
        <v>313167</v>
      </c>
      <c r="D16" s="6">
        <f>ROUND(IF($A$9="Alimentation, boissons et tabacs",VLOOKUP($A16,OUTIL!$E:$J,D$1,FALSE),IF($A$9="Demi produits",VLOOKUP($A16,OUTIL!$M:$R,D$1,FALSE),IF($A$9="Energie  et  lubrifiants",VLOOKUP($A16,OUTIL!$U:$Z,D$1,FALSE),IF($A$9="Or industriel",VLOOKUP($A16,OUTIL!$AC:$AH,D$1,FALSE),IF($A$9="Produits bruts d'origine animale et vegetale",VLOOKUP($A16,OUTIL!$AK:$AP,D$1,FALSE),IF($A$9="Produits bruts d'origine minerale",VLOOKUP($A16,OUTIL!$AS:$AX,D$1,FALSE),IF($A$9="Produits finis de consommation",VLOOKUP($A16,OUTIL!$BA:$BF,D$1,FALSE),IF($A$9="Produits finis d'equipement agricole",VLOOKUP($A16,OUTIL!$BI:$BN,D$1,FALSE),IF($A$9="Produits finis d'equipement industriel",VLOOKUP($A16,OUTIL!$BQ:$BV,D$1,FALSE),"Ahmadovitch")))))))))/1000,0)</f>
        <v>1535455</v>
      </c>
      <c r="E16" s="6">
        <f>ROUND(IF($A$9="Alimentation, boissons et tabacs",VLOOKUP($A16,OUTIL!$E:$J,E$1,FALSE),IF($A$9="Demi produits",VLOOKUP($A16,OUTIL!$M:$R,E$1,FALSE),IF($A$9="Energie  et  lubrifiants",VLOOKUP($A16,OUTIL!$U:$Z,E$1,FALSE),IF($A$9="Or industriel",VLOOKUP($A16,OUTIL!$AC:$AH,E$1,FALSE),IF($A$9="Produits bruts d'origine animale et vegetale",VLOOKUP($A16,OUTIL!$AK:$AP,E$1,FALSE),IF($A$9="Produits bruts d'origine minerale",VLOOKUP($A16,OUTIL!$AS:$AX,E$1,FALSE),IF($A$9="Produits finis de consommation",VLOOKUP($A16,OUTIL!$BA:$BF,E$1,FALSE),IF($A$9="Produits finis d'equipement agricole",VLOOKUP($A16,OUTIL!$BI:$BN,E$1,FALSE),IF($A$9="Produits finis d'equipement industriel",VLOOKUP($A16,OUTIL!$BQ:$BV,E$1,FALSE),"Ahmadovitch")))))))))/1000,0)</f>
        <v>342738</v>
      </c>
      <c r="F16" s="6">
        <f>ROUND(IF($A$9="Alimentation, boissons et tabacs",VLOOKUP($A16,OUTIL!$E:$J,F$1,FALSE),IF($A$9="Demi produits",VLOOKUP($A16,OUTIL!$M:$R,F$1,FALSE),IF($A$9="Energie  et  lubrifiants",VLOOKUP($A16,OUTIL!$U:$Z,F$1,FALSE),IF($A$9="Or industriel",VLOOKUP($A16,OUTIL!$AC:$AH,F$1,FALSE),IF($A$9="Produits bruts d'origine animale et vegetale",VLOOKUP($A16,OUTIL!$AK:$AP,F$1,FALSE),IF($A$9="Produits bruts d'origine minerale",VLOOKUP($A16,OUTIL!$AS:$AX,F$1,FALSE),IF($A$9="Produits finis de consommation",VLOOKUP($A16,OUTIL!$BA:$BF,F$1,FALSE),IF($A$9="Produits finis d'equipement agricole",VLOOKUP($A16,OUTIL!$BI:$BN,F$1,FALSE),IF($A$9="Produits finis d'equipement industriel",VLOOKUP($A16,OUTIL!$BQ:$BV,F$1,FALSE),"Ahmadovitch")))))))))/1000,0)</f>
        <v>1998499</v>
      </c>
    </row>
    <row r="17" spans="1:6" ht="16.5" x14ac:dyDescent="0.3">
      <c r="A17">
        <v>8</v>
      </c>
      <c r="B17" s="5" t="str">
        <f>IF($A$9="Alimentation, boissons et tabacs",VLOOKUP(VLOOKUP($A17,OUTIL!$E:$J,B$1,FALSE),REF!$K:$L,2,FALSE),IF($A$9="Demi produits",VLOOKUP(VLOOKUP($A17,OUTIL!$M:$R,B$1,FALSE),REF!$N:$O,2,FALSE),IF($A$9="Energie  et  lubrifiants",VLOOKUP(VLOOKUP($A17,OUTIL!$U:$Z,B$1,FALSE),REF!$Z:$AA,2,FALSE),IF($A$9="Or industriel",VLOOKUP(VLOOKUP($A17,OUTIL!$AC:$AH,B$1,FALSE),REF!$AC:$AD,2,FALSE),IF($A$9="Produits bruts d'origine animale et vegetale",VLOOKUP(VLOOKUP($A17,OUTIL!$AK:$AP,B$1,FALSE),REF!$Q:$R,2,FALSE),IF($A$9="Produits bruts d'origine minerale",VLOOKUP(VLOOKUP($A17,OUTIL!$AS:$AX,B$1,FALSE),REF!$AF:$AG,2,FALSE),IF($A$9="Produits finis de consommation",VLOOKUP(VLOOKUP($A17,OUTIL!$BA:$BF,B$1,FALSE),REF!$T:$U,2,FALSE),IF($A$9="Produits finis d'equipement agricole",VLOOKUP(VLOOKUP($A17,OUTIL!$BI:$BN,B$1,FALSE),REF!$AI:$AJ,2,FALSE),IF($A$9="Produits finis d'equipement industriel",VLOOKUP(VLOOKUP($A17,OUTIL!$BQ:$BV,B$1,FALSE),REF!$W:$X,2,FALSE),"Ahmadovitch")))))))))</f>
        <v>Fruits frais ou secs, congelés ou en saumure</v>
      </c>
      <c r="C17" s="6">
        <f>ROUND(IF($A$9="Alimentation, boissons et tabacs",VLOOKUP($A17,OUTIL!$E:$J,C$1,FALSE),IF($A$9="Demi produits",VLOOKUP($A17,OUTIL!$M:$R,C$1,FALSE),IF($A$9="Energie  et  lubrifiants",VLOOKUP($A17,OUTIL!$U:$Z,C$1,FALSE),IF($A$9="Or industriel",VLOOKUP($A17,OUTIL!$AC:$AH,C$1,FALSE),IF($A$9="Produits bruts d'origine animale et vegetale",VLOOKUP($A17,OUTIL!$AK:$AP,C$1,FALSE),IF($A$9="Produits bruts d'origine minerale",VLOOKUP($A17,OUTIL!$AS:$AX,C$1,FALSE),IF($A$9="Produits finis de consommation",VLOOKUP($A17,OUTIL!$BA:$BF,C$1,FALSE),IF($A$9="Produits finis d'equipement agricole",VLOOKUP($A17,OUTIL!$BI:$BN,C$1,FALSE),IF($A$9="Produits finis d'equipement industriel",VLOOKUP($A17,OUTIL!$BQ:$BV,C$1,FALSE),"Ahmadovitch")))))))))/1000,0)</f>
        <v>45644</v>
      </c>
      <c r="D17" s="6">
        <f>ROUND(IF($A$9="Alimentation, boissons et tabacs",VLOOKUP($A17,OUTIL!$E:$J,D$1,FALSE),IF($A$9="Demi produits",VLOOKUP($A17,OUTIL!$M:$R,D$1,FALSE),IF($A$9="Energie  et  lubrifiants",VLOOKUP($A17,OUTIL!$U:$Z,D$1,FALSE),IF($A$9="Or industriel",VLOOKUP($A17,OUTIL!$AC:$AH,D$1,FALSE),IF($A$9="Produits bruts d'origine animale et vegetale",VLOOKUP($A17,OUTIL!$AK:$AP,D$1,FALSE),IF($A$9="Produits bruts d'origine minerale",VLOOKUP($A17,OUTIL!$AS:$AX,D$1,FALSE),IF($A$9="Produits finis de consommation",VLOOKUP($A17,OUTIL!$BA:$BF,D$1,FALSE),IF($A$9="Produits finis d'equipement agricole",VLOOKUP($A17,OUTIL!$BI:$BN,D$1,FALSE),IF($A$9="Produits finis d'equipement industriel",VLOOKUP($A17,OUTIL!$BQ:$BV,D$1,FALSE),"Ahmadovitch")))))))))/1000,0)</f>
        <v>1406310</v>
      </c>
      <c r="E17" s="6">
        <f>ROUND(IF($A$9="Alimentation, boissons et tabacs",VLOOKUP($A17,OUTIL!$E:$J,E$1,FALSE),IF($A$9="Demi produits",VLOOKUP($A17,OUTIL!$M:$R,E$1,FALSE),IF($A$9="Energie  et  lubrifiants",VLOOKUP($A17,OUTIL!$U:$Z,E$1,FALSE),IF($A$9="Or industriel",VLOOKUP($A17,OUTIL!$AC:$AH,E$1,FALSE),IF($A$9="Produits bruts d'origine animale et vegetale",VLOOKUP($A17,OUTIL!$AK:$AP,E$1,FALSE),IF($A$9="Produits bruts d'origine minerale",VLOOKUP($A17,OUTIL!$AS:$AX,E$1,FALSE),IF($A$9="Produits finis de consommation",VLOOKUP($A17,OUTIL!$BA:$BF,E$1,FALSE),IF($A$9="Produits finis d'equipement agricole",VLOOKUP($A17,OUTIL!$BI:$BN,E$1,FALSE),IF($A$9="Produits finis d'equipement industriel",VLOOKUP($A17,OUTIL!$BQ:$BV,E$1,FALSE),"Ahmadovitch")))))))))/1000,0)</f>
        <v>83463</v>
      </c>
      <c r="F17" s="6">
        <f>ROUND(IF($A$9="Alimentation, boissons et tabacs",VLOOKUP($A17,OUTIL!$E:$J,F$1,FALSE),IF($A$9="Demi produits",VLOOKUP($A17,OUTIL!$M:$R,F$1,FALSE),IF($A$9="Energie  et  lubrifiants",VLOOKUP($A17,OUTIL!$U:$Z,F$1,FALSE),IF($A$9="Or industriel",VLOOKUP($A17,OUTIL!$AC:$AH,F$1,FALSE),IF($A$9="Produits bruts d'origine animale et vegetale",VLOOKUP($A17,OUTIL!$AK:$AP,F$1,FALSE),IF($A$9="Produits bruts d'origine minerale",VLOOKUP($A17,OUTIL!$AS:$AX,F$1,FALSE),IF($A$9="Produits finis de consommation",VLOOKUP($A17,OUTIL!$BA:$BF,F$1,FALSE),IF($A$9="Produits finis d'equipement agricole",VLOOKUP($A17,OUTIL!$BI:$BN,F$1,FALSE),IF($A$9="Produits finis d'equipement industriel",VLOOKUP($A17,OUTIL!$BQ:$BV,F$1,FALSE),"Ahmadovitch")))))))))/1000,0)</f>
        <v>2225235</v>
      </c>
    </row>
    <row r="18" spans="1:6" ht="16.5" x14ac:dyDescent="0.3">
      <c r="A18">
        <v>9</v>
      </c>
      <c r="B18" s="5" t="str">
        <f>IF($A$9="Alimentation, boissons et tabacs",VLOOKUP(VLOOKUP($A18,OUTIL!$E:$J,B$1,FALSE),REF!$K:$L,2,FALSE),IF($A$9="Demi produits",VLOOKUP(VLOOKUP($A18,OUTIL!$M:$R,B$1,FALSE),REF!$N:$O,2,FALSE),IF($A$9="Energie  et  lubrifiants",VLOOKUP(VLOOKUP($A18,OUTIL!$U:$Z,B$1,FALSE),REF!$Z:$AA,2,FALSE),IF($A$9="Or industriel",VLOOKUP(VLOOKUP($A18,OUTIL!$AC:$AH,B$1,FALSE),REF!$AC:$AD,2,FALSE),IF($A$9="Produits bruts d'origine animale et vegetale",VLOOKUP(VLOOKUP($A18,OUTIL!$AK:$AP,B$1,FALSE),REF!$Q:$R,2,FALSE),IF($A$9="Produits bruts d'origine minerale",VLOOKUP(VLOOKUP($A18,OUTIL!$AS:$AX,B$1,FALSE),REF!$AF:$AG,2,FALSE),IF($A$9="Produits finis de consommation",VLOOKUP(VLOOKUP($A18,OUTIL!$BA:$BF,B$1,FALSE),REF!$T:$U,2,FALSE),IF($A$9="Produits finis d'equipement agricole",VLOOKUP(VLOOKUP($A18,OUTIL!$BI:$BN,B$1,FALSE),REF!$AI:$AJ,2,FALSE),IF($A$9="Produits finis d'equipement industriel",VLOOKUP(VLOOKUP($A18,OUTIL!$BQ:$BV,B$1,FALSE),REF!$W:$X,2,FALSE),"Ahmadovitch")))))))))</f>
        <v>Pastèques et melons</v>
      </c>
      <c r="C18" s="6">
        <f>ROUND(IF($A$9="Alimentation, boissons et tabacs",VLOOKUP($A18,OUTIL!$E:$J,C$1,FALSE),IF($A$9="Demi produits",VLOOKUP($A18,OUTIL!$M:$R,C$1,FALSE),IF($A$9="Energie  et  lubrifiants",VLOOKUP($A18,OUTIL!$U:$Z,C$1,FALSE),IF($A$9="Or industriel",VLOOKUP($A18,OUTIL!$AC:$AH,C$1,FALSE),IF($A$9="Produits bruts d'origine animale et vegetale",VLOOKUP($A18,OUTIL!$AK:$AP,C$1,FALSE),IF($A$9="Produits bruts d'origine minerale",VLOOKUP($A18,OUTIL!$AS:$AX,C$1,FALSE),IF($A$9="Produits finis de consommation",VLOOKUP($A18,OUTIL!$BA:$BF,C$1,FALSE),IF($A$9="Produits finis d'equipement agricole",VLOOKUP($A18,OUTIL!$BI:$BN,C$1,FALSE),IF($A$9="Produits finis d'equipement industriel",VLOOKUP($A18,OUTIL!$BQ:$BV,C$1,FALSE),"Ahmadovitch")))))))))/1000,0)</f>
        <v>119865</v>
      </c>
      <c r="D18" s="6">
        <f>ROUND(IF($A$9="Alimentation, boissons et tabacs",VLOOKUP($A18,OUTIL!$E:$J,D$1,FALSE),IF($A$9="Demi produits",VLOOKUP($A18,OUTIL!$M:$R,D$1,FALSE),IF($A$9="Energie  et  lubrifiants",VLOOKUP($A18,OUTIL!$U:$Z,D$1,FALSE),IF($A$9="Or industriel",VLOOKUP($A18,OUTIL!$AC:$AH,D$1,FALSE),IF($A$9="Produits bruts d'origine animale et vegetale",VLOOKUP($A18,OUTIL!$AK:$AP,D$1,FALSE),IF($A$9="Produits bruts d'origine minerale",VLOOKUP($A18,OUTIL!$AS:$AX,D$1,FALSE),IF($A$9="Produits finis de consommation",VLOOKUP($A18,OUTIL!$BA:$BF,D$1,FALSE),IF($A$9="Produits finis d'equipement agricole",VLOOKUP($A18,OUTIL!$BI:$BN,D$1,FALSE),IF($A$9="Produits finis d'equipement industriel",VLOOKUP($A18,OUTIL!$BQ:$BV,D$1,FALSE),"Ahmadovitch")))))))))/1000,0)</f>
        <v>1400498</v>
      </c>
      <c r="E18" s="6">
        <f>ROUND(IF($A$9="Alimentation, boissons et tabacs",VLOOKUP($A18,OUTIL!$E:$J,E$1,FALSE),IF($A$9="Demi produits",VLOOKUP($A18,OUTIL!$M:$R,E$1,FALSE),IF($A$9="Energie  et  lubrifiants",VLOOKUP($A18,OUTIL!$U:$Z,E$1,FALSE),IF($A$9="Or industriel",VLOOKUP($A18,OUTIL!$AC:$AH,E$1,FALSE),IF($A$9="Produits bruts d'origine animale et vegetale",VLOOKUP($A18,OUTIL!$AK:$AP,E$1,FALSE),IF($A$9="Produits bruts d'origine minerale",VLOOKUP($A18,OUTIL!$AS:$AX,E$1,FALSE),IF($A$9="Produits finis de consommation",VLOOKUP($A18,OUTIL!$BA:$BF,E$1,FALSE),IF($A$9="Produits finis d'equipement agricole",VLOOKUP($A18,OUTIL!$BI:$BN,E$1,FALSE),IF($A$9="Produits finis d'equipement industriel",VLOOKUP($A18,OUTIL!$BQ:$BV,E$1,FALSE),"Ahmadovitch")))))))))/1000,0)</f>
        <v>122179</v>
      </c>
      <c r="F18" s="6">
        <f>ROUND(IF($A$9="Alimentation, boissons et tabacs",VLOOKUP($A18,OUTIL!$E:$J,F$1,FALSE),IF($A$9="Demi produits",VLOOKUP($A18,OUTIL!$M:$R,F$1,FALSE),IF($A$9="Energie  et  lubrifiants",VLOOKUP($A18,OUTIL!$U:$Z,F$1,FALSE),IF($A$9="Or industriel",VLOOKUP($A18,OUTIL!$AC:$AH,F$1,FALSE),IF($A$9="Produits bruts d'origine animale et vegetale",VLOOKUP($A18,OUTIL!$AK:$AP,F$1,FALSE),IF($A$9="Produits bruts d'origine minerale",VLOOKUP($A18,OUTIL!$AS:$AX,F$1,FALSE),IF($A$9="Produits finis de consommation",VLOOKUP($A18,OUTIL!$BA:$BF,F$1,FALSE),IF($A$9="Produits finis d'equipement agricole",VLOOKUP($A18,OUTIL!$BI:$BN,F$1,FALSE),IF($A$9="Produits finis d'equipement industriel",VLOOKUP($A18,OUTIL!$BQ:$BV,F$1,FALSE),"Ahmadovitch")))))))))/1000,0)</f>
        <v>1645978</v>
      </c>
    </row>
    <row r="19" spans="1:6" ht="16.5" x14ac:dyDescent="0.3">
      <c r="A19">
        <v>10</v>
      </c>
      <c r="B19" s="5" t="str">
        <f>IF($A$9="Alimentation, boissons et tabacs",VLOOKUP(VLOOKUP($A19,OUTIL!$E:$J,B$1,FALSE),REF!$K:$L,2,FALSE),IF($A$9="Demi produits",VLOOKUP(VLOOKUP($A19,OUTIL!$M:$R,B$1,FALSE),REF!$N:$O,2,FALSE),IF($A$9="Energie  et  lubrifiants",VLOOKUP(VLOOKUP($A19,OUTIL!$U:$Z,B$1,FALSE),REF!$Z:$AA,2,FALSE),IF($A$9="Or industriel",VLOOKUP(VLOOKUP($A19,OUTIL!$AC:$AH,B$1,FALSE),REF!$AC:$AD,2,FALSE),IF($A$9="Produits bruts d'origine animale et vegetale",VLOOKUP(VLOOKUP($A19,OUTIL!$AK:$AP,B$1,FALSE),REF!$Q:$R,2,FALSE),IF($A$9="Produits bruts d'origine minerale",VLOOKUP(VLOOKUP($A19,OUTIL!$AS:$AX,B$1,FALSE),REF!$AF:$AG,2,FALSE),IF($A$9="Produits finis de consommation",VLOOKUP(VLOOKUP($A19,OUTIL!$BA:$BF,B$1,FALSE),REF!$T:$U,2,FALSE),IF($A$9="Produits finis d'equipement agricole",VLOOKUP(VLOOKUP($A19,OUTIL!$BI:$BN,B$1,FALSE),REF!$AI:$AJ,2,FALSE),IF($A$9="Produits finis d'equipement industriel",VLOOKUP(VLOOKUP($A19,OUTIL!$BQ:$BV,B$1,FALSE),REF!$W:$X,2,FALSE),"Ahmadovitch")))))))))</f>
        <v>Poissons frais, salés, séchés ou fumés</v>
      </c>
      <c r="C19" s="6">
        <f>ROUND(IF($A$9="Alimentation, boissons et tabacs",VLOOKUP($A19,OUTIL!$E:$J,C$1,FALSE),IF($A$9="Demi produits",VLOOKUP($A19,OUTIL!$M:$R,C$1,FALSE),IF($A$9="Energie  et  lubrifiants",VLOOKUP($A19,OUTIL!$U:$Z,C$1,FALSE),IF($A$9="Or industriel",VLOOKUP($A19,OUTIL!$AC:$AH,C$1,FALSE),IF($A$9="Produits bruts d'origine animale et vegetale",VLOOKUP($A19,OUTIL!$AK:$AP,C$1,FALSE),IF($A$9="Produits bruts d'origine minerale",VLOOKUP($A19,OUTIL!$AS:$AX,C$1,FALSE),IF($A$9="Produits finis de consommation",VLOOKUP($A19,OUTIL!$BA:$BF,C$1,FALSE),IF($A$9="Produits finis d'equipement agricole",VLOOKUP($A19,OUTIL!$BI:$BN,C$1,FALSE),IF($A$9="Produits finis d'equipement industriel",VLOOKUP($A19,OUTIL!$BQ:$BV,C$1,FALSE),"Ahmadovitch")))))))))/1000,0)</f>
        <v>46212</v>
      </c>
      <c r="D19" s="6">
        <f>ROUND(IF($A$9="Alimentation, boissons et tabacs",VLOOKUP($A19,OUTIL!$E:$J,D$1,FALSE),IF($A$9="Demi produits",VLOOKUP($A19,OUTIL!$M:$R,D$1,FALSE),IF($A$9="Energie  et  lubrifiants",VLOOKUP($A19,OUTIL!$U:$Z,D$1,FALSE),IF($A$9="Or industriel",VLOOKUP($A19,OUTIL!$AC:$AH,D$1,FALSE),IF($A$9="Produits bruts d'origine animale et vegetale",VLOOKUP($A19,OUTIL!$AK:$AP,D$1,FALSE),IF($A$9="Produits bruts d'origine minerale",VLOOKUP($A19,OUTIL!$AS:$AX,D$1,FALSE),IF($A$9="Produits finis de consommation",VLOOKUP($A19,OUTIL!$BA:$BF,D$1,FALSE),IF($A$9="Produits finis d'equipement agricole",VLOOKUP($A19,OUTIL!$BI:$BN,D$1,FALSE),IF($A$9="Produits finis d'equipement industriel",VLOOKUP($A19,OUTIL!$BQ:$BV,D$1,FALSE),"Ahmadovitch")))))))))/1000,0)</f>
        <v>997579</v>
      </c>
      <c r="E19" s="6">
        <f>ROUND(IF($A$9="Alimentation, boissons et tabacs",VLOOKUP($A19,OUTIL!$E:$J,E$1,FALSE),IF($A$9="Demi produits",VLOOKUP($A19,OUTIL!$M:$R,E$1,FALSE),IF($A$9="Energie  et  lubrifiants",VLOOKUP($A19,OUTIL!$U:$Z,E$1,FALSE),IF($A$9="Or industriel",VLOOKUP($A19,OUTIL!$AC:$AH,E$1,FALSE),IF($A$9="Produits bruts d'origine animale et vegetale",VLOOKUP($A19,OUTIL!$AK:$AP,E$1,FALSE),IF($A$9="Produits bruts d'origine minerale",VLOOKUP($A19,OUTIL!$AS:$AX,E$1,FALSE),IF($A$9="Produits finis de consommation",VLOOKUP($A19,OUTIL!$BA:$BF,E$1,FALSE),IF($A$9="Produits finis d'equipement agricole",VLOOKUP($A19,OUTIL!$BI:$BN,E$1,FALSE),IF($A$9="Produits finis d'equipement industriel",VLOOKUP($A19,OUTIL!$BQ:$BV,E$1,FALSE),"Ahmadovitch")))))))))/1000,0)</f>
        <v>94764</v>
      </c>
      <c r="F19" s="6">
        <f>ROUND(IF($A$9="Alimentation, boissons et tabacs",VLOOKUP($A19,OUTIL!$E:$J,F$1,FALSE),IF($A$9="Demi produits",VLOOKUP($A19,OUTIL!$M:$R,F$1,FALSE),IF($A$9="Energie  et  lubrifiants",VLOOKUP($A19,OUTIL!$U:$Z,F$1,FALSE),IF($A$9="Or industriel",VLOOKUP($A19,OUTIL!$AC:$AH,F$1,FALSE),IF($A$9="Produits bruts d'origine animale et vegetale",VLOOKUP($A19,OUTIL!$AK:$AP,F$1,FALSE),IF($A$9="Produits bruts d'origine minerale",VLOOKUP($A19,OUTIL!$AS:$AX,F$1,FALSE),IF($A$9="Produits finis de consommation",VLOOKUP($A19,OUTIL!$BA:$BF,F$1,FALSE),IF($A$9="Produits finis d'equipement agricole",VLOOKUP($A19,OUTIL!$BI:$BN,F$1,FALSE),IF($A$9="Produits finis d'equipement industriel",VLOOKUP($A19,OUTIL!$BQ:$BV,F$1,FALSE),"Ahmadovitch")))))))))/1000,0)</f>
        <v>1407251</v>
      </c>
    </row>
    <row r="20" spans="1:6" ht="16.5" x14ac:dyDescent="0.3">
      <c r="A20">
        <v>11</v>
      </c>
      <c r="B20" s="5" t="str">
        <f>IF($A$9="Alimentation, boissons et tabacs",VLOOKUP(VLOOKUP($A20,OUTIL!$E:$J,B$1,FALSE),REF!$K:$L,2,FALSE),IF($A$9="Demi produits",VLOOKUP(VLOOKUP($A20,OUTIL!$M:$R,B$1,FALSE),REF!$N:$O,2,FALSE),IF($A$9="Energie  et  lubrifiants",VLOOKUP(VLOOKUP($A20,OUTIL!$U:$Z,B$1,FALSE),REF!$Z:$AA,2,FALSE),IF($A$9="Or industriel",VLOOKUP(VLOOKUP($A20,OUTIL!$AC:$AH,B$1,FALSE),REF!$AC:$AD,2,FALSE),IF($A$9="Produits bruts d'origine animale et vegetale",VLOOKUP(VLOOKUP($A20,OUTIL!$AK:$AP,B$1,FALSE),REF!$Q:$R,2,FALSE),IF($A$9="Produits bruts d'origine minerale",VLOOKUP(VLOOKUP($A20,OUTIL!$AS:$AX,B$1,FALSE),REF!$AF:$AG,2,FALSE),IF($A$9="Produits finis de consommation",VLOOKUP(VLOOKUP($A20,OUTIL!$BA:$BF,B$1,FALSE),REF!$T:$U,2,FALSE),IF($A$9="Produits finis d'equipement agricole",VLOOKUP(VLOOKUP($A20,OUTIL!$BI:$BN,B$1,FALSE),REF!$AI:$AJ,2,FALSE),IF($A$9="Produits finis d'equipement industriel",VLOOKUP(VLOOKUP($A20,OUTIL!$BQ:$BV,B$1,FALSE),REF!$W:$X,2,FALSE),"Ahmadovitch")))))))))</f>
        <v>Conserves de légumes</v>
      </c>
      <c r="C20" s="6">
        <f>ROUND(IF($A$9="Alimentation, boissons et tabacs",VLOOKUP($A20,OUTIL!$E:$J,C$1,FALSE),IF($A$9="Demi produits",VLOOKUP($A20,OUTIL!$M:$R,C$1,FALSE),IF($A$9="Energie  et  lubrifiants",VLOOKUP($A20,OUTIL!$U:$Z,C$1,FALSE),IF($A$9="Or industriel",VLOOKUP($A20,OUTIL!$AC:$AH,C$1,FALSE),IF($A$9="Produits bruts d'origine animale et vegetale",VLOOKUP($A20,OUTIL!$AK:$AP,C$1,FALSE),IF($A$9="Produits bruts d'origine minerale",VLOOKUP($A20,OUTIL!$AS:$AX,C$1,FALSE),IF($A$9="Produits finis de consommation",VLOOKUP($A20,OUTIL!$BA:$BF,C$1,FALSE),IF($A$9="Produits finis d'equipement agricole",VLOOKUP($A20,OUTIL!$BI:$BN,C$1,FALSE),IF($A$9="Produits finis d'equipement industriel",VLOOKUP($A20,OUTIL!$BQ:$BV,C$1,FALSE),"Ahmadovitch")))))))))/1000,0)</f>
        <v>41794</v>
      </c>
      <c r="D20" s="6">
        <f>ROUND(IF($A$9="Alimentation, boissons et tabacs",VLOOKUP($A20,OUTIL!$E:$J,D$1,FALSE),IF($A$9="Demi produits",VLOOKUP($A20,OUTIL!$M:$R,D$1,FALSE),IF($A$9="Energie  et  lubrifiants",VLOOKUP($A20,OUTIL!$U:$Z,D$1,FALSE),IF($A$9="Or industriel",VLOOKUP($A20,OUTIL!$AC:$AH,D$1,FALSE),IF($A$9="Produits bruts d'origine animale et vegetale",VLOOKUP($A20,OUTIL!$AK:$AP,D$1,FALSE),IF($A$9="Produits bruts d'origine minerale",VLOOKUP($A20,OUTIL!$AS:$AX,D$1,FALSE),IF($A$9="Produits finis de consommation",VLOOKUP($A20,OUTIL!$BA:$BF,D$1,FALSE),IF($A$9="Produits finis d'equipement agricole",VLOOKUP($A20,OUTIL!$BI:$BN,D$1,FALSE),IF($A$9="Produits finis d'equipement industriel",VLOOKUP($A20,OUTIL!$BQ:$BV,D$1,FALSE),"Ahmadovitch")))))))))/1000,0)</f>
        <v>805130</v>
      </c>
      <c r="E20" s="6">
        <f>ROUND(IF($A$9="Alimentation, boissons et tabacs",VLOOKUP($A20,OUTIL!$E:$J,E$1,FALSE),IF($A$9="Demi produits",VLOOKUP($A20,OUTIL!$M:$R,E$1,FALSE),IF($A$9="Energie  et  lubrifiants",VLOOKUP($A20,OUTIL!$U:$Z,E$1,FALSE),IF($A$9="Or industriel",VLOOKUP($A20,OUTIL!$AC:$AH,E$1,FALSE),IF($A$9="Produits bruts d'origine animale et vegetale",VLOOKUP($A20,OUTIL!$AK:$AP,E$1,FALSE),IF($A$9="Produits bruts d'origine minerale",VLOOKUP($A20,OUTIL!$AS:$AX,E$1,FALSE),IF($A$9="Produits finis de consommation",VLOOKUP($A20,OUTIL!$BA:$BF,E$1,FALSE),IF($A$9="Produits finis d'equipement agricole",VLOOKUP($A20,OUTIL!$BI:$BN,E$1,FALSE),IF($A$9="Produits finis d'equipement industriel",VLOOKUP($A20,OUTIL!$BQ:$BV,E$1,FALSE),"Ahmadovitch")))))))))/1000,0)</f>
        <v>40242</v>
      </c>
      <c r="F20" s="6">
        <f>ROUND(IF($A$9="Alimentation, boissons et tabacs",VLOOKUP($A20,OUTIL!$E:$J,F$1,FALSE),IF($A$9="Demi produits",VLOOKUP($A20,OUTIL!$M:$R,F$1,FALSE),IF($A$9="Energie  et  lubrifiants",VLOOKUP($A20,OUTIL!$U:$Z,F$1,FALSE),IF($A$9="Or industriel",VLOOKUP($A20,OUTIL!$AC:$AH,F$1,FALSE),IF($A$9="Produits bruts d'origine animale et vegetale",VLOOKUP($A20,OUTIL!$AK:$AP,F$1,FALSE),IF($A$9="Produits bruts d'origine minerale",VLOOKUP($A20,OUTIL!$AS:$AX,F$1,FALSE),IF($A$9="Produits finis de consommation",VLOOKUP($A20,OUTIL!$BA:$BF,F$1,FALSE),IF($A$9="Produits finis d'equipement agricole",VLOOKUP($A20,OUTIL!$BI:$BN,F$1,FALSE),IF($A$9="Produits finis d'equipement industriel",VLOOKUP($A20,OUTIL!$BQ:$BV,F$1,FALSE),"Ahmadovitch")))))))))/1000,0)</f>
        <v>889702</v>
      </c>
    </row>
    <row r="21" spans="1:6" ht="16.5" x14ac:dyDescent="0.3">
      <c r="A21">
        <v>12</v>
      </c>
      <c r="B21" s="5" t="str">
        <f>IF($A$9="Alimentation, boissons et tabacs",VLOOKUP(VLOOKUP($A21,OUTIL!$E:$J,B$1,FALSE),REF!$K:$L,2,FALSE),IF($A$9="Demi produits",VLOOKUP(VLOOKUP($A21,OUTIL!$M:$R,B$1,FALSE),REF!$N:$O,2,FALSE),IF($A$9="Energie  et  lubrifiants",VLOOKUP(VLOOKUP($A21,OUTIL!$U:$Z,B$1,FALSE),REF!$Z:$AA,2,FALSE),IF($A$9="Or industriel",VLOOKUP(VLOOKUP($A21,OUTIL!$AC:$AH,B$1,FALSE),REF!$AC:$AD,2,FALSE),IF($A$9="Produits bruts d'origine animale et vegetale",VLOOKUP(VLOOKUP($A21,OUTIL!$AK:$AP,B$1,FALSE),REF!$Q:$R,2,FALSE),IF($A$9="Produits bruts d'origine minerale",VLOOKUP(VLOOKUP($A21,OUTIL!$AS:$AX,B$1,FALSE),REF!$AF:$AG,2,FALSE),IF($A$9="Produits finis de consommation",VLOOKUP(VLOOKUP($A21,OUTIL!$BA:$BF,B$1,FALSE),REF!$T:$U,2,FALSE),IF($A$9="Produits finis d'equipement agricole",VLOOKUP(VLOOKUP($A21,OUTIL!$BI:$BN,B$1,FALSE),REF!$AI:$AJ,2,FALSE),IF($A$9="Produits finis d'equipement industriel",VLOOKUP(VLOOKUP($A21,OUTIL!$BQ:$BV,B$1,FALSE),REF!$W:$X,2,FALSE),"Ahmadovitch")))))))))</f>
        <v>Patisseries et préparations à base de céréales</v>
      </c>
      <c r="C21" s="6">
        <f>ROUND(IF($A$9="Alimentation, boissons et tabacs",VLOOKUP($A21,OUTIL!$E:$J,C$1,FALSE),IF($A$9="Demi produits",VLOOKUP($A21,OUTIL!$M:$R,C$1,FALSE),IF($A$9="Energie  et  lubrifiants",VLOOKUP($A21,OUTIL!$U:$Z,C$1,FALSE),IF($A$9="Or industriel",VLOOKUP($A21,OUTIL!$AC:$AH,C$1,FALSE),IF($A$9="Produits bruts d'origine animale et vegetale",VLOOKUP($A21,OUTIL!$AK:$AP,C$1,FALSE),IF($A$9="Produits bruts d'origine minerale",VLOOKUP($A21,OUTIL!$AS:$AX,C$1,FALSE),IF($A$9="Produits finis de consommation",VLOOKUP($A21,OUTIL!$BA:$BF,C$1,FALSE),IF($A$9="Produits finis d'equipement agricole",VLOOKUP($A21,OUTIL!$BI:$BN,C$1,FALSE),IF($A$9="Produits finis d'equipement industriel",VLOOKUP($A21,OUTIL!$BQ:$BV,C$1,FALSE),"Ahmadovitch")))))))))/1000,0)</f>
        <v>44279</v>
      </c>
      <c r="D21" s="6">
        <f>ROUND(IF($A$9="Alimentation, boissons et tabacs",VLOOKUP($A21,OUTIL!$E:$J,D$1,FALSE),IF($A$9="Demi produits",VLOOKUP($A21,OUTIL!$M:$R,D$1,FALSE),IF($A$9="Energie  et  lubrifiants",VLOOKUP($A21,OUTIL!$U:$Z,D$1,FALSE),IF($A$9="Or industriel",VLOOKUP($A21,OUTIL!$AC:$AH,D$1,FALSE),IF($A$9="Produits bruts d'origine animale et vegetale",VLOOKUP($A21,OUTIL!$AK:$AP,D$1,FALSE),IF($A$9="Produits bruts d'origine minerale",VLOOKUP($A21,OUTIL!$AS:$AX,D$1,FALSE),IF($A$9="Produits finis de consommation",VLOOKUP($A21,OUTIL!$BA:$BF,D$1,FALSE),IF($A$9="Produits finis d'equipement agricole",VLOOKUP($A21,OUTIL!$BI:$BN,D$1,FALSE),IF($A$9="Produits finis d'equipement industriel",VLOOKUP($A21,OUTIL!$BQ:$BV,D$1,FALSE),"Ahmadovitch")))))))))/1000,0)</f>
        <v>570588</v>
      </c>
      <c r="E21" s="6">
        <f>ROUND(IF($A$9="Alimentation, boissons et tabacs",VLOOKUP($A21,OUTIL!$E:$J,E$1,FALSE),IF($A$9="Demi produits",VLOOKUP($A21,OUTIL!$M:$R,E$1,FALSE),IF($A$9="Energie  et  lubrifiants",VLOOKUP($A21,OUTIL!$U:$Z,E$1,FALSE),IF($A$9="Or industriel",VLOOKUP($A21,OUTIL!$AC:$AH,E$1,FALSE),IF($A$9="Produits bruts d'origine animale et vegetale",VLOOKUP($A21,OUTIL!$AK:$AP,E$1,FALSE),IF($A$9="Produits bruts d'origine minerale",VLOOKUP($A21,OUTIL!$AS:$AX,E$1,FALSE),IF($A$9="Produits finis de consommation",VLOOKUP($A21,OUTIL!$BA:$BF,E$1,FALSE),IF($A$9="Produits finis d'equipement agricole",VLOOKUP($A21,OUTIL!$BI:$BN,E$1,FALSE),IF($A$9="Produits finis d'equipement industriel",VLOOKUP($A21,OUTIL!$BQ:$BV,E$1,FALSE),"Ahmadovitch")))))))))/1000,0)</f>
        <v>43241</v>
      </c>
      <c r="F21" s="6">
        <f>ROUND(IF($A$9="Alimentation, boissons et tabacs",VLOOKUP($A21,OUTIL!$E:$J,F$1,FALSE),IF($A$9="Demi produits",VLOOKUP($A21,OUTIL!$M:$R,F$1,FALSE),IF($A$9="Energie  et  lubrifiants",VLOOKUP($A21,OUTIL!$U:$Z,F$1,FALSE),IF($A$9="Or industriel",VLOOKUP($A21,OUTIL!$AC:$AH,F$1,FALSE),IF($A$9="Produits bruts d'origine animale et vegetale",VLOOKUP($A21,OUTIL!$AK:$AP,F$1,FALSE),IF($A$9="Produits bruts d'origine minerale",VLOOKUP($A21,OUTIL!$AS:$AX,F$1,FALSE),IF($A$9="Produits finis de consommation",VLOOKUP($A21,OUTIL!$BA:$BF,F$1,FALSE),IF($A$9="Produits finis d'equipement agricole",VLOOKUP($A21,OUTIL!$BI:$BN,F$1,FALSE),IF($A$9="Produits finis d'equipement industriel",VLOOKUP($A21,OUTIL!$BQ:$BV,F$1,FALSE),"Ahmadovitch")))))))))/1000,0)</f>
        <v>496253</v>
      </c>
    </row>
    <row r="22" spans="1:6" ht="16.5" x14ac:dyDescent="0.3">
      <c r="A22">
        <v>13</v>
      </c>
      <c r="B22" s="5" t="str">
        <f>IF($A$9="Alimentation, boissons et tabacs",VLOOKUP(VLOOKUP($A22,OUTIL!$E:$J,B$1,FALSE),REF!$K:$L,2,FALSE),IF($A$9="Demi produits",VLOOKUP(VLOOKUP($A22,OUTIL!$M:$R,B$1,FALSE),REF!$N:$O,2,FALSE),IF($A$9="Energie  et  lubrifiants",VLOOKUP(VLOOKUP($A22,OUTIL!$U:$Z,B$1,FALSE),REF!$Z:$AA,2,FALSE),IF($A$9="Or industriel",VLOOKUP(VLOOKUP($A22,OUTIL!$AC:$AH,B$1,FALSE),REF!$AC:$AD,2,FALSE),IF($A$9="Produits bruts d'origine animale et vegetale",VLOOKUP(VLOOKUP($A22,OUTIL!$AK:$AP,B$1,FALSE),REF!$Q:$R,2,FALSE),IF($A$9="Produits bruts d'origine minerale",VLOOKUP(VLOOKUP($A22,OUTIL!$AS:$AX,B$1,FALSE),REF!$AF:$AG,2,FALSE),IF($A$9="Produits finis de consommation",VLOOKUP(VLOOKUP($A22,OUTIL!$BA:$BF,B$1,FALSE),REF!$T:$U,2,FALSE),IF($A$9="Produits finis d'equipement agricole",VLOOKUP(VLOOKUP($A22,OUTIL!$BI:$BN,B$1,FALSE),REF!$AI:$AJ,2,FALSE),IF($A$9="Produits finis d'equipement industriel",VLOOKUP(VLOOKUP($A22,OUTIL!$BQ:$BV,B$1,FALSE),REF!$W:$X,2,FALSE),"Ahmadovitch")))))))))</f>
        <v>Préparations alimentaires diverses</v>
      </c>
      <c r="C22" s="6">
        <f>ROUND(IF($A$9="Alimentation, boissons et tabacs",VLOOKUP($A22,OUTIL!$E:$J,C$1,FALSE),IF($A$9="Demi produits",VLOOKUP($A22,OUTIL!$M:$R,C$1,FALSE),IF($A$9="Energie  et  lubrifiants",VLOOKUP($A22,OUTIL!$U:$Z,C$1,FALSE),IF($A$9="Or industriel",VLOOKUP($A22,OUTIL!$AC:$AH,C$1,FALSE),IF($A$9="Produits bruts d'origine animale et vegetale",VLOOKUP($A22,OUTIL!$AK:$AP,C$1,FALSE),IF($A$9="Produits bruts d'origine minerale",VLOOKUP($A22,OUTIL!$AS:$AX,C$1,FALSE),IF($A$9="Produits finis de consommation",VLOOKUP($A22,OUTIL!$BA:$BF,C$1,FALSE),IF($A$9="Produits finis d'equipement agricole",VLOOKUP($A22,OUTIL!$BI:$BN,C$1,FALSE),IF($A$9="Produits finis d'equipement industriel",VLOOKUP($A22,OUTIL!$BQ:$BV,C$1,FALSE),"Ahmadovitch")))))))))/1000,0)</f>
        <v>7298</v>
      </c>
      <c r="D22" s="6">
        <f>ROUND(IF($A$9="Alimentation, boissons et tabacs",VLOOKUP($A22,OUTIL!$E:$J,D$1,FALSE),IF($A$9="Demi produits",VLOOKUP($A22,OUTIL!$M:$R,D$1,FALSE),IF($A$9="Energie  et  lubrifiants",VLOOKUP($A22,OUTIL!$U:$Z,D$1,FALSE),IF($A$9="Or industriel",VLOOKUP($A22,OUTIL!$AC:$AH,D$1,FALSE),IF($A$9="Produits bruts d'origine animale et vegetale",VLOOKUP($A22,OUTIL!$AK:$AP,D$1,FALSE),IF($A$9="Produits bruts d'origine minerale",VLOOKUP($A22,OUTIL!$AS:$AX,D$1,FALSE),IF($A$9="Produits finis de consommation",VLOOKUP($A22,OUTIL!$BA:$BF,D$1,FALSE),IF($A$9="Produits finis d'equipement agricole",VLOOKUP($A22,OUTIL!$BI:$BN,D$1,FALSE),IF($A$9="Produits finis d'equipement industriel",VLOOKUP($A22,OUTIL!$BQ:$BV,D$1,FALSE),"Ahmadovitch")))))))))/1000,0)</f>
        <v>570202</v>
      </c>
      <c r="E22" s="6">
        <f>ROUND(IF($A$9="Alimentation, boissons et tabacs",VLOOKUP($A22,OUTIL!$E:$J,E$1,FALSE),IF($A$9="Demi produits",VLOOKUP($A22,OUTIL!$M:$R,E$1,FALSE),IF($A$9="Energie  et  lubrifiants",VLOOKUP($A22,OUTIL!$U:$Z,E$1,FALSE),IF($A$9="Or industriel",VLOOKUP($A22,OUTIL!$AC:$AH,E$1,FALSE),IF($A$9="Produits bruts d'origine animale et vegetale",VLOOKUP($A22,OUTIL!$AK:$AP,E$1,FALSE),IF($A$9="Produits bruts d'origine minerale",VLOOKUP($A22,OUTIL!$AS:$AX,E$1,FALSE),IF($A$9="Produits finis de consommation",VLOOKUP($A22,OUTIL!$BA:$BF,E$1,FALSE),IF($A$9="Produits finis d'equipement agricole",VLOOKUP($A22,OUTIL!$BI:$BN,E$1,FALSE),IF($A$9="Produits finis d'equipement industriel",VLOOKUP($A22,OUTIL!$BQ:$BV,E$1,FALSE),"Ahmadovitch")))))))))/1000,0)</f>
        <v>5383</v>
      </c>
      <c r="F22" s="6">
        <f>ROUND(IF($A$9="Alimentation, boissons et tabacs",VLOOKUP($A22,OUTIL!$E:$J,F$1,FALSE),IF($A$9="Demi produits",VLOOKUP($A22,OUTIL!$M:$R,F$1,FALSE),IF($A$9="Energie  et  lubrifiants",VLOOKUP($A22,OUTIL!$U:$Z,F$1,FALSE),IF($A$9="Or industriel",VLOOKUP($A22,OUTIL!$AC:$AH,F$1,FALSE),IF($A$9="Produits bruts d'origine animale et vegetale",VLOOKUP($A22,OUTIL!$AK:$AP,F$1,FALSE),IF($A$9="Produits bruts d'origine minerale",VLOOKUP($A22,OUTIL!$AS:$AX,F$1,FALSE),IF($A$9="Produits finis de consommation",VLOOKUP($A22,OUTIL!$BA:$BF,F$1,FALSE),IF($A$9="Produits finis d'equipement agricole",VLOOKUP($A22,OUTIL!$BI:$BN,F$1,FALSE),IF($A$9="Produits finis d'equipement industriel",VLOOKUP($A22,OUTIL!$BQ:$BV,F$1,FALSE),"Ahmadovitch")))))))))/1000,0)</f>
        <v>549957</v>
      </c>
    </row>
    <row r="23" spans="1:6" ht="16.5" x14ac:dyDescent="0.3">
      <c r="A23">
        <v>14</v>
      </c>
      <c r="B23" s="5" t="str">
        <f>IF($A$9="Alimentation, boissons et tabacs",VLOOKUP(VLOOKUP($A23,OUTIL!$E:$J,B$1,FALSE),REF!$K:$L,2,FALSE),IF($A$9="Demi produits",VLOOKUP(VLOOKUP($A23,OUTIL!$M:$R,B$1,FALSE),REF!$N:$O,2,FALSE),IF($A$9="Energie  et  lubrifiants",VLOOKUP(VLOOKUP($A23,OUTIL!$U:$Z,B$1,FALSE),REF!$Z:$AA,2,FALSE),IF($A$9="Or industriel",VLOOKUP(VLOOKUP($A23,OUTIL!$AC:$AH,B$1,FALSE),REF!$AC:$AD,2,FALSE),IF($A$9="Produits bruts d'origine animale et vegetale",VLOOKUP(VLOOKUP($A23,OUTIL!$AK:$AP,B$1,FALSE),REF!$Q:$R,2,FALSE),IF($A$9="Produits bruts d'origine minerale",VLOOKUP(VLOOKUP($A23,OUTIL!$AS:$AX,B$1,FALSE),REF!$AF:$AG,2,FALSE),IF($A$9="Produits finis de consommation",VLOOKUP(VLOOKUP($A23,OUTIL!$BA:$BF,B$1,FALSE),REF!$T:$U,2,FALSE),IF($A$9="Produits finis d'equipement agricole",VLOOKUP(VLOOKUP($A23,OUTIL!$BI:$BN,B$1,FALSE),REF!$AI:$AJ,2,FALSE),IF($A$9="Produits finis d'equipement industriel",VLOOKUP(VLOOKUP($A23,OUTIL!$BQ:$BV,B$1,FALSE),REF!$W:$X,2,FALSE),"Ahmadovitch")))))))))</f>
        <v>Tabacs</v>
      </c>
      <c r="C23" s="6">
        <f>ROUND(IF($A$9="Alimentation, boissons et tabacs",VLOOKUP($A23,OUTIL!$E:$J,C$1,FALSE),IF($A$9="Demi produits",VLOOKUP($A23,OUTIL!$M:$R,C$1,FALSE),IF($A$9="Energie  et  lubrifiants",VLOOKUP($A23,OUTIL!$U:$Z,C$1,FALSE),IF($A$9="Or industriel",VLOOKUP($A23,OUTIL!$AC:$AH,C$1,FALSE),IF($A$9="Produits bruts d'origine animale et vegetale",VLOOKUP($A23,OUTIL!$AK:$AP,C$1,FALSE),IF($A$9="Produits bruts d'origine minerale",VLOOKUP($A23,OUTIL!$AS:$AX,C$1,FALSE),IF($A$9="Produits finis de consommation",VLOOKUP($A23,OUTIL!$BA:$BF,C$1,FALSE),IF($A$9="Produits finis d'equipement agricole",VLOOKUP($A23,OUTIL!$BI:$BN,C$1,FALSE),IF($A$9="Produits finis d'equipement industriel",VLOOKUP($A23,OUTIL!$BQ:$BV,C$1,FALSE),"Ahmadovitch")))))))))/1000,0)</f>
        <v>833</v>
      </c>
      <c r="D23" s="6">
        <f>ROUND(IF($A$9="Alimentation, boissons et tabacs",VLOOKUP($A23,OUTIL!$E:$J,D$1,FALSE),IF($A$9="Demi produits",VLOOKUP($A23,OUTIL!$M:$R,D$1,FALSE),IF($A$9="Energie  et  lubrifiants",VLOOKUP($A23,OUTIL!$U:$Z,D$1,FALSE),IF($A$9="Or industriel",VLOOKUP($A23,OUTIL!$AC:$AH,D$1,FALSE),IF($A$9="Produits bruts d'origine animale et vegetale",VLOOKUP($A23,OUTIL!$AK:$AP,D$1,FALSE),IF($A$9="Produits bruts d'origine minerale",VLOOKUP($A23,OUTIL!$AS:$AX,D$1,FALSE),IF($A$9="Produits finis de consommation",VLOOKUP($A23,OUTIL!$BA:$BF,D$1,FALSE),IF($A$9="Produits finis d'equipement agricole",VLOOKUP($A23,OUTIL!$BI:$BN,D$1,FALSE),IF($A$9="Produits finis d'equipement industriel",VLOOKUP($A23,OUTIL!$BQ:$BV,D$1,FALSE),"Ahmadovitch")))))))))/1000,0)</f>
        <v>565496</v>
      </c>
      <c r="E23" s="6">
        <f>ROUND(IF($A$9="Alimentation, boissons et tabacs",VLOOKUP($A23,OUTIL!$E:$J,E$1,FALSE),IF($A$9="Demi produits",VLOOKUP($A23,OUTIL!$M:$R,E$1,FALSE),IF($A$9="Energie  et  lubrifiants",VLOOKUP($A23,OUTIL!$U:$Z,E$1,FALSE),IF($A$9="Or industriel",VLOOKUP($A23,OUTIL!$AC:$AH,E$1,FALSE),IF($A$9="Produits bruts d'origine animale et vegetale",VLOOKUP($A23,OUTIL!$AK:$AP,E$1,FALSE),IF($A$9="Produits bruts d'origine minerale",VLOOKUP($A23,OUTIL!$AS:$AX,E$1,FALSE),IF($A$9="Produits finis de consommation",VLOOKUP($A23,OUTIL!$BA:$BF,E$1,FALSE),IF($A$9="Produits finis d'equipement agricole",VLOOKUP($A23,OUTIL!$BI:$BN,E$1,FALSE),IF($A$9="Produits finis d'equipement industriel",VLOOKUP($A23,OUTIL!$BQ:$BV,E$1,FALSE),"Ahmadovitch")))))))))/1000,0)</f>
        <v>433</v>
      </c>
      <c r="F23" s="6">
        <f>ROUND(IF($A$9="Alimentation, boissons et tabacs",VLOOKUP($A23,OUTIL!$E:$J,F$1,FALSE),IF($A$9="Demi produits",VLOOKUP($A23,OUTIL!$M:$R,F$1,FALSE),IF($A$9="Energie  et  lubrifiants",VLOOKUP($A23,OUTIL!$U:$Z,F$1,FALSE),IF($A$9="Or industriel",VLOOKUP($A23,OUTIL!$AC:$AH,F$1,FALSE),IF($A$9="Produits bruts d'origine animale et vegetale",VLOOKUP($A23,OUTIL!$AK:$AP,F$1,FALSE),IF($A$9="Produits bruts d'origine minerale",VLOOKUP($A23,OUTIL!$AS:$AX,F$1,FALSE),IF($A$9="Produits finis de consommation",VLOOKUP($A23,OUTIL!$BA:$BF,F$1,FALSE),IF($A$9="Produits finis d'equipement agricole",VLOOKUP($A23,OUTIL!$BI:$BN,F$1,FALSE),IF($A$9="Produits finis d'equipement industriel",VLOOKUP($A23,OUTIL!$BQ:$BV,F$1,FALSE),"Ahmadovitch")))))))))/1000,0)</f>
        <v>499999</v>
      </c>
    </row>
    <row r="24" spans="1:6" ht="16.5" x14ac:dyDescent="0.3">
      <c r="A24">
        <v>15</v>
      </c>
      <c r="B24" s="5" t="str">
        <f>IF($A$9="Alimentation, boissons et tabacs",VLOOKUP(VLOOKUP($A24,OUTIL!$E:$J,B$1,FALSE),REF!$K:$L,2,FALSE),IF($A$9="Demi produits",VLOOKUP(VLOOKUP($A24,OUTIL!$M:$R,B$1,FALSE),REF!$N:$O,2,FALSE),IF($A$9="Energie  et  lubrifiants",VLOOKUP(VLOOKUP($A24,OUTIL!$U:$Z,B$1,FALSE),REF!$Z:$AA,2,FALSE),IF($A$9="Or industriel",VLOOKUP(VLOOKUP($A24,OUTIL!$AC:$AH,B$1,FALSE),REF!$AC:$AD,2,FALSE),IF($A$9="Produits bruts d'origine animale et vegetale",VLOOKUP(VLOOKUP($A24,OUTIL!$AK:$AP,B$1,FALSE),REF!$Q:$R,2,FALSE),IF($A$9="Produits bruts d'origine minerale",VLOOKUP(VLOOKUP($A24,OUTIL!$AS:$AX,B$1,FALSE),REF!$AF:$AG,2,FALSE),IF($A$9="Produits finis de consommation",VLOOKUP(VLOOKUP($A24,OUTIL!$BA:$BF,B$1,FALSE),REF!$T:$U,2,FALSE),IF($A$9="Produits finis d'equipement agricole",VLOOKUP(VLOOKUP($A24,OUTIL!$BI:$BN,B$1,FALSE),REF!$AI:$AJ,2,FALSE),IF($A$9="Produits finis d'equipement industriel",VLOOKUP(VLOOKUP($A24,OUTIL!$BQ:$BV,B$1,FALSE),REF!$W:$X,2,FALSE),"Ahmadovitch")))))))))</f>
        <v>Farine et poudre de poissons</v>
      </c>
      <c r="C24" s="6">
        <f>ROUND(IF($A$9="Alimentation, boissons et tabacs",VLOOKUP($A24,OUTIL!$E:$J,C$1,FALSE),IF($A$9="Demi produits",VLOOKUP($A24,OUTIL!$M:$R,C$1,FALSE),IF($A$9="Energie  et  lubrifiants",VLOOKUP($A24,OUTIL!$U:$Z,C$1,FALSE),IF($A$9="Or industriel",VLOOKUP($A24,OUTIL!$AC:$AH,C$1,FALSE),IF($A$9="Produits bruts d'origine animale et vegetale",VLOOKUP($A24,OUTIL!$AK:$AP,C$1,FALSE),IF($A$9="Produits bruts d'origine minerale",VLOOKUP($A24,OUTIL!$AS:$AX,C$1,FALSE),IF($A$9="Produits finis de consommation",VLOOKUP($A24,OUTIL!$BA:$BF,C$1,FALSE),IF($A$9="Produits finis d'equipement agricole",VLOOKUP($A24,OUTIL!$BI:$BN,C$1,FALSE),IF($A$9="Produits finis d'equipement industriel",VLOOKUP($A24,OUTIL!$BQ:$BV,C$1,FALSE),"Ahmadovitch")))))))))/1000,0)</f>
        <v>19792</v>
      </c>
      <c r="D24" s="6">
        <f>ROUND(IF($A$9="Alimentation, boissons et tabacs",VLOOKUP($A24,OUTIL!$E:$J,D$1,FALSE),IF($A$9="Demi produits",VLOOKUP($A24,OUTIL!$M:$R,D$1,FALSE),IF($A$9="Energie  et  lubrifiants",VLOOKUP($A24,OUTIL!$U:$Z,D$1,FALSE),IF($A$9="Or industriel",VLOOKUP($A24,OUTIL!$AC:$AH,D$1,FALSE),IF($A$9="Produits bruts d'origine animale et vegetale",VLOOKUP($A24,OUTIL!$AK:$AP,D$1,FALSE),IF($A$9="Produits bruts d'origine minerale",VLOOKUP($A24,OUTIL!$AS:$AX,D$1,FALSE),IF($A$9="Produits finis de consommation",VLOOKUP($A24,OUTIL!$BA:$BF,D$1,FALSE),IF($A$9="Produits finis d'equipement agricole",VLOOKUP($A24,OUTIL!$BI:$BN,D$1,FALSE),IF($A$9="Produits finis d'equipement industriel",VLOOKUP($A24,OUTIL!$BQ:$BV,D$1,FALSE),"Ahmadovitch")))))))))/1000,0)</f>
        <v>307702</v>
      </c>
      <c r="E24" s="6">
        <f>ROUND(IF($A$9="Alimentation, boissons et tabacs",VLOOKUP($A24,OUTIL!$E:$J,E$1,FALSE),IF($A$9="Demi produits",VLOOKUP($A24,OUTIL!$M:$R,E$1,FALSE),IF($A$9="Energie  et  lubrifiants",VLOOKUP($A24,OUTIL!$U:$Z,E$1,FALSE),IF($A$9="Or industriel",VLOOKUP($A24,OUTIL!$AC:$AH,E$1,FALSE),IF($A$9="Produits bruts d'origine animale et vegetale",VLOOKUP($A24,OUTIL!$AK:$AP,E$1,FALSE),IF($A$9="Produits bruts d'origine minerale",VLOOKUP($A24,OUTIL!$AS:$AX,E$1,FALSE),IF($A$9="Produits finis de consommation",VLOOKUP($A24,OUTIL!$BA:$BF,E$1,FALSE),IF($A$9="Produits finis d'equipement agricole",VLOOKUP($A24,OUTIL!$BI:$BN,E$1,FALSE),IF($A$9="Produits finis d'equipement industriel",VLOOKUP($A24,OUTIL!$BQ:$BV,E$1,FALSE),"Ahmadovitch")))))))))/1000,0)</f>
        <v>33546</v>
      </c>
      <c r="F24" s="6">
        <f>ROUND(IF($A$9="Alimentation, boissons et tabacs",VLOOKUP($A24,OUTIL!$E:$J,F$1,FALSE),IF($A$9="Demi produits",VLOOKUP($A24,OUTIL!$M:$R,F$1,FALSE),IF($A$9="Energie  et  lubrifiants",VLOOKUP($A24,OUTIL!$U:$Z,F$1,FALSE),IF($A$9="Or industriel",VLOOKUP($A24,OUTIL!$AC:$AH,F$1,FALSE),IF($A$9="Produits bruts d'origine animale et vegetale",VLOOKUP($A24,OUTIL!$AK:$AP,F$1,FALSE),IF($A$9="Produits bruts d'origine minerale",VLOOKUP($A24,OUTIL!$AS:$AX,F$1,FALSE),IF($A$9="Produits finis de consommation",VLOOKUP($A24,OUTIL!$BA:$BF,F$1,FALSE),IF($A$9="Produits finis d'equipement agricole",VLOOKUP($A24,OUTIL!$BI:$BN,F$1,FALSE),IF($A$9="Produits finis d'equipement industriel",VLOOKUP($A24,OUTIL!$BQ:$BV,F$1,FALSE),"Ahmadovitch")))))))))/1000,0)</f>
        <v>423152</v>
      </c>
    </row>
    <row r="25" spans="1:6" ht="16.5" x14ac:dyDescent="0.3">
      <c r="A25">
        <v>16</v>
      </c>
      <c r="B25" s="5" t="str">
        <f>IF($A$9="Alimentation, boissons et tabacs",VLOOKUP(VLOOKUP($A25,OUTIL!$E:$J,B$1,FALSE),REF!$K:$L,2,FALSE),IF($A$9="Demi produits",VLOOKUP(VLOOKUP($A25,OUTIL!$M:$R,B$1,FALSE),REF!$N:$O,2,FALSE),IF($A$9="Energie  et  lubrifiants",VLOOKUP(VLOOKUP($A25,OUTIL!$U:$Z,B$1,FALSE),REF!$Z:$AA,2,FALSE),IF($A$9="Or industriel",VLOOKUP(VLOOKUP($A25,OUTIL!$AC:$AH,B$1,FALSE),REF!$AC:$AD,2,FALSE),IF($A$9="Produits bruts d'origine animale et vegetale",VLOOKUP(VLOOKUP($A25,OUTIL!$AK:$AP,B$1,FALSE),REF!$Q:$R,2,FALSE),IF($A$9="Produits bruts d'origine minerale",VLOOKUP(VLOOKUP($A25,OUTIL!$AS:$AX,B$1,FALSE),REF!$AF:$AG,2,FALSE),IF($A$9="Produits finis de consommation",VLOOKUP(VLOOKUP($A25,OUTIL!$BA:$BF,B$1,FALSE),REF!$T:$U,2,FALSE),IF($A$9="Produits finis d'equipement agricole",VLOOKUP(VLOOKUP($A25,OUTIL!$BI:$BN,B$1,FALSE),REF!$AI:$AJ,2,FALSE),IF($A$9="Produits finis d'equipement industriel",VLOOKUP(VLOOKUP($A25,OUTIL!$BQ:$BV,B$1,FALSE),REF!$W:$X,2,FALSE),"Ahmadovitch")))))))))</f>
        <v>Extraits et essences de café ou de thé</v>
      </c>
      <c r="C25" s="6">
        <f>ROUND(IF($A$9="Alimentation, boissons et tabacs",VLOOKUP($A25,OUTIL!$E:$J,C$1,FALSE),IF($A$9="Demi produits",VLOOKUP($A25,OUTIL!$M:$R,C$1,FALSE),IF($A$9="Energie  et  lubrifiants",VLOOKUP($A25,OUTIL!$U:$Z,C$1,FALSE),IF($A$9="Or industriel",VLOOKUP($A25,OUTIL!$AC:$AH,C$1,FALSE),IF($A$9="Produits bruts d'origine animale et vegetale",VLOOKUP($A25,OUTIL!$AK:$AP,C$1,FALSE),IF($A$9="Produits bruts d'origine minerale",VLOOKUP($A25,OUTIL!$AS:$AX,C$1,FALSE),IF($A$9="Produits finis de consommation",VLOOKUP($A25,OUTIL!$BA:$BF,C$1,FALSE),IF($A$9="Produits finis d'equipement agricole",VLOOKUP($A25,OUTIL!$BI:$BN,C$1,FALSE),IF($A$9="Produits finis d'equipement industriel",VLOOKUP($A25,OUTIL!$BQ:$BV,C$1,FALSE),"Ahmadovitch")))))))))/1000,0)</f>
        <v>1344</v>
      </c>
      <c r="D25" s="6">
        <f>ROUND(IF($A$9="Alimentation, boissons et tabacs",VLOOKUP($A25,OUTIL!$E:$J,D$1,FALSE),IF($A$9="Demi produits",VLOOKUP($A25,OUTIL!$M:$R,D$1,FALSE),IF($A$9="Energie  et  lubrifiants",VLOOKUP($A25,OUTIL!$U:$Z,D$1,FALSE),IF($A$9="Or industriel",VLOOKUP($A25,OUTIL!$AC:$AH,D$1,FALSE),IF($A$9="Produits bruts d'origine animale et vegetale",VLOOKUP($A25,OUTIL!$AK:$AP,D$1,FALSE),IF($A$9="Produits bruts d'origine minerale",VLOOKUP($A25,OUTIL!$AS:$AX,D$1,FALSE),IF($A$9="Produits finis de consommation",VLOOKUP($A25,OUTIL!$BA:$BF,D$1,FALSE),IF($A$9="Produits finis d'equipement agricole",VLOOKUP($A25,OUTIL!$BI:$BN,D$1,FALSE),IF($A$9="Produits finis d'equipement industriel",VLOOKUP($A25,OUTIL!$BQ:$BV,D$1,FALSE),"Ahmadovitch")))))))))/1000,0)</f>
        <v>197658</v>
      </c>
      <c r="E25" s="6">
        <f>ROUND(IF($A$9="Alimentation, boissons et tabacs",VLOOKUP($A25,OUTIL!$E:$J,E$1,FALSE),IF($A$9="Demi produits",VLOOKUP($A25,OUTIL!$M:$R,E$1,FALSE),IF($A$9="Energie  et  lubrifiants",VLOOKUP($A25,OUTIL!$U:$Z,E$1,FALSE),IF($A$9="Or industriel",VLOOKUP($A25,OUTIL!$AC:$AH,E$1,FALSE),IF($A$9="Produits bruts d'origine animale et vegetale",VLOOKUP($A25,OUTIL!$AK:$AP,E$1,FALSE),IF($A$9="Produits bruts d'origine minerale",VLOOKUP($A25,OUTIL!$AS:$AX,E$1,FALSE),IF($A$9="Produits finis de consommation",VLOOKUP($A25,OUTIL!$BA:$BF,E$1,FALSE),IF($A$9="Produits finis d'equipement agricole",VLOOKUP($A25,OUTIL!$BI:$BN,E$1,FALSE),IF($A$9="Produits finis d'equipement industriel",VLOOKUP($A25,OUTIL!$BQ:$BV,E$1,FALSE),"Ahmadovitch")))))))))/1000,0)</f>
        <v>1181</v>
      </c>
      <c r="F25" s="6">
        <f>ROUND(IF($A$9="Alimentation, boissons et tabacs",VLOOKUP($A25,OUTIL!$E:$J,F$1,FALSE),IF($A$9="Demi produits",VLOOKUP($A25,OUTIL!$M:$R,F$1,FALSE),IF($A$9="Energie  et  lubrifiants",VLOOKUP($A25,OUTIL!$U:$Z,F$1,FALSE),IF($A$9="Or industriel",VLOOKUP($A25,OUTIL!$AC:$AH,F$1,FALSE),IF($A$9="Produits bruts d'origine animale et vegetale",VLOOKUP($A25,OUTIL!$AK:$AP,F$1,FALSE),IF($A$9="Produits bruts d'origine minerale",VLOOKUP($A25,OUTIL!$AS:$AX,F$1,FALSE),IF($A$9="Produits finis de consommation",VLOOKUP($A25,OUTIL!$BA:$BF,F$1,FALSE),IF($A$9="Produits finis d'equipement agricole",VLOOKUP($A25,OUTIL!$BI:$BN,F$1,FALSE),IF($A$9="Produits finis d'equipement industriel",VLOOKUP($A25,OUTIL!$BQ:$BV,F$1,FALSE),"Ahmadovitch")))))))))/1000,0)</f>
        <v>203678</v>
      </c>
    </row>
    <row r="26" spans="1:6" ht="16.5" x14ac:dyDescent="0.3">
      <c r="A26">
        <v>17</v>
      </c>
      <c r="B26" s="5" t="str">
        <f>IF($A$9="Alimentation, boissons et tabacs",VLOOKUP(VLOOKUP($A26,OUTIL!$E:$J,B$1,FALSE),REF!$K:$L,2,FALSE),IF($A$9="Demi produits",VLOOKUP(VLOOKUP($A26,OUTIL!$M:$R,B$1,FALSE),REF!$N:$O,2,FALSE),IF($A$9="Energie  et  lubrifiants",VLOOKUP(VLOOKUP($A26,OUTIL!$U:$Z,B$1,FALSE),REF!$Z:$AA,2,FALSE),IF($A$9="Or industriel",VLOOKUP(VLOOKUP($A26,OUTIL!$AC:$AH,B$1,FALSE),REF!$AC:$AD,2,FALSE),IF($A$9="Produits bruts d'origine animale et vegetale",VLOOKUP(VLOOKUP($A26,OUTIL!$AK:$AP,B$1,FALSE),REF!$Q:$R,2,FALSE),IF($A$9="Produits bruts d'origine minerale",VLOOKUP(VLOOKUP($A26,OUTIL!$AS:$AX,B$1,FALSE),REF!$AF:$AG,2,FALSE),IF($A$9="Produits finis de consommation",VLOOKUP(VLOOKUP($A26,OUTIL!$BA:$BF,B$1,FALSE),REF!$T:$U,2,FALSE),IF($A$9="Produits finis d'equipement agricole",VLOOKUP(VLOOKUP($A26,OUTIL!$BI:$BN,B$1,FALSE),REF!$AI:$AJ,2,FALSE),IF($A$9="Produits finis d'equipement industriel",VLOOKUP(VLOOKUP($A26,OUTIL!$BQ:$BV,B$1,FALSE),REF!$W:$X,2,FALSE),"Ahmadovitch")))))))))</f>
        <v>Oeufs</v>
      </c>
      <c r="C26" s="6">
        <f>ROUND(IF($A$9="Alimentation, boissons et tabacs",VLOOKUP($A26,OUTIL!$E:$J,C$1,FALSE),IF($A$9="Demi produits",VLOOKUP($A26,OUTIL!$M:$R,C$1,FALSE),IF($A$9="Energie  et  lubrifiants",VLOOKUP($A26,OUTIL!$U:$Z,C$1,FALSE),IF($A$9="Or industriel",VLOOKUP($A26,OUTIL!$AC:$AH,C$1,FALSE),IF($A$9="Produits bruts d'origine animale et vegetale",VLOOKUP($A26,OUTIL!$AK:$AP,C$1,FALSE),IF($A$9="Produits bruts d'origine minerale",VLOOKUP($A26,OUTIL!$AS:$AX,C$1,FALSE),IF($A$9="Produits finis de consommation",VLOOKUP($A26,OUTIL!$BA:$BF,C$1,FALSE),IF($A$9="Produits finis d'equipement agricole",VLOOKUP($A26,OUTIL!$BI:$BN,C$1,FALSE),IF($A$9="Produits finis d'equipement industriel",VLOOKUP($A26,OUTIL!$BQ:$BV,C$1,FALSE),"Ahmadovitch")))))))))/1000,0)</f>
        <v>2829</v>
      </c>
      <c r="D26" s="6">
        <f>ROUND(IF($A$9="Alimentation, boissons et tabacs",VLOOKUP($A26,OUTIL!$E:$J,D$1,FALSE),IF($A$9="Demi produits",VLOOKUP($A26,OUTIL!$M:$R,D$1,FALSE),IF($A$9="Energie  et  lubrifiants",VLOOKUP($A26,OUTIL!$U:$Z,D$1,FALSE),IF($A$9="Or industriel",VLOOKUP($A26,OUTIL!$AC:$AH,D$1,FALSE),IF($A$9="Produits bruts d'origine animale et vegetale",VLOOKUP($A26,OUTIL!$AK:$AP,D$1,FALSE),IF($A$9="Produits bruts d'origine minerale",VLOOKUP($A26,OUTIL!$AS:$AX,D$1,FALSE),IF($A$9="Produits finis de consommation",VLOOKUP($A26,OUTIL!$BA:$BF,D$1,FALSE),IF($A$9="Produits finis d'equipement agricole",VLOOKUP($A26,OUTIL!$BI:$BN,D$1,FALSE),IF($A$9="Produits finis d'equipement industriel",VLOOKUP($A26,OUTIL!$BQ:$BV,D$1,FALSE),"Ahmadovitch")))))))))/1000,0)</f>
        <v>151829</v>
      </c>
      <c r="E26" s="6">
        <f>ROUND(IF($A$9="Alimentation, boissons et tabacs",VLOOKUP($A26,OUTIL!$E:$J,E$1,FALSE),IF($A$9="Demi produits",VLOOKUP($A26,OUTIL!$M:$R,E$1,FALSE),IF($A$9="Energie  et  lubrifiants",VLOOKUP($A26,OUTIL!$U:$Z,E$1,FALSE),IF($A$9="Or industriel",VLOOKUP($A26,OUTIL!$AC:$AH,E$1,FALSE),IF($A$9="Produits bruts d'origine animale et vegetale",VLOOKUP($A26,OUTIL!$AK:$AP,E$1,FALSE),IF($A$9="Produits bruts d'origine minerale",VLOOKUP($A26,OUTIL!$AS:$AX,E$1,FALSE),IF($A$9="Produits finis de consommation",VLOOKUP($A26,OUTIL!$BA:$BF,E$1,FALSE),IF($A$9="Produits finis d'equipement agricole",VLOOKUP($A26,OUTIL!$BI:$BN,E$1,FALSE),IF($A$9="Produits finis d'equipement industriel",VLOOKUP($A26,OUTIL!$BQ:$BV,E$1,FALSE),"Ahmadovitch")))))))))/1000,0)</f>
        <v>2547</v>
      </c>
      <c r="F26" s="6">
        <f>ROUND(IF($A$9="Alimentation, boissons et tabacs",VLOOKUP($A26,OUTIL!$E:$J,F$1,FALSE),IF($A$9="Demi produits",VLOOKUP($A26,OUTIL!$M:$R,F$1,FALSE),IF($A$9="Energie  et  lubrifiants",VLOOKUP($A26,OUTIL!$U:$Z,F$1,FALSE),IF($A$9="Or industriel",VLOOKUP($A26,OUTIL!$AC:$AH,F$1,FALSE),IF($A$9="Produits bruts d'origine animale et vegetale",VLOOKUP($A26,OUTIL!$AK:$AP,F$1,FALSE),IF($A$9="Produits bruts d'origine minerale",VLOOKUP($A26,OUTIL!$AS:$AX,F$1,FALSE),IF($A$9="Produits finis de consommation",VLOOKUP($A26,OUTIL!$BA:$BF,F$1,FALSE),IF($A$9="Produits finis d'equipement agricole",VLOOKUP($A26,OUTIL!$BI:$BN,F$1,FALSE),IF($A$9="Produits finis d'equipement industriel",VLOOKUP($A26,OUTIL!$BQ:$BV,F$1,FALSE),"Ahmadovitch")))))))))/1000,0)</f>
        <v>123282</v>
      </c>
    </row>
    <row r="27" spans="1:6" ht="16.5" x14ac:dyDescent="0.3">
      <c r="A27">
        <v>18</v>
      </c>
      <c r="B27" s="5" t="str">
        <f>IF($A$9="Alimentation, boissons et tabacs",VLOOKUP(VLOOKUP($A27,OUTIL!$E:$J,B$1,FALSE),REF!$K:$L,2,FALSE),IF($A$9="Demi produits",VLOOKUP(VLOOKUP($A27,OUTIL!$M:$R,B$1,FALSE),REF!$N:$O,2,FALSE),IF($A$9="Energie  et  lubrifiants",VLOOKUP(VLOOKUP($A27,OUTIL!$U:$Z,B$1,FALSE),REF!$Z:$AA,2,FALSE),IF($A$9="Or industriel",VLOOKUP(VLOOKUP($A27,OUTIL!$AC:$AH,B$1,FALSE),REF!$AC:$AD,2,FALSE),IF($A$9="Produits bruts d'origine animale et vegetale",VLOOKUP(VLOOKUP($A27,OUTIL!$AK:$AP,B$1,FALSE),REF!$Q:$R,2,FALSE),IF($A$9="Produits bruts d'origine minerale",VLOOKUP(VLOOKUP($A27,OUTIL!$AS:$AX,B$1,FALSE),REF!$AF:$AG,2,FALSE),IF($A$9="Produits finis de consommation",VLOOKUP(VLOOKUP($A27,OUTIL!$BA:$BF,B$1,FALSE),REF!$T:$U,2,FALSE),IF($A$9="Produits finis d'equipement agricole",VLOOKUP(VLOOKUP($A27,OUTIL!$BI:$BN,B$1,FALSE),REF!$AI:$AJ,2,FALSE),IF($A$9="Produits finis d'equipement industriel",VLOOKUP(VLOOKUP($A27,OUTIL!$BQ:$BV,B$1,FALSE),REF!$W:$X,2,FALSE),"Ahmadovitch")))))))))</f>
        <v>Eaux minérales et boissons non alcooliques</v>
      </c>
      <c r="C27" s="6">
        <f>ROUND(IF($A$9="Alimentation, boissons et tabacs",VLOOKUP($A27,OUTIL!$E:$J,C$1,FALSE),IF($A$9="Demi produits",VLOOKUP($A27,OUTIL!$M:$R,C$1,FALSE),IF($A$9="Energie  et  lubrifiants",VLOOKUP($A27,OUTIL!$U:$Z,C$1,FALSE),IF($A$9="Or industriel",VLOOKUP($A27,OUTIL!$AC:$AH,C$1,FALSE),IF($A$9="Produits bruts d'origine animale et vegetale",VLOOKUP($A27,OUTIL!$AK:$AP,C$1,FALSE),IF($A$9="Produits bruts d'origine minerale",VLOOKUP($A27,OUTIL!$AS:$AX,C$1,FALSE),IF($A$9="Produits finis de consommation",VLOOKUP($A27,OUTIL!$BA:$BF,C$1,FALSE),IF($A$9="Produits finis d'equipement agricole",VLOOKUP($A27,OUTIL!$BI:$BN,C$1,FALSE),IF($A$9="Produits finis d'equipement industriel",VLOOKUP($A27,OUTIL!$BQ:$BV,C$1,FALSE),"Ahmadovitch")))))))))/1000,0)</f>
        <v>19501</v>
      </c>
      <c r="D27" s="6">
        <f>ROUND(IF($A$9="Alimentation, boissons et tabacs",VLOOKUP($A27,OUTIL!$E:$J,D$1,FALSE),IF($A$9="Demi produits",VLOOKUP($A27,OUTIL!$M:$R,D$1,FALSE),IF($A$9="Energie  et  lubrifiants",VLOOKUP($A27,OUTIL!$U:$Z,D$1,FALSE),IF($A$9="Or industriel",VLOOKUP($A27,OUTIL!$AC:$AH,D$1,FALSE),IF($A$9="Produits bruts d'origine animale et vegetale",VLOOKUP($A27,OUTIL!$AK:$AP,D$1,FALSE),IF($A$9="Produits bruts d'origine minerale",VLOOKUP($A27,OUTIL!$AS:$AX,D$1,FALSE),IF($A$9="Produits finis de consommation",VLOOKUP($A27,OUTIL!$BA:$BF,D$1,FALSE),IF($A$9="Produits finis d'equipement agricole",VLOOKUP($A27,OUTIL!$BI:$BN,D$1,FALSE),IF($A$9="Produits finis d'equipement industriel",VLOOKUP($A27,OUTIL!$BQ:$BV,D$1,FALSE),"Ahmadovitch")))))))))/1000,0)</f>
        <v>148401</v>
      </c>
      <c r="E27" s="6">
        <f>ROUND(IF($A$9="Alimentation, boissons et tabacs",VLOOKUP($A27,OUTIL!$E:$J,E$1,FALSE),IF($A$9="Demi produits",VLOOKUP($A27,OUTIL!$M:$R,E$1,FALSE),IF($A$9="Energie  et  lubrifiants",VLOOKUP($A27,OUTIL!$U:$Z,E$1,FALSE),IF($A$9="Or industriel",VLOOKUP($A27,OUTIL!$AC:$AH,E$1,FALSE),IF($A$9="Produits bruts d'origine animale et vegetale",VLOOKUP($A27,OUTIL!$AK:$AP,E$1,FALSE),IF($A$9="Produits bruts d'origine minerale",VLOOKUP($A27,OUTIL!$AS:$AX,E$1,FALSE),IF($A$9="Produits finis de consommation",VLOOKUP($A27,OUTIL!$BA:$BF,E$1,FALSE),IF($A$9="Produits finis d'equipement agricole",VLOOKUP($A27,OUTIL!$BI:$BN,E$1,FALSE),IF($A$9="Produits finis d'equipement industriel",VLOOKUP($A27,OUTIL!$BQ:$BV,E$1,FALSE),"Ahmadovitch")))))))))/1000,0)</f>
        <v>16392</v>
      </c>
      <c r="F27" s="6">
        <f>ROUND(IF($A$9="Alimentation, boissons et tabacs",VLOOKUP($A27,OUTIL!$E:$J,F$1,FALSE),IF($A$9="Demi produits",VLOOKUP($A27,OUTIL!$M:$R,F$1,FALSE),IF($A$9="Energie  et  lubrifiants",VLOOKUP($A27,OUTIL!$U:$Z,F$1,FALSE),IF($A$9="Or industriel",VLOOKUP($A27,OUTIL!$AC:$AH,F$1,FALSE),IF($A$9="Produits bruts d'origine animale et vegetale",VLOOKUP($A27,OUTIL!$AK:$AP,F$1,FALSE),IF($A$9="Produits bruts d'origine minerale",VLOOKUP($A27,OUTIL!$AS:$AX,F$1,FALSE),IF($A$9="Produits finis de consommation",VLOOKUP($A27,OUTIL!$BA:$BF,F$1,FALSE),IF($A$9="Produits finis d'equipement agricole",VLOOKUP($A27,OUTIL!$BI:$BN,F$1,FALSE),IF($A$9="Produits finis d'equipement industriel",VLOOKUP($A27,OUTIL!$BQ:$BV,F$1,FALSE),"Ahmadovitch")))))))))/1000,0)</f>
        <v>119467</v>
      </c>
    </row>
    <row r="28" spans="1:6" ht="16.5" x14ac:dyDescent="0.3">
      <c r="A28">
        <v>19</v>
      </c>
      <c r="B28" s="5" t="str">
        <f>IF($A$9="Alimentation, boissons et tabacs",VLOOKUP(VLOOKUP($A28,OUTIL!$E:$J,B$1,FALSE),REF!$K:$L,2,FALSE),IF($A$9="Demi produits",VLOOKUP(VLOOKUP($A28,OUTIL!$M:$R,B$1,FALSE),REF!$N:$O,2,FALSE),IF($A$9="Energie  et  lubrifiants",VLOOKUP(VLOOKUP($A28,OUTIL!$U:$Z,B$1,FALSE),REF!$Z:$AA,2,FALSE),IF($A$9="Or industriel",VLOOKUP(VLOOKUP($A28,OUTIL!$AC:$AH,B$1,FALSE),REF!$AC:$AD,2,FALSE),IF($A$9="Produits bruts d'origine animale et vegetale",VLOOKUP(VLOOKUP($A28,OUTIL!$AK:$AP,B$1,FALSE),REF!$Q:$R,2,FALSE),IF($A$9="Produits bruts d'origine minerale",VLOOKUP(VLOOKUP($A28,OUTIL!$AS:$AX,B$1,FALSE),REF!$AF:$AG,2,FALSE),IF($A$9="Produits finis de consommation",VLOOKUP(VLOOKUP($A28,OUTIL!$BA:$BF,B$1,FALSE),REF!$T:$U,2,FALSE),IF($A$9="Produits finis d'equipement agricole",VLOOKUP(VLOOKUP($A28,OUTIL!$BI:$BN,B$1,FALSE),REF!$AI:$AJ,2,FALSE),IF($A$9="Produits finis d'equipement industriel",VLOOKUP(VLOOKUP($A28,OUTIL!$BQ:$BV,B$1,FALSE),REF!$W:$X,2,FALSE),"Ahmadovitch")))))))))</f>
        <v>Jus de fruits et de légumes</v>
      </c>
      <c r="C28" s="6">
        <f>ROUND(IF($A$9="Alimentation, boissons et tabacs",VLOOKUP($A28,OUTIL!$E:$J,C$1,FALSE),IF($A$9="Demi produits",VLOOKUP($A28,OUTIL!$M:$R,C$1,FALSE),IF($A$9="Energie  et  lubrifiants",VLOOKUP($A28,OUTIL!$U:$Z,C$1,FALSE),IF($A$9="Or industriel",VLOOKUP($A28,OUTIL!$AC:$AH,C$1,FALSE),IF($A$9="Produits bruts d'origine animale et vegetale",VLOOKUP($A28,OUTIL!$AK:$AP,C$1,FALSE),IF($A$9="Produits bruts d'origine minerale",VLOOKUP($A28,OUTIL!$AS:$AX,C$1,FALSE),IF($A$9="Produits finis de consommation",VLOOKUP($A28,OUTIL!$BA:$BF,C$1,FALSE),IF($A$9="Produits finis d'equipement agricole",VLOOKUP($A28,OUTIL!$BI:$BN,C$1,FALSE),IF($A$9="Produits finis d'equipement industriel",VLOOKUP($A28,OUTIL!$BQ:$BV,C$1,FALSE),"Ahmadovitch")))))))))/1000,0)</f>
        <v>9680</v>
      </c>
      <c r="D28" s="6">
        <f>ROUND(IF($A$9="Alimentation, boissons et tabacs",VLOOKUP($A28,OUTIL!$E:$J,D$1,FALSE),IF($A$9="Demi produits",VLOOKUP($A28,OUTIL!$M:$R,D$1,FALSE),IF($A$9="Energie  et  lubrifiants",VLOOKUP($A28,OUTIL!$U:$Z,D$1,FALSE),IF($A$9="Or industriel",VLOOKUP($A28,OUTIL!$AC:$AH,D$1,FALSE),IF($A$9="Produits bruts d'origine animale et vegetale",VLOOKUP($A28,OUTIL!$AK:$AP,D$1,FALSE),IF($A$9="Produits bruts d'origine minerale",VLOOKUP($A28,OUTIL!$AS:$AX,D$1,FALSE),IF($A$9="Produits finis de consommation",VLOOKUP($A28,OUTIL!$BA:$BF,D$1,FALSE),IF($A$9="Produits finis d'equipement agricole",VLOOKUP($A28,OUTIL!$BI:$BN,D$1,FALSE),IF($A$9="Produits finis d'equipement industriel",VLOOKUP($A28,OUTIL!$BQ:$BV,D$1,FALSE),"Ahmadovitch")))))))))/1000,0)</f>
        <v>132923</v>
      </c>
      <c r="E28" s="6">
        <f>ROUND(IF($A$9="Alimentation, boissons et tabacs",VLOOKUP($A28,OUTIL!$E:$J,E$1,FALSE),IF($A$9="Demi produits",VLOOKUP($A28,OUTIL!$M:$R,E$1,FALSE),IF($A$9="Energie  et  lubrifiants",VLOOKUP($A28,OUTIL!$U:$Z,E$1,FALSE),IF($A$9="Or industriel",VLOOKUP($A28,OUTIL!$AC:$AH,E$1,FALSE),IF($A$9="Produits bruts d'origine animale et vegetale",VLOOKUP($A28,OUTIL!$AK:$AP,E$1,FALSE),IF($A$9="Produits bruts d'origine minerale",VLOOKUP($A28,OUTIL!$AS:$AX,E$1,FALSE),IF($A$9="Produits finis de consommation",VLOOKUP($A28,OUTIL!$BA:$BF,E$1,FALSE),IF($A$9="Produits finis d'equipement agricole",VLOOKUP($A28,OUTIL!$BI:$BN,E$1,FALSE),IF($A$9="Produits finis d'equipement industriel",VLOOKUP($A28,OUTIL!$BQ:$BV,E$1,FALSE),"Ahmadovitch")))))))))/1000,0)</f>
        <v>6580</v>
      </c>
      <c r="F28" s="6">
        <f>ROUND(IF($A$9="Alimentation, boissons et tabacs",VLOOKUP($A28,OUTIL!$E:$J,F$1,FALSE),IF($A$9="Demi produits",VLOOKUP($A28,OUTIL!$M:$R,F$1,FALSE),IF($A$9="Energie  et  lubrifiants",VLOOKUP($A28,OUTIL!$U:$Z,F$1,FALSE),IF($A$9="Or industriel",VLOOKUP($A28,OUTIL!$AC:$AH,F$1,FALSE),IF($A$9="Produits bruts d'origine animale et vegetale",VLOOKUP($A28,OUTIL!$AK:$AP,F$1,FALSE),IF($A$9="Produits bruts d'origine minerale",VLOOKUP($A28,OUTIL!$AS:$AX,F$1,FALSE),IF($A$9="Produits finis de consommation",VLOOKUP($A28,OUTIL!$BA:$BF,F$1,FALSE),IF($A$9="Produits finis d'equipement agricole",VLOOKUP($A28,OUTIL!$BI:$BN,F$1,FALSE),IF($A$9="Produits finis d'equipement industriel",VLOOKUP($A28,OUTIL!$BQ:$BV,F$1,FALSE),"Ahmadovitch")))))))))/1000,0)</f>
        <v>108352</v>
      </c>
    </row>
    <row r="29" spans="1:6" ht="16.5" x14ac:dyDescent="0.3">
      <c r="A29">
        <v>20</v>
      </c>
      <c r="B29" s="5" t="str">
        <f>IF($A$9="Alimentation, boissons et tabacs",VLOOKUP(VLOOKUP($A29,OUTIL!$E:$J,B$1,FALSE),REF!$K:$L,2,FALSE),IF($A$9="Demi produits",VLOOKUP(VLOOKUP($A29,OUTIL!$M:$R,B$1,FALSE),REF!$N:$O,2,FALSE),IF($A$9="Energie  et  lubrifiants",VLOOKUP(VLOOKUP($A29,OUTIL!$U:$Z,B$1,FALSE),REF!$Z:$AA,2,FALSE),IF($A$9="Or industriel",VLOOKUP(VLOOKUP($A29,OUTIL!$AC:$AH,B$1,FALSE),REF!$AC:$AD,2,FALSE),IF($A$9="Produits bruts d'origine animale et vegetale",VLOOKUP(VLOOKUP($A29,OUTIL!$AK:$AP,B$1,FALSE),REF!$Q:$R,2,FALSE),IF($A$9="Produits bruts d'origine minerale",VLOOKUP(VLOOKUP($A29,OUTIL!$AS:$AX,B$1,FALSE),REF!$AF:$AG,2,FALSE),IF($A$9="Produits finis de consommation",VLOOKUP(VLOOKUP($A29,OUTIL!$BA:$BF,B$1,FALSE),REF!$T:$U,2,FALSE),IF($A$9="Produits finis d'equipement agricole",VLOOKUP(VLOOKUP($A29,OUTIL!$BI:$BN,B$1,FALSE),REF!$AI:$AJ,2,FALSE),IF($A$9="Produits finis d'equipement industriel",VLOOKUP(VLOOKUP($A29,OUTIL!$BQ:$BV,B$1,FALSE),REF!$W:$X,2,FALSE),"Ahmadovitch")))))))))</f>
        <v>Thé</v>
      </c>
      <c r="C29" s="6">
        <f>ROUND(IF($A$9="Alimentation, boissons et tabacs",VLOOKUP($A29,OUTIL!$E:$J,C$1,FALSE),IF($A$9="Demi produits",VLOOKUP($A29,OUTIL!$M:$R,C$1,FALSE),IF($A$9="Energie  et  lubrifiants",VLOOKUP($A29,OUTIL!$U:$Z,C$1,FALSE),IF($A$9="Or industriel",VLOOKUP($A29,OUTIL!$AC:$AH,C$1,FALSE),IF($A$9="Produits bruts d'origine animale et vegetale",VLOOKUP($A29,OUTIL!$AK:$AP,C$1,FALSE),IF($A$9="Produits bruts d'origine minerale",VLOOKUP($A29,OUTIL!$AS:$AX,C$1,FALSE),IF($A$9="Produits finis de consommation",VLOOKUP($A29,OUTIL!$BA:$BF,C$1,FALSE),IF($A$9="Produits finis d'equipement agricole",VLOOKUP($A29,OUTIL!$BI:$BN,C$1,FALSE),IF($A$9="Produits finis d'equipement industriel",VLOOKUP($A29,OUTIL!$BQ:$BV,C$1,FALSE),"Ahmadovitch")))))))))/1000,0)</f>
        <v>343</v>
      </c>
      <c r="D29" s="6">
        <f>ROUND(IF($A$9="Alimentation, boissons et tabacs",VLOOKUP($A29,OUTIL!$E:$J,D$1,FALSE),IF($A$9="Demi produits",VLOOKUP($A29,OUTIL!$M:$R,D$1,FALSE),IF($A$9="Energie  et  lubrifiants",VLOOKUP($A29,OUTIL!$U:$Z,D$1,FALSE),IF($A$9="Or industriel",VLOOKUP($A29,OUTIL!$AC:$AH,D$1,FALSE),IF($A$9="Produits bruts d'origine animale et vegetale",VLOOKUP($A29,OUTIL!$AK:$AP,D$1,FALSE),IF($A$9="Produits bruts d'origine minerale",VLOOKUP($A29,OUTIL!$AS:$AX,D$1,FALSE),IF($A$9="Produits finis de consommation",VLOOKUP($A29,OUTIL!$BA:$BF,D$1,FALSE),IF($A$9="Produits finis d'equipement agricole",VLOOKUP($A29,OUTIL!$BI:$BN,D$1,FALSE),IF($A$9="Produits finis d'equipement industriel",VLOOKUP($A29,OUTIL!$BQ:$BV,D$1,FALSE),"Ahmadovitch")))))))))/1000,0)</f>
        <v>113247</v>
      </c>
      <c r="E29" s="6">
        <f>ROUND(IF($A$9="Alimentation, boissons et tabacs",VLOOKUP($A29,OUTIL!$E:$J,E$1,FALSE),IF($A$9="Demi produits",VLOOKUP($A29,OUTIL!$M:$R,E$1,FALSE),IF($A$9="Energie  et  lubrifiants",VLOOKUP($A29,OUTIL!$U:$Z,E$1,FALSE),IF($A$9="Or industriel",VLOOKUP($A29,OUTIL!$AC:$AH,E$1,FALSE),IF($A$9="Produits bruts d'origine animale et vegetale",VLOOKUP($A29,OUTIL!$AK:$AP,E$1,FALSE),IF($A$9="Produits bruts d'origine minerale",VLOOKUP($A29,OUTIL!$AS:$AX,E$1,FALSE),IF($A$9="Produits finis de consommation",VLOOKUP($A29,OUTIL!$BA:$BF,E$1,FALSE),IF($A$9="Produits finis d'equipement agricole",VLOOKUP($A29,OUTIL!$BI:$BN,E$1,FALSE),IF($A$9="Produits finis d'equipement industriel",VLOOKUP($A29,OUTIL!$BQ:$BV,E$1,FALSE),"Ahmadovitch")))))))))/1000,0)</f>
        <v>392</v>
      </c>
      <c r="F29" s="6">
        <f>ROUND(IF($A$9="Alimentation, boissons et tabacs",VLOOKUP($A29,OUTIL!$E:$J,F$1,FALSE),IF($A$9="Demi produits",VLOOKUP($A29,OUTIL!$M:$R,F$1,FALSE),IF($A$9="Energie  et  lubrifiants",VLOOKUP($A29,OUTIL!$U:$Z,F$1,FALSE),IF($A$9="Or industriel",VLOOKUP($A29,OUTIL!$AC:$AH,F$1,FALSE),IF($A$9="Produits bruts d'origine animale et vegetale",VLOOKUP($A29,OUTIL!$AK:$AP,F$1,FALSE),IF($A$9="Produits bruts d'origine minerale",VLOOKUP($A29,OUTIL!$AS:$AX,F$1,FALSE),IF($A$9="Produits finis de consommation",VLOOKUP($A29,OUTIL!$BA:$BF,F$1,FALSE),IF($A$9="Produits finis d'equipement agricole",VLOOKUP($A29,OUTIL!$BI:$BN,F$1,FALSE),IF($A$9="Produits finis d'equipement industriel",VLOOKUP($A29,OUTIL!$BQ:$BV,F$1,FALSE),"Ahmadovitch")))))))))/1000,0)</f>
        <v>107965</v>
      </c>
    </row>
    <row r="30" spans="1:6" ht="16.5" x14ac:dyDescent="0.3">
      <c r="A30">
        <v>21</v>
      </c>
      <c r="B30" s="5" t="str">
        <f>IF($A$9="Alimentation, boissons et tabacs",VLOOKUP(VLOOKUP($A30,OUTIL!$E:$J,B$1,FALSE),REF!$K:$L,2,FALSE),IF($A$9="Demi produits",VLOOKUP(VLOOKUP($A30,OUTIL!$M:$R,B$1,FALSE),REF!$N:$O,2,FALSE),IF($A$9="Energie  et  lubrifiants",VLOOKUP(VLOOKUP($A30,OUTIL!$U:$Z,B$1,FALSE),REF!$Z:$AA,2,FALSE),IF($A$9="Or industriel",VLOOKUP(VLOOKUP($A30,OUTIL!$AC:$AH,B$1,FALSE),REF!$AC:$AD,2,FALSE),IF($A$9="Produits bruts d'origine animale et vegetale",VLOOKUP(VLOOKUP($A30,OUTIL!$AK:$AP,B$1,FALSE),REF!$Q:$R,2,FALSE),IF($A$9="Produits bruts d'origine minerale",VLOOKUP(VLOOKUP($A30,OUTIL!$AS:$AX,B$1,FALSE),REF!$AF:$AG,2,FALSE),IF($A$9="Produits finis de consommation",VLOOKUP(VLOOKUP($A30,OUTIL!$BA:$BF,B$1,FALSE),REF!$T:$U,2,FALSE),IF($A$9="Produits finis d'equipement agricole",VLOOKUP(VLOOKUP($A30,OUTIL!$BI:$BN,B$1,FALSE),REF!$AI:$AJ,2,FALSE),IF($A$9="Produits finis d'equipement industriel",VLOOKUP(VLOOKUP($A30,OUTIL!$BQ:$BV,B$1,FALSE),REF!$W:$X,2,FALSE),"Ahmadovitch")))))))))</f>
        <v>Dattes</v>
      </c>
      <c r="C30" s="6">
        <f>ROUND(IF($A$9="Alimentation, boissons et tabacs",VLOOKUP($A30,OUTIL!$E:$J,C$1,FALSE),IF($A$9="Demi produits",VLOOKUP($A30,OUTIL!$M:$R,C$1,FALSE),IF($A$9="Energie  et  lubrifiants",VLOOKUP($A30,OUTIL!$U:$Z,C$1,FALSE),IF($A$9="Or industriel",VLOOKUP($A30,OUTIL!$AC:$AH,C$1,FALSE),IF($A$9="Produits bruts d'origine animale et vegetale",VLOOKUP($A30,OUTIL!$AK:$AP,C$1,FALSE),IF($A$9="Produits bruts d'origine minerale",VLOOKUP($A30,OUTIL!$AS:$AX,C$1,FALSE),IF($A$9="Produits finis de consommation",VLOOKUP($A30,OUTIL!$BA:$BF,C$1,FALSE),IF($A$9="Produits finis d'equipement agricole",VLOOKUP($A30,OUTIL!$BI:$BN,C$1,FALSE),IF($A$9="Produits finis d'equipement industriel",VLOOKUP($A30,OUTIL!$BQ:$BV,C$1,FALSE),"Ahmadovitch")))))))))/1000,0)</f>
        <v>1446</v>
      </c>
      <c r="D30" s="6">
        <f>ROUND(IF($A$9="Alimentation, boissons et tabacs",VLOOKUP($A30,OUTIL!$E:$J,D$1,FALSE),IF($A$9="Demi produits",VLOOKUP($A30,OUTIL!$M:$R,D$1,FALSE),IF($A$9="Energie  et  lubrifiants",VLOOKUP($A30,OUTIL!$U:$Z,D$1,FALSE),IF($A$9="Or industriel",VLOOKUP($A30,OUTIL!$AC:$AH,D$1,FALSE),IF($A$9="Produits bruts d'origine animale et vegetale",VLOOKUP($A30,OUTIL!$AK:$AP,D$1,FALSE),IF($A$9="Produits bruts d'origine minerale",VLOOKUP($A30,OUTIL!$AS:$AX,D$1,FALSE),IF($A$9="Produits finis de consommation",VLOOKUP($A30,OUTIL!$BA:$BF,D$1,FALSE),IF($A$9="Produits finis d'equipement agricole",VLOOKUP($A30,OUTIL!$BI:$BN,D$1,FALSE),IF($A$9="Produits finis d'equipement industriel",VLOOKUP($A30,OUTIL!$BQ:$BV,D$1,FALSE),"Ahmadovitch")))))))))/1000,0)</f>
        <v>105868</v>
      </c>
      <c r="E30" s="6">
        <f>ROUND(IF($A$9="Alimentation, boissons et tabacs",VLOOKUP($A30,OUTIL!$E:$J,E$1,FALSE),IF($A$9="Demi produits",VLOOKUP($A30,OUTIL!$M:$R,E$1,FALSE),IF($A$9="Energie  et  lubrifiants",VLOOKUP($A30,OUTIL!$U:$Z,E$1,FALSE),IF($A$9="Or industriel",VLOOKUP($A30,OUTIL!$AC:$AH,E$1,FALSE),IF($A$9="Produits bruts d'origine animale et vegetale",VLOOKUP($A30,OUTIL!$AK:$AP,E$1,FALSE),IF($A$9="Produits bruts d'origine minerale",VLOOKUP($A30,OUTIL!$AS:$AX,E$1,FALSE),IF($A$9="Produits finis de consommation",VLOOKUP($A30,OUTIL!$BA:$BF,E$1,FALSE),IF($A$9="Produits finis d'equipement agricole",VLOOKUP($A30,OUTIL!$BI:$BN,E$1,FALSE),IF($A$9="Produits finis d'equipement industriel",VLOOKUP($A30,OUTIL!$BQ:$BV,E$1,FALSE),"Ahmadovitch")))))))))/1000,0)</f>
        <v>1133</v>
      </c>
      <c r="F30" s="6">
        <f>ROUND(IF($A$9="Alimentation, boissons et tabacs",VLOOKUP($A30,OUTIL!$E:$J,F$1,FALSE),IF($A$9="Demi produits",VLOOKUP($A30,OUTIL!$M:$R,F$1,FALSE),IF($A$9="Energie  et  lubrifiants",VLOOKUP($A30,OUTIL!$U:$Z,F$1,FALSE),IF($A$9="Or industriel",VLOOKUP($A30,OUTIL!$AC:$AH,F$1,FALSE),IF($A$9="Produits bruts d'origine animale et vegetale",VLOOKUP($A30,OUTIL!$AK:$AP,F$1,FALSE),IF($A$9="Produits bruts d'origine minerale",VLOOKUP($A30,OUTIL!$AS:$AX,F$1,FALSE),IF($A$9="Produits finis de consommation",VLOOKUP($A30,OUTIL!$BA:$BF,F$1,FALSE),IF($A$9="Produits finis d'equipement agricole",VLOOKUP($A30,OUTIL!$BI:$BN,F$1,FALSE),IF($A$9="Produits finis d'equipement industriel",VLOOKUP($A30,OUTIL!$BQ:$BV,F$1,FALSE),"Ahmadovitch")))))))))/1000,0)</f>
        <v>65697</v>
      </c>
    </row>
    <row r="31" spans="1:6" ht="16.5" x14ac:dyDescent="0.3">
      <c r="A31">
        <v>22</v>
      </c>
      <c r="B31" s="5" t="str">
        <f>IF($A$9="Alimentation, boissons et tabacs",VLOOKUP(VLOOKUP($A31,OUTIL!$E:$J,B$1,FALSE),REF!$K:$L,2,FALSE),IF($A$9="Demi produits",VLOOKUP(VLOOKUP($A31,OUTIL!$M:$R,B$1,FALSE),REF!$N:$O,2,FALSE),IF($A$9="Energie  et  lubrifiants",VLOOKUP(VLOOKUP($A31,OUTIL!$U:$Z,B$1,FALSE),REF!$Z:$AA,2,FALSE),IF($A$9="Or industriel",VLOOKUP(VLOOKUP($A31,OUTIL!$AC:$AH,B$1,FALSE),REF!$AC:$AD,2,FALSE),IF($A$9="Produits bruts d'origine animale et vegetale",VLOOKUP(VLOOKUP($A31,OUTIL!$AK:$AP,B$1,FALSE),REF!$Q:$R,2,FALSE),IF($A$9="Produits bruts d'origine minerale",VLOOKUP(VLOOKUP($A31,OUTIL!$AS:$AX,B$1,FALSE),REF!$AF:$AG,2,FALSE),IF($A$9="Produits finis de consommation",VLOOKUP(VLOOKUP($A31,OUTIL!$BA:$BF,B$1,FALSE),REF!$T:$U,2,FALSE),IF($A$9="Produits finis d'equipement agricole",VLOOKUP(VLOOKUP($A31,OUTIL!$BI:$BN,B$1,FALSE),REF!$AI:$AJ,2,FALSE),IF($A$9="Produits finis d'equipement industriel",VLOOKUP(VLOOKUP($A31,OUTIL!$BQ:$BV,B$1,FALSE),REF!$W:$X,2,FALSE),"Ahmadovitch")))))))))</f>
        <v>Conserves de fruits et confitures</v>
      </c>
      <c r="C31" s="6">
        <f>ROUND(IF($A$9="Alimentation, boissons et tabacs",VLOOKUP($A31,OUTIL!$E:$J,C$1,FALSE),IF($A$9="Demi produits",VLOOKUP($A31,OUTIL!$M:$R,C$1,FALSE),IF($A$9="Energie  et  lubrifiants",VLOOKUP($A31,OUTIL!$U:$Z,C$1,FALSE),IF($A$9="Or industriel",VLOOKUP($A31,OUTIL!$AC:$AH,C$1,FALSE),IF($A$9="Produits bruts d'origine animale et vegetale",VLOOKUP($A31,OUTIL!$AK:$AP,C$1,FALSE),IF($A$9="Produits bruts d'origine minerale",VLOOKUP($A31,OUTIL!$AS:$AX,C$1,FALSE),IF($A$9="Produits finis de consommation",VLOOKUP($A31,OUTIL!$BA:$BF,C$1,FALSE),IF($A$9="Produits finis d'equipement agricole",VLOOKUP($A31,OUTIL!$BI:$BN,C$1,FALSE),IF($A$9="Produits finis d'equipement industriel",VLOOKUP($A31,OUTIL!$BQ:$BV,C$1,FALSE),"Ahmadovitch")))))))))/1000,0)</f>
        <v>5161</v>
      </c>
      <c r="D31" s="6">
        <f>ROUND(IF($A$9="Alimentation, boissons et tabacs",VLOOKUP($A31,OUTIL!$E:$J,D$1,FALSE),IF($A$9="Demi produits",VLOOKUP($A31,OUTIL!$M:$R,D$1,FALSE),IF($A$9="Energie  et  lubrifiants",VLOOKUP($A31,OUTIL!$U:$Z,D$1,FALSE),IF($A$9="Or industriel",VLOOKUP($A31,OUTIL!$AC:$AH,D$1,FALSE),IF($A$9="Produits bruts d'origine animale et vegetale",VLOOKUP($A31,OUTIL!$AK:$AP,D$1,FALSE),IF($A$9="Produits bruts d'origine minerale",VLOOKUP($A31,OUTIL!$AS:$AX,D$1,FALSE),IF($A$9="Produits finis de consommation",VLOOKUP($A31,OUTIL!$BA:$BF,D$1,FALSE),IF($A$9="Produits finis d'equipement agricole",VLOOKUP($A31,OUTIL!$BI:$BN,D$1,FALSE),IF($A$9="Produits finis d'equipement industriel",VLOOKUP($A31,OUTIL!$BQ:$BV,D$1,FALSE),"Ahmadovitch")))))))))/1000,0)</f>
        <v>103832</v>
      </c>
      <c r="E31" s="6">
        <f>ROUND(IF($A$9="Alimentation, boissons et tabacs",VLOOKUP($A31,OUTIL!$E:$J,E$1,FALSE),IF($A$9="Demi produits",VLOOKUP($A31,OUTIL!$M:$R,E$1,FALSE),IF($A$9="Energie  et  lubrifiants",VLOOKUP($A31,OUTIL!$U:$Z,E$1,FALSE),IF($A$9="Or industriel",VLOOKUP($A31,OUTIL!$AC:$AH,E$1,FALSE),IF($A$9="Produits bruts d'origine animale et vegetale",VLOOKUP($A31,OUTIL!$AK:$AP,E$1,FALSE),IF($A$9="Produits bruts d'origine minerale",VLOOKUP($A31,OUTIL!$AS:$AX,E$1,FALSE),IF($A$9="Produits finis de consommation",VLOOKUP($A31,OUTIL!$BA:$BF,E$1,FALSE),IF($A$9="Produits finis d'equipement agricole",VLOOKUP($A31,OUTIL!$BI:$BN,E$1,FALSE),IF($A$9="Produits finis d'equipement industriel",VLOOKUP($A31,OUTIL!$BQ:$BV,E$1,FALSE),"Ahmadovitch")))))))))/1000,0)</f>
        <v>4707</v>
      </c>
      <c r="F31" s="6">
        <f>ROUND(IF($A$9="Alimentation, boissons et tabacs",VLOOKUP($A31,OUTIL!$E:$J,F$1,FALSE),IF($A$9="Demi produits",VLOOKUP($A31,OUTIL!$M:$R,F$1,FALSE),IF($A$9="Energie  et  lubrifiants",VLOOKUP($A31,OUTIL!$U:$Z,F$1,FALSE),IF($A$9="Or industriel",VLOOKUP($A31,OUTIL!$AC:$AH,F$1,FALSE),IF($A$9="Produits bruts d'origine animale et vegetale",VLOOKUP($A31,OUTIL!$AK:$AP,F$1,FALSE),IF($A$9="Produits bruts d'origine minerale",VLOOKUP($A31,OUTIL!$AS:$AX,F$1,FALSE),IF($A$9="Produits finis de consommation",VLOOKUP($A31,OUTIL!$BA:$BF,F$1,FALSE),IF($A$9="Produits finis d'equipement agricole",VLOOKUP($A31,OUTIL!$BI:$BN,F$1,FALSE),IF($A$9="Produits finis d'equipement industriel",VLOOKUP($A31,OUTIL!$BQ:$BV,F$1,FALSE),"Ahmadovitch")))))))))/1000,0)</f>
        <v>95545</v>
      </c>
    </row>
    <row r="32" spans="1:6" ht="16.5" x14ac:dyDescent="0.3">
      <c r="A32">
        <v>23</v>
      </c>
      <c r="B32" s="5" t="str">
        <f>IF($A$9="Alimentation, boissons et tabacs",VLOOKUP(VLOOKUP($A32,OUTIL!$E:$J,B$1,FALSE),REF!$K:$L,2,FALSE),IF($A$9="Demi produits",VLOOKUP(VLOOKUP($A32,OUTIL!$M:$R,B$1,FALSE),REF!$N:$O,2,FALSE),IF($A$9="Energie  et  lubrifiants",VLOOKUP(VLOOKUP($A32,OUTIL!$U:$Z,B$1,FALSE),REF!$Z:$AA,2,FALSE),IF($A$9="Or industriel",VLOOKUP(VLOOKUP($A32,OUTIL!$AC:$AH,B$1,FALSE),REF!$AC:$AD,2,FALSE),IF($A$9="Produits bruts d'origine animale et vegetale",VLOOKUP(VLOOKUP($A32,OUTIL!$AK:$AP,B$1,FALSE),REF!$Q:$R,2,FALSE),IF($A$9="Produits bruts d'origine minerale",VLOOKUP(VLOOKUP($A32,OUTIL!$AS:$AX,B$1,FALSE),REF!$AF:$AG,2,FALSE),IF($A$9="Produits finis de consommation",VLOOKUP(VLOOKUP($A32,OUTIL!$BA:$BF,B$1,FALSE),REF!$T:$U,2,FALSE),IF($A$9="Produits finis d'equipement agricole",VLOOKUP(VLOOKUP($A32,OUTIL!$BI:$BN,B$1,FALSE),REF!$AI:$AJ,2,FALSE),IF($A$9="Produits finis d'equipement industriel",VLOOKUP(VLOOKUP($A32,OUTIL!$BQ:$BV,B$1,FALSE),REF!$W:$X,2,FALSE),"Ahmadovitch")))))))))</f>
        <v>Fromage</v>
      </c>
      <c r="C32" s="6">
        <f>ROUND(IF($A$9="Alimentation, boissons et tabacs",VLOOKUP($A32,OUTIL!$E:$J,C$1,FALSE),IF($A$9="Demi produits",VLOOKUP($A32,OUTIL!$M:$R,C$1,FALSE),IF($A$9="Energie  et  lubrifiants",VLOOKUP($A32,OUTIL!$U:$Z,C$1,FALSE),IF($A$9="Or industriel",VLOOKUP($A32,OUTIL!$AC:$AH,C$1,FALSE),IF($A$9="Produits bruts d'origine animale et vegetale",VLOOKUP($A32,OUTIL!$AK:$AP,C$1,FALSE),IF($A$9="Produits bruts d'origine minerale",VLOOKUP($A32,OUTIL!$AS:$AX,C$1,FALSE),IF($A$9="Produits finis de consommation",VLOOKUP($A32,OUTIL!$BA:$BF,C$1,FALSE),IF($A$9="Produits finis d'equipement agricole",VLOOKUP($A32,OUTIL!$BI:$BN,C$1,FALSE),IF($A$9="Produits finis d'equipement industriel",VLOOKUP($A32,OUTIL!$BQ:$BV,C$1,FALSE),"Ahmadovitch")))))))))/1000,0)</f>
        <v>2290</v>
      </c>
      <c r="D32" s="6">
        <f>ROUND(IF($A$9="Alimentation, boissons et tabacs",VLOOKUP($A32,OUTIL!$E:$J,D$1,FALSE),IF($A$9="Demi produits",VLOOKUP($A32,OUTIL!$M:$R,D$1,FALSE),IF($A$9="Energie  et  lubrifiants",VLOOKUP($A32,OUTIL!$U:$Z,D$1,FALSE),IF($A$9="Or industriel",VLOOKUP($A32,OUTIL!$AC:$AH,D$1,FALSE),IF($A$9="Produits bruts d'origine animale et vegetale",VLOOKUP($A32,OUTIL!$AK:$AP,D$1,FALSE),IF($A$9="Produits bruts d'origine minerale",VLOOKUP($A32,OUTIL!$AS:$AX,D$1,FALSE),IF($A$9="Produits finis de consommation",VLOOKUP($A32,OUTIL!$BA:$BF,D$1,FALSE),IF($A$9="Produits finis d'equipement agricole",VLOOKUP($A32,OUTIL!$BI:$BN,D$1,FALSE),IF($A$9="Produits finis d'equipement industriel",VLOOKUP($A32,OUTIL!$BQ:$BV,D$1,FALSE),"Ahmadovitch")))))))))/1000,0)</f>
        <v>101374</v>
      </c>
      <c r="E32" s="6">
        <f>ROUND(IF($A$9="Alimentation, boissons et tabacs",VLOOKUP($A32,OUTIL!$E:$J,E$1,FALSE),IF($A$9="Demi produits",VLOOKUP($A32,OUTIL!$M:$R,E$1,FALSE),IF($A$9="Energie  et  lubrifiants",VLOOKUP($A32,OUTIL!$U:$Z,E$1,FALSE),IF($A$9="Or industriel",VLOOKUP($A32,OUTIL!$AC:$AH,E$1,FALSE),IF($A$9="Produits bruts d'origine animale et vegetale",VLOOKUP($A32,OUTIL!$AK:$AP,E$1,FALSE),IF($A$9="Produits bruts d'origine minerale",VLOOKUP($A32,OUTIL!$AS:$AX,E$1,FALSE),IF($A$9="Produits finis de consommation",VLOOKUP($A32,OUTIL!$BA:$BF,E$1,FALSE),IF($A$9="Produits finis d'equipement agricole",VLOOKUP($A32,OUTIL!$BI:$BN,E$1,FALSE),IF($A$9="Produits finis d'equipement industriel",VLOOKUP($A32,OUTIL!$BQ:$BV,E$1,FALSE),"Ahmadovitch")))))))))/1000,0)</f>
        <v>3184</v>
      </c>
      <c r="F32" s="6">
        <f>ROUND(IF($A$9="Alimentation, boissons et tabacs",VLOOKUP($A32,OUTIL!$E:$J,F$1,FALSE),IF($A$9="Demi produits",VLOOKUP($A32,OUTIL!$M:$R,F$1,FALSE),IF($A$9="Energie  et  lubrifiants",VLOOKUP($A32,OUTIL!$U:$Z,F$1,FALSE),IF($A$9="Or industriel",VLOOKUP($A32,OUTIL!$AC:$AH,F$1,FALSE),IF($A$9="Produits bruts d'origine animale et vegetale",VLOOKUP($A32,OUTIL!$AK:$AP,F$1,FALSE),IF($A$9="Produits bruts d'origine minerale",VLOOKUP($A32,OUTIL!$AS:$AX,F$1,FALSE),IF($A$9="Produits finis de consommation",VLOOKUP($A32,OUTIL!$BA:$BF,F$1,FALSE),IF($A$9="Produits finis d'equipement agricole",VLOOKUP($A32,OUTIL!$BI:$BN,F$1,FALSE),IF($A$9="Produits finis d'equipement industriel",VLOOKUP($A32,OUTIL!$BQ:$BV,F$1,FALSE),"Ahmadovitch")))))))))/1000,0)</f>
        <v>157645</v>
      </c>
    </row>
    <row r="33" spans="1:6" ht="16.5" x14ac:dyDescent="0.3">
      <c r="A33">
        <v>24</v>
      </c>
      <c r="B33" s="5" t="str">
        <f>IF($A$9="Alimentation, boissons et tabacs",VLOOKUP(VLOOKUP($A33,OUTIL!$E:$J,B$1,FALSE),REF!$K:$L,2,FALSE),IF($A$9="Demi produits",VLOOKUP(VLOOKUP($A33,OUTIL!$M:$R,B$1,FALSE),REF!$N:$O,2,FALSE),IF($A$9="Energie  et  lubrifiants",VLOOKUP(VLOOKUP($A33,OUTIL!$U:$Z,B$1,FALSE),REF!$Z:$AA,2,FALSE),IF($A$9="Or industriel",VLOOKUP(VLOOKUP($A33,OUTIL!$AC:$AH,B$1,FALSE),REF!$AC:$AD,2,FALSE),IF($A$9="Produits bruts d'origine animale et vegetale",VLOOKUP(VLOOKUP($A33,OUTIL!$AK:$AP,B$1,FALSE),REF!$Q:$R,2,FALSE),IF($A$9="Produits bruts d'origine minerale",VLOOKUP(VLOOKUP($A33,OUTIL!$AS:$AX,B$1,FALSE),REF!$AF:$AG,2,FALSE),IF($A$9="Produits finis de consommation",VLOOKUP(VLOOKUP($A33,OUTIL!$BA:$BF,B$1,FALSE),REF!$T:$U,2,FALSE),IF($A$9="Produits finis d'equipement agricole",VLOOKUP(VLOOKUP($A33,OUTIL!$BI:$BN,B$1,FALSE),REF!$AI:$AJ,2,FALSE),IF($A$9="Produits finis d'equipement industriel",VLOOKUP(VLOOKUP($A33,OUTIL!$BQ:$BV,B$1,FALSE),REF!$W:$X,2,FALSE),"Ahmadovitch")))))))))</f>
        <v>Préparations à base de sucre</v>
      </c>
      <c r="C33" s="6">
        <f>ROUND(IF($A$9="Alimentation, boissons et tabacs",VLOOKUP($A33,OUTIL!$E:$J,C$1,FALSE),IF($A$9="Demi produits",VLOOKUP($A33,OUTIL!$M:$R,C$1,FALSE),IF($A$9="Energie  et  lubrifiants",VLOOKUP($A33,OUTIL!$U:$Z,C$1,FALSE),IF($A$9="Or industriel",VLOOKUP($A33,OUTIL!$AC:$AH,C$1,FALSE),IF($A$9="Produits bruts d'origine animale et vegetale",VLOOKUP($A33,OUTIL!$AK:$AP,C$1,FALSE),IF($A$9="Produits bruts d'origine minerale",VLOOKUP($A33,OUTIL!$AS:$AX,C$1,FALSE),IF($A$9="Produits finis de consommation",VLOOKUP($A33,OUTIL!$BA:$BF,C$1,FALSE),IF($A$9="Produits finis d'equipement agricole",VLOOKUP($A33,OUTIL!$BI:$BN,C$1,FALSE),IF($A$9="Produits finis d'equipement industriel",VLOOKUP($A33,OUTIL!$BQ:$BV,C$1,FALSE),"Ahmadovitch")))))))))/1000,0)</f>
        <v>9485</v>
      </c>
      <c r="D33" s="6">
        <f>ROUND(IF($A$9="Alimentation, boissons et tabacs",VLOOKUP($A33,OUTIL!$E:$J,D$1,FALSE),IF($A$9="Demi produits",VLOOKUP($A33,OUTIL!$M:$R,D$1,FALSE),IF($A$9="Energie  et  lubrifiants",VLOOKUP($A33,OUTIL!$U:$Z,D$1,FALSE),IF($A$9="Or industriel",VLOOKUP($A33,OUTIL!$AC:$AH,D$1,FALSE),IF($A$9="Produits bruts d'origine animale et vegetale",VLOOKUP($A33,OUTIL!$AK:$AP,D$1,FALSE),IF($A$9="Produits bruts d'origine minerale",VLOOKUP($A33,OUTIL!$AS:$AX,D$1,FALSE),IF($A$9="Produits finis de consommation",VLOOKUP($A33,OUTIL!$BA:$BF,D$1,FALSE),IF($A$9="Produits finis d'equipement agricole",VLOOKUP($A33,OUTIL!$BI:$BN,D$1,FALSE),IF($A$9="Produits finis d'equipement industriel",VLOOKUP($A33,OUTIL!$BQ:$BV,D$1,FALSE),"Ahmadovitch")))))))))/1000,0)</f>
        <v>96694</v>
      </c>
      <c r="E33" s="6">
        <f>ROUND(IF($A$9="Alimentation, boissons et tabacs",VLOOKUP($A33,OUTIL!$E:$J,E$1,FALSE),IF($A$9="Demi produits",VLOOKUP($A33,OUTIL!$M:$R,E$1,FALSE),IF($A$9="Energie  et  lubrifiants",VLOOKUP($A33,OUTIL!$U:$Z,E$1,FALSE),IF($A$9="Or industriel",VLOOKUP($A33,OUTIL!$AC:$AH,E$1,FALSE),IF($A$9="Produits bruts d'origine animale et vegetale",VLOOKUP($A33,OUTIL!$AK:$AP,E$1,FALSE),IF($A$9="Produits bruts d'origine minerale",VLOOKUP($A33,OUTIL!$AS:$AX,E$1,FALSE),IF($A$9="Produits finis de consommation",VLOOKUP($A33,OUTIL!$BA:$BF,E$1,FALSE),IF($A$9="Produits finis d'equipement agricole",VLOOKUP($A33,OUTIL!$BI:$BN,E$1,FALSE),IF($A$9="Produits finis d'equipement industriel",VLOOKUP($A33,OUTIL!$BQ:$BV,E$1,FALSE),"Ahmadovitch")))))))))/1000,0)</f>
        <v>21536</v>
      </c>
      <c r="F33" s="6">
        <f>ROUND(IF($A$9="Alimentation, boissons et tabacs",VLOOKUP($A33,OUTIL!$E:$J,F$1,FALSE),IF($A$9="Demi produits",VLOOKUP($A33,OUTIL!$M:$R,F$1,FALSE),IF($A$9="Energie  et  lubrifiants",VLOOKUP($A33,OUTIL!$U:$Z,F$1,FALSE),IF($A$9="Or industriel",VLOOKUP($A33,OUTIL!$AC:$AH,F$1,FALSE),IF($A$9="Produits bruts d'origine animale et vegetale",VLOOKUP($A33,OUTIL!$AK:$AP,F$1,FALSE),IF($A$9="Produits bruts d'origine minerale",VLOOKUP($A33,OUTIL!$AS:$AX,F$1,FALSE),IF($A$9="Produits finis de consommation",VLOOKUP($A33,OUTIL!$BA:$BF,F$1,FALSE),IF($A$9="Produits finis d'equipement agricole",VLOOKUP($A33,OUTIL!$BI:$BN,F$1,FALSE),IF($A$9="Produits finis d'equipement industriel",VLOOKUP($A33,OUTIL!$BQ:$BV,F$1,FALSE),"Ahmadovitch")))))))))/1000,0)</f>
        <v>121963</v>
      </c>
    </row>
    <row r="34" spans="1:6" ht="16.5" x14ac:dyDescent="0.3">
      <c r="A34">
        <v>25</v>
      </c>
      <c r="B34" s="5" t="str">
        <f>IF($A$9="Alimentation, boissons et tabacs",VLOOKUP(VLOOKUP($A34,OUTIL!$E:$J,B$1,FALSE),REF!$K:$L,2,FALSE),IF($A$9="Demi produits",VLOOKUP(VLOOKUP($A34,OUTIL!$M:$R,B$1,FALSE),REF!$N:$O,2,FALSE),IF($A$9="Energie  et  lubrifiants",VLOOKUP(VLOOKUP($A34,OUTIL!$U:$Z,B$1,FALSE),REF!$Z:$AA,2,FALSE),IF($A$9="Or industriel",VLOOKUP(VLOOKUP($A34,OUTIL!$AC:$AH,B$1,FALSE),REF!$AC:$AD,2,FALSE),IF($A$9="Produits bruts d'origine animale et vegetale",VLOOKUP(VLOOKUP($A34,OUTIL!$AK:$AP,B$1,FALSE),REF!$Q:$R,2,FALSE),IF($A$9="Produits bruts d'origine minerale",VLOOKUP(VLOOKUP($A34,OUTIL!$AS:$AX,B$1,FALSE),REF!$AF:$AG,2,FALSE),IF($A$9="Produits finis de consommation",VLOOKUP(VLOOKUP($A34,OUTIL!$BA:$BF,B$1,FALSE),REF!$T:$U,2,FALSE),IF($A$9="Produits finis d'equipement agricole",VLOOKUP(VLOOKUP($A34,OUTIL!$BI:$BN,B$1,FALSE),REF!$AI:$AJ,2,FALSE),IF($A$9="Produits finis d'equipement industriel",VLOOKUP(VLOOKUP($A34,OUTIL!$BQ:$BV,B$1,FALSE),REF!$W:$X,2,FALSE),"Ahmadovitch")))))))))</f>
        <v>Epices</v>
      </c>
      <c r="C34" s="6">
        <f>ROUND(IF($A$9="Alimentation, boissons et tabacs",VLOOKUP($A34,OUTIL!$E:$J,C$1,FALSE),IF($A$9="Demi produits",VLOOKUP($A34,OUTIL!$M:$R,C$1,FALSE),IF($A$9="Energie  et  lubrifiants",VLOOKUP($A34,OUTIL!$U:$Z,C$1,FALSE),IF($A$9="Or industriel",VLOOKUP($A34,OUTIL!$AC:$AH,C$1,FALSE),IF($A$9="Produits bruts d'origine animale et vegetale",VLOOKUP($A34,OUTIL!$AK:$AP,C$1,FALSE),IF($A$9="Produits bruts d'origine minerale",VLOOKUP($A34,OUTIL!$AS:$AX,C$1,FALSE),IF($A$9="Produits finis de consommation",VLOOKUP($A34,OUTIL!$BA:$BF,C$1,FALSE),IF($A$9="Produits finis d'equipement agricole",VLOOKUP($A34,OUTIL!$BI:$BN,C$1,FALSE),IF($A$9="Produits finis d'equipement industriel",VLOOKUP($A34,OUTIL!$BQ:$BV,C$1,FALSE),"Ahmadovitch")))))))))/1000,0)</f>
        <v>3504</v>
      </c>
      <c r="D34" s="6">
        <f>ROUND(IF($A$9="Alimentation, boissons et tabacs",VLOOKUP($A34,OUTIL!$E:$J,D$1,FALSE),IF($A$9="Demi produits",VLOOKUP($A34,OUTIL!$M:$R,D$1,FALSE),IF($A$9="Energie  et  lubrifiants",VLOOKUP($A34,OUTIL!$U:$Z,D$1,FALSE),IF($A$9="Or industriel",VLOOKUP($A34,OUTIL!$AC:$AH,D$1,FALSE),IF($A$9="Produits bruts d'origine animale et vegetale",VLOOKUP($A34,OUTIL!$AK:$AP,D$1,FALSE),IF($A$9="Produits bruts d'origine minerale",VLOOKUP($A34,OUTIL!$AS:$AX,D$1,FALSE),IF($A$9="Produits finis de consommation",VLOOKUP($A34,OUTIL!$BA:$BF,D$1,FALSE),IF($A$9="Produits finis d'equipement agricole",VLOOKUP($A34,OUTIL!$BI:$BN,D$1,FALSE),IF($A$9="Produits finis d'equipement industriel",VLOOKUP($A34,OUTIL!$BQ:$BV,D$1,FALSE),"Ahmadovitch")))))))))/1000,0)</f>
        <v>80917</v>
      </c>
      <c r="E34" s="6">
        <f>ROUND(IF($A$9="Alimentation, boissons et tabacs",VLOOKUP($A34,OUTIL!$E:$J,E$1,FALSE),IF($A$9="Demi produits",VLOOKUP($A34,OUTIL!$M:$R,E$1,FALSE),IF($A$9="Energie  et  lubrifiants",VLOOKUP($A34,OUTIL!$U:$Z,E$1,FALSE),IF($A$9="Or industriel",VLOOKUP($A34,OUTIL!$AC:$AH,E$1,FALSE),IF($A$9="Produits bruts d'origine animale et vegetale",VLOOKUP($A34,OUTIL!$AK:$AP,E$1,FALSE),IF($A$9="Produits bruts d'origine minerale",VLOOKUP($A34,OUTIL!$AS:$AX,E$1,FALSE),IF($A$9="Produits finis de consommation",VLOOKUP($A34,OUTIL!$BA:$BF,E$1,FALSE),IF($A$9="Produits finis d'equipement agricole",VLOOKUP($A34,OUTIL!$BI:$BN,E$1,FALSE),IF($A$9="Produits finis d'equipement industriel",VLOOKUP($A34,OUTIL!$BQ:$BV,E$1,FALSE),"Ahmadovitch")))))))))/1000,0)</f>
        <v>3261</v>
      </c>
      <c r="F34" s="6">
        <f>ROUND(IF($A$9="Alimentation, boissons et tabacs",VLOOKUP($A34,OUTIL!$E:$J,F$1,FALSE),IF($A$9="Demi produits",VLOOKUP($A34,OUTIL!$M:$R,F$1,FALSE),IF($A$9="Energie  et  lubrifiants",VLOOKUP($A34,OUTIL!$U:$Z,F$1,FALSE),IF($A$9="Or industriel",VLOOKUP($A34,OUTIL!$AC:$AH,F$1,FALSE),IF($A$9="Produits bruts d'origine animale et vegetale",VLOOKUP($A34,OUTIL!$AK:$AP,F$1,FALSE),IF($A$9="Produits bruts d'origine minerale",VLOOKUP($A34,OUTIL!$AS:$AX,F$1,FALSE),IF($A$9="Produits finis de consommation",VLOOKUP($A34,OUTIL!$BA:$BF,F$1,FALSE),IF($A$9="Produits finis d'equipement agricole",VLOOKUP($A34,OUTIL!$BI:$BN,F$1,FALSE),IF($A$9="Produits finis d'equipement industriel",VLOOKUP($A34,OUTIL!$BQ:$BV,F$1,FALSE),"Ahmadovitch")))))))))/1000,0)</f>
        <v>83569</v>
      </c>
    </row>
    <row r="35" spans="1:6" ht="16.5" x14ac:dyDescent="0.3">
      <c r="A35">
        <v>26</v>
      </c>
      <c r="B35" s="5" t="str">
        <f>IF($A$9="Alimentation, boissons et tabacs",VLOOKUP(VLOOKUP($A35,OUTIL!$E:$J,B$1,FALSE),REF!$K:$L,2,FALSE),IF($A$9="Demi produits",VLOOKUP(VLOOKUP($A35,OUTIL!$M:$R,B$1,FALSE),REF!$N:$O,2,FALSE),IF($A$9="Energie  et  lubrifiants",VLOOKUP(VLOOKUP($A35,OUTIL!$U:$Z,B$1,FALSE),REF!$Z:$AA,2,FALSE),IF($A$9="Or industriel",VLOOKUP(VLOOKUP($A35,OUTIL!$AC:$AH,B$1,FALSE),REF!$AC:$AD,2,FALSE),IF($A$9="Produits bruts d'origine animale et vegetale",VLOOKUP(VLOOKUP($A35,OUTIL!$AK:$AP,B$1,FALSE),REF!$Q:$R,2,FALSE),IF($A$9="Produits bruts d'origine minerale",VLOOKUP(VLOOKUP($A35,OUTIL!$AS:$AX,B$1,FALSE),REF!$AF:$AG,2,FALSE),IF($A$9="Produits finis de consommation",VLOOKUP(VLOOKUP($A35,OUTIL!$BA:$BF,B$1,FALSE),REF!$T:$U,2,FALSE),IF($A$9="Produits finis d'equipement agricole",VLOOKUP(VLOOKUP($A35,OUTIL!$BI:$BN,B$1,FALSE),REF!$AI:$AJ,2,FALSE),IF($A$9="Produits finis d'equipement industriel",VLOOKUP(VLOOKUP($A35,OUTIL!$BQ:$BV,B$1,FALSE),REF!$W:$X,2,FALSE),"Ahmadovitch")))))))))</f>
        <v>Café</v>
      </c>
      <c r="C35" s="6">
        <f>ROUND(IF($A$9="Alimentation, boissons et tabacs",VLOOKUP($A35,OUTIL!$E:$J,C$1,FALSE),IF($A$9="Demi produits",VLOOKUP($A35,OUTIL!$M:$R,C$1,FALSE),IF($A$9="Energie  et  lubrifiants",VLOOKUP($A35,OUTIL!$U:$Z,C$1,FALSE),IF($A$9="Or industriel",VLOOKUP($A35,OUTIL!$AC:$AH,C$1,FALSE),IF($A$9="Produits bruts d'origine animale et vegetale",VLOOKUP($A35,OUTIL!$AK:$AP,C$1,FALSE),IF($A$9="Produits bruts d'origine minerale",VLOOKUP($A35,OUTIL!$AS:$AX,C$1,FALSE),IF($A$9="Produits finis de consommation",VLOOKUP($A35,OUTIL!$BA:$BF,C$1,FALSE),IF($A$9="Produits finis d'equipement agricole",VLOOKUP($A35,OUTIL!$BI:$BN,C$1,FALSE),IF($A$9="Produits finis d'equipement industriel",VLOOKUP($A35,OUTIL!$BQ:$BV,C$1,FALSE),"Ahmadovitch")))))))))/1000,0)</f>
        <v>342</v>
      </c>
      <c r="D35" s="6">
        <f>ROUND(IF($A$9="Alimentation, boissons et tabacs",VLOOKUP($A35,OUTIL!$E:$J,D$1,FALSE),IF($A$9="Demi produits",VLOOKUP($A35,OUTIL!$M:$R,D$1,FALSE),IF($A$9="Energie  et  lubrifiants",VLOOKUP($A35,OUTIL!$U:$Z,D$1,FALSE),IF($A$9="Or industriel",VLOOKUP($A35,OUTIL!$AC:$AH,D$1,FALSE),IF($A$9="Produits bruts d'origine animale et vegetale",VLOOKUP($A35,OUTIL!$AK:$AP,D$1,FALSE),IF($A$9="Produits bruts d'origine minerale",VLOOKUP($A35,OUTIL!$AS:$AX,D$1,FALSE),IF($A$9="Produits finis de consommation",VLOOKUP($A35,OUTIL!$BA:$BF,D$1,FALSE),IF($A$9="Produits finis d'equipement agricole",VLOOKUP($A35,OUTIL!$BI:$BN,D$1,FALSE),IF($A$9="Produits finis d'equipement industriel",VLOOKUP($A35,OUTIL!$BQ:$BV,D$1,FALSE),"Ahmadovitch")))))))))/1000,0)</f>
        <v>77171</v>
      </c>
      <c r="E35" s="6">
        <f>ROUND(IF($A$9="Alimentation, boissons et tabacs",VLOOKUP($A35,OUTIL!$E:$J,E$1,FALSE),IF($A$9="Demi produits",VLOOKUP($A35,OUTIL!$M:$R,E$1,FALSE),IF($A$9="Energie  et  lubrifiants",VLOOKUP($A35,OUTIL!$U:$Z,E$1,FALSE),IF($A$9="Or industriel",VLOOKUP($A35,OUTIL!$AC:$AH,E$1,FALSE),IF($A$9="Produits bruts d'origine animale et vegetale",VLOOKUP($A35,OUTIL!$AK:$AP,E$1,FALSE),IF($A$9="Produits bruts d'origine minerale",VLOOKUP($A35,OUTIL!$AS:$AX,E$1,FALSE),IF($A$9="Produits finis de consommation",VLOOKUP($A35,OUTIL!$BA:$BF,E$1,FALSE),IF($A$9="Produits finis d'equipement agricole",VLOOKUP($A35,OUTIL!$BI:$BN,E$1,FALSE),IF($A$9="Produits finis d'equipement industriel",VLOOKUP($A35,OUTIL!$BQ:$BV,E$1,FALSE),"Ahmadovitch")))))))))/1000,0)</f>
        <v>178</v>
      </c>
      <c r="F35" s="6">
        <f>ROUND(IF($A$9="Alimentation, boissons et tabacs",VLOOKUP($A35,OUTIL!$E:$J,F$1,FALSE),IF($A$9="Demi produits",VLOOKUP($A35,OUTIL!$M:$R,F$1,FALSE),IF($A$9="Energie  et  lubrifiants",VLOOKUP($A35,OUTIL!$U:$Z,F$1,FALSE),IF($A$9="Or industriel",VLOOKUP($A35,OUTIL!$AC:$AH,F$1,FALSE),IF($A$9="Produits bruts d'origine animale et vegetale",VLOOKUP($A35,OUTIL!$AK:$AP,F$1,FALSE),IF($A$9="Produits bruts d'origine minerale",VLOOKUP($A35,OUTIL!$AS:$AX,F$1,FALSE),IF($A$9="Produits finis de consommation",VLOOKUP($A35,OUTIL!$BA:$BF,F$1,FALSE),IF($A$9="Produits finis d'equipement agricole",VLOOKUP($A35,OUTIL!$BI:$BN,F$1,FALSE),IF($A$9="Produits finis d'equipement industriel",VLOOKUP($A35,OUTIL!$BQ:$BV,F$1,FALSE),"Ahmadovitch")))))))))/1000,0)</f>
        <v>29743</v>
      </c>
    </row>
    <row r="36" spans="1:6" ht="16.5" x14ac:dyDescent="0.3">
      <c r="A36">
        <v>27</v>
      </c>
      <c r="B36" s="5" t="str">
        <f>IF($A$9="Alimentation, boissons et tabacs",VLOOKUP(VLOOKUP($A36,OUTIL!$E:$J,B$1,FALSE),REF!$K:$L,2,FALSE),IF($A$9="Demi produits",VLOOKUP(VLOOKUP($A36,OUTIL!$M:$R,B$1,FALSE),REF!$N:$O,2,FALSE),IF($A$9="Energie  et  lubrifiants",VLOOKUP(VLOOKUP($A36,OUTIL!$U:$Z,B$1,FALSE),REF!$Z:$AA,2,FALSE),IF($A$9="Or industriel",VLOOKUP(VLOOKUP($A36,OUTIL!$AC:$AH,B$1,FALSE),REF!$AC:$AD,2,FALSE),IF($A$9="Produits bruts d'origine animale et vegetale",VLOOKUP(VLOOKUP($A36,OUTIL!$AK:$AP,B$1,FALSE),REF!$Q:$R,2,FALSE),IF($A$9="Produits bruts d'origine minerale",VLOOKUP(VLOOKUP($A36,OUTIL!$AS:$AX,B$1,FALSE),REF!$AF:$AG,2,FALSE),IF($A$9="Produits finis de consommation",VLOOKUP(VLOOKUP($A36,OUTIL!$BA:$BF,B$1,FALSE),REF!$T:$U,2,FALSE),IF($A$9="Produits finis d'equipement agricole",VLOOKUP(VLOOKUP($A36,OUTIL!$BI:$BN,B$1,FALSE),REF!$AI:$AJ,2,FALSE),IF($A$9="Produits finis d'equipement industriel",VLOOKUP(VLOOKUP($A36,OUTIL!$BQ:$BV,B$1,FALSE),REF!$W:$X,2,FALSE),"Ahmadovitch")))))))))</f>
        <v>Cacao et preparations à base de cacao</v>
      </c>
      <c r="C36" s="6">
        <f>ROUND(IF($A$9="Alimentation, boissons et tabacs",VLOOKUP($A36,OUTIL!$E:$J,C$1,FALSE),IF($A$9="Demi produits",VLOOKUP($A36,OUTIL!$M:$R,C$1,FALSE),IF($A$9="Energie  et  lubrifiants",VLOOKUP($A36,OUTIL!$U:$Z,C$1,FALSE),IF($A$9="Or industriel",VLOOKUP($A36,OUTIL!$AC:$AH,C$1,FALSE),IF($A$9="Produits bruts d'origine animale et vegetale",VLOOKUP($A36,OUTIL!$AK:$AP,C$1,FALSE),IF($A$9="Produits bruts d'origine minerale",VLOOKUP($A36,OUTIL!$AS:$AX,C$1,FALSE),IF($A$9="Produits finis de consommation",VLOOKUP($A36,OUTIL!$BA:$BF,C$1,FALSE),IF($A$9="Produits finis d'equipement agricole",VLOOKUP($A36,OUTIL!$BI:$BN,C$1,FALSE),IF($A$9="Produits finis d'equipement industriel",VLOOKUP($A36,OUTIL!$BQ:$BV,C$1,FALSE),"Ahmadovitch")))))))))/1000,0)</f>
        <v>1044</v>
      </c>
      <c r="D36" s="6">
        <f>ROUND(IF($A$9="Alimentation, boissons et tabacs",VLOOKUP($A36,OUTIL!$E:$J,D$1,FALSE),IF($A$9="Demi produits",VLOOKUP($A36,OUTIL!$M:$R,D$1,FALSE),IF($A$9="Energie  et  lubrifiants",VLOOKUP($A36,OUTIL!$U:$Z,D$1,FALSE),IF($A$9="Or industriel",VLOOKUP($A36,OUTIL!$AC:$AH,D$1,FALSE),IF($A$9="Produits bruts d'origine animale et vegetale",VLOOKUP($A36,OUTIL!$AK:$AP,D$1,FALSE),IF($A$9="Produits bruts d'origine minerale",VLOOKUP($A36,OUTIL!$AS:$AX,D$1,FALSE),IF($A$9="Produits finis de consommation",VLOOKUP($A36,OUTIL!$BA:$BF,D$1,FALSE),IF($A$9="Produits finis d'equipement agricole",VLOOKUP($A36,OUTIL!$BI:$BN,D$1,FALSE),IF($A$9="Produits finis d'equipement industriel",VLOOKUP($A36,OUTIL!$BQ:$BV,D$1,FALSE),"Ahmadovitch")))))))))/1000,0)</f>
        <v>66749</v>
      </c>
      <c r="E36" s="6">
        <f>ROUND(IF($A$9="Alimentation, boissons et tabacs",VLOOKUP($A36,OUTIL!$E:$J,E$1,FALSE),IF($A$9="Demi produits",VLOOKUP($A36,OUTIL!$M:$R,E$1,FALSE),IF($A$9="Energie  et  lubrifiants",VLOOKUP($A36,OUTIL!$U:$Z,E$1,FALSE),IF($A$9="Or industriel",VLOOKUP($A36,OUTIL!$AC:$AH,E$1,FALSE),IF($A$9="Produits bruts d'origine animale et vegetale",VLOOKUP($A36,OUTIL!$AK:$AP,E$1,FALSE),IF($A$9="Produits bruts d'origine minerale",VLOOKUP($A36,OUTIL!$AS:$AX,E$1,FALSE),IF($A$9="Produits finis de consommation",VLOOKUP($A36,OUTIL!$BA:$BF,E$1,FALSE),IF($A$9="Produits finis d'equipement agricole",VLOOKUP($A36,OUTIL!$BI:$BN,E$1,FALSE),IF($A$9="Produits finis d'equipement industriel",VLOOKUP($A36,OUTIL!$BQ:$BV,E$1,FALSE),"Ahmadovitch")))))))))/1000,0)</f>
        <v>1188</v>
      </c>
      <c r="F36" s="6">
        <f>ROUND(IF($A$9="Alimentation, boissons et tabacs",VLOOKUP($A36,OUTIL!$E:$J,F$1,FALSE),IF($A$9="Demi produits",VLOOKUP($A36,OUTIL!$M:$R,F$1,FALSE),IF($A$9="Energie  et  lubrifiants",VLOOKUP($A36,OUTIL!$U:$Z,F$1,FALSE),IF($A$9="Or industriel",VLOOKUP($A36,OUTIL!$AC:$AH,F$1,FALSE),IF($A$9="Produits bruts d'origine animale et vegetale",VLOOKUP($A36,OUTIL!$AK:$AP,F$1,FALSE),IF($A$9="Produits bruts d'origine minerale",VLOOKUP($A36,OUTIL!$AS:$AX,F$1,FALSE),IF($A$9="Produits finis de consommation",VLOOKUP($A36,OUTIL!$BA:$BF,F$1,FALSE),IF($A$9="Produits finis d'equipement agricole",VLOOKUP($A36,OUTIL!$BI:$BN,F$1,FALSE),IF($A$9="Produits finis d'equipement industriel",VLOOKUP($A36,OUTIL!$BQ:$BV,F$1,FALSE),"Ahmadovitch")))))))))/1000,0)</f>
        <v>65398</v>
      </c>
    </row>
    <row r="37" spans="1:6" ht="16.5" x14ac:dyDescent="0.3">
      <c r="A37">
        <v>28</v>
      </c>
      <c r="B37" s="5" t="str">
        <f>IF($A$9="Alimentation, boissons et tabacs",VLOOKUP(VLOOKUP($A37,OUTIL!$E:$J,B$1,FALSE),REF!$K:$L,2,FALSE),IF($A$9="Demi produits",VLOOKUP(VLOOKUP($A37,OUTIL!$M:$R,B$1,FALSE),REF!$N:$O,2,FALSE),IF($A$9="Energie  et  lubrifiants",VLOOKUP(VLOOKUP($A37,OUTIL!$U:$Z,B$1,FALSE),REF!$Z:$AA,2,FALSE),IF($A$9="Or industriel",VLOOKUP(VLOOKUP($A37,OUTIL!$AC:$AH,B$1,FALSE),REF!$AC:$AD,2,FALSE),IF($A$9="Produits bruts d'origine animale et vegetale",VLOOKUP(VLOOKUP($A37,OUTIL!$AK:$AP,B$1,FALSE),REF!$Q:$R,2,FALSE),IF($A$9="Produits bruts d'origine minerale",VLOOKUP(VLOOKUP($A37,OUTIL!$AS:$AX,B$1,FALSE),REF!$AF:$AG,2,FALSE),IF($A$9="Produits finis de consommation",VLOOKUP(VLOOKUP($A37,OUTIL!$BA:$BF,B$1,FALSE),REF!$T:$U,2,FALSE),IF($A$9="Produits finis d'equipement agricole",VLOOKUP(VLOOKUP($A37,OUTIL!$BI:$BN,B$1,FALSE),REF!$AI:$AJ,2,FALSE),IF($A$9="Produits finis d'equipement industriel",VLOOKUP(VLOOKUP($A37,OUTIL!$BQ:$BV,B$1,FALSE),REF!$W:$X,2,FALSE),"Ahmadovitch")))))))))</f>
        <v>Bières; vins; vermouths; et autres boissons spiritueuses</v>
      </c>
      <c r="C37" s="6">
        <f>ROUND(IF($A$9="Alimentation, boissons et tabacs",VLOOKUP($A37,OUTIL!$E:$J,C$1,FALSE),IF($A$9="Demi produits",VLOOKUP($A37,OUTIL!$M:$R,C$1,FALSE),IF($A$9="Energie  et  lubrifiants",VLOOKUP($A37,OUTIL!$U:$Z,C$1,FALSE),IF($A$9="Or industriel",VLOOKUP($A37,OUTIL!$AC:$AH,C$1,FALSE),IF($A$9="Produits bruts d'origine animale et vegetale",VLOOKUP($A37,OUTIL!$AK:$AP,C$1,FALSE),IF($A$9="Produits bruts d'origine minerale",VLOOKUP($A37,OUTIL!$AS:$AX,C$1,FALSE),IF($A$9="Produits finis de consommation",VLOOKUP($A37,OUTIL!$BA:$BF,C$1,FALSE),IF($A$9="Produits finis d'equipement agricole",VLOOKUP($A37,OUTIL!$BI:$BN,C$1,FALSE),IF($A$9="Produits finis d'equipement industriel",VLOOKUP($A37,OUTIL!$BQ:$BV,C$1,FALSE),"Ahmadovitch")))))))))/1000,0)</f>
        <v>1148</v>
      </c>
      <c r="D37" s="6">
        <f>ROUND(IF($A$9="Alimentation, boissons et tabacs",VLOOKUP($A37,OUTIL!$E:$J,D$1,FALSE),IF($A$9="Demi produits",VLOOKUP($A37,OUTIL!$M:$R,D$1,FALSE),IF($A$9="Energie  et  lubrifiants",VLOOKUP($A37,OUTIL!$U:$Z,D$1,FALSE),IF($A$9="Or industriel",VLOOKUP($A37,OUTIL!$AC:$AH,D$1,FALSE),IF($A$9="Produits bruts d'origine animale et vegetale",VLOOKUP($A37,OUTIL!$AK:$AP,D$1,FALSE),IF($A$9="Produits bruts d'origine minerale",VLOOKUP($A37,OUTIL!$AS:$AX,D$1,FALSE),IF($A$9="Produits finis de consommation",VLOOKUP($A37,OUTIL!$BA:$BF,D$1,FALSE),IF($A$9="Produits finis d'equipement agricole",VLOOKUP($A37,OUTIL!$BI:$BN,D$1,FALSE),IF($A$9="Produits finis d'equipement industriel",VLOOKUP($A37,OUTIL!$BQ:$BV,D$1,FALSE),"Ahmadovitch")))))))))/1000,0)</f>
        <v>52281</v>
      </c>
      <c r="E37" s="6">
        <f>ROUND(IF($A$9="Alimentation, boissons et tabacs",VLOOKUP($A37,OUTIL!$E:$J,E$1,FALSE),IF($A$9="Demi produits",VLOOKUP($A37,OUTIL!$M:$R,E$1,FALSE),IF($A$9="Energie  et  lubrifiants",VLOOKUP($A37,OUTIL!$U:$Z,E$1,FALSE),IF($A$9="Or industriel",VLOOKUP($A37,OUTIL!$AC:$AH,E$1,FALSE),IF($A$9="Produits bruts d'origine animale et vegetale",VLOOKUP($A37,OUTIL!$AK:$AP,E$1,FALSE),IF($A$9="Produits bruts d'origine minerale",VLOOKUP($A37,OUTIL!$AS:$AX,E$1,FALSE),IF($A$9="Produits finis de consommation",VLOOKUP($A37,OUTIL!$BA:$BF,E$1,FALSE),IF($A$9="Produits finis d'equipement agricole",VLOOKUP($A37,OUTIL!$BI:$BN,E$1,FALSE),IF($A$9="Produits finis d'equipement industriel",VLOOKUP($A37,OUTIL!$BQ:$BV,E$1,FALSE),"Ahmadovitch")))))))))/1000,0)</f>
        <v>2177</v>
      </c>
      <c r="F37" s="6">
        <f>ROUND(IF($A$9="Alimentation, boissons et tabacs",VLOOKUP($A37,OUTIL!$E:$J,F$1,FALSE),IF($A$9="Demi produits",VLOOKUP($A37,OUTIL!$M:$R,F$1,FALSE),IF($A$9="Energie  et  lubrifiants",VLOOKUP($A37,OUTIL!$U:$Z,F$1,FALSE),IF($A$9="Or industriel",VLOOKUP($A37,OUTIL!$AC:$AH,F$1,FALSE),IF($A$9="Produits bruts d'origine animale et vegetale",VLOOKUP($A37,OUTIL!$AK:$AP,F$1,FALSE),IF($A$9="Produits bruts d'origine minerale",VLOOKUP($A37,OUTIL!$AS:$AX,F$1,FALSE),IF($A$9="Produits finis de consommation",VLOOKUP($A37,OUTIL!$BA:$BF,F$1,FALSE),IF($A$9="Produits finis d'equipement agricole",VLOOKUP($A37,OUTIL!$BI:$BN,F$1,FALSE),IF($A$9="Produits finis d'equipement industriel",VLOOKUP($A37,OUTIL!$BQ:$BV,F$1,FALSE),"Ahmadovitch")))))))))/1000,0)</f>
        <v>78247</v>
      </c>
    </row>
    <row r="38" spans="1:6" ht="16.5" x14ac:dyDescent="0.3">
      <c r="A38">
        <v>29</v>
      </c>
      <c r="B38" s="5" t="str">
        <f>IF($A$9="Alimentation, boissons et tabacs",VLOOKUP(VLOOKUP($A38,OUTIL!$E:$J,B$1,FALSE),REF!$K:$L,2,FALSE),IF($A$9="Demi produits",VLOOKUP(VLOOKUP($A38,OUTIL!$M:$R,B$1,FALSE),REF!$N:$O,2,FALSE),IF($A$9="Energie  et  lubrifiants",VLOOKUP(VLOOKUP($A38,OUTIL!$U:$Z,B$1,FALSE),REF!$Z:$AA,2,FALSE),IF($A$9="Or industriel",VLOOKUP(VLOOKUP($A38,OUTIL!$AC:$AH,B$1,FALSE),REF!$AC:$AD,2,FALSE),IF($A$9="Produits bruts d'origine animale et vegetale",VLOOKUP(VLOOKUP($A38,OUTIL!$AK:$AP,B$1,FALSE),REF!$Q:$R,2,FALSE),IF($A$9="Produits bruts d'origine minerale",VLOOKUP(VLOOKUP($A38,OUTIL!$AS:$AX,B$1,FALSE),REF!$AF:$AG,2,FALSE),IF($A$9="Produits finis de consommation",VLOOKUP(VLOOKUP($A38,OUTIL!$BA:$BF,B$1,FALSE),REF!$T:$U,2,FALSE),IF($A$9="Produits finis d'equipement agricole",VLOOKUP(VLOOKUP($A38,OUTIL!$BI:$BN,B$1,FALSE),REF!$AI:$AJ,2,FALSE),IF($A$9="Produits finis d'equipement industriel",VLOOKUP(VLOOKUP($A38,OUTIL!$BQ:$BV,B$1,FALSE),REF!$W:$X,2,FALSE),"Ahmadovitch")))))))))</f>
        <v>Farines, gruaux, semoules et agglomérés de céréales</v>
      </c>
      <c r="C38" s="6">
        <f>ROUND(IF($A$9="Alimentation, boissons et tabacs",VLOOKUP($A38,OUTIL!$E:$J,C$1,FALSE),IF($A$9="Demi produits",VLOOKUP($A38,OUTIL!$M:$R,C$1,FALSE),IF($A$9="Energie  et  lubrifiants",VLOOKUP($A38,OUTIL!$U:$Z,C$1,FALSE),IF($A$9="Or industriel",VLOOKUP($A38,OUTIL!$AC:$AH,C$1,FALSE),IF($A$9="Produits bruts d'origine animale et vegetale",VLOOKUP($A38,OUTIL!$AK:$AP,C$1,FALSE),IF($A$9="Produits bruts d'origine minerale",VLOOKUP($A38,OUTIL!$AS:$AX,C$1,FALSE),IF($A$9="Produits finis de consommation",VLOOKUP($A38,OUTIL!$BA:$BF,C$1,FALSE),IF($A$9="Produits finis d'equipement agricole",VLOOKUP($A38,OUTIL!$BI:$BN,C$1,FALSE),IF($A$9="Produits finis d'equipement industriel",VLOOKUP($A38,OUTIL!$BQ:$BV,C$1,FALSE),"Ahmadovitch")))))))))/1000,0)</f>
        <v>5029</v>
      </c>
      <c r="D38" s="6">
        <f>ROUND(IF($A$9="Alimentation, boissons et tabacs",VLOOKUP($A38,OUTIL!$E:$J,D$1,FALSE),IF($A$9="Demi produits",VLOOKUP($A38,OUTIL!$M:$R,D$1,FALSE),IF($A$9="Energie  et  lubrifiants",VLOOKUP($A38,OUTIL!$U:$Z,D$1,FALSE),IF($A$9="Or industriel",VLOOKUP($A38,OUTIL!$AC:$AH,D$1,FALSE),IF($A$9="Produits bruts d'origine animale et vegetale",VLOOKUP($A38,OUTIL!$AK:$AP,D$1,FALSE),IF($A$9="Produits bruts d'origine minerale",VLOOKUP($A38,OUTIL!$AS:$AX,D$1,FALSE),IF($A$9="Produits finis de consommation",VLOOKUP($A38,OUTIL!$BA:$BF,D$1,FALSE),IF($A$9="Produits finis d'equipement agricole",VLOOKUP($A38,OUTIL!$BI:$BN,D$1,FALSE),IF($A$9="Produits finis d'equipement industriel",VLOOKUP($A38,OUTIL!$BQ:$BV,D$1,FALSE),"Ahmadovitch")))))))))/1000,0)</f>
        <v>35168</v>
      </c>
      <c r="E38" s="6">
        <f>ROUND(IF($A$9="Alimentation, boissons et tabacs",VLOOKUP($A38,OUTIL!$E:$J,E$1,FALSE),IF($A$9="Demi produits",VLOOKUP($A38,OUTIL!$M:$R,E$1,FALSE),IF($A$9="Energie  et  lubrifiants",VLOOKUP($A38,OUTIL!$U:$Z,E$1,FALSE),IF($A$9="Or industriel",VLOOKUP($A38,OUTIL!$AC:$AH,E$1,FALSE),IF($A$9="Produits bruts d'origine animale et vegetale",VLOOKUP($A38,OUTIL!$AK:$AP,E$1,FALSE),IF($A$9="Produits bruts d'origine minerale",VLOOKUP($A38,OUTIL!$AS:$AX,E$1,FALSE),IF($A$9="Produits finis de consommation",VLOOKUP($A38,OUTIL!$BA:$BF,E$1,FALSE),IF($A$9="Produits finis d'equipement agricole",VLOOKUP($A38,OUTIL!$BI:$BN,E$1,FALSE),IF($A$9="Produits finis d'equipement industriel",VLOOKUP($A38,OUTIL!$BQ:$BV,E$1,FALSE),"Ahmadovitch")))))))))/1000,0)</f>
        <v>6118</v>
      </c>
      <c r="F38" s="6">
        <f>ROUND(IF($A$9="Alimentation, boissons et tabacs",VLOOKUP($A38,OUTIL!$E:$J,F$1,FALSE),IF($A$9="Demi produits",VLOOKUP($A38,OUTIL!$M:$R,F$1,FALSE),IF($A$9="Energie  et  lubrifiants",VLOOKUP($A38,OUTIL!$U:$Z,F$1,FALSE),IF($A$9="Or industriel",VLOOKUP($A38,OUTIL!$AC:$AH,F$1,FALSE),IF($A$9="Produits bruts d'origine animale et vegetale",VLOOKUP($A38,OUTIL!$AK:$AP,F$1,FALSE),IF($A$9="Produits bruts d'origine minerale",VLOOKUP($A38,OUTIL!$AS:$AX,F$1,FALSE),IF($A$9="Produits finis de consommation",VLOOKUP($A38,OUTIL!$BA:$BF,F$1,FALSE),IF($A$9="Produits finis d'equipement agricole",VLOOKUP($A38,OUTIL!$BI:$BN,F$1,FALSE),IF($A$9="Produits finis d'equipement industriel",VLOOKUP($A38,OUTIL!$BQ:$BV,F$1,FALSE),"Ahmadovitch")))))))))/1000,0)</f>
        <v>42053</v>
      </c>
    </row>
    <row r="39" spans="1:6" ht="16.5" x14ac:dyDescent="0.3">
      <c r="B39" s="5" t="s">
        <v>30</v>
      </c>
      <c r="C39" s="6">
        <f>C9-SUM(C10:C38)</f>
        <v>27756</v>
      </c>
      <c r="D39" s="6">
        <f>D9-SUM(D10:D38)</f>
        <v>192185</v>
      </c>
      <c r="E39" s="6">
        <f>E9-SUM(E10:E38)</f>
        <v>29621</v>
      </c>
      <c r="F39" s="6">
        <f>F9-SUM(F10:F38)</f>
        <v>212333</v>
      </c>
    </row>
    <row r="40" spans="1:6" x14ac:dyDescent="0.25">
      <c r="A40" t="s">
        <v>449</v>
      </c>
      <c r="B40" s="2" t="str">
        <f>IF($A$40="Alimentation, boissons et tabacs",VLOOKUP(VLOOKUP($A40,OUTIL!$E:$J,B$1,FALSE),REF!$K:$L,2,FALSE),IF($A$40="Demi produits",VLOOKUP(VLOOKUP($A40,OUTIL!$M:$R,B$1,FALSE),REF!$N:$O,2,FALSE),IF($A$40="Energie et lubrifiants",VLOOKUP(VLOOKUP($A40,OUTIL!$U:$Z,B$1,FALSE),REF!$Z:$AA,2,FALSE),IF($A$40="Or industriel",VLOOKUP(VLOOKUP($A40,OUTIL!$AC:$AH,B$1,FALSE),REF!$AC:$AD,2,FALSE),IF($A$40="Produits bruts d'origine animale et vegetale",VLOOKUP(VLOOKUP($A40,OUTIL!$AK:$AP,B$1,FALSE),REF!$Q:$R,2,FALSE),IF($A$40="Produits bruts d'origine minerale",VLOOKUP(VLOOKUP($A40,OUTIL!$AS:$AX,B$1,FALSE),REF!$AF:$AG,2,FALSE),IF($A$40="Produits finis de consommation",VLOOKUP(VLOOKUP($A40,OUTIL!$BA:$BF,B$1,FALSE),REF!$T:$U,2,FALSE),IF($A$40="Produits finis d'equipement agricole",VLOOKUP(VLOOKUP($A40,OUTIL!$BI:$BN,B$1,FALSE),REF!$AI:$AJ,2,FALSE),IF($A$40="Produits finis d'equipement industriel",VLOOKUP(VLOOKUP($A40,OUTIL!$BQ:$BV,B$1,FALSE),REF!$W:$X,2,FALSE),"Ahmadovitch")))))))))</f>
        <v>ENERGIE ET LUBRIFIANTS</v>
      </c>
      <c r="C40" s="2">
        <f>ROUND(IF($A$40="Alimentation, boissons et tabacs",VLOOKUP($A40,OUTIL!$E:$J,C$1,FALSE),IF($A$40="Demi produits",VLOOKUP($A40,OUTIL!$M:$R,C$1,FALSE),IF($A$40="Energie et lubrifiants",VLOOKUP($A40,OUTIL!$U:$Z,C$1,FALSE),IF($A$40="Or industriel",VLOOKUP($A40,OUTIL!$AC:$AH,C$1,FALSE),IF($A$40="Produits bruts d'origine animale et vegetale",VLOOKUP($A40,OUTIL!$AK:$AP,C$1,FALSE),IF($A$40="Produits bruts d'origine minerale",VLOOKUP($A40,OUTIL!$AS:$AX,C$1,FALSE),IF($A$40="Produits finis de consommation",VLOOKUP($A40,OUTIL!$BA:$BF,C$1,FALSE),IF($A$40="Produits finis d'equipement agricole",VLOOKUP($A40,OUTIL!$BI:$BN,C$1,FALSE),IF($A$40="Produits finis d'equipement industriel",VLOOKUP($A40,OUTIL!$BQ:$BV,C$1,FALSE),"Ahmadovitch")))))))))/1000,0)</f>
        <v>238023</v>
      </c>
      <c r="D40" s="2">
        <f>ROUND(IF($A$40="Alimentation, boissons et tabacs",VLOOKUP($A40,OUTIL!$E:$J,D$1,FALSE),IF($A$40="Demi produits",VLOOKUP($A40,OUTIL!$M:$R,D$1,FALSE),IF($A$40="Energie et lubrifiants",VLOOKUP($A40,OUTIL!$U:$Z,D$1,FALSE),IF($A$40="Or industriel",VLOOKUP($A40,OUTIL!$AC:$AH,D$1,FALSE),IF($A$40="Produits bruts d'origine animale et vegetale",VLOOKUP($A40,OUTIL!$AK:$AP,D$1,FALSE),IF($A$40="Produits bruts d'origine minerale",VLOOKUP($A40,OUTIL!$AS:$AX,D$1,FALSE),IF($A$40="Produits finis de consommation",VLOOKUP($A40,OUTIL!$BA:$BF,D$1,FALSE),IF($A$40="Produits finis d'equipement agricole",VLOOKUP($A40,OUTIL!$BI:$BN,D$1,FALSE),IF($A$40="Produits finis d'equipement industriel",VLOOKUP($A40,OUTIL!$BQ:$BV,D$1,FALSE),"Ahmadovitch")))))))))/1000,0)</f>
        <v>2633951</v>
      </c>
      <c r="E40" s="2">
        <f>ROUND(IF($A$40="Alimentation, boissons et tabacs",VLOOKUP($A40,OUTIL!$E:$J,E$1,FALSE),IF($A$40="Demi produits",VLOOKUP($A40,OUTIL!$M:$R,E$1,FALSE),IF($A$40="Energie et lubrifiants",VLOOKUP($A40,OUTIL!$U:$Z,E$1,FALSE),IF($A$40="Or industriel",VLOOKUP($A40,OUTIL!$AC:$AH,E$1,FALSE),IF($A$40="Produits bruts d'origine animale et vegetale",VLOOKUP($A40,OUTIL!$AK:$AP,E$1,FALSE),IF($A$40="Produits bruts d'origine minerale",VLOOKUP($A40,OUTIL!$AS:$AX,E$1,FALSE),IF($A$40="Produits finis de consommation",VLOOKUP($A40,OUTIL!$BA:$BF,E$1,FALSE),IF($A$40="Produits finis d'equipement agricole",VLOOKUP($A40,OUTIL!$BI:$BN,E$1,FALSE),IF($A$40="Produits finis d'equipement industriel",VLOOKUP($A40,OUTIL!$BQ:$BV,E$1,FALSE),"Ahmadovitch")))))))))/1000,0)</f>
        <v>233006</v>
      </c>
      <c r="F40" s="2">
        <f>ROUND(IF($A$40="Alimentation, boissons et tabacs",VLOOKUP($A40,OUTIL!$E:$J,F$1,FALSE),IF($A$40="Demi produits",VLOOKUP($A40,OUTIL!$M:$R,F$1,FALSE),IF($A$40="Energie et lubrifiants",VLOOKUP($A40,OUTIL!$U:$Z,F$1,FALSE),IF($A$40="Or industriel",VLOOKUP($A40,OUTIL!$AC:$AH,F$1,FALSE),IF($A$40="Produits bruts d'origine animale et vegetale",VLOOKUP($A40,OUTIL!$AK:$AP,F$1,FALSE),IF($A$40="Produits bruts d'origine minerale",VLOOKUP($A40,OUTIL!$AS:$AX,F$1,FALSE),IF($A$40="Produits finis de consommation",VLOOKUP($A40,OUTIL!$BA:$BF,F$1,FALSE),IF($A$40="Produits finis d'equipement agricole",VLOOKUP($A40,OUTIL!$BI:$BN,F$1,FALSE),IF($A$40="Produits finis d'equipement industriel",VLOOKUP($A40,OUTIL!$BQ:$BV,F$1,FALSE),"Ahmadovitch")))))))))/1000,0)</f>
        <v>2261168</v>
      </c>
    </row>
    <row r="41" spans="1:6" ht="16.5" x14ac:dyDescent="0.3">
      <c r="A41">
        <v>1</v>
      </c>
      <c r="B41" s="5" t="str">
        <f>IF($A$40="Alimentation, boissons et tabacs",VLOOKUP(VLOOKUP($A41,OUTIL!$E:$J,B$1,FALSE),REF!$K:$L,2,FALSE),IF($A$40="Demi produits",VLOOKUP(VLOOKUP($A41,OUTIL!$M:$R,B$1,FALSE),REF!$N:$O,2,FALSE),IF($A$40="Energie et lubrifiants",VLOOKUP(VLOOKUP($A41,OUTIL!$U:$Z,B$1,FALSE),REF!$Z:$AA,2,FALSE),IF($A$40="Or industriel",VLOOKUP(VLOOKUP($A41,OUTIL!$AC:$AH,B$1,FALSE),REF!$AC:$AD,2,FALSE),IF($A$40="Produits bruts d'origine animale et vegetale",VLOOKUP(VLOOKUP($A41,OUTIL!$AK:$AP,B$1,FALSE),REF!$Q:$R,2,FALSE),IF($A$40="Produits bruts d'origine minerale",VLOOKUP(VLOOKUP($A41,OUTIL!$AS:$AX,B$1,FALSE),REF!$AF:$AG,2,FALSE),IF($A$40="Produits finis de consommation",VLOOKUP(VLOOKUP($A41,OUTIL!$BA:$BF,B$1,FALSE),REF!$T:$U,2,FALSE),IF($A$40="Produits finis d'equipement agricole",VLOOKUP(VLOOKUP($A41,OUTIL!$BI:$BN,B$1,FALSE),REF!$AI:$AJ,2,FALSE),IF($A$40="Produits finis d'equipement industriel",VLOOKUP(VLOOKUP($A41,OUTIL!$BQ:$BV,B$1,FALSE),REF!$W:$X,2,FALSE),"Ahmadovitch")))))))))</f>
        <v>Huiles de pétrole et lubrifiants</v>
      </c>
      <c r="C41" s="5">
        <f>ROUND(IF($A$40="Alimentation, boissons et tabacs",VLOOKUP($A41,OUTIL!$E:$J,C$1,FALSE),IF($A$40="Demi produits",VLOOKUP($A41,OUTIL!$M:$R,C$1,FALSE),IF($A$40="Energie et lubrifiants",VLOOKUP($A41,OUTIL!$U:$Z,C$1,FALSE),IF($A$40="Or industriel",VLOOKUP($A41,OUTIL!$AC:$AH,C$1,FALSE),IF($A$40="Produits bruts d'origine animale et vegetale",VLOOKUP($A41,OUTIL!$AK:$AP,C$1,FALSE),IF($A$40="Produits bruts d'origine minerale",VLOOKUP($A41,OUTIL!$AS:$AX,C$1,FALSE),IF($A$40="Produits finis de consommation",VLOOKUP($A41,OUTIL!$BA:$BF,C$1,FALSE),IF($A$40="Produits finis d'equipement agricole",VLOOKUP($A41,OUTIL!$BI:$BN,C$1,FALSE),IF($A$40="Produits finis d'equipement industriel",VLOOKUP($A41,OUTIL!$BQ:$BV,C$1,FALSE),"Ahmadovitch")))))))))/1000,0)</f>
        <v>232568</v>
      </c>
      <c r="D41" s="5">
        <f>ROUND(IF($A$40="Alimentation, boissons et tabacs",VLOOKUP($A41,OUTIL!$E:$J,D$1,FALSE),IF($A$40="Demi produits",VLOOKUP($A41,OUTIL!$M:$R,D$1,FALSE),IF($A$40="Energie et lubrifiants",VLOOKUP($A41,OUTIL!$U:$Z,D$1,FALSE),IF($A$40="Or industriel",VLOOKUP($A41,OUTIL!$AC:$AH,D$1,FALSE),IF($A$40="Produits bruts d'origine animale et vegetale",VLOOKUP($A41,OUTIL!$AK:$AP,D$1,FALSE),IF($A$40="Produits bruts d'origine minerale",VLOOKUP($A41,OUTIL!$AS:$AX,D$1,FALSE),IF($A$40="Produits finis de consommation",VLOOKUP($A41,OUTIL!$BA:$BF,D$1,FALSE),IF($A$40="Produits finis d'equipement agricole",VLOOKUP($A41,OUTIL!$BI:$BN,D$1,FALSE),IF($A$40="Produits finis d'equipement industriel",VLOOKUP($A41,OUTIL!$BQ:$BV,D$1,FALSE),"Ahmadovitch")))))))))/1000,0)</f>
        <v>2564118</v>
      </c>
      <c r="E41" s="5">
        <f>ROUND(IF($A$40="Alimentation, boissons et tabacs",VLOOKUP($A41,OUTIL!$E:$J,E$1,FALSE),IF($A$40="Demi produits",VLOOKUP($A41,OUTIL!$M:$R,E$1,FALSE),IF($A$40="Energie et lubrifiants",VLOOKUP($A41,OUTIL!$U:$Z,E$1,FALSE),IF($A$40="Or industriel",VLOOKUP($A41,OUTIL!$AC:$AH,E$1,FALSE),IF($A$40="Produits bruts d'origine animale et vegetale",VLOOKUP($A41,OUTIL!$AK:$AP,E$1,FALSE),IF($A$40="Produits bruts d'origine minerale",VLOOKUP($A41,OUTIL!$AS:$AX,E$1,FALSE),IF($A$40="Produits finis de consommation",VLOOKUP($A41,OUTIL!$BA:$BF,E$1,FALSE),IF($A$40="Produits finis d'equipement agricole",VLOOKUP($A41,OUTIL!$BI:$BN,E$1,FALSE),IF($A$40="Produits finis d'equipement industriel",VLOOKUP($A41,OUTIL!$BQ:$BV,E$1,FALSE),"Ahmadovitch")))))))))/1000,0)</f>
        <v>204212</v>
      </c>
      <c r="F41" s="5">
        <f>ROUND(IF($A$40="Alimentation, boissons et tabacs",VLOOKUP($A41,OUTIL!$E:$J,F$1,FALSE),IF($A$40="Demi produits",VLOOKUP($A41,OUTIL!$M:$R,F$1,FALSE),IF($A$40="Energie et lubrifiants",VLOOKUP($A41,OUTIL!$U:$Z,F$1,FALSE),IF($A$40="Or industriel",VLOOKUP($A41,OUTIL!$AC:$AH,F$1,FALSE),IF($A$40="Produits bruts d'origine animale et vegetale",VLOOKUP($A41,OUTIL!$AK:$AP,F$1,FALSE),IF($A$40="Produits bruts d'origine minerale",VLOOKUP($A41,OUTIL!$AS:$AX,F$1,FALSE),IF($A$40="Produits finis de consommation",VLOOKUP($A41,OUTIL!$BA:$BF,F$1,FALSE),IF($A$40="Produits finis d'equipement agricole",VLOOKUP($A41,OUTIL!$BI:$BN,F$1,FALSE),IF($A$40="Produits finis d'equipement industriel",VLOOKUP($A41,OUTIL!$BQ:$BV,F$1,FALSE),"Ahmadovitch")))))))))/1000,0)</f>
        <v>1977903</v>
      </c>
    </row>
    <row r="42" spans="1:6" ht="16.5" x14ac:dyDescent="0.3">
      <c r="A42">
        <v>2</v>
      </c>
      <c r="B42" s="5" t="str">
        <f>IF($A$40="Alimentation, boissons et tabacs",VLOOKUP(VLOOKUP($A42,OUTIL!$E:$J,B$1,FALSE),REF!$K:$L,2,FALSE),IF($A$40="Demi produits",VLOOKUP(VLOOKUP($A42,OUTIL!$M:$R,B$1,FALSE),REF!$N:$O,2,FALSE),IF($A$40="Energie et lubrifiants",VLOOKUP(VLOOKUP($A42,OUTIL!$U:$Z,B$1,FALSE),REF!$Z:$AA,2,FALSE),IF($A$40="Or industriel",VLOOKUP(VLOOKUP($A42,OUTIL!$AC:$AH,B$1,FALSE),REF!$AC:$AD,2,FALSE),IF($A$40="Produits bruts d'origine animale et vegetale",VLOOKUP(VLOOKUP($A42,OUTIL!$AK:$AP,B$1,FALSE),REF!$Q:$R,2,FALSE),IF($A$40="Produits bruts d'origine minerale",VLOOKUP(VLOOKUP($A42,OUTIL!$AS:$AX,B$1,FALSE),REF!$AF:$AG,2,FALSE),IF($A$40="Produits finis de consommation",VLOOKUP(VLOOKUP($A42,OUTIL!$BA:$BF,B$1,FALSE),REF!$T:$U,2,FALSE),IF($A$40="Produits finis d'equipement agricole",VLOOKUP(VLOOKUP($A42,OUTIL!$BI:$BN,B$1,FALSE),REF!$AI:$AJ,2,FALSE),IF($A$40="Produits finis d'equipement industriel",VLOOKUP(VLOOKUP($A42,OUTIL!$BQ:$BV,B$1,FALSE),REF!$W:$X,2,FALSE),"Ahmadovitch")))))))))</f>
        <v>Energie électrique</v>
      </c>
      <c r="C42" s="5">
        <f>ROUND(IF($A$40="Alimentation, boissons et tabacs",VLOOKUP($A42,OUTIL!$E:$J,C$1,FALSE),IF($A$40="Demi produits",VLOOKUP($A42,OUTIL!$M:$R,C$1,FALSE),IF($A$40="Energie et lubrifiants",VLOOKUP($A42,OUTIL!$U:$Z,C$1,FALSE),IF($A$40="Or industriel",VLOOKUP($A42,OUTIL!$AC:$AH,C$1,FALSE),IF($A$40="Produits bruts d'origine animale et vegetale",VLOOKUP($A42,OUTIL!$AK:$AP,C$1,FALSE),IF($A$40="Produits bruts d'origine minerale",VLOOKUP($A42,OUTIL!$AS:$AX,C$1,FALSE),IF($A$40="Produits finis de consommation",VLOOKUP($A42,OUTIL!$BA:$BF,C$1,FALSE),IF($A$40="Produits finis d'equipement agricole",VLOOKUP($A42,OUTIL!$BI:$BN,C$1,FALSE),IF($A$40="Produits finis d'equipement industriel",VLOOKUP($A42,OUTIL!$BQ:$BV,C$1,FALSE),"Ahmadovitch")))))))))/1000,0)</f>
        <v>0</v>
      </c>
      <c r="D42" s="5">
        <f>ROUND(IF($A$40="Alimentation, boissons et tabacs",VLOOKUP($A42,OUTIL!$E:$J,D$1,FALSE),IF($A$40="Demi produits",VLOOKUP($A42,OUTIL!$M:$R,D$1,FALSE),IF($A$40="Energie et lubrifiants",VLOOKUP($A42,OUTIL!$U:$Z,D$1,FALSE),IF($A$40="Or industriel",VLOOKUP($A42,OUTIL!$AC:$AH,D$1,FALSE),IF($A$40="Produits bruts d'origine animale et vegetale",VLOOKUP($A42,OUTIL!$AK:$AP,D$1,FALSE),IF($A$40="Produits bruts d'origine minerale",VLOOKUP($A42,OUTIL!$AS:$AX,D$1,FALSE),IF($A$40="Produits finis de consommation",VLOOKUP($A42,OUTIL!$BA:$BF,D$1,FALSE),IF($A$40="Produits finis d'equipement agricole",VLOOKUP($A42,OUTIL!$BI:$BN,D$1,FALSE),IF($A$40="Produits finis d'equipement industriel",VLOOKUP($A42,OUTIL!$BQ:$BV,D$1,FALSE),"Ahmadovitch")))))))))/1000,0)</f>
        <v>39086</v>
      </c>
      <c r="E42" s="5">
        <f>ROUND(IF($A$40="Alimentation, boissons et tabacs",VLOOKUP($A42,OUTIL!$E:$J,E$1,FALSE),IF($A$40="Demi produits",VLOOKUP($A42,OUTIL!$M:$R,E$1,FALSE),IF($A$40="Energie et lubrifiants",VLOOKUP($A42,OUTIL!$U:$Z,E$1,FALSE),IF($A$40="Or industriel",VLOOKUP($A42,OUTIL!$AC:$AH,E$1,FALSE),IF($A$40="Produits bruts d'origine animale et vegetale",VLOOKUP($A42,OUTIL!$AK:$AP,E$1,FALSE),IF($A$40="Produits bruts d'origine minerale",VLOOKUP($A42,OUTIL!$AS:$AX,E$1,FALSE),IF($A$40="Produits finis de consommation",VLOOKUP($A42,OUTIL!$BA:$BF,E$1,FALSE),IF($A$40="Produits finis d'equipement agricole",VLOOKUP($A42,OUTIL!$BI:$BN,E$1,FALSE),IF($A$40="Produits finis d'equipement industriel",VLOOKUP($A42,OUTIL!$BQ:$BV,E$1,FALSE),"Ahmadovitch")))))))))/1000,0)</f>
        <v>0</v>
      </c>
      <c r="F42" s="5">
        <f>ROUND(IF($A$40="Alimentation, boissons et tabacs",VLOOKUP($A42,OUTIL!$E:$J,F$1,FALSE),IF($A$40="Demi produits",VLOOKUP($A42,OUTIL!$M:$R,F$1,FALSE),IF($A$40="Energie et lubrifiants",VLOOKUP($A42,OUTIL!$U:$Z,F$1,FALSE),IF($A$40="Or industriel",VLOOKUP($A42,OUTIL!$AC:$AH,F$1,FALSE),IF($A$40="Produits bruts d'origine animale et vegetale",VLOOKUP($A42,OUTIL!$AK:$AP,F$1,FALSE),IF($A$40="Produits bruts d'origine minerale",VLOOKUP($A42,OUTIL!$AS:$AX,F$1,FALSE),IF($A$40="Produits finis de consommation",VLOOKUP($A42,OUTIL!$BA:$BF,F$1,FALSE),IF($A$40="Produits finis d'equipement agricole",VLOOKUP($A42,OUTIL!$BI:$BN,F$1,FALSE),IF($A$40="Produits finis d'equipement industriel",VLOOKUP($A42,OUTIL!$BQ:$BV,F$1,FALSE),"Ahmadovitch")))))))))/1000,0)</f>
        <v>184858</v>
      </c>
    </row>
    <row r="43" spans="1:6" ht="16.5" x14ac:dyDescent="0.3">
      <c r="B43" s="5" t="s">
        <v>34</v>
      </c>
      <c r="C43" s="6">
        <f>C40-SUM(C41:C42)</f>
        <v>5455</v>
      </c>
      <c r="D43" s="6">
        <f>D40-SUM(D41:D42)</f>
        <v>30747</v>
      </c>
      <c r="E43" s="6">
        <f>E40-SUM(E41:E42)</f>
        <v>28794</v>
      </c>
      <c r="F43" s="6">
        <f>F40-SUM(F41:F42)</f>
        <v>98407</v>
      </c>
    </row>
    <row r="44" spans="1:6" x14ac:dyDescent="0.25">
      <c r="A44" t="s">
        <v>219</v>
      </c>
      <c r="B44" s="2" t="str">
        <f>IF($A$44="Alimentation, boissons et tabacs",VLOOKUP(VLOOKUP($A44,OUTIL!$E:$J,B$1,FALSE),REF!$K:$L,2,FALSE),IF($A$44="Demi produits",VLOOKUP(VLOOKUP($A44,OUTIL!$M:$R,B$1,FALSE),REF!$N:$O,2,FALSE),IF($A$44="Energie  et  lubrifiants",VLOOKUP(VLOOKUP($A44,OUTIL!$U:$Z,B$1,FALSE),REF!$Z:$AA,2,FALSE),IF($A$44="Or industriel",VLOOKUP(VLOOKUP($A44,OUTIL!$AC:$AH,B$1,FALSE),REF!$AC:$AD,2,FALSE),IF($A$44="Produits bruts d'origine animale et vegetale",VLOOKUP(VLOOKUP($A44,OUTIL!$AK:$AP,B$1,FALSE),REF!$Q:$R,2,FALSE),IF($A$44="Produits bruts d'origine minerale",VLOOKUP(VLOOKUP($A44,OUTIL!$AS:$AX,B$1,FALSE),REF!$AF:$AG,2,FALSE),IF($A$44="Produits finis de consommation",VLOOKUP(VLOOKUP($A44,OUTIL!$BA:$BF,B$1,FALSE),REF!$T:$U,2,FALSE),IF($A$44="Produits finis d'equipement agricole",VLOOKUP(VLOOKUP($A44,OUTIL!$BI:$BN,B$1,FALSE),REF!$AI:$AJ,2,FALSE),IF($A$44="Produits finis d'equipement industriel",VLOOKUP(VLOOKUP($A44,OUTIL!$BQ:$BV,B$1,FALSE),REF!$W:$X,2,FALSE),"Ahmadovitch")))))))))</f>
        <v>PRODUITS BRUTS D'ORIGINE ANIMALE ET VEGETALE</v>
      </c>
      <c r="C44" s="2">
        <f>ROUND(IF($A$44="Alimentation, boissons et tabacs",VLOOKUP($A44,OUTIL!$E:$J,C$1,FALSE),IF($A$44="Demi produits",VLOOKUP($A44,OUTIL!$M:$R,C$1,FALSE),IF($A$44="Energie  et  lubrifiants",VLOOKUP($A44,OUTIL!$U:$Z,C$1,FALSE),IF($A$44="Or industriel",VLOOKUP($A44,OUTIL!$AC:$AH,C$1,FALSE),IF($A$44="Produits bruts d'origine animale et vegetale",VLOOKUP($A44,OUTIL!$AK:$AP,C$1,FALSE),IF($A$44="Produits bruts d'origine minerale",VLOOKUP($A44,OUTIL!$AS:$AX,C$1,FALSE),IF($A$44="Produits finis de consommation",VLOOKUP($A44,OUTIL!$BA:$BF,C$1,FALSE),IF($A$44="Produits finis d'equipement agricole",VLOOKUP($A44,OUTIL!$BI:$BN,C$1,FALSE),IF($A$44="Produits finis d'equipement industriel",VLOOKUP($A44,OUTIL!$BQ:$BV,C$1,FALSE),"Ahmadovitch")))))))))/1000,0)</f>
        <v>114771</v>
      </c>
      <c r="D44" s="2">
        <f>ROUND(IF($A$44="Alimentation, boissons et tabacs",VLOOKUP($A44,OUTIL!$E:$J,D$1,FALSE),IF($A$44="Demi produits",VLOOKUP($A44,OUTIL!$M:$R,D$1,FALSE),IF($A$44="Energie  et  lubrifiants",VLOOKUP($A44,OUTIL!$U:$Z,D$1,FALSE),IF($A$44="Or industriel",VLOOKUP($A44,OUTIL!$AC:$AH,D$1,FALSE),IF($A$44="Produits bruts d'origine animale et vegetale",VLOOKUP($A44,OUTIL!$AK:$AP,D$1,FALSE),IF($A$44="Produits bruts d'origine minerale",VLOOKUP($A44,OUTIL!$AS:$AX,D$1,FALSE),IF($A$44="Produits finis de consommation",VLOOKUP($A44,OUTIL!$BA:$BF,D$1,FALSE),IF($A$44="Produits finis d'equipement agricole",VLOOKUP($A44,OUTIL!$BI:$BN,D$1,FALSE),IF($A$44="Produits finis d'equipement industriel",VLOOKUP($A44,OUTIL!$BQ:$BV,D$1,FALSE),"Ahmadovitch")))))))))/1000,0)</f>
        <v>3129849</v>
      </c>
      <c r="E44" s="2">
        <f>ROUND(IF($A$44="Alimentation, boissons et tabacs",VLOOKUP($A44,OUTIL!$E:$J,E$1,FALSE),IF($A$44="Demi produits",VLOOKUP($A44,OUTIL!$M:$R,E$1,FALSE),IF($A$44="Energie  et  lubrifiants",VLOOKUP($A44,OUTIL!$U:$Z,E$1,FALSE),IF($A$44="Or industriel",VLOOKUP($A44,OUTIL!$AC:$AH,E$1,FALSE),IF($A$44="Produits bruts d'origine animale et vegetale",VLOOKUP($A44,OUTIL!$AK:$AP,E$1,FALSE),IF($A$44="Produits bruts d'origine minerale",VLOOKUP($A44,OUTIL!$AS:$AX,E$1,FALSE),IF($A$44="Produits finis de consommation",VLOOKUP($A44,OUTIL!$BA:$BF,E$1,FALSE),IF($A$44="Produits finis d'equipement agricole",VLOOKUP($A44,OUTIL!$BI:$BN,E$1,FALSE),IF($A$44="Produits finis d'equipement industriel",VLOOKUP($A44,OUTIL!$BQ:$BV,E$1,FALSE),"Ahmadovitch")))))))))/1000,0)</f>
        <v>106397</v>
      </c>
      <c r="F44" s="2">
        <f>ROUND(IF($A$44="Alimentation, boissons et tabacs",VLOOKUP($A44,OUTIL!$E:$J,F$1,FALSE),IF($A$44="Demi produits",VLOOKUP($A44,OUTIL!$M:$R,F$1,FALSE),IF($A$44="Energie  et  lubrifiants",VLOOKUP($A44,OUTIL!$U:$Z,F$1,FALSE),IF($A$44="Or industriel",VLOOKUP($A44,OUTIL!$AC:$AH,F$1,FALSE),IF($A$44="Produits bruts d'origine animale et vegetale",VLOOKUP($A44,OUTIL!$AK:$AP,F$1,FALSE),IF($A$44="Produits bruts d'origine minerale",VLOOKUP($A44,OUTIL!$AS:$AX,F$1,FALSE),IF($A$44="Produits finis de consommation",VLOOKUP($A44,OUTIL!$BA:$BF,F$1,FALSE),IF($A$44="Produits finis d'equipement agricole",VLOOKUP($A44,OUTIL!$BI:$BN,F$1,FALSE),IF($A$44="Produits finis d'equipement industriel",VLOOKUP($A44,OUTIL!$BQ:$BV,F$1,FALSE),"Ahmadovitch")))))))))/1000,0)</f>
        <v>2365172</v>
      </c>
    </row>
    <row r="45" spans="1:6" ht="16.5" x14ac:dyDescent="0.3">
      <c r="A45">
        <v>1</v>
      </c>
      <c r="B45" s="5" t="str">
        <f>IF($A$44="Alimentation, boissons et tabacs",VLOOKUP(VLOOKUP($A45,OUTIL!$E:$J,B$1,FALSE),REF!$K:$L,2,FALSE),IF($A$44="Demi produits",VLOOKUP(VLOOKUP($A45,OUTIL!$M:$R,B$1,FALSE),REF!$N:$O,2,FALSE),IF($A$44="Energie  et  lubrifiants",VLOOKUP(VLOOKUP($A45,OUTIL!$U:$Z,B$1,FALSE),REF!$Z:$AA,2,FALSE),IF($A$44="Or industriel",VLOOKUP(VLOOKUP($A45,OUTIL!$AC:$AH,B$1,FALSE),REF!$AC:$AD,2,FALSE),IF($A$44="Produits bruts d'origine animale et vegetale",VLOOKUP(VLOOKUP($A45,OUTIL!$AK:$AP,B$1,FALSE),REF!$Q:$R,2,FALSE),IF($A$44="Produits bruts d'origine minerale",VLOOKUP(VLOOKUP($A45,OUTIL!$AS:$AX,B$1,FALSE),REF!$AF:$AG,2,FALSE),IF($A$44="Produits finis de consommation",VLOOKUP(VLOOKUP($A45,OUTIL!$BA:$BF,B$1,FALSE),REF!$T:$U,2,FALSE),IF($A$44="Produits finis d'equipement agricole",VLOOKUP(VLOOKUP($A45,OUTIL!$BI:$BN,B$1,FALSE),REF!$AI:$AJ,2,FALSE),IF($A$44="Produits finis d'equipement industriel",VLOOKUP(VLOOKUP($A45,OUTIL!$BQ:$BV,B$1,FALSE),REF!$W:$X,2,FALSE),"Ahmadovitch")))))))))</f>
        <v>Huile d'olive brute ou raffinée</v>
      </c>
      <c r="C45" s="5">
        <f>ROUND(IF($A$44="Alimentation, boissons et tabacs",VLOOKUP($A45,OUTIL!$E:$J,C$1,FALSE),IF($A$44="Demi produits",VLOOKUP($A45,OUTIL!$M:$R,C$1,FALSE),IF($A$44="Energie  et  lubrifiants",VLOOKUP($A45,OUTIL!$U:$Z,C$1,FALSE),IF($A$44="Or industriel",VLOOKUP($A45,OUTIL!$AC:$AH,C$1,FALSE),IF($A$44="Produits bruts d'origine animale et vegetale",VLOOKUP($A45,OUTIL!$AK:$AP,C$1,FALSE),IF($A$44="Produits bruts d'origine minerale",VLOOKUP($A45,OUTIL!$AS:$AX,C$1,FALSE),IF($A$44="Produits finis de consommation",VLOOKUP($A45,OUTIL!$BA:$BF,C$1,FALSE),IF($A$44="Produits finis d'equipement agricole",VLOOKUP($A45,OUTIL!$BI:$BN,C$1,FALSE),IF($A$44="Produits finis d'equipement industriel",VLOOKUP($A45,OUTIL!$BQ:$BV,C$1,FALSE),"Ahmadovitch")))))))))/1000,0)</f>
        <v>30944</v>
      </c>
      <c r="D45" s="5">
        <f>ROUND(IF($A$44="Alimentation, boissons et tabacs",VLOOKUP($A45,OUTIL!$E:$J,D$1,FALSE),IF($A$44="Demi produits",VLOOKUP($A45,OUTIL!$M:$R,D$1,FALSE),IF($A$44="Energie  et  lubrifiants",VLOOKUP($A45,OUTIL!$U:$Z,D$1,FALSE),IF($A$44="Or industriel",VLOOKUP($A45,OUTIL!$AC:$AH,D$1,FALSE),IF($A$44="Produits bruts d'origine animale et vegetale",VLOOKUP($A45,OUTIL!$AK:$AP,D$1,FALSE),IF($A$44="Produits bruts d'origine minerale",VLOOKUP($A45,OUTIL!$AS:$AX,D$1,FALSE),IF($A$44="Produits finis de consommation",VLOOKUP($A45,OUTIL!$BA:$BF,D$1,FALSE),IF($A$44="Produits finis d'equipement agricole",VLOOKUP($A45,OUTIL!$BI:$BN,D$1,FALSE),IF($A$44="Produits finis d'equipement industriel",VLOOKUP($A45,OUTIL!$BQ:$BV,D$1,FALSE),"Ahmadovitch")))))))))/1000,0)</f>
        <v>1058800</v>
      </c>
      <c r="E45" s="5">
        <f>ROUND(IF($A$44="Alimentation, boissons et tabacs",VLOOKUP($A45,OUTIL!$E:$J,E$1,FALSE),IF($A$44="Demi produits",VLOOKUP($A45,OUTIL!$M:$R,E$1,FALSE),IF($A$44="Energie  et  lubrifiants",VLOOKUP($A45,OUTIL!$U:$Z,E$1,FALSE),IF($A$44="Or industriel",VLOOKUP($A45,OUTIL!$AC:$AH,E$1,FALSE),IF($A$44="Produits bruts d'origine animale et vegetale",VLOOKUP($A45,OUTIL!$AK:$AP,E$1,FALSE),IF($A$44="Produits bruts d'origine minerale",VLOOKUP($A45,OUTIL!$AS:$AX,E$1,FALSE),IF($A$44="Produits finis de consommation",VLOOKUP($A45,OUTIL!$BA:$BF,E$1,FALSE),IF($A$44="Produits finis d'equipement agricole",VLOOKUP($A45,OUTIL!$BI:$BN,E$1,FALSE),IF($A$44="Produits finis d'equipement industriel",VLOOKUP($A45,OUTIL!$BQ:$BV,E$1,FALSE),"Ahmadovitch")))))))))/1000,0)</f>
        <v>6515</v>
      </c>
      <c r="F45" s="5">
        <f>ROUND(IF($A$44="Alimentation, boissons et tabacs",VLOOKUP($A45,OUTIL!$E:$J,F$1,FALSE),IF($A$44="Demi produits",VLOOKUP($A45,OUTIL!$M:$R,F$1,FALSE),IF($A$44="Energie  et  lubrifiants",VLOOKUP($A45,OUTIL!$U:$Z,F$1,FALSE),IF($A$44="Or industriel",VLOOKUP($A45,OUTIL!$AC:$AH,F$1,FALSE),IF($A$44="Produits bruts d'origine animale et vegetale",VLOOKUP($A45,OUTIL!$AK:$AP,F$1,FALSE),IF($A$44="Produits bruts d'origine minerale",VLOOKUP($A45,OUTIL!$AS:$AX,F$1,FALSE),IF($A$44="Produits finis de consommation",VLOOKUP($A45,OUTIL!$BA:$BF,F$1,FALSE),IF($A$44="Produits finis d'equipement agricole",VLOOKUP($A45,OUTIL!$BI:$BN,F$1,FALSE),IF($A$44="Produits finis d'equipement industriel",VLOOKUP($A45,OUTIL!$BQ:$BV,F$1,FALSE),"Ahmadovitch")))))))))/1000,0)</f>
        <v>206855</v>
      </c>
    </row>
    <row r="46" spans="1:6" ht="16.5" x14ac:dyDescent="0.3">
      <c r="A46">
        <v>2</v>
      </c>
      <c r="B46" s="5" t="str">
        <f>IF($A$44="Alimentation, boissons et tabacs",VLOOKUP(VLOOKUP($A46,OUTIL!$E:$J,B$1,FALSE),REF!$K:$L,2,FALSE),IF($A$44="Demi produits",VLOOKUP(VLOOKUP($A46,OUTIL!$M:$R,B$1,FALSE),REF!$N:$O,2,FALSE),IF($A$44="Energie  et  lubrifiants",VLOOKUP(VLOOKUP($A46,OUTIL!$U:$Z,B$1,FALSE),REF!$Z:$AA,2,FALSE),IF($A$44="Or industriel",VLOOKUP(VLOOKUP($A46,OUTIL!$AC:$AH,B$1,FALSE),REF!$AC:$AD,2,FALSE),IF($A$44="Produits bruts d'origine animale et vegetale",VLOOKUP(VLOOKUP($A46,OUTIL!$AK:$AP,B$1,FALSE),REF!$Q:$R,2,FALSE),IF($A$44="Produits bruts d'origine minerale",VLOOKUP(VLOOKUP($A46,OUTIL!$AS:$AX,B$1,FALSE),REF!$AF:$AG,2,FALSE),IF($A$44="Produits finis de consommation",VLOOKUP(VLOOKUP($A46,OUTIL!$BA:$BF,B$1,FALSE),REF!$T:$U,2,FALSE),IF($A$44="Produits finis d'equipement agricole",VLOOKUP(VLOOKUP($A46,OUTIL!$BI:$BN,B$1,FALSE),REF!$AI:$AJ,2,FALSE),IF($A$44="Produits finis d'equipement industriel",VLOOKUP(VLOOKUP($A46,OUTIL!$BQ:$BV,B$1,FALSE),REF!$W:$X,2,FALSE),"Ahmadovitch")))))))))</f>
        <v>Sous-produits animaux non comestibles</v>
      </c>
      <c r="C46" s="5">
        <f>ROUND(IF($A$44="Alimentation, boissons et tabacs",VLOOKUP($A46,OUTIL!$E:$J,C$1,FALSE),IF($A$44="Demi produits",VLOOKUP($A46,OUTIL!$M:$R,C$1,FALSE),IF($A$44="Energie  et  lubrifiants",VLOOKUP($A46,OUTIL!$U:$Z,C$1,FALSE),IF($A$44="Or industriel",VLOOKUP($A46,OUTIL!$AC:$AH,C$1,FALSE),IF($A$44="Produits bruts d'origine animale et vegetale",VLOOKUP($A46,OUTIL!$AK:$AP,C$1,FALSE),IF($A$44="Produits bruts d'origine minerale",VLOOKUP($A46,OUTIL!$AS:$AX,C$1,FALSE),IF($A$44="Produits finis de consommation",VLOOKUP($A46,OUTIL!$BA:$BF,C$1,FALSE),IF($A$44="Produits finis d'equipement agricole",VLOOKUP($A46,OUTIL!$BI:$BN,C$1,FALSE),IF($A$44="Produits finis d'equipement industriel",VLOOKUP($A46,OUTIL!$BQ:$BV,C$1,FALSE),"Ahmadovitch")))))))))/1000,0)</f>
        <v>7426</v>
      </c>
      <c r="D46" s="5">
        <f>ROUND(IF($A$44="Alimentation, boissons et tabacs",VLOOKUP($A46,OUTIL!$E:$J,D$1,FALSE),IF($A$44="Demi produits",VLOOKUP($A46,OUTIL!$M:$R,D$1,FALSE),IF($A$44="Energie  et  lubrifiants",VLOOKUP($A46,OUTIL!$U:$Z,D$1,FALSE),IF($A$44="Or industriel",VLOOKUP($A46,OUTIL!$AC:$AH,D$1,FALSE),IF($A$44="Produits bruts d'origine animale et vegetale",VLOOKUP($A46,OUTIL!$AK:$AP,D$1,FALSE),IF($A$44="Produits bruts d'origine minerale",VLOOKUP($A46,OUTIL!$AS:$AX,D$1,FALSE),IF($A$44="Produits finis de consommation",VLOOKUP($A46,OUTIL!$BA:$BF,D$1,FALSE),IF($A$44="Produits finis d'equipement agricole",VLOOKUP($A46,OUTIL!$BI:$BN,D$1,FALSE),IF($A$44="Produits finis d'equipement industriel",VLOOKUP($A46,OUTIL!$BQ:$BV,D$1,FALSE),"Ahmadovitch")))))))))/1000,0)</f>
        <v>443114</v>
      </c>
      <c r="E46" s="5">
        <f>ROUND(IF($A$44="Alimentation, boissons et tabacs",VLOOKUP($A46,OUTIL!$E:$J,E$1,FALSE),IF($A$44="Demi produits",VLOOKUP($A46,OUTIL!$M:$R,E$1,FALSE),IF($A$44="Energie  et  lubrifiants",VLOOKUP($A46,OUTIL!$U:$Z,E$1,FALSE),IF($A$44="Or industriel",VLOOKUP($A46,OUTIL!$AC:$AH,E$1,FALSE),IF($A$44="Produits bruts d'origine animale et vegetale",VLOOKUP($A46,OUTIL!$AK:$AP,E$1,FALSE),IF($A$44="Produits bruts d'origine minerale",VLOOKUP($A46,OUTIL!$AS:$AX,E$1,FALSE),IF($A$44="Produits finis de consommation",VLOOKUP($A46,OUTIL!$BA:$BF,E$1,FALSE),IF($A$44="Produits finis d'equipement agricole",VLOOKUP($A46,OUTIL!$BI:$BN,E$1,FALSE),IF($A$44="Produits finis d'equipement industriel",VLOOKUP($A46,OUTIL!$BQ:$BV,E$1,FALSE),"Ahmadovitch")))))))))/1000,0)</f>
        <v>9345</v>
      </c>
      <c r="F46" s="5">
        <f>ROUND(IF($A$44="Alimentation, boissons et tabacs",VLOOKUP($A46,OUTIL!$E:$J,F$1,FALSE),IF($A$44="Demi produits",VLOOKUP($A46,OUTIL!$M:$R,F$1,FALSE),IF($A$44="Energie  et  lubrifiants",VLOOKUP($A46,OUTIL!$U:$Z,F$1,FALSE),IF($A$44="Or industriel",VLOOKUP($A46,OUTIL!$AC:$AH,F$1,FALSE),IF($A$44="Produits bruts d'origine animale et vegetale",VLOOKUP($A46,OUTIL!$AK:$AP,F$1,FALSE),IF($A$44="Produits bruts d'origine minerale",VLOOKUP($A46,OUTIL!$AS:$AX,F$1,FALSE),IF($A$44="Produits finis de consommation",VLOOKUP($A46,OUTIL!$BA:$BF,F$1,FALSE),IF($A$44="Produits finis d'equipement agricole",VLOOKUP($A46,OUTIL!$BI:$BN,F$1,FALSE),IF($A$44="Produits finis d'equipement industriel",VLOOKUP($A46,OUTIL!$BQ:$BV,F$1,FALSE),"Ahmadovitch")))))))))/1000,0)</f>
        <v>456664</v>
      </c>
    </row>
    <row r="47" spans="1:6" ht="16.5" x14ac:dyDescent="0.3">
      <c r="A47">
        <v>3</v>
      </c>
      <c r="B47" s="5" t="str">
        <f>IF($A$44="Alimentation, boissons et tabacs",VLOOKUP(VLOOKUP($A47,OUTIL!$E:$J,B$1,FALSE),REF!$K:$L,2,FALSE),IF($A$44="Demi produits",VLOOKUP(VLOOKUP($A47,OUTIL!$M:$R,B$1,FALSE),REF!$N:$O,2,FALSE),IF($A$44="Energie  et  lubrifiants",VLOOKUP(VLOOKUP($A47,OUTIL!$U:$Z,B$1,FALSE),REF!$Z:$AA,2,FALSE),IF($A$44="Or industriel",VLOOKUP(VLOOKUP($A47,OUTIL!$AC:$AH,B$1,FALSE),REF!$AC:$AD,2,FALSE),IF($A$44="Produits bruts d'origine animale et vegetale",VLOOKUP(VLOOKUP($A47,OUTIL!$AK:$AP,B$1,FALSE),REF!$Q:$R,2,FALSE),IF($A$44="Produits bruts d'origine minerale",VLOOKUP(VLOOKUP($A47,OUTIL!$AS:$AX,B$1,FALSE),REF!$AF:$AG,2,FALSE),IF($A$44="Produits finis de consommation",VLOOKUP(VLOOKUP($A47,OUTIL!$BA:$BF,B$1,FALSE),REF!$T:$U,2,FALSE),IF($A$44="Produits finis d'equipement agricole",VLOOKUP(VLOOKUP($A47,OUTIL!$BI:$BN,B$1,FALSE),REF!$AI:$AJ,2,FALSE),IF($A$44="Produits finis d'equipement industriel",VLOOKUP(VLOOKUP($A47,OUTIL!$BQ:$BV,B$1,FALSE),REF!$W:$X,2,FALSE),"Ahmadovitch")))))))))</f>
        <v>Plantes et parties de plantes</v>
      </c>
      <c r="C47" s="5">
        <f>ROUND(IF($A$44="Alimentation, boissons et tabacs",VLOOKUP($A47,OUTIL!$E:$J,C$1,FALSE),IF($A$44="Demi produits",VLOOKUP($A47,OUTIL!$M:$R,C$1,FALSE),IF($A$44="Energie  et  lubrifiants",VLOOKUP($A47,OUTIL!$U:$Z,C$1,FALSE),IF($A$44="Or industriel",VLOOKUP($A47,OUTIL!$AC:$AH,C$1,FALSE),IF($A$44="Produits bruts d'origine animale et vegetale",VLOOKUP($A47,OUTIL!$AK:$AP,C$1,FALSE),IF($A$44="Produits bruts d'origine minerale",VLOOKUP($A47,OUTIL!$AS:$AX,C$1,FALSE),IF($A$44="Produits finis de consommation",VLOOKUP($A47,OUTIL!$BA:$BF,C$1,FALSE),IF($A$44="Produits finis d'equipement agricole",VLOOKUP($A47,OUTIL!$BI:$BN,C$1,FALSE),IF($A$44="Produits finis d'equipement industriel",VLOOKUP($A47,OUTIL!$BQ:$BV,C$1,FALSE),"Ahmadovitch")))))))))/1000,0)</f>
        <v>14407</v>
      </c>
      <c r="D47" s="5">
        <f>ROUND(IF($A$44="Alimentation, boissons et tabacs",VLOOKUP($A47,OUTIL!$E:$J,D$1,FALSE),IF($A$44="Demi produits",VLOOKUP($A47,OUTIL!$M:$R,D$1,FALSE),IF($A$44="Energie  et  lubrifiants",VLOOKUP($A47,OUTIL!$U:$Z,D$1,FALSE),IF($A$44="Or industriel",VLOOKUP($A47,OUTIL!$AC:$AH,D$1,FALSE),IF($A$44="Produits bruts d'origine animale et vegetale",VLOOKUP($A47,OUTIL!$AK:$AP,D$1,FALSE),IF($A$44="Produits bruts d'origine minerale",VLOOKUP($A47,OUTIL!$AS:$AX,D$1,FALSE),IF($A$44="Produits finis de consommation",VLOOKUP($A47,OUTIL!$BA:$BF,D$1,FALSE),IF($A$44="Produits finis d'equipement agricole",VLOOKUP($A47,OUTIL!$BI:$BN,D$1,FALSE),IF($A$44="Produits finis d'equipement industriel",VLOOKUP($A47,OUTIL!$BQ:$BV,D$1,FALSE),"Ahmadovitch")))))))))/1000,0)</f>
        <v>370554</v>
      </c>
      <c r="E47" s="5">
        <f>ROUND(IF($A$44="Alimentation, boissons et tabacs",VLOOKUP($A47,OUTIL!$E:$J,E$1,FALSE),IF($A$44="Demi produits",VLOOKUP($A47,OUTIL!$M:$R,E$1,FALSE),IF($A$44="Energie  et  lubrifiants",VLOOKUP($A47,OUTIL!$U:$Z,E$1,FALSE),IF($A$44="Or industriel",VLOOKUP($A47,OUTIL!$AC:$AH,E$1,FALSE),IF($A$44="Produits bruts d'origine animale et vegetale",VLOOKUP($A47,OUTIL!$AK:$AP,E$1,FALSE),IF($A$44="Produits bruts d'origine minerale",VLOOKUP($A47,OUTIL!$AS:$AX,E$1,FALSE),IF($A$44="Produits finis de consommation",VLOOKUP($A47,OUTIL!$BA:$BF,E$1,FALSE),IF($A$44="Produits finis d'equipement agricole",VLOOKUP($A47,OUTIL!$BI:$BN,E$1,FALSE),IF($A$44="Produits finis d'equipement industriel",VLOOKUP($A47,OUTIL!$BQ:$BV,E$1,FALSE),"Ahmadovitch")))))))))/1000,0)</f>
        <v>15710</v>
      </c>
      <c r="F47" s="5">
        <f>ROUND(IF($A$44="Alimentation, boissons et tabacs",VLOOKUP($A47,OUTIL!$E:$J,F$1,FALSE),IF($A$44="Demi produits",VLOOKUP($A47,OUTIL!$M:$R,F$1,FALSE),IF($A$44="Energie  et  lubrifiants",VLOOKUP($A47,OUTIL!$U:$Z,F$1,FALSE),IF($A$44="Or industriel",VLOOKUP($A47,OUTIL!$AC:$AH,F$1,FALSE),IF($A$44="Produits bruts d'origine animale et vegetale",VLOOKUP($A47,OUTIL!$AK:$AP,F$1,FALSE),IF($A$44="Produits bruts d'origine minerale",VLOOKUP($A47,OUTIL!$AS:$AX,F$1,FALSE),IF($A$44="Produits finis de consommation",VLOOKUP($A47,OUTIL!$BA:$BF,F$1,FALSE),IF($A$44="Produits finis d'equipement agricole",VLOOKUP($A47,OUTIL!$BI:$BN,F$1,FALSE),IF($A$44="Produits finis d'equipement industriel",VLOOKUP($A47,OUTIL!$BQ:$BV,F$1,FALSE),"Ahmadovitch")))))))))/1000,0)</f>
        <v>350279</v>
      </c>
    </row>
    <row r="48" spans="1:6" ht="16.5" x14ac:dyDescent="0.3">
      <c r="A48">
        <v>4</v>
      </c>
      <c r="B48" s="5" t="str">
        <f>IF($A$44="Alimentation, boissons et tabacs",VLOOKUP(VLOOKUP($A48,OUTIL!$E:$J,B$1,FALSE),REF!$K:$L,2,FALSE),IF($A$44="Demi produits",VLOOKUP(VLOOKUP($A48,OUTIL!$M:$R,B$1,FALSE),REF!$N:$O,2,FALSE),IF($A$44="Energie  et  lubrifiants",VLOOKUP(VLOOKUP($A48,OUTIL!$U:$Z,B$1,FALSE),REF!$Z:$AA,2,FALSE),IF($A$44="Or industriel",VLOOKUP(VLOOKUP($A48,OUTIL!$AC:$AH,B$1,FALSE),REF!$AC:$AD,2,FALSE),IF($A$44="Produits bruts d'origine animale et vegetale",VLOOKUP(VLOOKUP($A48,OUTIL!$AK:$AP,B$1,FALSE),REF!$Q:$R,2,FALSE),IF($A$44="Produits bruts d'origine minerale",VLOOKUP(VLOOKUP($A48,OUTIL!$AS:$AX,B$1,FALSE),REF!$AF:$AG,2,FALSE),IF($A$44="Produits finis de consommation",VLOOKUP(VLOOKUP($A48,OUTIL!$BA:$BF,B$1,FALSE),REF!$T:$U,2,FALSE),IF($A$44="Produits finis d'equipement agricole",VLOOKUP(VLOOKUP($A48,OUTIL!$BI:$BN,B$1,FALSE),REF!$AI:$AJ,2,FALSE),IF($A$44="Produits finis d'equipement industriel",VLOOKUP(VLOOKUP($A48,OUTIL!$BQ:$BV,B$1,FALSE),REF!$W:$X,2,FALSE),"Ahmadovitch")))))))))</f>
        <v>Graisses et huiles de poissons</v>
      </c>
      <c r="C48" s="5">
        <f>ROUND(IF($A$44="Alimentation, boissons et tabacs",VLOOKUP($A48,OUTIL!$E:$J,C$1,FALSE),IF($A$44="Demi produits",VLOOKUP($A48,OUTIL!$M:$R,C$1,FALSE),IF($A$44="Energie  et  lubrifiants",VLOOKUP($A48,OUTIL!$U:$Z,C$1,FALSE),IF($A$44="Or industriel",VLOOKUP($A48,OUTIL!$AC:$AH,C$1,FALSE),IF($A$44="Produits bruts d'origine animale et vegetale",VLOOKUP($A48,OUTIL!$AK:$AP,C$1,FALSE),IF($A$44="Produits bruts d'origine minerale",VLOOKUP($A48,OUTIL!$AS:$AX,C$1,FALSE),IF($A$44="Produits finis de consommation",VLOOKUP($A48,OUTIL!$BA:$BF,C$1,FALSE),IF($A$44="Produits finis d'equipement agricole",VLOOKUP($A48,OUTIL!$BI:$BN,C$1,FALSE),IF($A$44="Produits finis d'equipement industriel",VLOOKUP($A48,OUTIL!$BQ:$BV,C$1,FALSE),"Ahmadovitch")))))))))/1000,0)</f>
        <v>7086</v>
      </c>
      <c r="D48" s="5">
        <f>ROUND(IF($A$44="Alimentation, boissons et tabacs",VLOOKUP($A48,OUTIL!$E:$J,D$1,FALSE),IF($A$44="Demi produits",VLOOKUP($A48,OUTIL!$M:$R,D$1,FALSE),IF($A$44="Energie  et  lubrifiants",VLOOKUP($A48,OUTIL!$U:$Z,D$1,FALSE),IF($A$44="Or industriel",VLOOKUP($A48,OUTIL!$AC:$AH,D$1,FALSE),IF($A$44="Produits bruts d'origine animale et vegetale",VLOOKUP($A48,OUTIL!$AK:$AP,D$1,FALSE),IF($A$44="Produits bruts d'origine minerale",VLOOKUP($A48,OUTIL!$AS:$AX,D$1,FALSE),IF($A$44="Produits finis de consommation",VLOOKUP($A48,OUTIL!$BA:$BF,D$1,FALSE),IF($A$44="Produits finis d'equipement agricole",VLOOKUP($A48,OUTIL!$BI:$BN,D$1,FALSE),IF($A$44="Produits finis d'equipement industriel",VLOOKUP($A48,OUTIL!$BQ:$BV,D$1,FALSE),"Ahmadovitch")))))))))/1000,0)</f>
        <v>225124</v>
      </c>
      <c r="E48" s="5">
        <f>ROUND(IF($A$44="Alimentation, boissons et tabacs",VLOOKUP($A48,OUTIL!$E:$J,E$1,FALSE),IF($A$44="Demi produits",VLOOKUP($A48,OUTIL!$M:$R,E$1,FALSE),IF($A$44="Energie  et  lubrifiants",VLOOKUP($A48,OUTIL!$U:$Z,E$1,FALSE),IF($A$44="Or industriel",VLOOKUP($A48,OUTIL!$AC:$AH,E$1,FALSE),IF($A$44="Produits bruts d'origine animale et vegetale",VLOOKUP($A48,OUTIL!$AK:$AP,E$1,FALSE),IF($A$44="Produits bruts d'origine minerale",VLOOKUP($A48,OUTIL!$AS:$AX,E$1,FALSE),IF($A$44="Produits finis de consommation",VLOOKUP($A48,OUTIL!$BA:$BF,E$1,FALSE),IF($A$44="Produits finis d'equipement agricole",VLOOKUP($A48,OUTIL!$BI:$BN,E$1,FALSE),IF($A$44="Produits finis d'equipement industriel",VLOOKUP($A48,OUTIL!$BQ:$BV,E$1,FALSE),"Ahmadovitch")))))))))/1000,0)</f>
        <v>10384</v>
      </c>
      <c r="F48" s="5">
        <f>ROUND(IF($A$44="Alimentation, boissons et tabacs",VLOOKUP($A48,OUTIL!$E:$J,F$1,FALSE),IF($A$44="Demi produits",VLOOKUP($A48,OUTIL!$M:$R,F$1,FALSE),IF($A$44="Energie  et  lubrifiants",VLOOKUP($A48,OUTIL!$U:$Z,F$1,FALSE),IF($A$44="Or industriel",VLOOKUP($A48,OUTIL!$AC:$AH,F$1,FALSE),IF($A$44="Produits bruts d'origine animale et vegetale",VLOOKUP($A48,OUTIL!$AK:$AP,F$1,FALSE),IF($A$44="Produits bruts d'origine minerale",VLOOKUP($A48,OUTIL!$AS:$AX,F$1,FALSE),IF($A$44="Produits finis de consommation",VLOOKUP($A48,OUTIL!$BA:$BF,F$1,FALSE),IF($A$44="Produits finis d'equipement agricole",VLOOKUP($A48,OUTIL!$BI:$BN,F$1,FALSE),IF($A$44="Produits finis d'equipement industriel",VLOOKUP($A48,OUTIL!$BQ:$BV,F$1,FALSE),"Ahmadovitch")))))))))/1000,0)</f>
        <v>302001</v>
      </c>
    </row>
    <row r="49" spans="1:6" ht="16.5" x14ac:dyDescent="0.3">
      <c r="A49">
        <v>5</v>
      </c>
      <c r="B49" s="5" t="str">
        <f>IF($A$44="Alimentation, boissons et tabacs",VLOOKUP(VLOOKUP($A49,OUTIL!$E:$J,B$1,FALSE),REF!$K:$L,2,FALSE),IF($A$44="Demi produits",VLOOKUP(VLOOKUP($A49,OUTIL!$M:$R,B$1,FALSE),REF!$N:$O,2,FALSE),IF($A$44="Energie  et  lubrifiants",VLOOKUP(VLOOKUP($A49,OUTIL!$U:$Z,B$1,FALSE),REF!$Z:$AA,2,FALSE),IF($A$44="Or industriel",VLOOKUP(VLOOKUP($A49,OUTIL!$AC:$AH,B$1,FALSE),REF!$AC:$AD,2,FALSE),IF($A$44="Produits bruts d'origine animale et vegetale",VLOOKUP(VLOOKUP($A49,OUTIL!$AK:$AP,B$1,FALSE),REF!$Q:$R,2,FALSE),IF($A$44="Produits bruts d'origine minerale",VLOOKUP(VLOOKUP($A49,OUTIL!$AS:$AX,B$1,FALSE),REF!$AF:$AG,2,FALSE),IF($A$44="Produits finis de consommation",VLOOKUP(VLOOKUP($A49,OUTIL!$BA:$BF,B$1,FALSE),REF!$T:$U,2,FALSE),IF($A$44="Produits finis d'equipement agricole",VLOOKUP(VLOOKUP($A49,OUTIL!$BI:$BN,B$1,FALSE),REF!$AI:$AJ,2,FALSE),IF($A$44="Produits finis d'equipement industriel",VLOOKUP(VLOOKUP($A49,OUTIL!$BQ:$BV,B$1,FALSE),REF!$W:$X,2,FALSE),"Ahmadovitch")))))))))</f>
        <v>Autres huiles végétales brutes ou raffinées</v>
      </c>
      <c r="C49" s="5">
        <f>ROUND(IF($A$44="Alimentation, boissons et tabacs",VLOOKUP($A49,OUTIL!$E:$J,C$1,FALSE),IF($A$44="Demi produits",VLOOKUP($A49,OUTIL!$M:$R,C$1,FALSE),IF($A$44="Energie  et  lubrifiants",VLOOKUP($A49,OUTIL!$U:$Z,C$1,FALSE),IF($A$44="Or industriel",VLOOKUP($A49,OUTIL!$AC:$AH,C$1,FALSE),IF($A$44="Produits bruts d'origine animale et vegetale",VLOOKUP($A49,OUTIL!$AK:$AP,C$1,FALSE),IF($A$44="Produits bruts d'origine minerale",VLOOKUP($A49,OUTIL!$AS:$AX,C$1,FALSE),IF($A$44="Produits finis de consommation",VLOOKUP($A49,OUTIL!$BA:$BF,C$1,FALSE),IF($A$44="Produits finis d'equipement agricole",VLOOKUP($A49,OUTIL!$BI:$BN,C$1,FALSE),IF($A$44="Produits finis d'equipement industriel",VLOOKUP($A49,OUTIL!$BQ:$BV,C$1,FALSE),"Ahmadovitch")))))))))/1000,0)</f>
        <v>3423</v>
      </c>
      <c r="D49" s="5">
        <f>ROUND(IF($A$44="Alimentation, boissons et tabacs",VLOOKUP($A49,OUTIL!$E:$J,D$1,FALSE),IF($A$44="Demi produits",VLOOKUP($A49,OUTIL!$M:$R,D$1,FALSE),IF($A$44="Energie  et  lubrifiants",VLOOKUP($A49,OUTIL!$U:$Z,D$1,FALSE),IF($A$44="Or industriel",VLOOKUP($A49,OUTIL!$AC:$AH,D$1,FALSE),IF($A$44="Produits bruts d'origine animale et vegetale",VLOOKUP($A49,OUTIL!$AK:$AP,D$1,FALSE),IF($A$44="Produits bruts d'origine minerale",VLOOKUP($A49,OUTIL!$AS:$AX,D$1,FALSE),IF($A$44="Produits finis de consommation",VLOOKUP($A49,OUTIL!$BA:$BF,D$1,FALSE),IF($A$44="Produits finis d'equipement agricole",VLOOKUP($A49,OUTIL!$BI:$BN,D$1,FALSE),IF($A$44="Produits finis d'equipement industriel",VLOOKUP($A49,OUTIL!$BQ:$BV,D$1,FALSE),"Ahmadovitch")))))))))/1000,0)</f>
        <v>207295</v>
      </c>
      <c r="E49" s="5">
        <f>ROUND(IF($A$44="Alimentation, boissons et tabacs",VLOOKUP($A49,OUTIL!$E:$J,E$1,FALSE),IF($A$44="Demi produits",VLOOKUP($A49,OUTIL!$M:$R,E$1,FALSE),IF($A$44="Energie  et  lubrifiants",VLOOKUP($A49,OUTIL!$U:$Z,E$1,FALSE),IF($A$44="Or industriel",VLOOKUP($A49,OUTIL!$AC:$AH,E$1,FALSE),IF($A$44="Produits bruts d'origine animale et vegetale",VLOOKUP($A49,OUTIL!$AK:$AP,E$1,FALSE),IF($A$44="Produits bruts d'origine minerale",VLOOKUP($A49,OUTIL!$AS:$AX,E$1,FALSE),IF($A$44="Produits finis de consommation",VLOOKUP($A49,OUTIL!$BA:$BF,E$1,FALSE),IF($A$44="Produits finis d'equipement agricole",VLOOKUP($A49,OUTIL!$BI:$BN,E$1,FALSE),IF($A$44="Produits finis d'equipement industriel",VLOOKUP($A49,OUTIL!$BQ:$BV,E$1,FALSE),"Ahmadovitch")))))))))/1000,0)</f>
        <v>991</v>
      </c>
      <c r="F49" s="5">
        <f>ROUND(IF($A$44="Alimentation, boissons et tabacs",VLOOKUP($A49,OUTIL!$E:$J,F$1,FALSE),IF($A$44="Demi produits",VLOOKUP($A49,OUTIL!$M:$R,F$1,FALSE),IF($A$44="Energie  et  lubrifiants",VLOOKUP($A49,OUTIL!$U:$Z,F$1,FALSE),IF($A$44="Or industriel",VLOOKUP($A49,OUTIL!$AC:$AH,F$1,FALSE),IF($A$44="Produits bruts d'origine animale et vegetale",VLOOKUP($A49,OUTIL!$AK:$AP,F$1,FALSE),IF($A$44="Produits bruts d'origine minerale",VLOOKUP($A49,OUTIL!$AS:$AX,F$1,FALSE),IF($A$44="Produits finis de consommation",VLOOKUP($A49,OUTIL!$BA:$BF,F$1,FALSE),IF($A$44="Produits finis d'equipement agricole",VLOOKUP($A49,OUTIL!$BI:$BN,F$1,FALSE),IF($A$44="Produits finis d'equipement industriel",VLOOKUP($A49,OUTIL!$BQ:$BV,F$1,FALSE),"Ahmadovitch")))))))))/1000,0)</f>
        <v>158416</v>
      </c>
    </row>
    <row r="50" spans="1:6" ht="16.5" x14ac:dyDescent="0.3">
      <c r="A50">
        <v>6</v>
      </c>
      <c r="B50" s="5" t="str">
        <f>IF($A$44="Alimentation, boissons et tabacs",VLOOKUP(VLOOKUP($A50,OUTIL!$E:$J,B$1,FALSE),REF!$K:$L,2,FALSE),IF($A$44="Demi produits",VLOOKUP(VLOOKUP($A50,OUTIL!$M:$R,B$1,FALSE),REF!$N:$O,2,FALSE),IF($A$44="Energie  et  lubrifiants",VLOOKUP(VLOOKUP($A50,OUTIL!$U:$Z,B$1,FALSE),REF!$Z:$AA,2,FALSE),IF($A$44="Or industriel",VLOOKUP(VLOOKUP($A50,OUTIL!$AC:$AH,B$1,FALSE),REF!$AC:$AD,2,FALSE),IF($A$44="Produits bruts d'origine animale et vegetale",VLOOKUP(VLOOKUP($A50,OUTIL!$AK:$AP,B$1,FALSE),REF!$Q:$R,2,FALSE),IF($A$44="Produits bruts d'origine minerale",VLOOKUP(VLOOKUP($A50,OUTIL!$AS:$AX,B$1,FALSE),REF!$AF:$AG,2,FALSE),IF($A$44="Produits finis de consommation",VLOOKUP(VLOOKUP($A50,OUTIL!$BA:$BF,B$1,FALSE),REF!$T:$U,2,FALSE),IF($A$44="Produits finis d'equipement agricole",VLOOKUP(VLOOKUP($A50,OUTIL!$BI:$BN,B$1,FALSE),REF!$AI:$AJ,2,FALSE),IF($A$44="Produits finis d'equipement industriel",VLOOKUP(VLOOKUP($A50,OUTIL!$BQ:$BV,B$1,FALSE),REF!$W:$X,2,FALSE),"Ahmadovitch")))))))))</f>
        <v>Gommes; résines et autres sucs et extraits végétaux</v>
      </c>
      <c r="C50" s="5">
        <f>ROUND(IF($A$44="Alimentation, boissons et tabacs",VLOOKUP($A50,OUTIL!$E:$J,C$1,FALSE),IF($A$44="Demi produits",VLOOKUP($A50,OUTIL!$M:$R,C$1,FALSE),IF($A$44="Energie  et  lubrifiants",VLOOKUP($A50,OUTIL!$U:$Z,C$1,FALSE),IF($A$44="Or industriel",VLOOKUP($A50,OUTIL!$AC:$AH,C$1,FALSE),IF($A$44="Produits bruts d'origine animale et vegetale",VLOOKUP($A50,OUTIL!$AK:$AP,C$1,FALSE),IF($A$44="Produits bruts d'origine minerale",VLOOKUP($A50,OUTIL!$AS:$AX,C$1,FALSE),IF($A$44="Produits finis de consommation",VLOOKUP($A50,OUTIL!$BA:$BF,C$1,FALSE),IF($A$44="Produits finis d'equipement agricole",VLOOKUP($A50,OUTIL!$BI:$BN,C$1,FALSE),IF($A$44="Produits finis d'equipement industriel",VLOOKUP($A50,OUTIL!$BQ:$BV,C$1,FALSE),"Ahmadovitch")))))))))/1000,0)</f>
        <v>722</v>
      </c>
      <c r="D50" s="5">
        <f>ROUND(IF($A$44="Alimentation, boissons et tabacs",VLOOKUP($A50,OUTIL!$E:$J,D$1,FALSE),IF($A$44="Demi produits",VLOOKUP($A50,OUTIL!$M:$R,D$1,FALSE),IF($A$44="Energie  et  lubrifiants",VLOOKUP($A50,OUTIL!$U:$Z,D$1,FALSE),IF($A$44="Or industriel",VLOOKUP($A50,OUTIL!$AC:$AH,D$1,FALSE),IF($A$44="Produits bruts d'origine animale et vegetale",VLOOKUP($A50,OUTIL!$AK:$AP,D$1,FALSE),IF($A$44="Produits bruts d'origine minerale",VLOOKUP($A50,OUTIL!$AS:$AX,D$1,FALSE),IF($A$44="Produits finis de consommation",VLOOKUP($A50,OUTIL!$BA:$BF,D$1,FALSE),IF($A$44="Produits finis d'equipement agricole",VLOOKUP($A50,OUTIL!$BI:$BN,D$1,FALSE),IF($A$44="Produits finis d'equipement industriel",VLOOKUP($A50,OUTIL!$BQ:$BV,D$1,FALSE),"Ahmadovitch")))))))))/1000,0)</f>
        <v>146182</v>
      </c>
      <c r="E50" s="5">
        <f>ROUND(IF($A$44="Alimentation, boissons et tabacs",VLOOKUP($A50,OUTIL!$E:$J,E$1,FALSE),IF($A$44="Demi produits",VLOOKUP($A50,OUTIL!$M:$R,E$1,FALSE),IF($A$44="Energie  et  lubrifiants",VLOOKUP($A50,OUTIL!$U:$Z,E$1,FALSE),IF($A$44="Or industriel",VLOOKUP($A50,OUTIL!$AC:$AH,E$1,FALSE),IF($A$44="Produits bruts d'origine animale et vegetale",VLOOKUP($A50,OUTIL!$AK:$AP,E$1,FALSE),IF($A$44="Produits bruts d'origine minerale",VLOOKUP($A50,OUTIL!$AS:$AX,E$1,FALSE),IF($A$44="Produits finis de consommation",VLOOKUP($A50,OUTIL!$BA:$BF,E$1,FALSE),IF($A$44="Produits finis d'equipement agricole",VLOOKUP($A50,OUTIL!$BI:$BN,E$1,FALSE),IF($A$44="Produits finis d'equipement industriel",VLOOKUP($A50,OUTIL!$BQ:$BV,E$1,FALSE),"Ahmadovitch")))))))))/1000,0)</f>
        <v>732</v>
      </c>
      <c r="F50" s="5">
        <f>ROUND(IF($A$44="Alimentation, boissons et tabacs",VLOOKUP($A50,OUTIL!$E:$J,F$1,FALSE),IF($A$44="Demi produits",VLOOKUP($A50,OUTIL!$M:$R,F$1,FALSE),IF($A$44="Energie  et  lubrifiants",VLOOKUP($A50,OUTIL!$U:$Z,F$1,FALSE),IF($A$44="Or industriel",VLOOKUP($A50,OUTIL!$AC:$AH,F$1,FALSE),IF($A$44="Produits bruts d'origine animale et vegetale",VLOOKUP($A50,OUTIL!$AK:$AP,F$1,FALSE),IF($A$44="Produits bruts d'origine minerale",VLOOKUP($A50,OUTIL!$AS:$AX,F$1,FALSE),IF($A$44="Produits finis de consommation",VLOOKUP($A50,OUTIL!$BA:$BF,F$1,FALSE),IF($A$44="Produits finis d'equipement agricole",VLOOKUP($A50,OUTIL!$BI:$BN,F$1,FALSE),IF($A$44="Produits finis d'equipement industriel",VLOOKUP($A50,OUTIL!$BQ:$BV,F$1,FALSE),"Ahmadovitch")))))))))/1000,0)</f>
        <v>151819</v>
      </c>
    </row>
    <row r="51" spans="1:6" ht="16.5" x14ac:dyDescent="0.3">
      <c r="A51">
        <v>7</v>
      </c>
      <c r="B51" s="5" t="str">
        <f>IF($A$44="Alimentation, boissons et tabacs",VLOOKUP(VLOOKUP($A51,OUTIL!$E:$J,B$1,FALSE),REF!$K:$L,2,FALSE),IF($A$44="Demi produits",VLOOKUP(VLOOKUP($A51,OUTIL!$M:$R,B$1,FALSE),REF!$N:$O,2,FALSE),IF($A$44="Energie  et  lubrifiants",VLOOKUP(VLOOKUP($A51,OUTIL!$U:$Z,B$1,FALSE),REF!$Z:$AA,2,FALSE),IF($A$44="Or industriel",VLOOKUP(VLOOKUP($A51,OUTIL!$AC:$AH,B$1,FALSE),REF!$AC:$AD,2,FALSE),IF($A$44="Produits bruts d'origine animale et vegetale",VLOOKUP(VLOOKUP($A51,OUTIL!$AK:$AP,B$1,FALSE),REF!$Q:$R,2,FALSE),IF($A$44="Produits bruts d'origine minerale",VLOOKUP(VLOOKUP($A51,OUTIL!$AS:$AX,B$1,FALSE),REF!$AF:$AG,2,FALSE),IF($A$44="Produits finis de consommation",VLOOKUP(VLOOKUP($A51,OUTIL!$BA:$BF,B$1,FALSE),REF!$T:$U,2,FALSE),IF($A$44="Produits finis d'equipement agricole",VLOOKUP(VLOOKUP($A51,OUTIL!$BI:$BN,B$1,FALSE),REF!$AI:$AJ,2,FALSE),IF($A$44="Produits finis d'equipement industriel",VLOOKUP(VLOOKUP($A51,OUTIL!$BQ:$BV,B$1,FALSE),REF!$W:$X,2,FALSE),"Ahmadovitch")))))))))</f>
        <v>Plantes vivantes et produits de la floriculture</v>
      </c>
      <c r="C51" s="5">
        <f>ROUND(IF($A$44="Alimentation, boissons et tabacs",VLOOKUP($A51,OUTIL!$E:$J,C$1,FALSE),IF($A$44="Demi produits",VLOOKUP($A51,OUTIL!$M:$R,C$1,FALSE),IF($A$44="Energie  et  lubrifiants",VLOOKUP($A51,OUTIL!$U:$Z,C$1,FALSE),IF($A$44="Or industriel",VLOOKUP($A51,OUTIL!$AC:$AH,C$1,FALSE),IF($A$44="Produits bruts d'origine animale et vegetale",VLOOKUP($A51,OUTIL!$AK:$AP,C$1,FALSE),IF($A$44="Produits bruts d'origine minerale",VLOOKUP($A51,OUTIL!$AS:$AX,C$1,FALSE),IF($A$44="Produits finis de consommation",VLOOKUP($A51,OUTIL!$BA:$BF,C$1,FALSE),IF($A$44="Produits finis d'equipement agricole",VLOOKUP($A51,OUTIL!$BI:$BN,C$1,FALSE),IF($A$44="Produits finis d'equipement industriel",VLOOKUP($A51,OUTIL!$BQ:$BV,C$1,FALSE),"Ahmadovitch")))))))))/1000,0)</f>
        <v>5937</v>
      </c>
      <c r="D51" s="5">
        <f>ROUND(IF($A$44="Alimentation, boissons et tabacs",VLOOKUP($A51,OUTIL!$E:$J,D$1,FALSE),IF($A$44="Demi produits",VLOOKUP($A51,OUTIL!$M:$R,D$1,FALSE),IF($A$44="Energie  et  lubrifiants",VLOOKUP($A51,OUTIL!$U:$Z,D$1,FALSE),IF($A$44="Or industriel",VLOOKUP($A51,OUTIL!$AC:$AH,D$1,FALSE),IF($A$44="Produits bruts d'origine animale et vegetale",VLOOKUP($A51,OUTIL!$AK:$AP,D$1,FALSE),IF($A$44="Produits bruts d'origine minerale",VLOOKUP($A51,OUTIL!$AS:$AX,D$1,FALSE),IF($A$44="Produits finis de consommation",VLOOKUP($A51,OUTIL!$BA:$BF,D$1,FALSE),IF($A$44="Produits finis d'equipement agricole",VLOOKUP($A51,OUTIL!$BI:$BN,D$1,FALSE),IF($A$44="Produits finis d'equipement industriel",VLOOKUP($A51,OUTIL!$BQ:$BV,D$1,FALSE),"Ahmadovitch")))))))))/1000,0)</f>
        <v>131291</v>
      </c>
      <c r="E51" s="5">
        <f>ROUND(IF($A$44="Alimentation, boissons et tabacs",VLOOKUP($A51,OUTIL!$E:$J,E$1,FALSE),IF($A$44="Demi produits",VLOOKUP($A51,OUTIL!$M:$R,E$1,FALSE),IF($A$44="Energie  et  lubrifiants",VLOOKUP($A51,OUTIL!$U:$Z,E$1,FALSE),IF($A$44="Or industriel",VLOOKUP($A51,OUTIL!$AC:$AH,E$1,FALSE),IF($A$44="Produits bruts d'origine animale et vegetale",VLOOKUP($A51,OUTIL!$AK:$AP,E$1,FALSE),IF($A$44="Produits bruts d'origine minerale",VLOOKUP($A51,OUTIL!$AS:$AX,E$1,FALSE),IF($A$44="Produits finis de consommation",VLOOKUP($A51,OUTIL!$BA:$BF,E$1,FALSE),IF($A$44="Produits finis d'equipement agricole",VLOOKUP($A51,OUTIL!$BI:$BN,E$1,FALSE),IF($A$44="Produits finis d'equipement industriel",VLOOKUP($A51,OUTIL!$BQ:$BV,E$1,FALSE),"Ahmadovitch")))))))))/1000,0)</f>
        <v>6333</v>
      </c>
      <c r="F51" s="5">
        <f>ROUND(IF($A$44="Alimentation, boissons et tabacs",VLOOKUP($A51,OUTIL!$E:$J,F$1,FALSE),IF($A$44="Demi produits",VLOOKUP($A51,OUTIL!$M:$R,F$1,FALSE),IF($A$44="Energie  et  lubrifiants",VLOOKUP($A51,OUTIL!$U:$Z,F$1,FALSE),IF($A$44="Or industriel",VLOOKUP($A51,OUTIL!$AC:$AH,F$1,FALSE),IF($A$44="Produits bruts d'origine animale et vegetale",VLOOKUP($A51,OUTIL!$AK:$AP,F$1,FALSE),IF($A$44="Produits bruts d'origine minerale",VLOOKUP($A51,OUTIL!$AS:$AX,F$1,FALSE),IF($A$44="Produits finis de consommation",VLOOKUP($A51,OUTIL!$BA:$BF,F$1,FALSE),IF($A$44="Produits finis d'equipement agricole",VLOOKUP($A51,OUTIL!$BI:$BN,F$1,FALSE),IF($A$44="Produits finis d'equipement industriel",VLOOKUP($A51,OUTIL!$BQ:$BV,F$1,FALSE),"Ahmadovitch")))))))))/1000,0)</f>
        <v>129652</v>
      </c>
    </row>
    <row r="52" spans="1:6" ht="16.5" x14ac:dyDescent="0.3">
      <c r="A52">
        <v>8</v>
      </c>
      <c r="B52" s="5" t="str">
        <f>IF($A$44="Alimentation, boissons et tabacs",VLOOKUP(VLOOKUP($A52,OUTIL!$E:$J,B$1,FALSE),REF!$K:$L,2,FALSE),IF($A$44="Demi produits",VLOOKUP(VLOOKUP($A52,OUTIL!$M:$R,B$1,FALSE),REF!$N:$O,2,FALSE),IF($A$44="Energie  et  lubrifiants",VLOOKUP(VLOOKUP($A52,OUTIL!$U:$Z,B$1,FALSE),REF!$Z:$AA,2,FALSE),IF($A$44="Or industriel",VLOOKUP(VLOOKUP($A52,OUTIL!$AC:$AH,B$1,FALSE),REF!$AC:$AD,2,FALSE),IF($A$44="Produits bruts d'origine animale et vegetale",VLOOKUP(VLOOKUP($A52,OUTIL!$AK:$AP,B$1,FALSE),REF!$Q:$R,2,FALSE),IF($A$44="Produits bruts d'origine minerale",VLOOKUP(VLOOKUP($A52,OUTIL!$AS:$AX,B$1,FALSE),REF!$AF:$AG,2,FALSE),IF($A$44="Produits finis de consommation",VLOOKUP(VLOOKUP($A52,OUTIL!$BA:$BF,B$1,FALSE),REF!$T:$U,2,FALSE),IF($A$44="Produits finis d'equipement agricole",VLOOKUP(VLOOKUP($A52,OUTIL!$BI:$BN,B$1,FALSE),REF!$AI:$AJ,2,FALSE),IF($A$44="Produits finis d'equipement industriel",VLOOKUP(VLOOKUP($A52,OUTIL!$BQ:$BV,B$1,FALSE),REF!$W:$X,2,FALSE),"Ahmadovitch")))))))))</f>
        <v>Agar-agar</v>
      </c>
      <c r="C52" s="5">
        <f>ROUND(IF($A$44="Alimentation, boissons et tabacs",VLOOKUP($A52,OUTIL!$E:$J,C$1,FALSE),IF($A$44="Demi produits",VLOOKUP($A52,OUTIL!$M:$R,C$1,FALSE),IF($A$44="Energie  et  lubrifiants",VLOOKUP($A52,OUTIL!$U:$Z,C$1,FALSE),IF($A$44="Or industriel",VLOOKUP($A52,OUTIL!$AC:$AH,C$1,FALSE),IF($A$44="Produits bruts d'origine animale et vegetale",VLOOKUP($A52,OUTIL!$AK:$AP,C$1,FALSE),IF($A$44="Produits bruts d'origine minerale",VLOOKUP($A52,OUTIL!$AS:$AX,C$1,FALSE),IF($A$44="Produits finis de consommation",VLOOKUP($A52,OUTIL!$BA:$BF,C$1,FALSE),IF($A$44="Produits finis d'equipement agricole",VLOOKUP($A52,OUTIL!$BI:$BN,C$1,FALSE),IF($A$44="Produits finis d'equipement industriel",VLOOKUP($A52,OUTIL!$BQ:$BV,C$1,FALSE),"Ahmadovitch")))))))))/1000,0)</f>
        <v>376</v>
      </c>
      <c r="D52" s="5">
        <f>ROUND(IF($A$44="Alimentation, boissons et tabacs",VLOOKUP($A52,OUTIL!$E:$J,D$1,FALSE),IF($A$44="Demi produits",VLOOKUP($A52,OUTIL!$M:$R,D$1,FALSE),IF($A$44="Energie  et  lubrifiants",VLOOKUP($A52,OUTIL!$U:$Z,D$1,FALSE),IF($A$44="Or industriel",VLOOKUP($A52,OUTIL!$AC:$AH,D$1,FALSE),IF($A$44="Produits bruts d'origine animale et vegetale",VLOOKUP($A52,OUTIL!$AK:$AP,D$1,FALSE),IF($A$44="Produits bruts d'origine minerale",VLOOKUP($A52,OUTIL!$AS:$AX,D$1,FALSE),IF($A$44="Produits finis de consommation",VLOOKUP($A52,OUTIL!$BA:$BF,D$1,FALSE),IF($A$44="Produits finis d'equipement agricole",VLOOKUP($A52,OUTIL!$BI:$BN,D$1,FALSE),IF($A$44="Produits finis d'equipement industriel",VLOOKUP($A52,OUTIL!$BQ:$BV,D$1,FALSE),"Ahmadovitch")))))))))/1000,0)</f>
        <v>114531</v>
      </c>
      <c r="E52" s="5">
        <f>ROUND(IF($A$44="Alimentation, boissons et tabacs",VLOOKUP($A52,OUTIL!$E:$J,E$1,FALSE),IF($A$44="Demi produits",VLOOKUP($A52,OUTIL!$M:$R,E$1,FALSE),IF($A$44="Energie  et  lubrifiants",VLOOKUP($A52,OUTIL!$U:$Z,E$1,FALSE),IF($A$44="Or industriel",VLOOKUP($A52,OUTIL!$AC:$AH,E$1,FALSE),IF($A$44="Produits bruts d'origine animale et vegetale",VLOOKUP($A52,OUTIL!$AK:$AP,E$1,FALSE),IF($A$44="Produits bruts d'origine minerale",VLOOKUP($A52,OUTIL!$AS:$AX,E$1,FALSE),IF($A$44="Produits finis de consommation",VLOOKUP($A52,OUTIL!$BA:$BF,E$1,FALSE),IF($A$44="Produits finis d'equipement agricole",VLOOKUP($A52,OUTIL!$BI:$BN,E$1,FALSE),IF($A$44="Produits finis d'equipement industriel",VLOOKUP($A52,OUTIL!$BQ:$BV,E$1,FALSE),"Ahmadovitch")))))))))/1000,0)</f>
        <v>380</v>
      </c>
      <c r="F52" s="5">
        <f>ROUND(IF($A$44="Alimentation, boissons et tabacs",VLOOKUP($A52,OUTIL!$E:$J,F$1,FALSE),IF($A$44="Demi produits",VLOOKUP($A52,OUTIL!$M:$R,F$1,FALSE),IF($A$44="Energie  et  lubrifiants",VLOOKUP($A52,OUTIL!$U:$Z,F$1,FALSE),IF($A$44="Or industriel",VLOOKUP($A52,OUTIL!$AC:$AH,F$1,FALSE),IF($A$44="Produits bruts d'origine animale et vegetale",VLOOKUP($A52,OUTIL!$AK:$AP,F$1,FALSE),IF($A$44="Produits bruts d'origine minerale",VLOOKUP($A52,OUTIL!$AS:$AX,F$1,FALSE),IF($A$44="Produits finis de consommation",VLOOKUP($A52,OUTIL!$BA:$BF,F$1,FALSE),IF($A$44="Produits finis d'equipement agricole",VLOOKUP($A52,OUTIL!$BI:$BN,F$1,FALSE),IF($A$44="Produits finis d'equipement industriel",VLOOKUP($A52,OUTIL!$BQ:$BV,F$1,FALSE),"Ahmadovitch")))))))))/1000,0)</f>
        <v>119479</v>
      </c>
    </row>
    <row r="53" spans="1:6" ht="16.5" x14ac:dyDescent="0.3">
      <c r="A53">
        <v>9</v>
      </c>
      <c r="B53" s="5" t="str">
        <f>IF($A$44="Alimentation, boissons et tabacs",VLOOKUP(VLOOKUP($A53,OUTIL!$E:$J,B$1,FALSE),REF!$K:$L,2,FALSE),IF($A$44="Demi produits",VLOOKUP(VLOOKUP($A53,OUTIL!$M:$R,B$1,FALSE),REF!$N:$O,2,FALSE),IF($A$44="Energie  et  lubrifiants",VLOOKUP(VLOOKUP($A53,OUTIL!$U:$Z,B$1,FALSE),REF!$Z:$AA,2,FALSE),IF($A$44="Or industriel",VLOOKUP(VLOOKUP($A53,OUTIL!$AC:$AH,B$1,FALSE),REF!$AC:$AD,2,FALSE),IF($A$44="Produits bruts d'origine animale et vegetale",VLOOKUP(VLOOKUP($A53,OUTIL!$AK:$AP,B$1,FALSE),REF!$Q:$R,2,FALSE),IF($A$44="Produits bruts d'origine minerale",VLOOKUP(VLOOKUP($A53,OUTIL!$AS:$AX,B$1,FALSE),REF!$AF:$AG,2,FALSE),IF($A$44="Produits finis de consommation",VLOOKUP(VLOOKUP($A53,OUTIL!$BA:$BF,B$1,FALSE),REF!$T:$U,2,FALSE),IF($A$44="Produits finis d'equipement agricole",VLOOKUP(VLOOKUP($A53,OUTIL!$BI:$BN,B$1,FALSE),REF!$AI:$AJ,2,FALSE),IF($A$44="Produits finis d'equipement industriel",VLOOKUP(VLOOKUP($A53,OUTIL!$BQ:$BV,B$1,FALSE),REF!$W:$X,2,FALSE),"Ahmadovitch")))))))))</f>
        <v>Huile de soja brute ou raffinée</v>
      </c>
      <c r="C53" s="5">
        <f>ROUND(IF($A$44="Alimentation, boissons et tabacs",VLOOKUP($A53,OUTIL!$E:$J,C$1,FALSE),IF($A$44="Demi produits",VLOOKUP($A53,OUTIL!$M:$R,C$1,FALSE),IF($A$44="Energie  et  lubrifiants",VLOOKUP($A53,OUTIL!$U:$Z,C$1,FALSE),IF($A$44="Or industriel",VLOOKUP($A53,OUTIL!$AC:$AH,C$1,FALSE),IF($A$44="Produits bruts d'origine animale et vegetale",VLOOKUP($A53,OUTIL!$AK:$AP,C$1,FALSE),IF($A$44="Produits bruts d'origine minerale",VLOOKUP($A53,OUTIL!$AS:$AX,C$1,FALSE),IF($A$44="Produits finis de consommation",VLOOKUP($A53,OUTIL!$BA:$BF,C$1,FALSE),IF($A$44="Produits finis d'equipement agricole",VLOOKUP($A53,OUTIL!$BI:$BN,C$1,FALSE),IF($A$44="Produits finis d'equipement industriel",VLOOKUP($A53,OUTIL!$BQ:$BV,C$1,FALSE),"Ahmadovitch")))))))))/1000,0)</f>
        <v>5911</v>
      </c>
      <c r="D53" s="5">
        <f>ROUND(IF($A$44="Alimentation, boissons et tabacs",VLOOKUP($A53,OUTIL!$E:$J,D$1,FALSE),IF($A$44="Demi produits",VLOOKUP($A53,OUTIL!$M:$R,D$1,FALSE),IF($A$44="Energie  et  lubrifiants",VLOOKUP($A53,OUTIL!$U:$Z,D$1,FALSE),IF($A$44="Or industriel",VLOOKUP($A53,OUTIL!$AC:$AH,D$1,FALSE),IF($A$44="Produits bruts d'origine animale et vegetale",VLOOKUP($A53,OUTIL!$AK:$AP,D$1,FALSE),IF($A$44="Produits bruts d'origine minerale",VLOOKUP($A53,OUTIL!$AS:$AX,D$1,FALSE),IF($A$44="Produits finis de consommation",VLOOKUP($A53,OUTIL!$BA:$BF,D$1,FALSE),IF($A$44="Produits finis d'equipement agricole",VLOOKUP($A53,OUTIL!$BI:$BN,D$1,FALSE),IF($A$44="Produits finis d'equipement industriel",VLOOKUP($A53,OUTIL!$BQ:$BV,D$1,FALSE),"Ahmadovitch")))))))))/1000,0)</f>
        <v>85587</v>
      </c>
      <c r="E53" s="5">
        <f>ROUND(IF($A$44="Alimentation, boissons et tabacs",VLOOKUP($A53,OUTIL!$E:$J,E$1,FALSE),IF($A$44="Demi produits",VLOOKUP($A53,OUTIL!$M:$R,E$1,FALSE),IF($A$44="Energie  et  lubrifiants",VLOOKUP($A53,OUTIL!$U:$Z,E$1,FALSE),IF($A$44="Or industriel",VLOOKUP($A53,OUTIL!$AC:$AH,E$1,FALSE),IF($A$44="Produits bruts d'origine animale et vegetale",VLOOKUP($A53,OUTIL!$AK:$AP,E$1,FALSE),IF($A$44="Produits bruts d'origine minerale",VLOOKUP($A53,OUTIL!$AS:$AX,E$1,FALSE),IF($A$44="Produits finis de consommation",VLOOKUP($A53,OUTIL!$BA:$BF,E$1,FALSE),IF($A$44="Produits finis d'equipement agricole",VLOOKUP($A53,OUTIL!$BI:$BN,E$1,FALSE),IF($A$44="Produits finis d'equipement industriel",VLOOKUP($A53,OUTIL!$BQ:$BV,E$1,FALSE),"Ahmadovitch")))))))))/1000,0)</f>
        <v>5748</v>
      </c>
      <c r="F53" s="5">
        <f>ROUND(IF($A$44="Alimentation, boissons et tabacs",VLOOKUP($A53,OUTIL!$E:$J,F$1,FALSE),IF($A$44="Demi produits",VLOOKUP($A53,OUTIL!$M:$R,F$1,FALSE),IF($A$44="Energie  et  lubrifiants",VLOOKUP($A53,OUTIL!$U:$Z,F$1,FALSE),IF($A$44="Or industriel",VLOOKUP($A53,OUTIL!$AC:$AH,F$1,FALSE),IF($A$44="Produits bruts d'origine animale et vegetale",VLOOKUP($A53,OUTIL!$AK:$AP,F$1,FALSE),IF($A$44="Produits bruts d'origine minerale",VLOOKUP($A53,OUTIL!$AS:$AX,F$1,FALSE),IF($A$44="Produits finis de consommation",VLOOKUP($A53,OUTIL!$BA:$BF,F$1,FALSE),IF($A$44="Produits finis d'equipement agricole",VLOOKUP($A53,OUTIL!$BI:$BN,F$1,FALSE),IF($A$44="Produits finis d'equipement industriel",VLOOKUP($A53,OUTIL!$BQ:$BV,F$1,FALSE),"Ahmadovitch")))))))))/1000,0)</f>
        <v>83186</v>
      </c>
    </row>
    <row r="54" spans="1:6" ht="16.5" x14ac:dyDescent="0.3">
      <c r="A54">
        <v>10</v>
      </c>
      <c r="B54" s="5" t="str">
        <f>IF($A$44="Alimentation, boissons et tabacs",VLOOKUP(VLOOKUP($A54,OUTIL!$E:$J,B$1,FALSE),REF!$K:$L,2,FALSE),IF($A$44="Demi produits",VLOOKUP(VLOOKUP($A54,OUTIL!$M:$R,B$1,FALSE),REF!$N:$O,2,FALSE),IF($A$44="Energie  et  lubrifiants",VLOOKUP(VLOOKUP($A54,OUTIL!$U:$Z,B$1,FALSE),REF!$Z:$AA,2,FALSE),IF($A$44="Or industriel",VLOOKUP(VLOOKUP($A54,OUTIL!$AC:$AH,B$1,FALSE),REF!$AC:$AD,2,FALSE),IF($A$44="Produits bruts d'origine animale et vegetale",VLOOKUP(VLOOKUP($A54,OUTIL!$AK:$AP,B$1,FALSE),REF!$Q:$R,2,FALSE),IF($A$44="Produits bruts d'origine minerale",VLOOKUP(VLOOKUP($A54,OUTIL!$AS:$AX,B$1,FALSE),REF!$AF:$AG,2,FALSE),IF($A$44="Produits finis de consommation",VLOOKUP(VLOOKUP($A54,OUTIL!$BA:$BF,B$1,FALSE),REF!$T:$U,2,FALSE),IF($A$44="Produits finis d'equipement agricole",VLOOKUP(VLOOKUP($A54,OUTIL!$BI:$BN,B$1,FALSE),REF!$AI:$AJ,2,FALSE),IF($A$44="Produits finis d'equipement industriel",VLOOKUP(VLOOKUP($A54,OUTIL!$BQ:$BV,B$1,FALSE),REF!$W:$X,2,FALSE),"Ahmadovitch")))))))))</f>
        <v>Animaux vivants</v>
      </c>
      <c r="C54" s="5">
        <f>ROUND(IF($A$44="Alimentation, boissons et tabacs",VLOOKUP($A54,OUTIL!$E:$J,C$1,FALSE),IF($A$44="Demi produits",VLOOKUP($A54,OUTIL!$M:$R,C$1,FALSE),IF($A$44="Energie  et  lubrifiants",VLOOKUP($A54,OUTIL!$U:$Z,C$1,FALSE),IF($A$44="Or industriel",VLOOKUP($A54,OUTIL!$AC:$AH,C$1,FALSE),IF($A$44="Produits bruts d'origine animale et vegetale",VLOOKUP($A54,OUTIL!$AK:$AP,C$1,FALSE),IF($A$44="Produits bruts d'origine minerale",VLOOKUP($A54,OUTIL!$AS:$AX,C$1,FALSE),IF($A$44="Produits finis de consommation",VLOOKUP($A54,OUTIL!$BA:$BF,C$1,FALSE),IF($A$44="Produits finis d'equipement agricole",VLOOKUP($A54,OUTIL!$BI:$BN,C$1,FALSE),IF($A$44="Produits finis d'equipement industriel",VLOOKUP($A54,OUTIL!$BQ:$BV,C$1,FALSE),"Ahmadovitch")))))))))/1000,0)</f>
        <v>75</v>
      </c>
      <c r="D54" s="5">
        <f>ROUND(IF($A$44="Alimentation, boissons et tabacs",VLOOKUP($A54,OUTIL!$E:$J,D$1,FALSE),IF($A$44="Demi produits",VLOOKUP($A54,OUTIL!$M:$R,D$1,FALSE),IF($A$44="Energie  et  lubrifiants",VLOOKUP($A54,OUTIL!$U:$Z,D$1,FALSE),IF($A$44="Or industriel",VLOOKUP($A54,OUTIL!$AC:$AH,D$1,FALSE),IF($A$44="Produits bruts d'origine animale et vegetale",VLOOKUP($A54,OUTIL!$AK:$AP,D$1,FALSE),IF($A$44="Produits bruts d'origine minerale",VLOOKUP($A54,OUTIL!$AS:$AX,D$1,FALSE),IF($A$44="Produits finis de consommation",VLOOKUP($A54,OUTIL!$BA:$BF,D$1,FALSE),IF($A$44="Produits finis d'equipement agricole",VLOOKUP($A54,OUTIL!$BI:$BN,D$1,FALSE),IF($A$44="Produits finis d'equipement industriel",VLOOKUP($A54,OUTIL!$BQ:$BV,D$1,FALSE),"Ahmadovitch")))))))))/1000,0)</f>
        <v>83560</v>
      </c>
      <c r="E54" s="5">
        <f>ROUND(IF($A$44="Alimentation, boissons et tabacs",VLOOKUP($A54,OUTIL!$E:$J,E$1,FALSE),IF($A$44="Demi produits",VLOOKUP($A54,OUTIL!$M:$R,E$1,FALSE),IF($A$44="Energie  et  lubrifiants",VLOOKUP($A54,OUTIL!$U:$Z,E$1,FALSE),IF($A$44="Or industriel",VLOOKUP($A54,OUTIL!$AC:$AH,E$1,FALSE),IF($A$44="Produits bruts d'origine animale et vegetale",VLOOKUP($A54,OUTIL!$AK:$AP,E$1,FALSE),IF($A$44="Produits bruts d'origine minerale",VLOOKUP($A54,OUTIL!$AS:$AX,E$1,FALSE),IF($A$44="Produits finis de consommation",VLOOKUP($A54,OUTIL!$BA:$BF,E$1,FALSE),IF($A$44="Produits finis d'equipement agricole",VLOOKUP($A54,OUTIL!$BI:$BN,E$1,FALSE),IF($A$44="Produits finis d'equipement industriel",VLOOKUP($A54,OUTIL!$BQ:$BV,E$1,FALSE),"Ahmadovitch")))))))))/1000,0)</f>
        <v>66</v>
      </c>
      <c r="F54" s="5">
        <f>ROUND(IF($A$44="Alimentation, boissons et tabacs",VLOOKUP($A54,OUTIL!$E:$J,F$1,FALSE),IF($A$44="Demi produits",VLOOKUP($A54,OUTIL!$M:$R,F$1,FALSE),IF($A$44="Energie  et  lubrifiants",VLOOKUP($A54,OUTIL!$U:$Z,F$1,FALSE),IF($A$44="Or industriel",VLOOKUP($A54,OUTIL!$AC:$AH,F$1,FALSE),IF($A$44="Produits bruts d'origine animale et vegetale",VLOOKUP($A54,OUTIL!$AK:$AP,F$1,FALSE),IF($A$44="Produits bruts d'origine minerale",VLOOKUP($A54,OUTIL!$AS:$AX,F$1,FALSE),IF($A$44="Produits finis de consommation",VLOOKUP($A54,OUTIL!$BA:$BF,F$1,FALSE),IF($A$44="Produits finis d'equipement agricole",VLOOKUP($A54,OUTIL!$BI:$BN,F$1,FALSE),IF($A$44="Produits finis d'equipement industriel",VLOOKUP($A54,OUTIL!$BQ:$BV,F$1,FALSE),"Ahmadovitch")))))))))/1000,0)</f>
        <v>81913</v>
      </c>
    </row>
    <row r="55" spans="1:6" ht="16.5" x14ac:dyDescent="0.3">
      <c r="A55">
        <v>11</v>
      </c>
      <c r="B55" s="5" t="str">
        <f>IF($A$44="Alimentation, boissons et tabacs",VLOOKUP(VLOOKUP($A55,OUTIL!$E:$J,B$1,FALSE),REF!$K:$L,2,FALSE),IF($A$44="Demi produits",VLOOKUP(VLOOKUP($A55,OUTIL!$M:$R,B$1,FALSE),REF!$N:$O,2,FALSE),IF($A$44="Energie  et  lubrifiants",VLOOKUP(VLOOKUP($A55,OUTIL!$U:$Z,B$1,FALSE),REF!$Z:$AA,2,FALSE),IF($A$44="Or industriel",VLOOKUP(VLOOKUP($A55,OUTIL!$AC:$AH,B$1,FALSE),REF!$AC:$AD,2,FALSE),IF($A$44="Produits bruts d'origine animale et vegetale",VLOOKUP(VLOOKUP($A55,OUTIL!$AK:$AP,B$1,FALSE),REF!$Q:$R,2,FALSE),IF($A$44="Produits bruts d'origine minerale",VLOOKUP(VLOOKUP($A55,OUTIL!$AS:$AX,B$1,FALSE),REF!$AF:$AG,2,FALSE),IF($A$44="Produits finis de consommation",VLOOKUP(VLOOKUP($A55,OUTIL!$BA:$BF,B$1,FALSE),REF!$T:$U,2,FALSE),IF($A$44="Produits finis d'equipement agricole",VLOOKUP(VLOOKUP($A55,OUTIL!$BI:$BN,B$1,FALSE),REF!$AI:$AJ,2,FALSE),IF($A$44="Produits finis d'equipement industriel",VLOOKUP(VLOOKUP($A55,OUTIL!$BQ:$BV,B$1,FALSE),REF!$W:$X,2,FALSE),"Ahmadovitch")))))))))</f>
        <v>Graisses et huiles animales sauf de poissons</v>
      </c>
      <c r="C55" s="5">
        <f>ROUND(IF($A$44="Alimentation, boissons et tabacs",VLOOKUP($A55,OUTIL!$E:$J,C$1,FALSE),IF($A$44="Demi produits",VLOOKUP($A55,OUTIL!$M:$R,C$1,FALSE),IF($A$44="Energie  et  lubrifiants",VLOOKUP($A55,OUTIL!$U:$Z,C$1,FALSE),IF($A$44="Or industriel",VLOOKUP($A55,OUTIL!$AC:$AH,C$1,FALSE),IF($A$44="Produits bruts d'origine animale et vegetale",VLOOKUP($A55,OUTIL!$AK:$AP,C$1,FALSE),IF($A$44="Produits bruts d'origine minerale",VLOOKUP($A55,OUTIL!$AS:$AX,C$1,FALSE),IF($A$44="Produits finis de consommation",VLOOKUP($A55,OUTIL!$BA:$BF,C$1,FALSE),IF($A$44="Produits finis d'equipement agricole",VLOOKUP($A55,OUTIL!$BI:$BN,C$1,FALSE),IF($A$44="Produits finis d'equipement industriel",VLOOKUP($A55,OUTIL!$BQ:$BV,C$1,FALSE),"Ahmadovitch")))))))))/1000,0)</f>
        <v>4134</v>
      </c>
      <c r="D55" s="5">
        <f>ROUND(IF($A$44="Alimentation, boissons et tabacs",VLOOKUP($A55,OUTIL!$E:$J,D$1,FALSE),IF($A$44="Demi produits",VLOOKUP($A55,OUTIL!$M:$R,D$1,FALSE),IF($A$44="Energie  et  lubrifiants",VLOOKUP($A55,OUTIL!$U:$Z,D$1,FALSE),IF($A$44="Or industriel",VLOOKUP($A55,OUTIL!$AC:$AH,D$1,FALSE),IF($A$44="Produits bruts d'origine animale et vegetale",VLOOKUP($A55,OUTIL!$AK:$AP,D$1,FALSE),IF($A$44="Produits bruts d'origine minerale",VLOOKUP($A55,OUTIL!$AS:$AX,D$1,FALSE),IF($A$44="Produits finis de consommation",VLOOKUP($A55,OUTIL!$BA:$BF,D$1,FALSE),IF($A$44="Produits finis d'equipement agricole",VLOOKUP($A55,OUTIL!$BI:$BN,D$1,FALSE),IF($A$44="Produits finis d'equipement industriel",VLOOKUP($A55,OUTIL!$BQ:$BV,D$1,FALSE),"Ahmadovitch")))))))))/1000,0)</f>
        <v>46020</v>
      </c>
      <c r="E55" s="5">
        <f>ROUND(IF($A$44="Alimentation, boissons et tabacs",VLOOKUP($A55,OUTIL!$E:$J,E$1,FALSE),IF($A$44="Demi produits",VLOOKUP($A55,OUTIL!$M:$R,E$1,FALSE),IF($A$44="Energie  et  lubrifiants",VLOOKUP($A55,OUTIL!$U:$Z,E$1,FALSE),IF($A$44="Or industriel",VLOOKUP($A55,OUTIL!$AC:$AH,E$1,FALSE),IF($A$44="Produits bruts d'origine animale et vegetale",VLOOKUP($A55,OUTIL!$AK:$AP,E$1,FALSE),IF($A$44="Produits bruts d'origine minerale",VLOOKUP($A55,OUTIL!$AS:$AX,E$1,FALSE),IF($A$44="Produits finis de consommation",VLOOKUP($A55,OUTIL!$BA:$BF,E$1,FALSE),IF($A$44="Produits finis d'equipement agricole",VLOOKUP($A55,OUTIL!$BI:$BN,E$1,FALSE),IF($A$44="Produits finis d'equipement industriel",VLOOKUP($A55,OUTIL!$BQ:$BV,E$1,FALSE),"Ahmadovitch")))))))))/1000,0)</f>
        <v>3117</v>
      </c>
      <c r="F55" s="5">
        <f>ROUND(IF($A$44="Alimentation, boissons et tabacs",VLOOKUP($A55,OUTIL!$E:$J,F$1,FALSE),IF($A$44="Demi produits",VLOOKUP($A55,OUTIL!$M:$R,F$1,FALSE),IF($A$44="Energie  et  lubrifiants",VLOOKUP($A55,OUTIL!$U:$Z,F$1,FALSE),IF($A$44="Or industriel",VLOOKUP($A55,OUTIL!$AC:$AH,F$1,FALSE),IF($A$44="Produits bruts d'origine animale et vegetale",VLOOKUP($A55,OUTIL!$AK:$AP,F$1,FALSE),IF($A$44="Produits bruts d'origine minerale",VLOOKUP($A55,OUTIL!$AS:$AX,F$1,FALSE),IF($A$44="Produits finis de consommation",VLOOKUP($A55,OUTIL!$BA:$BF,F$1,FALSE),IF($A$44="Produits finis d'equipement agricole",VLOOKUP($A55,OUTIL!$BI:$BN,F$1,FALSE),IF($A$44="Produits finis d'equipement industriel",VLOOKUP($A55,OUTIL!$BQ:$BV,F$1,FALSE),"Ahmadovitch")))))))))/1000,0)</f>
        <v>35519</v>
      </c>
    </row>
    <row r="56" spans="1:6" ht="16.5" x14ac:dyDescent="0.3">
      <c r="A56">
        <v>12</v>
      </c>
      <c r="B56" s="5" t="str">
        <f>IF($A$44="Alimentation, boissons et tabacs",VLOOKUP(VLOOKUP($A56,OUTIL!$E:$J,B$1,FALSE),REF!$K:$L,2,FALSE),IF($A$44="Demi produits",VLOOKUP(VLOOKUP($A56,OUTIL!$M:$R,B$1,FALSE),REF!$N:$O,2,FALSE),IF($A$44="Energie  et  lubrifiants",VLOOKUP(VLOOKUP($A56,OUTIL!$U:$Z,B$1,FALSE),REF!$Z:$AA,2,FALSE),IF($A$44="Or industriel",VLOOKUP(VLOOKUP($A56,OUTIL!$AC:$AH,B$1,FALSE),REF!$AC:$AD,2,FALSE),IF($A$44="Produits bruts d'origine animale et vegetale",VLOOKUP(VLOOKUP($A56,OUTIL!$AK:$AP,B$1,FALSE),REF!$Q:$R,2,FALSE),IF($A$44="Produits bruts d'origine minerale",VLOOKUP(VLOOKUP($A56,OUTIL!$AS:$AX,B$1,FALSE),REF!$AF:$AG,2,FALSE),IF($A$44="Produits finis de consommation",VLOOKUP(VLOOKUP($A56,OUTIL!$BA:$BF,B$1,FALSE),REF!$T:$U,2,FALSE),IF($A$44="Produits finis d'equipement agricole",VLOOKUP(VLOOKUP($A56,OUTIL!$BI:$BN,B$1,FALSE),REF!$AI:$AJ,2,FALSE),IF($A$44="Produits finis d'equipement industriel",VLOOKUP(VLOOKUP($A56,OUTIL!$BQ:$BV,B$1,FALSE),REF!$W:$X,2,FALSE),"Ahmadovitch")))))))))</f>
        <v>Liège brut, élaboré et mi-ouvré</v>
      </c>
      <c r="C56" s="5">
        <f>ROUND(IF($A$44="Alimentation, boissons et tabacs",VLOOKUP($A56,OUTIL!$E:$J,C$1,FALSE),IF($A$44="Demi produits",VLOOKUP($A56,OUTIL!$M:$R,C$1,FALSE),IF($A$44="Energie  et  lubrifiants",VLOOKUP($A56,OUTIL!$U:$Z,C$1,FALSE),IF($A$44="Or industriel",VLOOKUP($A56,OUTIL!$AC:$AH,C$1,FALSE),IF($A$44="Produits bruts d'origine animale et vegetale",VLOOKUP($A56,OUTIL!$AK:$AP,C$1,FALSE),IF($A$44="Produits bruts d'origine minerale",VLOOKUP($A56,OUTIL!$AS:$AX,C$1,FALSE),IF($A$44="Produits finis de consommation",VLOOKUP($A56,OUTIL!$BA:$BF,C$1,FALSE),IF($A$44="Produits finis d'equipement agricole",VLOOKUP($A56,OUTIL!$BI:$BN,C$1,FALSE),IF($A$44="Produits finis d'equipement industriel",VLOOKUP($A56,OUTIL!$BQ:$BV,C$1,FALSE),"Ahmadovitch")))))))))/1000,0)</f>
        <v>1555</v>
      </c>
      <c r="D56" s="5">
        <f>ROUND(IF($A$44="Alimentation, boissons et tabacs",VLOOKUP($A56,OUTIL!$E:$J,D$1,FALSE),IF($A$44="Demi produits",VLOOKUP($A56,OUTIL!$M:$R,D$1,FALSE),IF($A$44="Energie  et  lubrifiants",VLOOKUP($A56,OUTIL!$U:$Z,D$1,FALSE),IF($A$44="Or industriel",VLOOKUP($A56,OUTIL!$AC:$AH,D$1,FALSE),IF($A$44="Produits bruts d'origine animale et vegetale",VLOOKUP($A56,OUTIL!$AK:$AP,D$1,FALSE),IF($A$44="Produits bruts d'origine minerale",VLOOKUP($A56,OUTIL!$AS:$AX,D$1,FALSE),IF($A$44="Produits finis de consommation",VLOOKUP($A56,OUTIL!$BA:$BF,D$1,FALSE),IF($A$44="Produits finis d'equipement agricole",VLOOKUP($A56,OUTIL!$BI:$BN,D$1,FALSE),IF($A$44="Produits finis d'equipement industriel",VLOOKUP($A56,OUTIL!$BQ:$BV,D$1,FALSE),"Ahmadovitch")))))))))/1000,0)</f>
        <v>38037</v>
      </c>
      <c r="E56" s="5">
        <f>ROUND(IF($A$44="Alimentation, boissons et tabacs",VLOOKUP($A56,OUTIL!$E:$J,E$1,FALSE),IF($A$44="Demi produits",VLOOKUP($A56,OUTIL!$M:$R,E$1,FALSE),IF($A$44="Energie  et  lubrifiants",VLOOKUP($A56,OUTIL!$U:$Z,E$1,FALSE),IF($A$44="Or industriel",VLOOKUP($A56,OUTIL!$AC:$AH,E$1,FALSE),IF($A$44="Produits bruts d'origine animale et vegetale",VLOOKUP($A56,OUTIL!$AK:$AP,E$1,FALSE),IF($A$44="Produits bruts d'origine minerale",VLOOKUP($A56,OUTIL!$AS:$AX,E$1,FALSE),IF($A$44="Produits finis de consommation",VLOOKUP($A56,OUTIL!$BA:$BF,E$1,FALSE),IF($A$44="Produits finis d'equipement agricole",VLOOKUP($A56,OUTIL!$BI:$BN,E$1,FALSE),IF($A$44="Produits finis d'equipement industriel",VLOOKUP($A56,OUTIL!$BQ:$BV,E$1,FALSE),"Ahmadovitch")))))))))/1000,0)</f>
        <v>1846</v>
      </c>
      <c r="F56" s="5">
        <f>ROUND(IF($A$44="Alimentation, boissons et tabacs",VLOOKUP($A56,OUTIL!$E:$J,F$1,FALSE),IF($A$44="Demi produits",VLOOKUP($A56,OUTIL!$M:$R,F$1,FALSE),IF($A$44="Energie  et  lubrifiants",VLOOKUP($A56,OUTIL!$U:$Z,F$1,FALSE),IF($A$44="Or industriel",VLOOKUP($A56,OUTIL!$AC:$AH,F$1,FALSE),IF($A$44="Produits bruts d'origine animale et vegetale",VLOOKUP($A56,OUTIL!$AK:$AP,F$1,FALSE),IF($A$44="Produits bruts d'origine minerale",VLOOKUP($A56,OUTIL!$AS:$AX,F$1,FALSE),IF($A$44="Produits finis de consommation",VLOOKUP($A56,OUTIL!$BA:$BF,F$1,FALSE),IF($A$44="Produits finis d'equipement agricole",VLOOKUP($A56,OUTIL!$BI:$BN,F$1,FALSE),IF($A$44="Produits finis d'equipement industriel",VLOOKUP($A56,OUTIL!$BQ:$BV,F$1,FALSE),"Ahmadovitch")))))))))/1000,0)</f>
        <v>46617</v>
      </c>
    </row>
    <row r="57" spans="1:6" ht="16.5" x14ac:dyDescent="0.3">
      <c r="A57">
        <v>13</v>
      </c>
      <c r="B57" s="5" t="str">
        <f>IF($A$44="Alimentation, boissons et tabacs",VLOOKUP(VLOOKUP($A57,OUTIL!$E:$J,B$1,FALSE),REF!$K:$L,2,FALSE),IF($A$44="Demi produits",VLOOKUP(VLOOKUP($A57,OUTIL!$M:$R,B$1,FALSE),REF!$N:$O,2,FALSE),IF($A$44="Energie  et  lubrifiants",VLOOKUP(VLOOKUP($A57,OUTIL!$U:$Z,B$1,FALSE),REF!$Z:$AA,2,FALSE),IF($A$44="Or industriel",VLOOKUP(VLOOKUP($A57,OUTIL!$AC:$AH,B$1,FALSE),REF!$AC:$AD,2,FALSE),IF($A$44="Produits bruts d'origine animale et vegetale",VLOOKUP(VLOOKUP($A57,OUTIL!$AK:$AP,B$1,FALSE),REF!$Q:$R,2,FALSE),IF($A$44="Produits bruts d'origine minerale",VLOOKUP(VLOOKUP($A57,OUTIL!$AS:$AX,B$1,FALSE),REF!$AF:$AG,2,FALSE),IF($A$44="Produits finis de consommation",VLOOKUP(VLOOKUP($A57,OUTIL!$BA:$BF,B$1,FALSE),REF!$T:$U,2,FALSE),IF($A$44="Produits finis d'equipement agricole",VLOOKUP(VLOOKUP($A57,OUTIL!$BI:$BN,B$1,FALSE),REF!$AI:$AJ,2,FALSE),IF($A$44="Produits finis d'equipement industriel",VLOOKUP(VLOOKUP($A57,OUTIL!$BQ:$BV,B$1,FALSE),REF!$W:$X,2,FALSE),"Ahmadovitch")))))))))</f>
        <v>Algues</v>
      </c>
      <c r="C57" s="5">
        <f>ROUND(IF($A$44="Alimentation, boissons et tabacs",VLOOKUP($A57,OUTIL!$E:$J,C$1,FALSE),IF($A$44="Demi produits",VLOOKUP($A57,OUTIL!$M:$R,C$1,FALSE),IF($A$44="Energie  et  lubrifiants",VLOOKUP($A57,OUTIL!$U:$Z,C$1,FALSE),IF($A$44="Or industriel",VLOOKUP($A57,OUTIL!$AC:$AH,C$1,FALSE),IF($A$44="Produits bruts d'origine animale et vegetale",VLOOKUP($A57,OUTIL!$AK:$AP,C$1,FALSE),IF($A$44="Produits bruts d'origine minerale",VLOOKUP($A57,OUTIL!$AS:$AX,C$1,FALSE),IF($A$44="Produits finis de consommation",VLOOKUP($A57,OUTIL!$BA:$BF,C$1,FALSE),IF($A$44="Produits finis d'equipement agricole",VLOOKUP($A57,OUTIL!$BI:$BN,C$1,FALSE),IF($A$44="Produits finis d'equipement industriel",VLOOKUP($A57,OUTIL!$BQ:$BV,C$1,FALSE),"Ahmadovitch")))))))))/1000,0)</f>
        <v>1258</v>
      </c>
      <c r="D57" s="5">
        <f>ROUND(IF($A$44="Alimentation, boissons et tabacs",VLOOKUP($A57,OUTIL!$E:$J,D$1,FALSE),IF($A$44="Demi produits",VLOOKUP($A57,OUTIL!$M:$R,D$1,FALSE),IF($A$44="Energie  et  lubrifiants",VLOOKUP($A57,OUTIL!$U:$Z,D$1,FALSE),IF($A$44="Or industriel",VLOOKUP($A57,OUTIL!$AC:$AH,D$1,FALSE),IF($A$44="Produits bruts d'origine animale et vegetale",VLOOKUP($A57,OUTIL!$AK:$AP,D$1,FALSE),IF($A$44="Produits bruts d'origine minerale",VLOOKUP($A57,OUTIL!$AS:$AX,D$1,FALSE),IF($A$44="Produits finis de consommation",VLOOKUP($A57,OUTIL!$BA:$BF,D$1,FALSE),IF($A$44="Produits finis d'equipement agricole",VLOOKUP($A57,OUTIL!$BI:$BN,D$1,FALSE),IF($A$44="Produits finis d'equipement industriel",VLOOKUP($A57,OUTIL!$BQ:$BV,D$1,FALSE),"Ahmadovitch")))))))))/1000,0)</f>
        <v>38029</v>
      </c>
      <c r="E57" s="5">
        <f>ROUND(IF($A$44="Alimentation, boissons et tabacs",VLOOKUP($A57,OUTIL!$E:$J,E$1,FALSE),IF($A$44="Demi produits",VLOOKUP($A57,OUTIL!$M:$R,E$1,FALSE),IF($A$44="Energie  et  lubrifiants",VLOOKUP($A57,OUTIL!$U:$Z,E$1,FALSE),IF($A$44="Or industriel",VLOOKUP($A57,OUTIL!$AC:$AH,E$1,FALSE),IF($A$44="Produits bruts d'origine animale et vegetale",VLOOKUP($A57,OUTIL!$AK:$AP,E$1,FALSE),IF($A$44="Produits bruts d'origine minerale",VLOOKUP($A57,OUTIL!$AS:$AX,E$1,FALSE),IF($A$44="Produits finis de consommation",VLOOKUP($A57,OUTIL!$BA:$BF,E$1,FALSE),IF($A$44="Produits finis d'equipement agricole",VLOOKUP($A57,OUTIL!$BI:$BN,E$1,FALSE),IF($A$44="Produits finis d'equipement industriel",VLOOKUP($A57,OUTIL!$BQ:$BV,E$1,FALSE),"Ahmadovitch")))))))))/1000,0)</f>
        <v>1280</v>
      </c>
      <c r="F57" s="5">
        <f>ROUND(IF($A$44="Alimentation, boissons et tabacs",VLOOKUP($A57,OUTIL!$E:$J,F$1,FALSE),IF($A$44="Demi produits",VLOOKUP($A57,OUTIL!$M:$R,F$1,FALSE),IF($A$44="Energie  et  lubrifiants",VLOOKUP($A57,OUTIL!$U:$Z,F$1,FALSE),IF($A$44="Or industriel",VLOOKUP($A57,OUTIL!$AC:$AH,F$1,FALSE),IF($A$44="Produits bruts d'origine animale et vegetale",VLOOKUP($A57,OUTIL!$AK:$AP,F$1,FALSE),IF($A$44="Produits bruts d'origine minerale",VLOOKUP($A57,OUTIL!$AS:$AX,F$1,FALSE),IF($A$44="Produits finis de consommation",VLOOKUP($A57,OUTIL!$BA:$BF,F$1,FALSE),IF($A$44="Produits finis d'equipement agricole",VLOOKUP($A57,OUTIL!$BI:$BN,F$1,FALSE),IF($A$44="Produits finis d'equipement industriel",VLOOKUP($A57,OUTIL!$BQ:$BV,F$1,FALSE),"Ahmadovitch")))))))))/1000,0)</f>
        <v>34266</v>
      </c>
    </row>
    <row r="58" spans="1:6" ht="16.5" x14ac:dyDescent="0.3">
      <c r="A58">
        <v>14</v>
      </c>
      <c r="B58" s="5" t="str">
        <f>IF($A$44="Alimentation, boissons et tabacs",VLOOKUP(VLOOKUP($A58,OUTIL!$E:$J,B$1,FALSE),REF!$K:$L,2,FALSE),IF($A$44="Demi produits",VLOOKUP(VLOOKUP($A58,OUTIL!$M:$R,B$1,FALSE),REF!$N:$O,2,FALSE),IF($A$44="Energie  et  lubrifiants",VLOOKUP(VLOOKUP($A58,OUTIL!$U:$Z,B$1,FALSE),REF!$Z:$AA,2,FALSE),IF($A$44="Or industriel",VLOOKUP(VLOOKUP($A58,OUTIL!$AC:$AH,B$1,FALSE),REF!$AC:$AD,2,FALSE),IF($A$44="Produits bruts d'origine animale et vegetale",VLOOKUP(VLOOKUP($A58,OUTIL!$AK:$AP,B$1,FALSE),REF!$Q:$R,2,FALSE),IF($A$44="Produits bruts d'origine minerale",VLOOKUP(VLOOKUP($A58,OUTIL!$AS:$AX,B$1,FALSE),REF!$AF:$AG,2,FALSE),IF($A$44="Produits finis de consommation",VLOOKUP(VLOOKUP($A58,OUTIL!$BA:$BF,B$1,FALSE),REF!$T:$U,2,FALSE),IF($A$44="Produits finis d'equipement agricole",VLOOKUP(VLOOKUP($A58,OUTIL!$BI:$BN,B$1,FALSE),REF!$AI:$AJ,2,FALSE),IF($A$44="Produits finis d'equipement industriel",VLOOKUP(VLOOKUP($A58,OUTIL!$BQ:$BV,B$1,FALSE),REF!$W:$X,2,FALSE),"Ahmadovitch")))))))))</f>
        <v>Huile de tournesol brute ou raffinée</v>
      </c>
      <c r="C58" s="5">
        <f>ROUND(IF($A$44="Alimentation, boissons et tabacs",VLOOKUP($A58,OUTIL!$E:$J,C$1,FALSE),IF($A$44="Demi produits",VLOOKUP($A58,OUTIL!$M:$R,C$1,FALSE),IF($A$44="Energie  et  lubrifiants",VLOOKUP($A58,OUTIL!$U:$Z,C$1,FALSE),IF($A$44="Or industriel",VLOOKUP($A58,OUTIL!$AC:$AH,C$1,FALSE),IF($A$44="Produits bruts d'origine animale et vegetale",VLOOKUP($A58,OUTIL!$AK:$AP,C$1,FALSE),IF($A$44="Produits bruts d'origine minerale",VLOOKUP($A58,OUTIL!$AS:$AX,C$1,FALSE),IF($A$44="Produits finis de consommation",VLOOKUP($A58,OUTIL!$BA:$BF,C$1,FALSE),IF($A$44="Produits finis d'equipement agricole",VLOOKUP($A58,OUTIL!$BI:$BN,C$1,FALSE),IF($A$44="Produits finis d'equipement industriel",VLOOKUP($A58,OUTIL!$BQ:$BV,C$1,FALSE),"Ahmadovitch")))))))))/1000,0)</f>
        <v>2160</v>
      </c>
      <c r="D58" s="5">
        <f>ROUND(IF($A$44="Alimentation, boissons et tabacs",VLOOKUP($A58,OUTIL!$E:$J,D$1,FALSE),IF($A$44="Demi produits",VLOOKUP($A58,OUTIL!$M:$R,D$1,FALSE),IF($A$44="Energie  et  lubrifiants",VLOOKUP($A58,OUTIL!$U:$Z,D$1,FALSE),IF($A$44="Or industriel",VLOOKUP($A58,OUTIL!$AC:$AH,D$1,FALSE),IF($A$44="Produits bruts d'origine animale et vegetale",VLOOKUP($A58,OUTIL!$AK:$AP,D$1,FALSE),IF($A$44="Produits bruts d'origine minerale",VLOOKUP($A58,OUTIL!$AS:$AX,D$1,FALSE),IF($A$44="Produits finis de consommation",VLOOKUP($A58,OUTIL!$BA:$BF,D$1,FALSE),IF($A$44="Produits finis d'equipement agricole",VLOOKUP($A58,OUTIL!$BI:$BN,D$1,FALSE),IF($A$44="Produits finis d'equipement industriel",VLOOKUP($A58,OUTIL!$BQ:$BV,D$1,FALSE),"Ahmadovitch")))))))))/1000,0)</f>
        <v>35678</v>
      </c>
      <c r="E58" s="5">
        <f>ROUND(IF($A$44="Alimentation, boissons et tabacs",VLOOKUP($A58,OUTIL!$E:$J,E$1,FALSE),IF($A$44="Demi produits",VLOOKUP($A58,OUTIL!$M:$R,E$1,FALSE),IF($A$44="Energie  et  lubrifiants",VLOOKUP($A58,OUTIL!$U:$Z,E$1,FALSE),IF($A$44="Or industriel",VLOOKUP($A58,OUTIL!$AC:$AH,E$1,FALSE),IF($A$44="Produits bruts d'origine animale et vegetale",VLOOKUP($A58,OUTIL!$AK:$AP,E$1,FALSE),IF($A$44="Produits bruts d'origine minerale",VLOOKUP($A58,OUTIL!$AS:$AX,E$1,FALSE),IF($A$44="Produits finis de consommation",VLOOKUP($A58,OUTIL!$BA:$BF,E$1,FALSE),IF($A$44="Produits finis d'equipement agricole",VLOOKUP($A58,OUTIL!$BI:$BN,E$1,FALSE),IF($A$44="Produits finis d'equipement industriel",VLOOKUP($A58,OUTIL!$BQ:$BV,E$1,FALSE),"Ahmadovitch")))))))))/1000,0)</f>
        <v>5400</v>
      </c>
      <c r="F58" s="5">
        <f>ROUND(IF($A$44="Alimentation, boissons et tabacs",VLOOKUP($A58,OUTIL!$E:$J,F$1,FALSE),IF($A$44="Demi produits",VLOOKUP($A58,OUTIL!$M:$R,F$1,FALSE),IF($A$44="Energie  et  lubrifiants",VLOOKUP($A58,OUTIL!$U:$Z,F$1,FALSE),IF($A$44="Or industriel",VLOOKUP($A58,OUTIL!$AC:$AH,F$1,FALSE),IF($A$44="Produits bruts d'origine animale et vegetale",VLOOKUP($A58,OUTIL!$AK:$AP,F$1,FALSE),IF($A$44="Produits bruts d'origine minerale",VLOOKUP($A58,OUTIL!$AS:$AX,F$1,FALSE),IF($A$44="Produits finis de consommation",VLOOKUP($A58,OUTIL!$BA:$BF,F$1,FALSE),IF($A$44="Produits finis d'equipement agricole",VLOOKUP($A58,OUTIL!$BI:$BN,F$1,FALSE),IF($A$44="Produits finis d'equipement industriel",VLOOKUP($A58,OUTIL!$BQ:$BV,F$1,FALSE),"Ahmadovitch")))))))))/1000,0)</f>
        <v>85004</v>
      </c>
    </row>
    <row r="59" spans="1:6" ht="16.5" x14ac:dyDescent="0.3">
      <c r="A59">
        <v>15</v>
      </c>
      <c r="B59" s="5" t="str">
        <f>IF($A$44="Alimentation, boissons et tabacs",VLOOKUP(VLOOKUP($A59,OUTIL!$E:$J,B$1,FALSE),REF!$K:$L,2,FALSE),IF($A$44="Demi produits",VLOOKUP(VLOOKUP($A59,OUTIL!$M:$R,B$1,FALSE),REF!$N:$O,2,FALSE),IF($A$44="Energie  et  lubrifiants",VLOOKUP(VLOOKUP($A59,OUTIL!$U:$Z,B$1,FALSE),REF!$Z:$AA,2,FALSE),IF($A$44="Or industriel",VLOOKUP(VLOOKUP($A59,OUTIL!$AC:$AH,B$1,FALSE),REF!$AC:$AD,2,FALSE),IF($A$44="Produits bruts d'origine animale et vegetale",VLOOKUP(VLOOKUP($A59,OUTIL!$AK:$AP,B$1,FALSE),REF!$Q:$R,2,FALSE),IF($A$44="Produits bruts d'origine minerale",VLOOKUP(VLOOKUP($A59,OUTIL!$AS:$AX,B$1,FALSE),REF!$AF:$AG,2,FALSE),IF($A$44="Produits finis de consommation",VLOOKUP(VLOOKUP($A59,OUTIL!$BA:$BF,B$1,FALSE),REF!$T:$U,2,FALSE),IF($A$44="Produits finis d'equipement agricole",VLOOKUP(VLOOKUP($A59,OUTIL!$BI:$BN,B$1,FALSE),REF!$AI:$AJ,2,FALSE),IF($A$44="Produits finis d'equipement industriel",VLOOKUP(VLOOKUP($A59,OUTIL!$BQ:$BV,B$1,FALSE),REF!$W:$X,2,FALSE),"Ahmadovitch")))))))))</f>
        <v>Graines, spores et fruits à ensemencer</v>
      </c>
      <c r="C59" s="5">
        <f>ROUND(IF($A$44="Alimentation, boissons et tabacs",VLOOKUP($A59,OUTIL!$E:$J,C$1,FALSE),IF($A$44="Demi produits",VLOOKUP($A59,OUTIL!$M:$R,C$1,FALSE),IF($A$44="Energie  et  lubrifiants",VLOOKUP($A59,OUTIL!$U:$Z,C$1,FALSE),IF($A$44="Or industriel",VLOOKUP($A59,OUTIL!$AC:$AH,C$1,FALSE),IF($A$44="Produits bruts d'origine animale et vegetale",VLOOKUP($A59,OUTIL!$AK:$AP,C$1,FALSE),IF($A$44="Produits bruts d'origine minerale",VLOOKUP($A59,OUTIL!$AS:$AX,C$1,FALSE),IF($A$44="Produits finis de consommation",VLOOKUP($A59,OUTIL!$BA:$BF,C$1,FALSE),IF($A$44="Produits finis d'equipement agricole",VLOOKUP($A59,OUTIL!$BI:$BN,C$1,FALSE),IF($A$44="Produits finis d'equipement industriel",VLOOKUP($A59,OUTIL!$BQ:$BV,C$1,FALSE),"Ahmadovitch")))))))))/1000,0)</f>
        <v>5</v>
      </c>
      <c r="D59" s="5">
        <f>ROUND(IF($A$44="Alimentation, boissons et tabacs",VLOOKUP($A59,OUTIL!$E:$J,D$1,FALSE),IF($A$44="Demi produits",VLOOKUP($A59,OUTIL!$M:$R,D$1,FALSE),IF($A$44="Energie  et  lubrifiants",VLOOKUP($A59,OUTIL!$U:$Z,D$1,FALSE),IF($A$44="Or industriel",VLOOKUP($A59,OUTIL!$AC:$AH,D$1,FALSE),IF($A$44="Produits bruts d'origine animale et vegetale",VLOOKUP($A59,OUTIL!$AK:$AP,D$1,FALSE),IF($A$44="Produits bruts d'origine minerale",VLOOKUP($A59,OUTIL!$AS:$AX,D$1,FALSE),IF($A$44="Produits finis de consommation",VLOOKUP($A59,OUTIL!$BA:$BF,D$1,FALSE),IF($A$44="Produits finis d'equipement agricole",VLOOKUP($A59,OUTIL!$BI:$BN,D$1,FALSE),IF($A$44="Produits finis d'equipement industriel",VLOOKUP($A59,OUTIL!$BQ:$BV,D$1,FALSE),"Ahmadovitch")))))))))/1000,0)</f>
        <v>25519</v>
      </c>
      <c r="E59" s="5">
        <f>ROUND(IF($A$44="Alimentation, boissons et tabacs",VLOOKUP($A59,OUTIL!$E:$J,E$1,FALSE),IF($A$44="Demi produits",VLOOKUP($A59,OUTIL!$M:$R,E$1,FALSE),IF($A$44="Energie  et  lubrifiants",VLOOKUP($A59,OUTIL!$U:$Z,E$1,FALSE),IF($A$44="Or industriel",VLOOKUP($A59,OUTIL!$AC:$AH,E$1,FALSE),IF($A$44="Produits bruts d'origine animale et vegetale",VLOOKUP($A59,OUTIL!$AK:$AP,E$1,FALSE),IF($A$44="Produits bruts d'origine minerale",VLOOKUP($A59,OUTIL!$AS:$AX,E$1,FALSE),IF($A$44="Produits finis de consommation",VLOOKUP($A59,OUTIL!$BA:$BF,E$1,FALSE),IF($A$44="Produits finis d'equipement agricole",VLOOKUP($A59,OUTIL!$BI:$BN,E$1,FALSE),IF($A$44="Produits finis d'equipement industriel",VLOOKUP($A59,OUTIL!$BQ:$BV,E$1,FALSE),"Ahmadovitch")))))))))/1000,0)</f>
        <v>3</v>
      </c>
      <c r="F59" s="5">
        <f>ROUND(IF($A$44="Alimentation, boissons et tabacs",VLOOKUP($A59,OUTIL!$E:$J,F$1,FALSE),IF($A$44="Demi produits",VLOOKUP($A59,OUTIL!$M:$R,F$1,FALSE),IF($A$44="Energie  et  lubrifiants",VLOOKUP($A59,OUTIL!$U:$Z,F$1,FALSE),IF($A$44="Or industriel",VLOOKUP($A59,OUTIL!$AC:$AH,F$1,FALSE),IF($A$44="Produits bruts d'origine animale et vegetale",VLOOKUP($A59,OUTIL!$AK:$AP,F$1,FALSE),IF($A$44="Produits bruts d'origine minerale",VLOOKUP($A59,OUTIL!$AS:$AX,F$1,FALSE),IF($A$44="Produits finis de consommation",VLOOKUP($A59,OUTIL!$BA:$BF,F$1,FALSE),IF($A$44="Produits finis d'equipement agricole",VLOOKUP($A59,OUTIL!$BI:$BN,F$1,FALSE),IF($A$44="Produits finis d'equipement industriel",VLOOKUP($A59,OUTIL!$BQ:$BV,F$1,FALSE),"Ahmadovitch")))))))))/1000,0)</f>
        <v>11754</v>
      </c>
    </row>
    <row r="60" spans="1:6" ht="16.5" x14ac:dyDescent="0.3">
      <c r="A60">
        <v>16</v>
      </c>
      <c r="B60" s="5" t="str">
        <f>IF($A$44="Alimentation, boissons et tabacs",VLOOKUP(VLOOKUP($A60,OUTIL!$E:$J,B$1,FALSE),REF!$K:$L,2,FALSE),IF($A$44="Demi produits",VLOOKUP(VLOOKUP($A60,OUTIL!$M:$R,B$1,FALSE),REF!$N:$O,2,FALSE),IF($A$44="Energie  et  lubrifiants",VLOOKUP(VLOOKUP($A60,OUTIL!$U:$Z,B$1,FALSE),REF!$Z:$AA,2,FALSE),IF($A$44="Or industriel",VLOOKUP(VLOOKUP($A60,OUTIL!$AC:$AH,B$1,FALSE),REF!$AC:$AD,2,FALSE),IF($A$44="Produits bruts d'origine animale et vegetale",VLOOKUP(VLOOKUP($A60,OUTIL!$AK:$AP,B$1,FALSE),REF!$Q:$R,2,FALSE),IF($A$44="Produits bruts d'origine minerale",VLOOKUP(VLOOKUP($A60,OUTIL!$AS:$AX,B$1,FALSE),REF!$AF:$AG,2,FALSE),IF($A$44="Produits finis de consommation",VLOOKUP(VLOOKUP($A60,OUTIL!$BA:$BF,B$1,FALSE),REF!$T:$U,2,FALSE),IF($A$44="Produits finis d'equipement agricole",VLOOKUP(VLOOKUP($A60,OUTIL!$BI:$BN,B$1,FALSE),REF!$AI:$AJ,2,FALSE),IF($A$44="Produits finis d'equipement industriel",VLOOKUP(VLOOKUP($A60,OUTIL!$BQ:$BV,B$1,FALSE),REF!$W:$X,2,FALSE),"Ahmadovitch")))))))))</f>
        <v>Vieux papiers</v>
      </c>
      <c r="C60" s="5">
        <f>ROUND(IF($A$44="Alimentation, boissons et tabacs",VLOOKUP($A60,OUTIL!$E:$J,C$1,FALSE),IF($A$44="Demi produits",VLOOKUP($A60,OUTIL!$M:$R,C$1,FALSE),IF($A$44="Energie  et  lubrifiants",VLOOKUP($A60,OUTIL!$U:$Z,C$1,FALSE),IF($A$44="Or industriel",VLOOKUP($A60,OUTIL!$AC:$AH,C$1,FALSE),IF($A$44="Produits bruts d'origine animale et vegetale",VLOOKUP($A60,OUTIL!$AK:$AP,C$1,FALSE),IF($A$44="Produits bruts d'origine minerale",VLOOKUP($A60,OUTIL!$AS:$AX,C$1,FALSE),IF($A$44="Produits finis de consommation",VLOOKUP($A60,OUTIL!$BA:$BF,C$1,FALSE),IF($A$44="Produits finis d'equipement agricole",VLOOKUP($A60,OUTIL!$BI:$BN,C$1,FALSE),IF($A$44="Produits finis d'equipement industriel",VLOOKUP($A60,OUTIL!$BQ:$BV,C$1,FALSE),"Ahmadovitch")))))))))/1000,0)</f>
        <v>18964</v>
      </c>
      <c r="D60" s="5">
        <f>ROUND(IF($A$44="Alimentation, boissons et tabacs",VLOOKUP($A60,OUTIL!$E:$J,D$1,FALSE),IF($A$44="Demi produits",VLOOKUP($A60,OUTIL!$M:$R,D$1,FALSE),IF($A$44="Energie  et  lubrifiants",VLOOKUP($A60,OUTIL!$U:$Z,D$1,FALSE),IF($A$44="Or industriel",VLOOKUP($A60,OUTIL!$AC:$AH,D$1,FALSE),IF($A$44="Produits bruts d'origine animale et vegetale",VLOOKUP($A60,OUTIL!$AK:$AP,D$1,FALSE),IF($A$44="Produits bruts d'origine minerale",VLOOKUP($A60,OUTIL!$AS:$AX,D$1,FALSE),IF($A$44="Produits finis de consommation",VLOOKUP($A60,OUTIL!$BA:$BF,D$1,FALSE),IF($A$44="Produits finis d'equipement agricole",VLOOKUP($A60,OUTIL!$BI:$BN,D$1,FALSE),IF($A$44="Produits finis d'equipement industriel",VLOOKUP($A60,OUTIL!$BQ:$BV,D$1,FALSE),"Ahmadovitch")))))))))/1000,0)</f>
        <v>24986</v>
      </c>
      <c r="E60" s="5">
        <f>ROUND(IF($A$44="Alimentation, boissons et tabacs",VLOOKUP($A60,OUTIL!$E:$J,E$1,FALSE),IF($A$44="Demi produits",VLOOKUP($A60,OUTIL!$M:$R,E$1,FALSE),IF($A$44="Energie  et  lubrifiants",VLOOKUP($A60,OUTIL!$U:$Z,E$1,FALSE),IF($A$44="Or industriel",VLOOKUP($A60,OUTIL!$AC:$AH,E$1,FALSE),IF($A$44="Produits bruts d'origine animale et vegetale",VLOOKUP($A60,OUTIL!$AK:$AP,E$1,FALSE),IF($A$44="Produits bruts d'origine minerale",VLOOKUP($A60,OUTIL!$AS:$AX,E$1,FALSE),IF($A$44="Produits finis de consommation",VLOOKUP($A60,OUTIL!$BA:$BF,E$1,FALSE),IF($A$44="Produits finis d'equipement agricole",VLOOKUP($A60,OUTIL!$BI:$BN,E$1,FALSE),IF($A$44="Produits finis d'equipement industriel",VLOOKUP($A60,OUTIL!$BQ:$BV,E$1,FALSE),"Ahmadovitch")))))))))/1000,0)</f>
        <v>25158</v>
      </c>
      <c r="F60" s="5">
        <f>ROUND(IF($A$44="Alimentation, boissons et tabacs",VLOOKUP($A60,OUTIL!$E:$J,F$1,FALSE),IF($A$44="Demi produits",VLOOKUP($A60,OUTIL!$M:$R,F$1,FALSE),IF($A$44="Energie  et  lubrifiants",VLOOKUP($A60,OUTIL!$U:$Z,F$1,FALSE),IF($A$44="Or industriel",VLOOKUP($A60,OUTIL!$AC:$AH,F$1,FALSE),IF($A$44="Produits bruts d'origine animale et vegetale",VLOOKUP($A60,OUTIL!$AK:$AP,F$1,FALSE),IF($A$44="Produits bruts d'origine minerale",VLOOKUP($A60,OUTIL!$AS:$AX,F$1,FALSE),IF($A$44="Produits finis de consommation",VLOOKUP($A60,OUTIL!$BA:$BF,F$1,FALSE),IF($A$44="Produits finis d'equipement agricole",VLOOKUP($A60,OUTIL!$BI:$BN,F$1,FALSE),IF($A$44="Produits finis d'equipement industriel",VLOOKUP($A60,OUTIL!$BQ:$BV,F$1,FALSE),"Ahmadovitch")))))))))/1000,0)</f>
        <v>39064</v>
      </c>
    </row>
    <row r="61" spans="1:6" ht="16.5" x14ac:dyDescent="0.3">
      <c r="B61" s="5" t="s">
        <v>49</v>
      </c>
      <c r="C61" s="6">
        <f>C44-SUM(C45:C60)</f>
        <v>10388</v>
      </c>
      <c r="D61" s="6">
        <f>D44-SUM(D45:D60)</f>
        <v>55542</v>
      </c>
      <c r="E61" s="6">
        <f>E44-SUM(E45:E60)</f>
        <v>13389</v>
      </c>
      <c r="F61" s="6">
        <f>F44-SUM(F45:F60)</f>
        <v>72684</v>
      </c>
    </row>
    <row r="62" spans="1:6" x14ac:dyDescent="0.25">
      <c r="A62" t="s">
        <v>220</v>
      </c>
      <c r="B62" s="2" t="str">
        <f>IF($A$62="Alimentation, boissons et tabacs",VLOOKUP(VLOOKUP($A62,OUTIL!$E:$J,B$1,FALSE),REF!$K:$L,2,FALSE),IF($A$62="Demi produits",VLOOKUP(VLOOKUP($A62,OUTIL!$M:$R,B$1,FALSE),REF!$N:$O,2,FALSE),IF($A$62="Energie  et  lubrifiants",VLOOKUP(VLOOKUP($A62,OUTIL!$U:$Z,B$1,FALSE),REF!$Z:$AA,2,FALSE),IF($A$62="Or industriel",VLOOKUP(VLOOKUP($A62,OUTIL!$AC:$AH,B$1,FALSE),REF!$AC:$AD,2,FALSE),IF($A$62="Produits bruts d'origine animale et vegetale",VLOOKUP(VLOOKUP($A62,OUTIL!$AK:$AP,B$1,FALSE),REF!$Q:$R,2,FALSE),IF($A$62="Produits bruts d'origine minerale",VLOOKUP(VLOOKUP($A62,OUTIL!$AS:$AX,B$1,FALSE),REF!$AF:$AG,2,FALSE),IF($A$62="Produits finis de consommation",VLOOKUP(VLOOKUP($A62,OUTIL!$BA:$BF,B$1,FALSE),REF!$T:$U,2,FALSE),IF($A$62="Produits finis d'equipement agricole",VLOOKUP(VLOOKUP($A62,OUTIL!$BI:$BN,B$1,FALSE),REF!$AI:$AJ,2,FALSE),IF($A$62="Produits finis d'equipement industriel",VLOOKUP(VLOOKUP($A62,OUTIL!$BQ:$BV,B$1,FALSE),REF!$W:$X,2,FALSE),"Ahmadovitch")))))))))</f>
        <v>PRODUITS BRUTS D'ORIGINE MINERALE</v>
      </c>
      <c r="C62" s="2">
        <f>ROUND(IF($A$62="Alimentation, boissons et tabacs",VLOOKUP($A62,OUTIL!$E:$J,C$1,FALSE),IF($A$62="Demi produits",VLOOKUP($A62,OUTIL!$M:$R,C$1,FALSE),IF($A$62="Energie  et  lubrifiants",VLOOKUP($A62,OUTIL!$U:$Z,C$1,FALSE),IF($A$62="Or industriel",VLOOKUP($A62,OUTIL!$AC:$AH,C$1,FALSE),IF($A$62="Produits bruts d'origine animale et vegetale",VLOOKUP($A62,OUTIL!$AK:$AP,C$1,FALSE),IF($A$62="Produits bruts d'origine minerale",VLOOKUP($A62,OUTIL!$AS:$AX,C$1,FALSE),IF($A$62="Produits finis de consommation",VLOOKUP($A62,OUTIL!$BA:$BF,C$1,FALSE),IF($A$62="Produits finis d'equipement agricole",VLOOKUP($A62,OUTIL!$BI:$BN,C$1,FALSE),IF($A$62="Produits finis d'equipement industriel",VLOOKUP($A62,OUTIL!$BQ:$BV,C$1,FALSE),"Ahmadovitch")))))))))/1000,0)</f>
        <v>4793121</v>
      </c>
      <c r="D62" s="2">
        <f>ROUND(IF($A$62="Alimentation, boissons et tabacs",VLOOKUP($A62,OUTIL!$E:$J,D$1,FALSE),IF($A$62="Demi produits",VLOOKUP($A62,OUTIL!$M:$R,D$1,FALSE),IF($A$62="Energie  et  lubrifiants",VLOOKUP($A62,OUTIL!$U:$Z,D$1,FALSE),IF($A$62="Or industriel",VLOOKUP($A62,OUTIL!$AC:$AH,D$1,FALSE),IF($A$62="Produits bruts d'origine animale et vegetale",VLOOKUP($A62,OUTIL!$AK:$AP,D$1,FALSE),IF($A$62="Produits bruts d'origine minerale",VLOOKUP($A62,OUTIL!$AS:$AX,D$1,FALSE),IF($A$62="Produits finis de consommation",VLOOKUP($A62,OUTIL!$BA:$BF,D$1,FALSE),IF($A$62="Produits finis d'equipement agricole",VLOOKUP($A62,OUTIL!$BI:$BN,D$1,FALSE),IF($A$62="Produits finis d'equipement industriel",VLOOKUP($A62,OUTIL!$BQ:$BV,D$1,FALSE),"Ahmadovitch")))))))))/1000,0)</f>
        <v>8102975</v>
      </c>
      <c r="E62" s="2">
        <f>ROUND(IF($A$62="Alimentation, boissons et tabacs",VLOOKUP($A62,OUTIL!$E:$J,E$1,FALSE),IF($A$62="Demi produits",VLOOKUP($A62,OUTIL!$M:$R,E$1,FALSE),IF($A$62="Energie  et  lubrifiants",VLOOKUP($A62,OUTIL!$U:$Z,E$1,FALSE),IF($A$62="Or industriel",VLOOKUP($A62,OUTIL!$AC:$AH,E$1,FALSE),IF($A$62="Produits bruts d'origine animale et vegetale",VLOOKUP($A62,OUTIL!$AK:$AP,E$1,FALSE),IF($A$62="Produits bruts d'origine minerale",VLOOKUP($A62,OUTIL!$AS:$AX,E$1,FALSE),IF($A$62="Produits finis de consommation",VLOOKUP($A62,OUTIL!$BA:$BF,E$1,FALSE),IF($A$62="Produits finis d'equipement agricole",VLOOKUP($A62,OUTIL!$BI:$BN,E$1,FALSE),IF($A$62="Produits finis d'equipement industriel",VLOOKUP($A62,OUTIL!$BQ:$BV,E$1,FALSE),"Ahmadovitch")))))))))/1000,0)</f>
        <v>5112733</v>
      </c>
      <c r="F62" s="2">
        <f>ROUND(IF($A$62="Alimentation, boissons et tabacs",VLOOKUP($A62,OUTIL!$E:$J,F$1,FALSE),IF($A$62="Demi produits",VLOOKUP($A62,OUTIL!$M:$R,F$1,FALSE),IF($A$62="Energie  et  lubrifiants",VLOOKUP($A62,OUTIL!$U:$Z,F$1,FALSE),IF($A$62="Or industriel",VLOOKUP($A62,OUTIL!$AC:$AH,F$1,FALSE),IF($A$62="Produits bruts d'origine animale et vegetale",VLOOKUP($A62,OUTIL!$AK:$AP,F$1,FALSE),IF($A$62="Produits bruts d'origine minerale",VLOOKUP($A62,OUTIL!$AS:$AX,F$1,FALSE),IF($A$62="Produits finis de consommation",VLOOKUP($A62,OUTIL!$BA:$BF,F$1,FALSE),IF($A$62="Produits finis d'equipement agricole",VLOOKUP($A62,OUTIL!$BI:$BN,F$1,FALSE),IF($A$62="Produits finis d'equipement industriel",VLOOKUP($A62,OUTIL!$BQ:$BV,F$1,FALSE),"Ahmadovitch")))))))))/1000,0)</f>
        <v>6583375</v>
      </c>
    </row>
    <row r="63" spans="1:6" ht="16.5" x14ac:dyDescent="0.3">
      <c r="A63">
        <v>1</v>
      </c>
      <c r="B63" s="5" t="str">
        <f>IF($A$62="Alimentation, boissons et tabacs",VLOOKUP(VLOOKUP($A63,OUTIL!$E:$J,B$1,FALSE),REF!$K:$L,2,FALSE),IF($A$62="Demi produits",VLOOKUP(VLOOKUP($A63,OUTIL!$M:$R,B$1,FALSE),REF!$N:$O,2,FALSE),IF($A$62="Energie  et  lubrifiants",VLOOKUP(VLOOKUP($A63,OUTIL!$U:$Z,B$1,FALSE),REF!$Z:$AA,2,FALSE),IF($A$62="Or industriel",VLOOKUP(VLOOKUP($A63,OUTIL!$AC:$AH,B$1,FALSE),REF!$AC:$AD,2,FALSE),IF($A$62="Produits bruts d'origine animale et vegetale",VLOOKUP(VLOOKUP($A63,OUTIL!$AK:$AP,B$1,FALSE),REF!$Q:$R,2,FALSE),IF($A$62="Produits bruts d'origine minerale",VLOOKUP(VLOOKUP($A63,OUTIL!$AS:$AX,B$1,FALSE),REF!$AF:$AG,2,FALSE),IF($A$62="Produits finis de consommation",VLOOKUP(VLOOKUP($A63,OUTIL!$BA:$BF,B$1,FALSE),REF!$T:$U,2,FALSE),IF($A$62="Produits finis d'equipement agricole",VLOOKUP(VLOOKUP($A63,OUTIL!$BI:$BN,B$1,FALSE),REF!$AI:$AJ,2,FALSE),IF($A$62="Produits finis d'equipement industriel",VLOOKUP(VLOOKUP($A63,OUTIL!$BQ:$BV,B$1,FALSE),REF!$W:$X,2,FALSE),"Ahmadovitch")))))))))</f>
        <v>Phosphates</v>
      </c>
      <c r="C63" s="5">
        <f>ROUND(IF($A$62="Alimentation, boissons et tabacs",VLOOKUP($A63,OUTIL!$E:$J,C$1,FALSE),IF($A$62="Demi produits",VLOOKUP($A63,OUTIL!$M:$R,C$1,FALSE),IF($A$62="Energie  et  lubrifiants",VLOOKUP($A63,OUTIL!$U:$Z,C$1,FALSE),IF($A$62="Or industriel",VLOOKUP($A63,OUTIL!$AC:$AH,C$1,FALSE),IF($A$62="Produits bruts d'origine animale et vegetale",VLOOKUP($A63,OUTIL!$AK:$AP,C$1,FALSE),IF($A$62="Produits bruts d'origine minerale",VLOOKUP($A63,OUTIL!$AS:$AX,C$1,FALSE),IF($A$62="Produits finis de consommation",VLOOKUP($A63,OUTIL!$BA:$BF,C$1,FALSE),IF($A$62="Produits finis d'equipement agricole",VLOOKUP($A63,OUTIL!$BI:$BN,C$1,FALSE),IF($A$62="Produits finis d'equipement industriel",VLOOKUP($A63,OUTIL!$BQ:$BV,C$1,FALSE),"Ahmadovitch")))))))))/1000,0)</f>
        <v>2503565</v>
      </c>
      <c r="D63" s="5">
        <f>ROUND(IF($A$62="Alimentation, boissons et tabacs",VLOOKUP($A63,OUTIL!$E:$J,D$1,FALSE),IF($A$62="Demi produits",VLOOKUP($A63,OUTIL!$M:$R,D$1,FALSE),IF($A$62="Energie  et  lubrifiants",VLOOKUP($A63,OUTIL!$U:$Z,D$1,FALSE),IF($A$62="Or industriel",VLOOKUP($A63,OUTIL!$AC:$AH,D$1,FALSE),IF($A$62="Produits bruts d'origine animale et vegetale",VLOOKUP($A63,OUTIL!$AK:$AP,D$1,FALSE),IF($A$62="Produits bruts d'origine minerale",VLOOKUP($A63,OUTIL!$AS:$AX,D$1,FALSE),IF($A$62="Produits finis de consommation",VLOOKUP($A63,OUTIL!$BA:$BF,D$1,FALSE),IF($A$62="Produits finis d'equipement agricole",VLOOKUP($A63,OUTIL!$BI:$BN,D$1,FALSE),IF($A$62="Produits finis d'equipement industriel",VLOOKUP($A63,OUTIL!$BQ:$BV,D$1,FALSE),"Ahmadovitch")))))))))/1000,0)</f>
        <v>3143429</v>
      </c>
      <c r="E63" s="5">
        <f>ROUND(IF($A$62="Alimentation, boissons et tabacs",VLOOKUP($A63,OUTIL!$E:$J,E$1,FALSE),IF($A$62="Demi produits",VLOOKUP($A63,OUTIL!$M:$R,E$1,FALSE),IF($A$62="Energie  et  lubrifiants",VLOOKUP($A63,OUTIL!$U:$Z,E$1,FALSE),IF($A$62="Or industriel",VLOOKUP($A63,OUTIL!$AC:$AH,E$1,FALSE),IF($A$62="Produits bruts d'origine animale et vegetale",VLOOKUP($A63,OUTIL!$AK:$AP,E$1,FALSE),IF($A$62="Produits bruts d'origine minerale",VLOOKUP($A63,OUTIL!$AS:$AX,E$1,FALSE),IF($A$62="Produits finis de consommation",VLOOKUP($A63,OUTIL!$BA:$BF,E$1,FALSE),IF($A$62="Produits finis d'equipement agricole",VLOOKUP($A63,OUTIL!$BI:$BN,E$1,FALSE),IF($A$62="Produits finis d'equipement industriel",VLOOKUP($A63,OUTIL!$BQ:$BV,E$1,FALSE),"Ahmadovitch")))))))))/1000,0)</f>
        <v>2776010</v>
      </c>
      <c r="F63" s="5">
        <f>ROUND(IF($A$62="Alimentation, boissons et tabacs",VLOOKUP($A63,OUTIL!$E:$J,F$1,FALSE),IF($A$62="Demi produits",VLOOKUP($A63,OUTIL!$M:$R,F$1,FALSE),IF($A$62="Energie  et  lubrifiants",VLOOKUP($A63,OUTIL!$U:$Z,F$1,FALSE),IF($A$62="Or industriel",VLOOKUP($A63,OUTIL!$AC:$AH,F$1,FALSE),IF($A$62="Produits bruts d'origine animale et vegetale",VLOOKUP($A63,OUTIL!$AK:$AP,F$1,FALSE),IF($A$62="Produits bruts d'origine minerale",VLOOKUP($A63,OUTIL!$AS:$AX,F$1,FALSE),IF($A$62="Produits finis de consommation",VLOOKUP($A63,OUTIL!$BA:$BF,F$1,FALSE),IF($A$62="Produits finis d'equipement agricole",VLOOKUP($A63,OUTIL!$BI:$BN,F$1,FALSE),IF($A$62="Produits finis d'equipement industriel",VLOOKUP($A63,OUTIL!$BQ:$BV,F$1,FALSE),"Ahmadovitch")))))))))/1000,0)</f>
        <v>3889814</v>
      </c>
    </row>
    <row r="64" spans="1:6" ht="16.5" x14ac:dyDescent="0.3">
      <c r="A64">
        <v>2</v>
      </c>
      <c r="B64" s="5" t="str">
        <f>IF($A$62="Alimentation, boissons et tabacs",VLOOKUP(VLOOKUP($A64,OUTIL!$E:$J,B$1,FALSE),REF!$K:$L,2,FALSE),IF($A$62="Demi produits",VLOOKUP(VLOOKUP($A64,OUTIL!$M:$R,B$1,FALSE),REF!$N:$O,2,FALSE),IF($A$62="Energie  et  lubrifiants",VLOOKUP(VLOOKUP($A64,OUTIL!$U:$Z,B$1,FALSE),REF!$Z:$AA,2,FALSE),IF($A$62="Or industriel",VLOOKUP(VLOOKUP($A64,OUTIL!$AC:$AH,B$1,FALSE),REF!$AC:$AD,2,FALSE),IF($A$62="Produits bruts d'origine animale et vegetale",VLOOKUP(VLOOKUP($A64,OUTIL!$AK:$AP,B$1,FALSE),REF!$Q:$R,2,FALSE),IF($A$62="Produits bruts d'origine minerale",VLOOKUP(VLOOKUP($A64,OUTIL!$AS:$AX,B$1,FALSE),REF!$AF:$AG,2,FALSE),IF($A$62="Produits finis de consommation",VLOOKUP(VLOOKUP($A64,OUTIL!$BA:$BF,B$1,FALSE),REF!$T:$U,2,FALSE),IF($A$62="Produits finis d'equipement agricole",VLOOKUP(VLOOKUP($A64,OUTIL!$BI:$BN,B$1,FALSE),REF!$AI:$AJ,2,FALSE),IF($A$62="Produits finis d'equipement industriel",VLOOKUP(VLOOKUP($A64,OUTIL!$BQ:$BV,B$1,FALSE),REF!$W:$X,2,FALSE),"Ahmadovitch")))))))))</f>
        <v>Minerai de cuivre</v>
      </c>
      <c r="C64" s="5">
        <f>ROUND(IF($A$62="Alimentation, boissons et tabacs",VLOOKUP($A64,OUTIL!$E:$J,C$1,FALSE),IF($A$62="Demi produits",VLOOKUP($A64,OUTIL!$M:$R,C$1,FALSE),IF($A$62="Energie  et  lubrifiants",VLOOKUP($A64,OUTIL!$U:$Z,C$1,FALSE),IF($A$62="Or industriel",VLOOKUP($A64,OUTIL!$AC:$AH,C$1,FALSE),IF($A$62="Produits bruts d'origine animale et vegetale",VLOOKUP($A64,OUTIL!$AK:$AP,C$1,FALSE),IF($A$62="Produits bruts d'origine minerale",VLOOKUP($A64,OUTIL!$AS:$AX,C$1,FALSE),IF($A$62="Produits finis de consommation",VLOOKUP($A64,OUTIL!$BA:$BF,C$1,FALSE),IF($A$62="Produits finis d'equipement agricole",VLOOKUP($A64,OUTIL!$BI:$BN,C$1,FALSE),IF($A$62="Produits finis d'equipement industriel",VLOOKUP($A64,OUTIL!$BQ:$BV,C$1,FALSE),"Ahmadovitch")))))))))/1000,0)</f>
        <v>83092</v>
      </c>
      <c r="D64" s="5">
        <f>ROUND(IF($A$62="Alimentation, boissons et tabacs",VLOOKUP($A64,OUTIL!$E:$J,D$1,FALSE),IF($A$62="Demi produits",VLOOKUP($A64,OUTIL!$M:$R,D$1,FALSE),IF($A$62="Energie  et  lubrifiants",VLOOKUP($A64,OUTIL!$U:$Z,D$1,FALSE),IF($A$62="Or industriel",VLOOKUP($A64,OUTIL!$AC:$AH,D$1,FALSE),IF($A$62="Produits bruts d'origine animale et vegetale",VLOOKUP($A64,OUTIL!$AK:$AP,D$1,FALSE),IF($A$62="Produits bruts d'origine minerale",VLOOKUP($A64,OUTIL!$AS:$AX,D$1,FALSE),IF($A$62="Produits finis de consommation",VLOOKUP($A64,OUTIL!$BA:$BF,D$1,FALSE),IF($A$62="Produits finis d'equipement agricole",VLOOKUP($A64,OUTIL!$BI:$BN,D$1,FALSE),IF($A$62="Produits finis d'equipement industriel",VLOOKUP($A64,OUTIL!$BQ:$BV,D$1,FALSE),"Ahmadovitch")))))))))/1000,0)</f>
        <v>2371886</v>
      </c>
      <c r="E64" s="5">
        <f>ROUND(IF($A$62="Alimentation, boissons et tabacs",VLOOKUP($A64,OUTIL!$E:$J,E$1,FALSE),IF($A$62="Demi produits",VLOOKUP($A64,OUTIL!$M:$R,E$1,FALSE),IF($A$62="Energie  et  lubrifiants",VLOOKUP($A64,OUTIL!$U:$Z,E$1,FALSE),IF($A$62="Or industriel",VLOOKUP($A64,OUTIL!$AC:$AH,E$1,FALSE),IF($A$62="Produits bruts d'origine animale et vegetale",VLOOKUP($A64,OUTIL!$AK:$AP,E$1,FALSE),IF($A$62="Produits bruts d'origine minerale",VLOOKUP($A64,OUTIL!$AS:$AX,E$1,FALSE),IF($A$62="Produits finis de consommation",VLOOKUP($A64,OUTIL!$BA:$BF,E$1,FALSE),IF($A$62="Produits finis d'equipement agricole",VLOOKUP($A64,OUTIL!$BI:$BN,E$1,FALSE),IF($A$62="Produits finis d'equipement industriel",VLOOKUP($A64,OUTIL!$BQ:$BV,E$1,FALSE),"Ahmadovitch")))))))))/1000,0)</f>
        <v>36774</v>
      </c>
      <c r="F64" s="5">
        <f>ROUND(IF($A$62="Alimentation, boissons et tabacs",VLOOKUP($A64,OUTIL!$E:$J,F$1,FALSE),IF($A$62="Demi produits",VLOOKUP($A64,OUTIL!$M:$R,F$1,FALSE),IF($A$62="Energie  et  lubrifiants",VLOOKUP($A64,OUTIL!$U:$Z,F$1,FALSE),IF($A$62="Or industriel",VLOOKUP($A64,OUTIL!$AC:$AH,F$1,FALSE),IF($A$62="Produits bruts d'origine animale et vegetale",VLOOKUP($A64,OUTIL!$AK:$AP,F$1,FALSE),IF($A$62="Produits bruts d'origine minerale",VLOOKUP($A64,OUTIL!$AS:$AX,F$1,FALSE),IF($A$62="Produits finis de consommation",VLOOKUP($A64,OUTIL!$BA:$BF,F$1,FALSE),IF($A$62="Produits finis d'equipement agricole",VLOOKUP($A64,OUTIL!$BI:$BN,F$1,FALSE),IF($A$62="Produits finis d'equipement industriel",VLOOKUP($A64,OUTIL!$BQ:$BV,F$1,FALSE),"Ahmadovitch")))))))))/1000,0)</f>
        <v>562532</v>
      </c>
    </row>
    <row r="65" spans="1:13" ht="16.5" x14ac:dyDescent="0.3">
      <c r="A65">
        <v>3</v>
      </c>
      <c r="B65" s="5" t="str">
        <f>IF($A$62="Alimentation, boissons et tabacs",VLOOKUP(VLOOKUP($A65,OUTIL!$E:$J,B$1,FALSE),REF!$K:$L,2,FALSE),IF($A$62="Demi produits",VLOOKUP(VLOOKUP($A65,OUTIL!$M:$R,B$1,FALSE),REF!$N:$O,2,FALSE),IF($A$62="Energie  et  lubrifiants",VLOOKUP(VLOOKUP($A65,OUTIL!$U:$Z,B$1,FALSE),REF!$Z:$AA,2,FALSE),IF($A$62="Or industriel",VLOOKUP(VLOOKUP($A65,OUTIL!$AC:$AH,B$1,FALSE),REF!$AC:$AD,2,FALSE),IF($A$62="Produits bruts d'origine animale et vegetale",VLOOKUP(VLOOKUP($A65,OUTIL!$AK:$AP,B$1,FALSE),REF!$Q:$R,2,FALSE),IF($A$62="Produits bruts d'origine minerale",VLOOKUP(VLOOKUP($A65,OUTIL!$AS:$AX,B$1,FALSE),REF!$AF:$AG,2,FALSE),IF($A$62="Produits finis de consommation",VLOOKUP(VLOOKUP($A65,OUTIL!$BA:$BF,B$1,FALSE),REF!$T:$U,2,FALSE),IF($A$62="Produits finis d'equipement agricole",VLOOKUP(VLOOKUP($A65,OUTIL!$BI:$BN,B$1,FALSE),REF!$AI:$AJ,2,FALSE),IF($A$62="Produits finis d'equipement industriel",VLOOKUP(VLOOKUP($A65,OUTIL!$BQ:$BV,B$1,FALSE),REF!$W:$X,2,FALSE),"Ahmadovitch")))))))))</f>
        <v>Ferraille, déchets, débris de cuivre,fonte, fer, acier et autres mierais</v>
      </c>
      <c r="C65" s="5">
        <f>ROUND(IF($A$62="Alimentation, boissons et tabacs",VLOOKUP($A65,OUTIL!$E:$J,C$1,FALSE),IF($A$62="Demi produits",VLOOKUP($A65,OUTIL!$M:$R,C$1,FALSE),IF($A$62="Energie  et  lubrifiants",VLOOKUP($A65,OUTIL!$U:$Z,C$1,FALSE),IF($A$62="Or industriel",VLOOKUP($A65,OUTIL!$AC:$AH,C$1,FALSE),IF($A$62="Produits bruts d'origine animale et vegetale",VLOOKUP($A65,OUTIL!$AK:$AP,C$1,FALSE),IF($A$62="Produits bruts d'origine minerale",VLOOKUP($A65,OUTIL!$AS:$AX,C$1,FALSE),IF($A$62="Produits finis de consommation",VLOOKUP($A65,OUTIL!$BA:$BF,C$1,FALSE),IF($A$62="Produits finis d'equipement agricole",VLOOKUP($A65,OUTIL!$BI:$BN,C$1,FALSE),IF($A$62="Produits finis d'equipement industriel",VLOOKUP($A65,OUTIL!$BQ:$BV,C$1,FALSE),"Ahmadovitch")))))))))/1000,0)</f>
        <v>22982</v>
      </c>
      <c r="D65" s="5">
        <f>ROUND(IF($A$62="Alimentation, boissons et tabacs",VLOOKUP($A65,OUTIL!$E:$J,D$1,FALSE),IF($A$62="Demi produits",VLOOKUP($A65,OUTIL!$M:$R,D$1,FALSE),IF($A$62="Energie  et  lubrifiants",VLOOKUP($A65,OUTIL!$U:$Z,D$1,FALSE),IF($A$62="Or industriel",VLOOKUP($A65,OUTIL!$AC:$AH,D$1,FALSE),IF($A$62="Produits bruts d'origine animale et vegetale",VLOOKUP($A65,OUTIL!$AK:$AP,D$1,FALSE),IF($A$62="Produits bruts d'origine minerale",VLOOKUP($A65,OUTIL!$AS:$AX,D$1,FALSE),IF($A$62="Produits finis de consommation",VLOOKUP($A65,OUTIL!$BA:$BF,D$1,FALSE),IF($A$62="Produits finis d'equipement agricole",VLOOKUP($A65,OUTIL!$BI:$BN,D$1,FALSE),IF($A$62="Produits finis d'equipement industriel",VLOOKUP($A65,OUTIL!$BQ:$BV,D$1,FALSE),"Ahmadovitch")))))))))/1000,0)</f>
        <v>659054</v>
      </c>
      <c r="E65" s="5">
        <f>ROUND(IF($A$62="Alimentation, boissons et tabacs",VLOOKUP($A65,OUTIL!$E:$J,E$1,FALSE),IF($A$62="Demi produits",VLOOKUP($A65,OUTIL!$M:$R,E$1,FALSE),IF($A$62="Energie  et  lubrifiants",VLOOKUP($A65,OUTIL!$U:$Z,E$1,FALSE),IF($A$62="Or industriel",VLOOKUP($A65,OUTIL!$AC:$AH,E$1,FALSE),IF($A$62="Produits bruts d'origine animale et vegetale",VLOOKUP($A65,OUTIL!$AK:$AP,E$1,FALSE),IF($A$62="Produits bruts d'origine minerale",VLOOKUP($A65,OUTIL!$AS:$AX,E$1,FALSE),IF($A$62="Produits finis de consommation",VLOOKUP($A65,OUTIL!$BA:$BF,E$1,FALSE),IF($A$62="Produits finis d'equipement agricole",VLOOKUP($A65,OUTIL!$BI:$BN,E$1,FALSE),IF($A$62="Produits finis d'equipement industriel",VLOOKUP($A65,OUTIL!$BQ:$BV,E$1,FALSE),"Ahmadovitch")))))))))/1000,0)</f>
        <v>23539</v>
      </c>
      <c r="F65" s="5">
        <f>ROUND(IF($A$62="Alimentation, boissons et tabacs",VLOOKUP($A65,OUTIL!$E:$J,F$1,FALSE),IF($A$62="Demi produits",VLOOKUP($A65,OUTIL!$M:$R,F$1,FALSE),IF($A$62="Energie  et  lubrifiants",VLOOKUP($A65,OUTIL!$U:$Z,F$1,FALSE),IF($A$62="Or industriel",VLOOKUP($A65,OUTIL!$AC:$AH,F$1,FALSE),IF($A$62="Produits bruts d'origine animale et vegetale",VLOOKUP($A65,OUTIL!$AK:$AP,F$1,FALSE),IF($A$62="Produits bruts d'origine minerale",VLOOKUP($A65,OUTIL!$AS:$AX,F$1,FALSE),IF($A$62="Produits finis de consommation",VLOOKUP($A65,OUTIL!$BA:$BF,F$1,FALSE),IF($A$62="Produits finis d'equipement agricole",VLOOKUP($A65,OUTIL!$BI:$BN,F$1,FALSE),IF($A$62="Produits finis d'equipement industriel",VLOOKUP($A65,OUTIL!$BQ:$BV,F$1,FALSE),"Ahmadovitch")))))))))/1000,0)</f>
        <v>449251</v>
      </c>
    </row>
    <row r="66" spans="1:13" ht="16.5" x14ac:dyDescent="0.3">
      <c r="A66">
        <v>4</v>
      </c>
      <c r="B66" s="5" t="str">
        <f>IF($A$62="Alimentation, boissons et tabacs",VLOOKUP(VLOOKUP($A66,OUTIL!$E:$J,B$1,FALSE),REF!$K:$L,2,FALSE),IF($A$62="Demi produits",VLOOKUP(VLOOKUP($A66,OUTIL!$M:$R,B$1,FALSE),REF!$N:$O,2,FALSE),IF($A$62="Energie  et  lubrifiants",VLOOKUP(VLOOKUP($A66,OUTIL!$U:$Z,B$1,FALSE),REF!$Z:$AA,2,FALSE),IF($A$62="Or industriel",VLOOKUP(VLOOKUP($A66,OUTIL!$AC:$AH,B$1,FALSE),REF!$AC:$AD,2,FALSE),IF($A$62="Produits bruts d'origine animale et vegetale",VLOOKUP(VLOOKUP($A66,OUTIL!$AK:$AP,B$1,FALSE),REF!$Q:$R,2,FALSE),IF($A$62="Produits bruts d'origine minerale",VLOOKUP(VLOOKUP($A66,OUTIL!$AS:$AX,B$1,FALSE),REF!$AF:$AG,2,FALSE),IF($A$62="Produits finis de consommation",VLOOKUP(VLOOKUP($A66,OUTIL!$BA:$BF,B$1,FALSE),REF!$T:$U,2,FALSE),IF($A$62="Produits finis d'equipement agricole",VLOOKUP(VLOOKUP($A66,OUTIL!$BI:$BN,B$1,FALSE),REF!$AI:$AJ,2,FALSE),IF($A$62="Produits finis d'equipement industriel",VLOOKUP(VLOOKUP($A66,OUTIL!$BQ:$BV,B$1,FALSE),REF!$W:$X,2,FALSE),"Ahmadovitch")))))))))</f>
        <v>Sulfate de baryum</v>
      </c>
      <c r="C66" s="5">
        <f>ROUND(IF($A$62="Alimentation, boissons et tabacs",VLOOKUP($A66,OUTIL!$E:$J,C$1,FALSE),IF($A$62="Demi produits",VLOOKUP($A66,OUTIL!$M:$R,C$1,FALSE),IF($A$62="Energie  et  lubrifiants",VLOOKUP($A66,OUTIL!$U:$Z,C$1,FALSE),IF($A$62="Or industriel",VLOOKUP($A66,OUTIL!$AC:$AH,C$1,FALSE),IF($A$62="Produits bruts d'origine animale et vegetale",VLOOKUP($A66,OUTIL!$AK:$AP,C$1,FALSE),IF($A$62="Produits bruts d'origine minerale",VLOOKUP($A66,OUTIL!$AS:$AX,C$1,FALSE),IF($A$62="Produits finis de consommation",VLOOKUP($A66,OUTIL!$BA:$BF,C$1,FALSE),IF($A$62="Produits finis d'equipement agricole",VLOOKUP($A66,OUTIL!$BI:$BN,C$1,FALSE),IF($A$62="Produits finis d'equipement industriel",VLOOKUP($A66,OUTIL!$BQ:$BV,C$1,FALSE),"Ahmadovitch")))))))))/1000,0)</f>
        <v>417411</v>
      </c>
      <c r="D66" s="5">
        <f>ROUND(IF($A$62="Alimentation, boissons et tabacs",VLOOKUP($A66,OUTIL!$E:$J,D$1,FALSE),IF($A$62="Demi produits",VLOOKUP($A66,OUTIL!$M:$R,D$1,FALSE),IF($A$62="Energie  et  lubrifiants",VLOOKUP($A66,OUTIL!$U:$Z,D$1,FALSE),IF($A$62="Or industriel",VLOOKUP($A66,OUTIL!$AC:$AH,D$1,FALSE),IF($A$62="Produits bruts d'origine animale et vegetale",VLOOKUP($A66,OUTIL!$AK:$AP,D$1,FALSE),IF($A$62="Produits bruts d'origine minerale",VLOOKUP($A66,OUTIL!$AS:$AX,D$1,FALSE),IF($A$62="Produits finis de consommation",VLOOKUP($A66,OUTIL!$BA:$BF,D$1,FALSE),IF($A$62="Produits finis d'equipement agricole",VLOOKUP($A66,OUTIL!$BI:$BN,D$1,FALSE),IF($A$62="Produits finis d'equipement industriel",VLOOKUP($A66,OUTIL!$BQ:$BV,D$1,FALSE),"Ahmadovitch")))))))))/1000,0)</f>
        <v>481071</v>
      </c>
      <c r="E66" s="5">
        <f>ROUND(IF($A$62="Alimentation, boissons et tabacs",VLOOKUP($A66,OUTIL!$E:$J,E$1,FALSE),IF($A$62="Demi produits",VLOOKUP($A66,OUTIL!$M:$R,E$1,FALSE),IF($A$62="Energie  et  lubrifiants",VLOOKUP($A66,OUTIL!$U:$Z,E$1,FALSE),IF($A$62="Or industriel",VLOOKUP($A66,OUTIL!$AC:$AH,E$1,FALSE),IF($A$62="Produits bruts d'origine animale et vegetale",VLOOKUP($A66,OUTIL!$AK:$AP,E$1,FALSE),IF($A$62="Produits bruts d'origine minerale",VLOOKUP($A66,OUTIL!$AS:$AX,E$1,FALSE),IF($A$62="Produits finis de consommation",VLOOKUP($A66,OUTIL!$BA:$BF,E$1,FALSE),IF($A$62="Produits finis d'equipement agricole",VLOOKUP($A66,OUTIL!$BI:$BN,E$1,FALSE),IF($A$62="Produits finis d'equipement industriel",VLOOKUP($A66,OUTIL!$BQ:$BV,E$1,FALSE),"Ahmadovitch")))))))))/1000,0)</f>
        <v>418667</v>
      </c>
      <c r="F66" s="5">
        <f>ROUND(IF($A$62="Alimentation, boissons et tabacs",VLOOKUP($A66,OUTIL!$E:$J,F$1,FALSE),IF($A$62="Demi produits",VLOOKUP($A66,OUTIL!$M:$R,F$1,FALSE),IF($A$62="Energie  et  lubrifiants",VLOOKUP($A66,OUTIL!$U:$Z,F$1,FALSE),IF($A$62="Or industriel",VLOOKUP($A66,OUTIL!$AC:$AH,F$1,FALSE),IF($A$62="Produits bruts d'origine animale et vegetale",VLOOKUP($A66,OUTIL!$AK:$AP,F$1,FALSE),IF($A$62="Produits bruts d'origine minerale",VLOOKUP($A66,OUTIL!$AS:$AX,F$1,FALSE),IF($A$62="Produits finis de consommation",VLOOKUP($A66,OUTIL!$BA:$BF,F$1,FALSE),IF($A$62="Produits finis d'equipement agricole",VLOOKUP($A66,OUTIL!$BI:$BN,F$1,FALSE),IF($A$62="Produits finis d'equipement industriel",VLOOKUP($A66,OUTIL!$BQ:$BV,F$1,FALSE),"Ahmadovitch")))))))))/1000,0)</f>
        <v>495110</v>
      </c>
    </row>
    <row r="67" spans="1:13" ht="16.5" x14ac:dyDescent="0.3">
      <c r="A67">
        <v>5</v>
      </c>
      <c r="B67" s="5" t="str">
        <f>IF($A$62="Alimentation, boissons et tabacs",VLOOKUP(VLOOKUP($A67,OUTIL!$E:$J,B$1,FALSE),REF!$K:$L,2,FALSE),IF($A$62="Demi produits",VLOOKUP(VLOOKUP($A67,OUTIL!$M:$R,B$1,FALSE),REF!$N:$O,2,FALSE),IF($A$62="Energie  et  lubrifiants",VLOOKUP(VLOOKUP($A67,OUTIL!$U:$Z,B$1,FALSE),REF!$Z:$AA,2,FALSE),IF($A$62="Or industriel",VLOOKUP(VLOOKUP($A67,OUTIL!$AC:$AH,B$1,FALSE),REF!$AC:$AD,2,FALSE),IF($A$62="Produits bruts d'origine animale et vegetale",VLOOKUP(VLOOKUP($A67,OUTIL!$AK:$AP,B$1,FALSE),REF!$Q:$R,2,FALSE),IF($A$62="Produits bruts d'origine minerale",VLOOKUP(VLOOKUP($A67,OUTIL!$AS:$AX,B$1,FALSE),REF!$AF:$AG,2,FALSE),IF($A$62="Produits finis de consommation",VLOOKUP(VLOOKUP($A67,OUTIL!$BA:$BF,B$1,FALSE),REF!$T:$U,2,FALSE),IF($A$62="Produits finis d'equipement agricole",VLOOKUP(VLOOKUP($A67,OUTIL!$BI:$BN,B$1,FALSE),REF!$AI:$AJ,2,FALSE),IF($A$62="Produits finis d'equipement industriel",VLOOKUP(VLOOKUP($A67,OUTIL!$BQ:$BV,B$1,FALSE),REF!$W:$X,2,FALSE),"Ahmadovitch")))))))))</f>
        <v>Minerai de plomb</v>
      </c>
      <c r="C67" s="5">
        <f>ROUND(IF($A$62="Alimentation, boissons et tabacs",VLOOKUP($A67,OUTIL!$E:$J,C$1,FALSE),IF($A$62="Demi produits",VLOOKUP($A67,OUTIL!$M:$R,C$1,FALSE),IF($A$62="Energie  et  lubrifiants",VLOOKUP($A67,OUTIL!$U:$Z,C$1,FALSE),IF($A$62="Or industriel",VLOOKUP($A67,OUTIL!$AC:$AH,C$1,FALSE),IF($A$62="Produits bruts d'origine animale et vegetale",VLOOKUP($A67,OUTIL!$AK:$AP,C$1,FALSE),IF($A$62="Produits bruts d'origine minerale",VLOOKUP($A67,OUTIL!$AS:$AX,C$1,FALSE),IF($A$62="Produits finis de consommation",VLOOKUP($A67,OUTIL!$BA:$BF,C$1,FALSE),IF($A$62="Produits finis d'equipement agricole",VLOOKUP($A67,OUTIL!$BI:$BN,C$1,FALSE),IF($A$62="Produits finis d'equipement industriel",VLOOKUP($A67,OUTIL!$BQ:$BV,C$1,FALSE),"Ahmadovitch")))))))))/1000,0)</f>
        <v>25599</v>
      </c>
      <c r="D67" s="5">
        <f>ROUND(IF($A$62="Alimentation, boissons et tabacs",VLOOKUP($A67,OUTIL!$E:$J,D$1,FALSE),IF($A$62="Demi produits",VLOOKUP($A67,OUTIL!$M:$R,D$1,FALSE),IF($A$62="Energie  et  lubrifiants",VLOOKUP($A67,OUTIL!$U:$Z,D$1,FALSE),IF($A$62="Or industriel",VLOOKUP($A67,OUTIL!$AC:$AH,D$1,FALSE),IF($A$62="Produits bruts d'origine animale et vegetale",VLOOKUP($A67,OUTIL!$AK:$AP,D$1,FALSE),IF($A$62="Produits bruts d'origine minerale",VLOOKUP($A67,OUTIL!$AS:$AX,D$1,FALSE),IF($A$62="Produits finis de consommation",VLOOKUP($A67,OUTIL!$BA:$BF,D$1,FALSE),IF($A$62="Produits finis d'equipement agricole",VLOOKUP($A67,OUTIL!$BI:$BN,D$1,FALSE),IF($A$62="Produits finis d'equipement industriel",VLOOKUP($A67,OUTIL!$BQ:$BV,D$1,FALSE),"Ahmadovitch")))))))))/1000,0)</f>
        <v>455783</v>
      </c>
      <c r="E67" s="5">
        <f>ROUND(IF($A$62="Alimentation, boissons et tabacs",VLOOKUP($A67,OUTIL!$E:$J,E$1,FALSE),IF($A$62="Demi produits",VLOOKUP($A67,OUTIL!$M:$R,E$1,FALSE),IF($A$62="Energie  et  lubrifiants",VLOOKUP($A67,OUTIL!$U:$Z,E$1,FALSE),IF($A$62="Or industriel",VLOOKUP($A67,OUTIL!$AC:$AH,E$1,FALSE),IF($A$62="Produits bruts d'origine animale et vegetale",VLOOKUP($A67,OUTIL!$AK:$AP,E$1,FALSE),IF($A$62="Produits bruts d'origine minerale",VLOOKUP($A67,OUTIL!$AS:$AX,E$1,FALSE),IF($A$62="Produits finis de consommation",VLOOKUP($A67,OUTIL!$BA:$BF,E$1,FALSE),IF($A$62="Produits finis d'equipement agricole",VLOOKUP($A67,OUTIL!$BI:$BN,E$1,FALSE),IF($A$62="Produits finis d'equipement industriel",VLOOKUP($A67,OUTIL!$BQ:$BV,E$1,FALSE),"Ahmadovitch")))))))))/1000,0)</f>
        <v>23486</v>
      </c>
      <c r="F67" s="5">
        <f>ROUND(IF($A$62="Alimentation, boissons et tabacs",VLOOKUP($A67,OUTIL!$E:$J,F$1,FALSE),IF($A$62="Demi produits",VLOOKUP($A67,OUTIL!$M:$R,F$1,FALSE),IF($A$62="Energie  et  lubrifiants",VLOOKUP($A67,OUTIL!$U:$Z,F$1,FALSE),IF($A$62="Or industriel",VLOOKUP($A67,OUTIL!$AC:$AH,F$1,FALSE),IF($A$62="Produits bruts d'origine animale et vegetale",VLOOKUP($A67,OUTIL!$AK:$AP,F$1,FALSE),IF($A$62="Produits bruts d'origine minerale",VLOOKUP($A67,OUTIL!$AS:$AX,F$1,FALSE),IF($A$62="Produits finis de consommation",VLOOKUP($A67,OUTIL!$BA:$BF,F$1,FALSE),IF($A$62="Produits finis d'equipement agricole",VLOOKUP($A67,OUTIL!$BI:$BN,F$1,FALSE),IF($A$62="Produits finis d'equipement industriel",VLOOKUP($A67,OUTIL!$BQ:$BV,F$1,FALSE),"Ahmadovitch")))))))))/1000,0)</f>
        <v>365686</v>
      </c>
    </row>
    <row r="68" spans="1:13" ht="16.5" x14ac:dyDescent="0.3">
      <c r="A68">
        <v>6</v>
      </c>
      <c r="B68" s="5" t="str">
        <f>IF($A$62="Alimentation, boissons et tabacs",VLOOKUP(VLOOKUP($A68,OUTIL!$E:$J,B$1,FALSE),REF!$K:$L,2,FALSE),IF($A$62="Demi produits",VLOOKUP(VLOOKUP($A68,OUTIL!$M:$R,B$1,FALSE),REF!$N:$O,2,FALSE),IF($A$62="Energie  et  lubrifiants",VLOOKUP(VLOOKUP($A68,OUTIL!$U:$Z,B$1,FALSE),REF!$Z:$AA,2,FALSE),IF($A$62="Or industriel",VLOOKUP(VLOOKUP($A68,OUTIL!$AC:$AH,B$1,FALSE),REF!$AC:$AD,2,FALSE),IF($A$62="Produits bruts d'origine animale et vegetale",VLOOKUP(VLOOKUP($A68,OUTIL!$AK:$AP,B$1,FALSE),REF!$Q:$R,2,FALSE),IF($A$62="Produits bruts d'origine minerale",VLOOKUP(VLOOKUP($A68,OUTIL!$AS:$AX,B$1,FALSE),REF!$AF:$AG,2,FALSE),IF($A$62="Produits finis de consommation",VLOOKUP(VLOOKUP($A68,OUTIL!$BA:$BF,B$1,FALSE),REF!$T:$U,2,FALSE),IF($A$62="Produits finis d'equipement agricole",VLOOKUP(VLOOKUP($A68,OUTIL!$BI:$BN,B$1,FALSE),REF!$AI:$AJ,2,FALSE),IF($A$62="Produits finis d'equipement industriel",VLOOKUP(VLOOKUP($A68,OUTIL!$BQ:$BV,B$1,FALSE),REF!$W:$X,2,FALSE),"Ahmadovitch")))))))))</f>
        <v>Autres minerais métallifères et déchets métalliques</v>
      </c>
      <c r="C68" s="5">
        <f>ROUND(IF($A$62="Alimentation, boissons et tabacs",VLOOKUP($A68,OUTIL!$E:$J,C$1,FALSE),IF($A$62="Demi produits",VLOOKUP($A68,OUTIL!$M:$R,C$1,FALSE),IF($A$62="Energie  et  lubrifiants",VLOOKUP($A68,OUTIL!$U:$Z,C$1,FALSE),IF($A$62="Or industriel",VLOOKUP($A68,OUTIL!$AC:$AH,C$1,FALSE),IF($A$62="Produits bruts d'origine animale et vegetale",VLOOKUP($A68,OUTIL!$AK:$AP,C$1,FALSE),IF($A$62="Produits bruts d'origine minerale",VLOOKUP($A68,OUTIL!$AS:$AX,C$1,FALSE),IF($A$62="Produits finis de consommation",VLOOKUP($A68,OUTIL!$BA:$BF,C$1,FALSE),IF($A$62="Produits finis d'equipement agricole",VLOOKUP($A68,OUTIL!$BI:$BN,C$1,FALSE),IF($A$62="Produits finis d'equipement industriel",VLOOKUP($A68,OUTIL!$BQ:$BV,C$1,FALSE),"Ahmadovitch")))))))))/1000,0)</f>
        <v>30788</v>
      </c>
      <c r="D68" s="5">
        <f>ROUND(IF($A$62="Alimentation, boissons et tabacs",VLOOKUP($A68,OUTIL!$E:$J,D$1,FALSE),IF($A$62="Demi produits",VLOOKUP($A68,OUTIL!$M:$R,D$1,FALSE),IF($A$62="Energie  et  lubrifiants",VLOOKUP($A68,OUTIL!$U:$Z,D$1,FALSE),IF($A$62="Or industriel",VLOOKUP($A68,OUTIL!$AC:$AH,D$1,FALSE),IF($A$62="Produits bruts d'origine animale et vegetale",VLOOKUP($A68,OUTIL!$AK:$AP,D$1,FALSE),IF($A$62="Produits bruts d'origine minerale",VLOOKUP($A68,OUTIL!$AS:$AX,D$1,FALSE),IF($A$62="Produits finis de consommation",VLOOKUP($A68,OUTIL!$BA:$BF,D$1,FALSE),IF($A$62="Produits finis d'equipement agricole",VLOOKUP($A68,OUTIL!$BI:$BN,D$1,FALSE),IF($A$62="Produits finis d'equipement industriel",VLOOKUP($A68,OUTIL!$BQ:$BV,D$1,FALSE),"Ahmadovitch")))))))))/1000,0)</f>
        <v>188243</v>
      </c>
      <c r="E68" s="5">
        <f>ROUND(IF($A$62="Alimentation, boissons et tabacs",VLOOKUP($A68,OUTIL!$E:$J,E$1,FALSE),IF($A$62="Demi produits",VLOOKUP($A68,OUTIL!$M:$R,E$1,FALSE),IF($A$62="Energie  et  lubrifiants",VLOOKUP($A68,OUTIL!$U:$Z,E$1,FALSE),IF($A$62="Or industriel",VLOOKUP($A68,OUTIL!$AC:$AH,E$1,FALSE),IF($A$62="Produits bruts d'origine animale et vegetale",VLOOKUP($A68,OUTIL!$AK:$AP,E$1,FALSE),IF($A$62="Produits bruts d'origine minerale",VLOOKUP($A68,OUTIL!$AS:$AX,E$1,FALSE),IF($A$62="Produits finis de consommation",VLOOKUP($A68,OUTIL!$BA:$BF,E$1,FALSE),IF($A$62="Produits finis d'equipement agricole",VLOOKUP($A68,OUTIL!$BI:$BN,E$1,FALSE),IF($A$62="Produits finis d'equipement industriel",VLOOKUP($A68,OUTIL!$BQ:$BV,E$1,FALSE),"Ahmadovitch")))))))))/1000,0)</f>
        <v>29464</v>
      </c>
      <c r="F68" s="5">
        <f>ROUND(IF($A$62="Alimentation, boissons et tabacs",VLOOKUP($A68,OUTIL!$E:$J,F$1,FALSE),IF($A$62="Demi produits",VLOOKUP($A68,OUTIL!$M:$R,F$1,FALSE),IF($A$62="Energie  et  lubrifiants",VLOOKUP($A68,OUTIL!$U:$Z,F$1,FALSE),IF($A$62="Or industriel",VLOOKUP($A68,OUTIL!$AC:$AH,F$1,FALSE),IF($A$62="Produits bruts d'origine animale et vegetale",VLOOKUP($A68,OUTIL!$AK:$AP,F$1,FALSE),IF($A$62="Produits bruts d'origine minerale",VLOOKUP($A68,OUTIL!$AS:$AX,F$1,FALSE),IF($A$62="Produits finis de consommation",VLOOKUP($A68,OUTIL!$BA:$BF,F$1,FALSE),IF($A$62="Produits finis d'equipement agricole",VLOOKUP($A68,OUTIL!$BI:$BN,F$1,FALSE),IF($A$62="Produits finis d'equipement industriel",VLOOKUP($A68,OUTIL!$BQ:$BV,F$1,FALSE),"Ahmadovitch")))))))))/1000,0)</f>
        <v>117325</v>
      </c>
    </row>
    <row r="69" spans="1:13" ht="16.5" x14ac:dyDescent="0.3">
      <c r="A69">
        <v>7</v>
      </c>
      <c r="B69" s="5" t="str">
        <f>IF($A$62="Alimentation, boissons et tabacs",VLOOKUP(VLOOKUP($A69,OUTIL!$E:$J,B$1,FALSE),REF!$K:$L,2,FALSE),IF($A$62="Demi produits",VLOOKUP(VLOOKUP($A69,OUTIL!$M:$R,B$1,FALSE),REF!$N:$O,2,FALSE),IF($A$62="Energie  et  lubrifiants",VLOOKUP(VLOOKUP($A69,OUTIL!$U:$Z,B$1,FALSE),REF!$Z:$AA,2,FALSE),IF($A$62="Or industriel",VLOOKUP(VLOOKUP($A69,OUTIL!$AC:$AH,B$1,FALSE),REF!$AC:$AD,2,FALSE),IF($A$62="Produits bruts d'origine animale et vegetale",VLOOKUP(VLOOKUP($A69,OUTIL!$AK:$AP,B$1,FALSE),REF!$Q:$R,2,FALSE),IF($A$62="Produits bruts d'origine minerale",VLOOKUP(VLOOKUP($A69,OUTIL!$AS:$AX,B$1,FALSE),REF!$AF:$AG,2,FALSE),IF($A$62="Produits finis de consommation",VLOOKUP(VLOOKUP($A69,OUTIL!$BA:$BF,B$1,FALSE),REF!$T:$U,2,FALSE),IF($A$62="Produits finis d'equipement agricole",VLOOKUP(VLOOKUP($A69,OUTIL!$BI:$BN,B$1,FALSE),REF!$AI:$AJ,2,FALSE),IF($A$62="Produits finis d'equipement industriel",VLOOKUP(VLOOKUP($A69,OUTIL!$BQ:$BV,B$1,FALSE),REF!$W:$X,2,FALSE),"Ahmadovitch")))))))))</f>
        <v>Marbres; granit; gypse et autres pierres</v>
      </c>
      <c r="C69" s="5">
        <f>ROUND(IF($A$62="Alimentation, boissons et tabacs",VLOOKUP($A69,OUTIL!$E:$J,C$1,FALSE),IF($A$62="Demi produits",VLOOKUP($A69,OUTIL!$M:$R,C$1,FALSE),IF($A$62="Energie  et  lubrifiants",VLOOKUP($A69,OUTIL!$U:$Z,C$1,FALSE),IF($A$62="Or industriel",VLOOKUP($A69,OUTIL!$AC:$AH,C$1,FALSE),IF($A$62="Produits bruts d'origine animale et vegetale",VLOOKUP($A69,OUTIL!$AK:$AP,C$1,FALSE),IF($A$62="Produits bruts d'origine minerale",VLOOKUP($A69,OUTIL!$AS:$AX,C$1,FALSE),IF($A$62="Produits finis de consommation",VLOOKUP($A69,OUTIL!$BA:$BF,C$1,FALSE),IF($A$62="Produits finis d'equipement agricole",VLOOKUP($A69,OUTIL!$BI:$BN,C$1,FALSE),IF($A$62="Produits finis d'equipement industriel",VLOOKUP($A69,OUTIL!$BQ:$BV,C$1,FALSE),"Ahmadovitch")))))))))/1000,0)</f>
        <v>737688</v>
      </c>
      <c r="D69" s="5">
        <f>ROUND(IF($A$62="Alimentation, boissons et tabacs",VLOOKUP($A69,OUTIL!$E:$J,D$1,FALSE),IF($A$62="Demi produits",VLOOKUP($A69,OUTIL!$M:$R,D$1,FALSE),IF($A$62="Energie  et  lubrifiants",VLOOKUP($A69,OUTIL!$U:$Z,D$1,FALSE),IF($A$62="Or industriel",VLOOKUP($A69,OUTIL!$AC:$AH,D$1,FALSE),IF($A$62="Produits bruts d'origine animale et vegetale",VLOOKUP($A69,OUTIL!$AK:$AP,D$1,FALSE),IF($A$62="Produits bruts d'origine minerale",VLOOKUP($A69,OUTIL!$AS:$AX,D$1,FALSE),IF($A$62="Produits finis de consommation",VLOOKUP($A69,OUTIL!$BA:$BF,D$1,FALSE),IF($A$62="Produits finis d'equipement agricole",VLOOKUP($A69,OUTIL!$BI:$BN,D$1,FALSE),IF($A$62="Produits finis d'equipement industriel",VLOOKUP($A69,OUTIL!$BQ:$BV,D$1,FALSE),"Ahmadovitch")))))))))/1000,0)</f>
        <v>173593</v>
      </c>
      <c r="E69" s="5">
        <f>ROUND(IF($A$62="Alimentation, boissons et tabacs",VLOOKUP($A69,OUTIL!$E:$J,E$1,FALSE),IF($A$62="Demi produits",VLOOKUP($A69,OUTIL!$M:$R,E$1,FALSE),IF($A$62="Energie  et  lubrifiants",VLOOKUP($A69,OUTIL!$U:$Z,E$1,FALSE),IF($A$62="Or industriel",VLOOKUP($A69,OUTIL!$AC:$AH,E$1,FALSE),IF($A$62="Produits bruts d'origine animale et vegetale",VLOOKUP($A69,OUTIL!$AK:$AP,E$1,FALSE),IF($A$62="Produits bruts d'origine minerale",VLOOKUP($A69,OUTIL!$AS:$AX,E$1,FALSE),IF($A$62="Produits finis de consommation",VLOOKUP($A69,OUTIL!$BA:$BF,E$1,FALSE),IF($A$62="Produits finis d'equipement agricole",VLOOKUP($A69,OUTIL!$BI:$BN,E$1,FALSE),IF($A$62="Produits finis d'equipement industriel",VLOOKUP($A69,OUTIL!$BQ:$BV,E$1,FALSE),"Ahmadovitch")))))))))/1000,0)</f>
        <v>978622</v>
      </c>
      <c r="F69" s="5">
        <f>ROUND(IF($A$62="Alimentation, boissons et tabacs",VLOOKUP($A69,OUTIL!$E:$J,F$1,FALSE),IF($A$62="Demi produits",VLOOKUP($A69,OUTIL!$M:$R,F$1,FALSE),IF($A$62="Energie  et  lubrifiants",VLOOKUP($A69,OUTIL!$U:$Z,F$1,FALSE),IF($A$62="Or industriel",VLOOKUP($A69,OUTIL!$AC:$AH,F$1,FALSE),IF($A$62="Produits bruts d'origine animale et vegetale",VLOOKUP($A69,OUTIL!$AK:$AP,F$1,FALSE),IF($A$62="Produits bruts d'origine minerale",VLOOKUP($A69,OUTIL!$AS:$AX,F$1,FALSE),IF($A$62="Produits finis de consommation",VLOOKUP($A69,OUTIL!$BA:$BF,F$1,FALSE),IF($A$62="Produits finis d'equipement agricole",VLOOKUP($A69,OUTIL!$BI:$BN,F$1,FALSE),IF($A$62="Produits finis d'equipement industriel",VLOOKUP($A69,OUTIL!$BQ:$BV,F$1,FALSE),"Ahmadovitch")))))))))/1000,0)</f>
        <v>198440</v>
      </c>
    </row>
    <row r="70" spans="1:13" ht="16.5" x14ac:dyDescent="0.3">
      <c r="A70">
        <v>8</v>
      </c>
      <c r="B70" s="5" t="str">
        <f>IF($A$62="Alimentation, boissons et tabacs",VLOOKUP(VLOOKUP($A70,OUTIL!$E:$J,B$1,FALSE),REF!$K:$L,2,FALSE),IF($A$62="Demi produits",VLOOKUP(VLOOKUP($A70,OUTIL!$M:$R,B$1,FALSE),REF!$N:$O,2,FALSE),IF($A$62="Energie  et  lubrifiants",VLOOKUP(VLOOKUP($A70,OUTIL!$U:$Z,B$1,FALSE),REF!$Z:$AA,2,FALSE),IF($A$62="Or industriel",VLOOKUP(VLOOKUP($A70,OUTIL!$AC:$AH,B$1,FALSE),REF!$AC:$AD,2,FALSE),IF($A$62="Produits bruts d'origine animale et vegetale",VLOOKUP(VLOOKUP($A70,OUTIL!$AK:$AP,B$1,FALSE),REF!$Q:$R,2,FALSE),IF($A$62="Produits bruts d'origine minerale",VLOOKUP(VLOOKUP($A70,OUTIL!$AS:$AX,B$1,FALSE),REF!$AF:$AG,2,FALSE),IF($A$62="Produits finis de consommation",VLOOKUP(VLOOKUP($A70,OUTIL!$BA:$BF,B$1,FALSE),REF!$T:$U,2,FALSE),IF($A$62="Produits finis d'equipement agricole",VLOOKUP(VLOOKUP($A70,OUTIL!$BI:$BN,B$1,FALSE),REF!$AI:$AJ,2,FALSE),IF($A$62="Produits finis d'equipement industriel",VLOOKUP(VLOOKUP($A70,OUTIL!$BQ:$BV,B$1,FALSE),REF!$W:$X,2,FALSE),"Ahmadovitch")))))))))</f>
        <v>Fluorine spath fluor</v>
      </c>
      <c r="C70" s="5">
        <f>ROUND(IF($A$62="Alimentation, boissons et tabacs",VLOOKUP($A70,OUTIL!$E:$J,C$1,FALSE),IF($A$62="Demi produits",VLOOKUP($A70,OUTIL!$M:$R,C$1,FALSE),IF($A$62="Energie  et  lubrifiants",VLOOKUP($A70,OUTIL!$U:$Z,C$1,FALSE),IF($A$62="Or industriel",VLOOKUP($A70,OUTIL!$AC:$AH,C$1,FALSE),IF($A$62="Produits bruts d'origine animale et vegetale",VLOOKUP($A70,OUTIL!$AK:$AP,C$1,FALSE),IF($A$62="Produits bruts d'origine minerale",VLOOKUP($A70,OUTIL!$AS:$AX,C$1,FALSE),IF($A$62="Produits finis de consommation",VLOOKUP($A70,OUTIL!$BA:$BF,C$1,FALSE),IF($A$62="Produits finis d'equipement agricole",VLOOKUP($A70,OUTIL!$BI:$BN,C$1,FALSE),IF($A$62="Produits finis d'equipement industriel",VLOOKUP($A70,OUTIL!$BQ:$BV,C$1,FALSE),"Ahmadovitch")))))))))/1000,0)</f>
        <v>535385</v>
      </c>
      <c r="D70" s="5">
        <f>ROUND(IF($A$62="Alimentation, boissons et tabacs",VLOOKUP($A70,OUTIL!$E:$J,D$1,FALSE),IF($A$62="Demi produits",VLOOKUP($A70,OUTIL!$M:$R,D$1,FALSE),IF($A$62="Energie  et  lubrifiants",VLOOKUP($A70,OUTIL!$U:$Z,D$1,FALSE),IF($A$62="Or industriel",VLOOKUP($A70,OUTIL!$AC:$AH,D$1,FALSE),IF($A$62="Produits bruts d'origine animale et vegetale",VLOOKUP($A70,OUTIL!$AK:$AP,D$1,FALSE),IF($A$62="Produits bruts d'origine minerale",VLOOKUP($A70,OUTIL!$AS:$AX,D$1,FALSE),IF($A$62="Produits finis de consommation",VLOOKUP($A70,OUTIL!$BA:$BF,D$1,FALSE),IF($A$62="Produits finis d'equipement agricole",VLOOKUP($A70,OUTIL!$BI:$BN,D$1,FALSE),IF($A$62="Produits finis d'equipement industriel",VLOOKUP($A70,OUTIL!$BQ:$BV,D$1,FALSE),"Ahmadovitch")))))))))/1000,0)</f>
        <v>169758</v>
      </c>
      <c r="E70" s="5">
        <f>ROUND(IF($A$62="Alimentation, boissons et tabacs",VLOOKUP($A70,OUTIL!$E:$J,E$1,FALSE),IF($A$62="Demi produits",VLOOKUP($A70,OUTIL!$M:$R,E$1,FALSE),IF($A$62="Energie  et  lubrifiants",VLOOKUP($A70,OUTIL!$U:$Z,E$1,FALSE),IF($A$62="Or industriel",VLOOKUP($A70,OUTIL!$AC:$AH,E$1,FALSE),IF($A$62="Produits bruts d'origine animale et vegetale",VLOOKUP($A70,OUTIL!$AK:$AP,E$1,FALSE),IF($A$62="Produits bruts d'origine minerale",VLOOKUP($A70,OUTIL!$AS:$AX,E$1,FALSE),IF($A$62="Produits finis de consommation",VLOOKUP($A70,OUTIL!$BA:$BF,E$1,FALSE),IF($A$62="Produits finis d'equipement agricole",VLOOKUP($A70,OUTIL!$BI:$BN,E$1,FALSE),IF($A$62="Produits finis d'equipement industriel",VLOOKUP($A70,OUTIL!$BQ:$BV,E$1,FALSE),"Ahmadovitch")))))))))/1000,0)</f>
        <v>491444</v>
      </c>
      <c r="F70" s="5">
        <f>ROUND(IF($A$62="Alimentation, boissons et tabacs",VLOOKUP($A70,OUTIL!$E:$J,F$1,FALSE),IF($A$62="Demi produits",VLOOKUP($A70,OUTIL!$M:$R,F$1,FALSE),IF($A$62="Energie  et  lubrifiants",VLOOKUP($A70,OUTIL!$U:$Z,F$1,FALSE),IF($A$62="Or industriel",VLOOKUP($A70,OUTIL!$AC:$AH,F$1,FALSE),IF($A$62="Produits bruts d'origine animale et vegetale",VLOOKUP($A70,OUTIL!$AK:$AP,F$1,FALSE),IF($A$62="Produits bruts d'origine minerale",VLOOKUP($A70,OUTIL!$AS:$AX,F$1,FALSE),IF($A$62="Produits finis de consommation",VLOOKUP($A70,OUTIL!$BA:$BF,F$1,FALSE),IF($A$62="Produits finis d'equipement agricole",VLOOKUP($A70,OUTIL!$BI:$BN,F$1,FALSE),IF($A$62="Produits finis d'equipement industriel",VLOOKUP($A70,OUTIL!$BQ:$BV,F$1,FALSE),"Ahmadovitch")))))))))/1000,0)</f>
        <v>150286</v>
      </c>
    </row>
    <row r="71" spans="1:13" ht="16.5" x14ac:dyDescent="0.3">
      <c r="A71">
        <v>9</v>
      </c>
      <c r="B71" s="5" t="str">
        <f>IF($A$62="Alimentation, boissons et tabacs",VLOOKUP(VLOOKUP($A71,OUTIL!$E:$J,B$1,FALSE),REF!$K:$L,2,FALSE),IF($A$62="Demi produits",VLOOKUP(VLOOKUP($A71,OUTIL!$M:$R,B$1,FALSE),REF!$N:$O,2,FALSE),IF($A$62="Energie  et  lubrifiants",VLOOKUP(VLOOKUP($A71,OUTIL!$U:$Z,B$1,FALSE),REF!$Z:$AA,2,FALSE),IF($A$62="Or industriel",VLOOKUP(VLOOKUP($A71,OUTIL!$AC:$AH,B$1,FALSE),REF!$AC:$AD,2,FALSE),IF($A$62="Produits bruts d'origine animale et vegetale",VLOOKUP(VLOOKUP($A71,OUTIL!$AK:$AP,B$1,FALSE),REF!$Q:$R,2,FALSE),IF($A$62="Produits bruts d'origine minerale",VLOOKUP(VLOOKUP($A71,OUTIL!$AS:$AX,B$1,FALSE),REF!$AF:$AG,2,FALSE),IF($A$62="Produits finis de consommation",VLOOKUP(VLOOKUP($A71,OUTIL!$BA:$BF,B$1,FALSE),REF!$T:$U,2,FALSE),IF($A$62="Produits finis d'equipement agricole",VLOOKUP(VLOOKUP($A71,OUTIL!$BI:$BN,B$1,FALSE),REF!$AI:$AJ,2,FALSE),IF($A$62="Produits finis d'equipement industriel",VLOOKUP(VLOOKUP($A71,OUTIL!$BQ:$BV,B$1,FALSE),REF!$W:$X,2,FALSE),"Ahmadovitch")))))))))</f>
        <v>Minerai de zinc</v>
      </c>
      <c r="C71" s="5">
        <f>ROUND(IF($A$62="Alimentation, boissons et tabacs",VLOOKUP($A71,OUTIL!$E:$J,C$1,FALSE),IF($A$62="Demi produits",VLOOKUP($A71,OUTIL!$M:$R,C$1,FALSE),IF($A$62="Energie  et  lubrifiants",VLOOKUP($A71,OUTIL!$U:$Z,C$1,FALSE),IF($A$62="Or industriel",VLOOKUP($A71,OUTIL!$AC:$AH,C$1,FALSE),IF($A$62="Produits bruts d'origine animale et vegetale",VLOOKUP($A71,OUTIL!$AK:$AP,C$1,FALSE),IF($A$62="Produits bruts d'origine minerale",VLOOKUP($A71,OUTIL!$AS:$AX,C$1,FALSE),IF($A$62="Produits finis de consommation",VLOOKUP($A71,OUTIL!$BA:$BF,C$1,FALSE),IF($A$62="Produits finis d'equipement agricole",VLOOKUP($A71,OUTIL!$BI:$BN,C$1,FALSE),IF($A$62="Produits finis d'equipement industriel",VLOOKUP($A71,OUTIL!$BQ:$BV,C$1,FALSE),"Ahmadovitch")))))))))/1000,0)</f>
        <v>24265</v>
      </c>
      <c r="D71" s="5">
        <f>ROUND(IF($A$62="Alimentation, boissons et tabacs",VLOOKUP($A71,OUTIL!$E:$J,D$1,FALSE),IF($A$62="Demi produits",VLOOKUP($A71,OUTIL!$M:$R,D$1,FALSE),IF($A$62="Energie  et  lubrifiants",VLOOKUP($A71,OUTIL!$U:$Z,D$1,FALSE),IF($A$62="Or industriel",VLOOKUP($A71,OUTIL!$AC:$AH,D$1,FALSE),IF($A$62="Produits bruts d'origine animale et vegetale",VLOOKUP($A71,OUTIL!$AK:$AP,D$1,FALSE),IF($A$62="Produits bruts d'origine minerale",VLOOKUP($A71,OUTIL!$AS:$AX,D$1,FALSE),IF($A$62="Produits finis de consommation",VLOOKUP($A71,OUTIL!$BA:$BF,D$1,FALSE),IF($A$62="Produits finis d'equipement agricole",VLOOKUP($A71,OUTIL!$BI:$BN,D$1,FALSE),IF($A$62="Produits finis d'equipement industriel",VLOOKUP($A71,OUTIL!$BQ:$BV,D$1,FALSE),"Ahmadovitch")))))))))/1000,0)</f>
        <v>128997</v>
      </c>
      <c r="E71" s="5">
        <f>ROUND(IF($A$62="Alimentation, boissons et tabacs",VLOOKUP($A71,OUTIL!$E:$J,E$1,FALSE),IF($A$62="Demi produits",VLOOKUP($A71,OUTIL!$M:$R,E$1,FALSE),IF($A$62="Energie  et  lubrifiants",VLOOKUP($A71,OUTIL!$U:$Z,E$1,FALSE),IF($A$62="Or industriel",VLOOKUP($A71,OUTIL!$AC:$AH,E$1,FALSE),IF($A$62="Produits bruts d'origine animale et vegetale",VLOOKUP($A71,OUTIL!$AK:$AP,E$1,FALSE),IF($A$62="Produits bruts d'origine minerale",VLOOKUP($A71,OUTIL!$AS:$AX,E$1,FALSE),IF($A$62="Produits finis de consommation",VLOOKUP($A71,OUTIL!$BA:$BF,E$1,FALSE),IF($A$62="Produits finis d'equipement agricole",VLOOKUP($A71,OUTIL!$BI:$BN,E$1,FALSE),IF($A$62="Produits finis d'equipement industriel",VLOOKUP($A71,OUTIL!$BQ:$BV,E$1,FALSE),"Ahmadovitch")))))))))/1000,0)</f>
        <v>24067</v>
      </c>
      <c r="F71" s="5">
        <f>ROUND(IF($A$62="Alimentation, boissons et tabacs",VLOOKUP($A71,OUTIL!$E:$J,F$1,FALSE),IF($A$62="Demi produits",VLOOKUP($A71,OUTIL!$M:$R,F$1,FALSE),IF($A$62="Energie  et  lubrifiants",VLOOKUP($A71,OUTIL!$U:$Z,F$1,FALSE),IF($A$62="Or industriel",VLOOKUP($A71,OUTIL!$AC:$AH,F$1,FALSE),IF($A$62="Produits bruts d'origine animale et vegetale",VLOOKUP($A71,OUTIL!$AK:$AP,F$1,FALSE),IF($A$62="Produits bruts d'origine minerale",VLOOKUP($A71,OUTIL!$AS:$AX,F$1,FALSE),IF($A$62="Produits finis de consommation",VLOOKUP($A71,OUTIL!$BA:$BF,F$1,FALSE),IF($A$62="Produits finis d'equipement agricole",VLOOKUP($A71,OUTIL!$BI:$BN,F$1,FALSE),IF($A$62="Produits finis d'equipement industriel",VLOOKUP($A71,OUTIL!$BQ:$BV,F$1,FALSE),"Ahmadovitch")))))))))/1000,0)</f>
        <v>133851</v>
      </c>
    </row>
    <row r="72" spans="1:13" ht="16.5" x14ac:dyDescent="0.3">
      <c r="A72">
        <v>10</v>
      </c>
      <c r="B72" s="5" t="str">
        <f>IF($A$62="Alimentation, boissons et tabacs",VLOOKUP(VLOOKUP($A72,OUTIL!$E:$J,B$1,FALSE),REF!$K:$L,2,FALSE),IF($A$62="Demi produits",VLOOKUP(VLOOKUP($A72,OUTIL!$M:$R,B$1,FALSE),REF!$N:$O,2,FALSE),IF($A$62="Energie  et  lubrifiants",VLOOKUP(VLOOKUP($A72,OUTIL!$U:$Z,B$1,FALSE),REF!$Z:$AA,2,FALSE),IF($A$62="Or industriel",VLOOKUP(VLOOKUP($A72,OUTIL!$AC:$AH,B$1,FALSE),REF!$AC:$AD,2,FALSE),IF($A$62="Produits bruts d'origine animale et vegetale",VLOOKUP(VLOOKUP($A72,OUTIL!$AK:$AP,B$1,FALSE),REF!$Q:$R,2,FALSE),IF($A$62="Produits bruts d'origine minerale",VLOOKUP(VLOOKUP($A72,OUTIL!$AS:$AX,B$1,FALSE),REF!$AF:$AG,2,FALSE),IF($A$62="Produits finis de consommation",VLOOKUP(VLOOKUP($A72,OUTIL!$BA:$BF,B$1,FALSE),REF!$T:$U,2,FALSE),IF($A$62="Produits finis d'equipement agricole",VLOOKUP(VLOOKUP($A72,OUTIL!$BI:$BN,B$1,FALSE),REF!$AI:$AJ,2,FALSE),IF($A$62="Produits finis d'equipement industriel",VLOOKUP(VLOOKUP($A72,OUTIL!$BQ:$BV,B$1,FALSE),REF!$W:$X,2,FALSE),"Ahmadovitch")))))))))</f>
        <v>Minerai de fer</v>
      </c>
      <c r="C72" s="5">
        <f>ROUND(IF($A$62="Alimentation, boissons et tabacs",VLOOKUP($A72,OUTIL!$E:$J,C$1,FALSE),IF($A$62="Demi produits",VLOOKUP($A72,OUTIL!$M:$R,C$1,FALSE),IF($A$62="Energie  et  lubrifiants",VLOOKUP($A72,OUTIL!$U:$Z,C$1,FALSE),IF($A$62="Or industriel",VLOOKUP($A72,OUTIL!$AC:$AH,C$1,FALSE),IF($A$62="Produits bruts d'origine animale et vegetale",VLOOKUP($A72,OUTIL!$AK:$AP,C$1,FALSE),IF($A$62="Produits bruts d'origine minerale",VLOOKUP($A72,OUTIL!$AS:$AX,C$1,FALSE),IF($A$62="Produits finis de consommation",VLOOKUP($A72,OUTIL!$BA:$BF,C$1,FALSE),IF($A$62="Produits finis d'equipement agricole",VLOOKUP($A72,OUTIL!$BI:$BN,C$1,FALSE),IF($A$62="Produits finis d'equipement industriel",VLOOKUP($A72,OUTIL!$BQ:$BV,C$1,FALSE),"Ahmadovitch")))))))))/1000,0)</f>
        <v>147466</v>
      </c>
      <c r="D72" s="5">
        <f>ROUND(IF($A$62="Alimentation, boissons et tabacs",VLOOKUP($A72,OUTIL!$E:$J,D$1,FALSE),IF($A$62="Demi produits",VLOOKUP($A72,OUTIL!$M:$R,D$1,FALSE),IF($A$62="Energie  et  lubrifiants",VLOOKUP($A72,OUTIL!$U:$Z,D$1,FALSE),IF($A$62="Or industriel",VLOOKUP($A72,OUTIL!$AC:$AH,D$1,FALSE),IF($A$62="Produits bruts d'origine animale et vegetale",VLOOKUP($A72,OUTIL!$AK:$AP,D$1,FALSE),IF($A$62="Produits bruts d'origine minerale",VLOOKUP($A72,OUTIL!$AS:$AX,D$1,FALSE),IF($A$62="Produits finis de consommation",VLOOKUP($A72,OUTIL!$BA:$BF,D$1,FALSE),IF($A$62="Produits finis d'equipement agricole",VLOOKUP($A72,OUTIL!$BI:$BN,D$1,FALSE),IF($A$62="Produits finis d'equipement industriel",VLOOKUP($A72,OUTIL!$BQ:$BV,D$1,FALSE),"Ahmadovitch")))))))))/1000,0)</f>
        <v>102390</v>
      </c>
      <c r="E72" s="5">
        <f>ROUND(IF($A$62="Alimentation, boissons et tabacs",VLOOKUP($A72,OUTIL!$E:$J,E$1,FALSE),IF($A$62="Demi produits",VLOOKUP($A72,OUTIL!$M:$R,E$1,FALSE),IF($A$62="Energie  et  lubrifiants",VLOOKUP($A72,OUTIL!$U:$Z,E$1,FALSE),IF($A$62="Or industriel",VLOOKUP($A72,OUTIL!$AC:$AH,E$1,FALSE),IF($A$62="Produits bruts d'origine animale et vegetale",VLOOKUP($A72,OUTIL!$AK:$AP,E$1,FALSE),IF($A$62="Produits bruts d'origine minerale",VLOOKUP($A72,OUTIL!$AS:$AX,E$1,FALSE),IF($A$62="Produits finis de consommation",VLOOKUP($A72,OUTIL!$BA:$BF,E$1,FALSE),IF($A$62="Produits finis d'equipement agricole",VLOOKUP($A72,OUTIL!$BI:$BN,E$1,FALSE),IF($A$62="Produits finis d'equipement industriel",VLOOKUP($A72,OUTIL!$BQ:$BV,E$1,FALSE),"Ahmadovitch")))))))))/1000,0)</f>
        <v>10937</v>
      </c>
      <c r="F72" s="5">
        <f>ROUND(IF($A$62="Alimentation, boissons et tabacs",VLOOKUP($A72,OUTIL!$E:$J,F$1,FALSE),IF($A$62="Demi produits",VLOOKUP($A72,OUTIL!$M:$R,F$1,FALSE),IF($A$62="Energie  et  lubrifiants",VLOOKUP($A72,OUTIL!$U:$Z,F$1,FALSE),IF($A$62="Or industriel",VLOOKUP($A72,OUTIL!$AC:$AH,F$1,FALSE),IF($A$62="Produits bruts d'origine animale et vegetale",VLOOKUP($A72,OUTIL!$AK:$AP,F$1,FALSE),IF($A$62="Produits bruts d'origine minerale",VLOOKUP($A72,OUTIL!$AS:$AX,F$1,FALSE),IF($A$62="Produits finis de consommation",VLOOKUP($A72,OUTIL!$BA:$BF,F$1,FALSE),IF($A$62="Produits finis d'equipement agricole",VLOOKUP($A72,OUTIL!$BI:$BN,F$1,FALSE),IF($A$62="Produits finis d'equipement industriel",VLOOKUP($A72,OUTIL!$BQ:$BV,F$1,FALSE),"Ahmadovitch")))))))))/1000,0)</f>
        <v>6109</v>
      </c>
    </row>
    <row r="73" spans="1:13" ht="16.5" x14ac:dyDescent="0.3">
      <c r="A73">
        <v>11</v>
      </c>
      <c r="B73" s="5" t="str">
        <f>IF($A$62="Alimentation, boissons et tabacs",VLOOKUP(VLOOKUP($A73,OUTIL!$E:$J,B$1,FALSE),REF!$K:$L,2,FALSE),IF($A$62="Demi produits",VLOOKUP(VLOOKUP($A73,OUTIL!$M:$R,B$1,FALSE),REF!$N:$O,2,FALSE),IF($A$62="Energie  et  lubrifiants",VLOOKUP(VLOOKUP($A73,OUTIL!$U:$Z,B$1,FALSE),REF!$Z:$AA,2,FALSE),IF($A$62="Or industriel",VLOOKUP(VLOOKUP($A73,OUTIL!$AC:$AH,B$1,FALSE),REF!$AC:$AD,2,FALSE),IF($A$62="Produits bruts d'origine animale et vegetale",VLOOKUP(VLOOKUP($A73,OUTIL!$AK:$AP,B$1,FALSE),REF!$Q:$R,2,FALSE),IF($A$62="Produits bruts d'origine minerale",VLOOKUP(VLOOKUP($A73,OUTIL!$AS:$AX,B$1,FALSE),REF!$AF:$AG,2,FALSE),IF($A$62="Produits finis de consommation",VLOOKUP(VLOOKUP($A73,OUTIL!$BA:$BF,B$1,FALSE),REF!$T:$U,2,FALSE),IF($A$62="Produits finis d'equipement agricole",VLOOKUP(VLOOKUP($A73,OUTIL!$BI:$BN,B$1,FALSE),REF!$AI:$AJ,2,FALSE),IF($A$62="Produits finis d'equipement industriel",VLOOKUP(VLOOKUP($A73,OUTIL!$BQ:$BV,B$1,FALSE),REF!$W:$X,2,FALSE),"Ahmadovitch")))))))))</f>
        <v>Minerai de manganèse</v>
      </c>
      <c r="C73" s="5">
        <f>ROUND(IF($A$62="Alimentation, boissons et tabacs",VLOOKUP($A73,OUTIL!$E:$J,C$1,FALSE),IF($A$62="Demi produits",VLOOKUP($A73,OUTIL!$M:$R,C$1,FALSE),IF($A$62="Energie  et  lubrifiants",VLOOKUP($A73,OUTIL!$U:$Z,C$1,FALSE),IF($A$62="Or industriel",VLOOKUP($A73,OUTIL!$AC:$AH,C$1,FALSE),IF($A$62="Produits bruts d'origine animale et vegetale",VLOOKUP($A73,OUTIL!$AK:$AP,C$1,FALSE),IF($A$62="Produits bruts d'origine minerale",VLOOKUP($A73,OUTIL!$AS:$AX,C$1,FALSE),IF($A$62="Produits finis de consommation",VLOOKUP($A73,OUTIL!$BA:$BF,C$1,FALSE),IF($A$62="Produits finis d'equipement agricole",VLOOKUP($A73,OUTIL!$BI:$BN,C$1,FALSE),IF($A$62="Produits finis d'equipement industriel",VLOOKUP($A73,OUTIL!$BQ:$BV,C$1,FALSE),"Ahmadovitch")))))))))/1000,0)</f>
        <v>29181</v>
      </c>
      <c r="D73" s="5">
        <f>ROUND(IF($A$62="Alimentation, boissons et tabacs",VLOOKUP($A73,OUTIL!$E:$J,D$1,FALSE),IF($A$62="Demi produits",VLOOKUP($A73,OUTIL!$M:$R,D$1,FALSE),IF($A$62="Energie  et  lubrifiants",VLOOKUP($A73,OUTIL!$U:$Z,D$1,FALSE),IF($A$62="Or industriel",VLOOKUP($A73,OUTIL!$AC:$AH,D$1,FALSE),IF($A$62="Produits bruts d'origine animale et vegetale",VLOOKUP($A73,OUTIL!$AK:$AP,D$1,FALSE),IF($A$62="Produits bruts d'origine minerale",VLOOKUP($A73,OUTIL!$AS:$AX,D$1,FALSE),IF($A$62="Produits finis de consommation",VLOOKUP($A73,OUTIL!$BA:$BF,D$1,FALSE),IF($A$62="Produits finis d'equipement agricole",VLOOKUP($A73,OUTIL!$BI:$BN,D$1,FALSE),IF($A$62="Produits finis d'equipement industriel",VLOOKUP($A73,OUTIL!$BQ:$BV,D$1,FALSE),"Ahmadovitch")))))))))/1000,0)</f>
        <v>74350</v>
      </c>
      <c r="E73" s="5">
        <f>ROUND(IF($A$62="Alimentation, boissons et tabacs",VLOOKUP($A73,OUTIL!$E:$J,E$1,FALSE),IF($A$62="Demi produits",VLOOKUP($A73,OUTIL!$M:$R,E$1,FALSE),IF($A$62="Energie  et  lubrifiants",VLOOKUP($A73,OUTIL!$U:$Z,E$1,FALSE),IF($A$62="Or industriel",VLOOKUP($A73,OUTIL!$AC:$AH,E$1,FALSE),IF($A$62="Produits bruts d'origine animale et vegetale",VLOOKUP($A73,OUTIL!$AK:$AP,E$1,FALSE),IF($A$62="Produits bruts d'origine minerale",VLOOKUP($A73,OUTIL!$AS:$AX,E$1,FALSE),IF($A$62="Produits finis de consommation",VLOOKUP($A73,OUTIL!$BA:$BF,E$1,FALSE),IF($A$62="Produits finis d'equipement agricole",VLOOKUP($A73,OUTIL!$BI:$BN,E$1,FALSE),IF($A$62="Produits finis d'equipement industriel",VLOOKUP($A73,OUTIL!$BQ:$BV,E$1,FALSE),"Ahmadovitch")))))))))/1000,0)</f>
        <v>35077</v>
      </c>
      <c r="F73" s="5">
        <f>ROUND(IF($A$62="Alimentation, boissons et tabacs",VLOOKUP($A73,OUTIL!$E:$J,F$1,FALSE),IF($A$62="Demi produits",VLOOKUP($A73,OUTIL!$M:$R,F$1,FALSE),IF($A$62="Energie  et  lubrifiants",VLOOKUP($A73,OUTIL!$U:$Z,F$1,FALSE),IF($A$62="Or industriel",VLOOKUP($A73,OUTIL!$AC:$AH,F$1,FALSE),IF($A$62="Produits bruts d'origine animale et vegetale",VLOOKUP($A73,OUTIL!$AK:$AP,F$1,FALSE),IF($A$62="Produits bruts d'origine minerale",VLOOKUP($A73,OUTIL!$AS:$AX,F$1,FALSE),IF($A$62="Produits finis de consommation",VLOOKUP($A73,OUTIL!$BA:$BF,F$1,FALSE),IF($A$62="Produits finis d'equipement agricole",VLOOKUP($A73,OUTIL!$BI:$BN,F$1,FALSE),IF($A$62="Produits finis d'equipement industriel",VLOOKUP($A73,OUTIL!$BQ:$BV,F$1,FALSE),"Ahmadovitch")))))))))/1000,0)</f>
        <v>83321</v>
      </c>
    </row>
    <row r="74" spans="1:13" ht="16.5" x14ac:dyDescent="0.3">
      <c r="B74" s="5" t="s">
        <v>60</v>
      </c>
      <c r="C74" s="6">
        <f>C62-SUM(C63:C73)</f>
        <v>235699</v>
      </c>
      <c r="D74" s="6">
        <f>D62-SUM(D63:D73)</f>
        <v>154421</v>
      </c>
      <c r="E74" s="6">
        <f>E62-SUM(E63:E73)</f>
        <v>264646</v>
      </c>
      <c r="F74" s="6">
        <f>F62-SUM(F63:F73)</f>
        <v>131650</v>
      </c>
    </row>
    <row r="75" spans="1:13" x14ac:dyDescent="0.25">
      <c r="A75" t="s">
        <v>216</v>
      </c>
      <c r="B75" s="2" t="str">
        <f>IF($A$75="Alimentation, boissons et tabacs",VLOOKUP(VLOOKUP($A75,OUTIL!$E:$J,B$1,FALSE),REF!$K:$L,2,FALSE),IF($A$75="Demi produits",VLOOKUP(VLOOKUP($A75,OUTIL!$M:$R,B$1,FALSE),REF!$N:$O,2,FALSE),IF($A$75="Energie  et  lubrifiants",VLOOKUP(VLOOKUP($A75,OUTIL!$U:$Z,B$1,FALSE),REF!$Z:$AA,2,FALSE),IF($A$75="Or industriel",VLOOKUP(VLOOKUP($A75,OUTIL!$AC:$AH,B$1,FALSE),REF!$AC:$AD,2,FALSE),IF($A$75="Produits bruts d'origine animale et vegetale",VLOOKUP(VLOOKUP($A75,OUTIL!$AK:$AP,B$1,FALSE),REF!$Q:$R,2,FALSE),IF($A$75="Produits bruts d'origine minerale",VLOOKUP(VLOOKUP($A75,OUTIL!$AS:$AX,B$1,FALSE),REF!$AF:$AG,2,FALSE),IF($A$75="Produits finis de consommation",VLOOKUP(VLOOKUP($A75,OUTIL!$BA:$BF,B$1,FALSE),REF!$T:$U,2,FALSE),IF($A$75="Produits finis d'equipement agricole",VLOOKUP(VLOOKUP($A75,OUTIL!$BI:$BN,B$1,FALSE),REF!$AI:$AJ,2,FALSE),IF($A$75="Produits finis d'equipement industriel",VLOOKUP(VLOOKUP($A75,OUTIL!$BQ:$BV,B$1,FALSE),REF!$W:$X,2,FALSE),"Ahmadovitch")))))))))</f>
        <v>DEMI PRODUITS</v>
      </c>
      <c r="C75" s="2">
        <f>ROUND(IF($A$75="Alimentation, boissons et tabacs",VLOOKUP($A75,OUTIL!$E:$J,C$1,FALSE),IF($A$75="Demi produits",VLOOKUP($A75,OUTIL!$M:$R,C$1,FALSE),IF($A$75="Energie  et  lubrifiants",VLOOKUP($A75,OUTIL!$U:$Z,C$1,FALSE),IF($A$75="Or industriel",VLOOKUP($A75,OUTIL!$AC:$AH,C$1,FALSE),IF($A$75="Produits bruts d'origine animale et vegetale",VLOOKUP($A75,OUTIL!$AK:$AP,C$1,FALSE),IF($A$75="Produits bruts d'origine minerale",VLOOKUP($A75,OUTIL!$AS:$AX,C$1,FALSE),IF($A$75="Produits finis de consommation",VLOOKUP($A75,OUTIL!$BA:$BF,C$1,FALSE),IF($A$75="Produits finis d'equipement agricole",VLOOKUP($A75,OUTIL!$BI:$BN,C$1,FALSE),IF($A$75="Produits finis d'equipement industriel",VLOOKUP($A75,OUTIL!$BQ:$BV,C$1,FALSE),"Ahmadovitch")))))))))/1000,0)</f>
        <v>4960270</v>
      </c>
      <c r="D75" s="2">
        <f>ROUND(IF($A$75="Alimentation, boissons et tabacs",VLOOKUP($A75,OUTIL!$E:$J,D$1,FALSE),IF($A$75="Demi produits",VLOOKUP($A75,OUTIL!$M:$R,D$1,FALSE),IF($A$75="Energie  et  lubrifiants",VLOOKUP($A75,OUTIL!$U:$Z,D$1,FALSE),IF($A$75="Or industriel",VLOOKUP($A75,OUTIL!$AC:$AH,D$1,FALSE),IF($A$75="Produits bruts d'origine animale et vegetale",VLOOKUP($A75,OUTIL!$AK:$AP,D$1,FALSE),IF($A$75="Produits bruts d'origine minerale",VLOOKUP($A75,OUTIL!$AS:$AX,D$1,FALSE),IF($A$75="Produits finis de consommation",VLOOKUP($A75,OUTIL!$BA:$BF,D$1,FALSE),IF($A$75="Produits finis d'equipement agricole",VLOOKUP($A75,OUTIL!$BI:$BN,D$1,FALSE),IF($A$75="Produits finis d'equipement industriel",VLOOKUP($A75,OUTIL!$BQ:$BV,D$1,FALSE),"Ahmadovitch")))))))))/1000,0)</f>
        <v>40624788</v>
      </c>
      <c r="E75" s="2">
        <f>ROUND(IF($A$75="Alimentation, boissons et tabacs",VLOOKUP($A75,OUTIL!$E:$J,E$1,FALSE),IF($A$75="Demi produits",VLOOKUP($A75,OUTIL!$M:$R,E$1,FALSE),IF($A$75="Energie  et  lubrifiants",VLOOKUP($A75,OUTIL!$U:$Z,E$1,FALSE),IF($A$75="Or industriel",VLOOKUP($A75,OUTIL!$AC:$AH,E$1,FALSE),IF($A$75="Produits bruts d'origine animale et vegetale",VLOOKUP($A75,OUTIL!$AK:$AP,E$1,FALSE),IF($A$75="Produits bruts d'origine minerale",VLOOKUP($A75,OUTIL!$AS:$AX,E$1,FALSE),IF($A$75="Produits finis de consommation",VLOOKUP($A75,OUTIL!$BA:$BF,E$1,FALSE),IF($A$75="Produits finis d'equipement agricole",VLOOKUP($A75,OUTIL!$BI:$BN,E$1,FALSE),IF($A$75="Produits finis d'equipement industriel",VLOOKUP($A75,OUTIL!$BQ:$BV,E$1,FALSE),"Ahmadovitch")))))))))/1000,0)</f>
        <v>6425083</v>
      </c>
      <c r="F75" s="2">
        <f>ROUND(IF($A$75="Alimentation, boissons et tabacs",VLOOKUP($A75,OUTIL!$E:$J,F$1,FALSE),IF($A$75="Demi produits",VLOOKUP($A75,OUTIL!$M:$R,F$1,FALSE),IF($A$75="Energie  et  lubrifiants",VLOOKUP($A75,OUTIL!$U:$Z,F$1,FALSE),IF($A$75="Or industriel",VLOOKUP($A75,OUTIL!$AC:$AH,F$1,FALSE),IF($A$75="Produits bruts d'origine animale et vegetale",VLOOKUP($A75,OUTIL!$AK:$AP,F$1,FALSE),IF($A$75="Produits bruts d'origine minerale",VLOOKUP($A75,OUTIL!$AS:$AX,F$1,FALSE),IF($A$75="Produits finis de consommation",VLOOKUP($A75,OUTIL!$BA:$BF,F$1,FALSE),IF($A$75="Produits finis d'equipement agricole",VLOOKUP($A75,OUTIL!$BI:$BN,F$1,FALSE),IF($A$75="Produits finis d'equipement industriel",VLOOKUP($A75,OUTIL!$BQ:$BV,F$1,FALSE),"Ahmadovitch")))))))))/1000,0)</f>
        <v>43775217</v>
      </c>
      <c r="J75" s="4"/>
      <c r="K75" s="4"/>
      <c r="L75" s="4"/>
      <c r="M75" s="4"/>
    </row>
    <row r="76" spans="1:13" ht="16.5" x14ac:dyDescent="0.3">
      <c r="A76">
        <v>1</v>
      </c>
      <c r="B76" s="5" t="str">
        <f>IF($A$75="Alimentation, boissons et tabacs",VLOOKUP(VLOOKUP($A76,OUTIL!$E:$J,B$1,FALSE),REF!$K:$L,2,FALSE),IF($A$75="Demi produits",VLOOKUP(VLOOKUP($A76,OUTIL!$M:$R,B$1,FALSE),REF!$N:$O,2,FALSE),IF($A$75="Energie  et  lubrifiants",VLOOKUP(VLOOKUP($A76,OUTIL!$U:$Z,B$1,FALSE),REF!$Z:$AA,2,FALSE),IF($A$75="Or industriel",VLOOKUP(VLOOKUP($A76,OUTIL!$AC:$AH,B$1,FALSE),REF!$AC:$AD,2,FALSE),IF($A$75="Produits bruts d'origine animale et vegetale",VLOOKUP(VLOOKUP($A76,OUTIL!$AK:$AP,B$1,FALSE),REF!$Q:$R,2,FALSE),IF($A$75="Produits bruts d'origine minerale",VLOOKUP(VLOOKUP($A76,OUTIL!$AS:$AX,B$1,FALSE),REF!$AF:$AG,2,FALSE),IF($A$75="Produits finis de consommation",VLOOKUP(VLOOKUP($A76,OUTIL!$BA:$BF,B$1,FALSE),REF!$T:$U,2,FALSE),IF($A$75="Produits finis d'equipement agricole",VLOOKUP(VLOOKUP($A76,OUTIL!$BI:$BN,B$1,FALSE),REF!$AI:$AJ,2,FALSE),IF($A$75="Produits finis d'equipement industriel",VLOOKUP(VLOOKUP($A76,OUTIL!$BQ:$BV,B$1,FALSE),REF!$W:$X,2,FALSE),"Ahmadovitch")))))))))</f>
        <v>Engrais naturels et chimiques</v>
      </c>
      <c r="C76" s="5">
        <f>ROUND(IF($A$75="Alimentation, boissons et tabacs",VLOOKUP($A76,OUTIL!$E:$J,C$1,FALSE),IF($A$75="Demi produits",VLOOKUP($A76,OUTIL!$M:$R,C$1,FALSE),IF($A$75="Energie  et  lubrifiants",VLOOKUP($A76,OUTIL!$U:$Z,C$1,FALSE),IF($A$75="Or industriel",VLOOKUP($A76,OUTIL!$AC:$AH,C$1,FALSE),IF($A$75="Produits bruts d'origine animale et vegetale",VLOOKUP($A76,OUTIL!$AK:$AP,C$1,FALSE),IF($A$75="Produits bruts d'origine minerale",VLOOKUP($A76,OUTIL!$AS:$AX,C$1,FALSE),IF($A$75="Produits finis de consommation",VLOOKUP($A76,OUTIL!$BA:$BF,C$1,FALSE),IF($A$75="Produits finis d'equipement agricole",VLOOKUP($A76,OUTIL!$BI:$BN,C$1,FALSE),IF($A$75="Produits finis d'equipement industriel",VLOOKUP($A76,OUTIL!$BQ:$BV,C$1,FALSE),"Ahmadovitch")))))))))/1000,0)</f>
        <v>3886412</v>
      </c>
      <c r="D76" s="5">
        <f>ROUND(IF($A$75="Alimentation, boissons et tabacs",VLOOKUP($A76,OUTIL!$E:$J,D$1,FALSE),IF($A$75="Demi produits",VLOOKUP($A76,OUTIL!$M:$R,D$1,FALSE),IF($A$75="Energie  et  lubrifiants",VLOOKUP($A76,OUTIL!$U:$Z,D$1,FALSE),IF($A$75="Or industriel",VLOOKUP($A76,OUTIL!$AC:$AH,D$1,FALSE),IF($A$75="Produits bruts d'origine animale et vegetale",VLOOKUP($A76,OUTIL!$AK:$AP,D$1,FALSE),IF($A$75="Produits bruts d'origine minerale",VLOOKUP($A76,OUTIL!$AS:$AX,D$1,FALSE),IF($A$75="Produits finis de consommation",VLOOKUP($A76,OUTIL!$BA:$BF,D$1,FALSE),IF($A$75="Produits finis d'equipement agricole",VLOOKUP($A76,OUTIL!$BI:$BN,D$1,FALSE),IF($A$75="Produits finis d'equipement industriel",VLOOKUP($A76,OUTIL!$BQ:$BV,D$1,FALSE),"Ahmadovitch")))))))))/1000,0)</f>
        <v>23154745</v>
      </c>
      <c r="E76" s="5">
        <f>ROUND(IF($A$75="Alimentation, boissons et tabacs",VLOOKUP($A76,OUTIL!$E:$J,E$1,FALSE),IF($A$75="Demi produits",VLOOKUP($A76,OUTIL!$M:$R,E$1,FALSE),IF($A$75="Energie  et  lubrifiants",VLOOKUP($A76,OUTIL!$U:$Z,E$1,FALSE),IF($A$75="Or industriel",VLOOKUP($A76,OUTIL!$AC:$AH,E$1,FALSE),IF($A$75="Produits bruts d'origine animale et vegetale",VLOOKUP($A76,OUTIL!$AK:$AP,E$1,FALSE),IF($A$75="Produits bruts d'origine minerale",VLOOKUP($A76,OUTIL!$AS:$AX,E$1,FALSE),IF($A$75="Produits finis de consommation",VLOOKUP($A76,OUTIL!$BA:$BF,E$1,FALSE),IF($A$75="Produits finis d'equipement agricole",VLOOKUP($A76,OUTIL!$BI:$BN,E$1,FALSE),IF($A$75="Produits finis d'equipement industriel",VLOOKUP($A76,OUTIL!$BQ:$BV,E$1,FALSE),"Ahmadovitch")))))))))/1000,0)</f>
        <v>4855327</v>
      </c>
      <c r="F76" s="5">
        <f>ROUND(IF($A$75="Alimentation, boissons et tabacs",VLOOKUP($A76,OUTIL!$E:$J,F$1,FALSE),IF($A$75="Demi produits",VLOOKUP($A76,OUTIL!$M:$R,F$1,FALSE),IF($A$75="Energie  et  lubrifiants",VLOOKUP($A76,OUTIL!$U:$Z,F$1,FALSE),IF($A$75="Or industriel",VLOOKUP($A76,OUTIL!$AC:$AH,F$1,FALSE),IF($A$75="Produits bruts d'origine animale et vegetale",VLOOKUP($A76,OUTIL!$AK:$AP,F$1,FALSE),IF($A$75="Produits bruts d'origine minerale",VLOOKUP($A76,OUTIL!$AS:$AX,F$1,FALSE),IF($A$75="Produits finis de consommation",VLOOKUP($A76,OUTIL!$BA:$BF,F$1,FALSE),IF($A$75="Produits finis d'equipement agricole",VLOOKUP($A76,OUTIL!$BI:$BN,F$1,FALSE),IF($A$75="Produits finis d'equipement industriel",VLOOKUP($A76,OUTIL!$BQ:$BV,F$1,FALSE),"Ahmadovitch")))))))))/1000,0)</f>
        <v>26669751</v>
      </c>
      <c r="J76" s="4"/>
      <c r="K76" s="4"/>
      <c r="L76" s="4"/>
      <c r="M76" s="4"/>
    </row>
    <row r="77" spans="1:13" ht="16.5" x14ac:dyDescent="0.3">
      <c r="A77">
        <v>2</v>
      </c>
      <c r="B77" s="5" t="str">
        <f>IF($A$75="Alimentation, boissons et tabacs",VLOOKUP(VLOOKUP($A77,OUTIL!$E:$J,B$1,FALSE),REF!$K:$L,2,FALSE),IF($A$75="Demi produits",VLOOKUP(VLOOKUP($A77,OUTIL!$M:$R,B$1,FALSE),REF!$N:$O,2,FALSE),IF($A$75="Energie  et  lubrifiants",VLOOKUP(VLOOKUP($A77,OUTIL!$U:$Z,B$1,FALSE),REF!$Z:$AA,2,FALSE),IF($A$75="Or industriel",VLOOKUP(VLOOKUP($A77,OUTIL!$AC:$AH,B$1,FALSE),REF!$AC:$AD,2,FALSE),IF($A$75="Produits bruts d'origine animale et vegetale",VLOOKUP(VLOOKUP($A77,OUTIL!$AK:$AP,B$1,FALSE),REF!$Q:$R,2,FALSE),IF($A$75="Produits bruts d'origine minerale",VLOOKUP(VLOOKUP($A77,OUTIL!$AS:$AX,B$1,FALSE),REF!$AF:$AG,2,FALSE),IF($A$75="Produits finis de consommation",VLOOKUP(VLOOKUP($A77,OUTIL!$BA:$BF,B$1,FALSE),REF!$T:$U,2,FALSE),IF($A$75="Produits finis d'equipement agricole",VLOOKUP(VLOOKUP($A77,OUTIL!$BI:$BN,B$1,FALSE),REF!$AI:$AJ,2,FALSE),IF($A$75="Produits finis d'equipement industriel",VLOOKUP(VLOOKUP($A77,OUTIL!$BQ:$BV,B$1,FALSE),REF!$W:$X,2,FALSE),"Ahmadovitch")))))))))</f>
        <v>Acide phosphorique</v>
      </c>
      <c r="C77" s="5">
        <f>ROUND(IF($A$75="Alimentation, boissons et tabacs",VLOOKUP($A77,OUTIL!$E:$J,C$1,FALSE),IF($A$75="Demi produits",VLOOKUP($A77,OUTIL!$M:$R,C$1,FALSE),IF($A$75="Energie  et  lubrifiants",VLOOKUP($A77,OUTIL!$U:$Z,C$1,FALSE),IF($A$75="Or industriel",VLOOKUP($A77,OUTIL!$AC:$AH,C$1,FALSE),IF($A$75="Produits bruts d'origine animale et vegetale",VLOOKUP($A77,OUTIL!$AK:$AP,C$1,FALSE),IF($A$75="Produits bruts d'origine minerale",VLOOKUP($A77,OUTIL!$AS:$AX,C$1,FALSE),IF($A$75="Produits finis de consommation",VLOOKUP($A77,OUTIL!$BA:$BF,C$1,FALSE),IF($A$75="Produits finis d'equipement agricole",VLOOKUP($A77,OUTIL!$BI:$BN,C$1,FALSE),IF($A$75="Produits finis d'equipement industriel",VLOOKUP($A77,OUTIL!$BQ:$BV,C$1,FALSE),"Ahmadovitch")))))))))/1000,0)</f>
        <v>517723</v>
      </c>
      <c r="D77" s="5">
        <f>ROUND(IF($A$75="Alimentation, boissons et tabacs",VLOOKUP($A77,OUTIL!$E:$J,D$1,FALSE),IF($A$75="Demi produits",VLOOKUP($A77,OUTIL!$M:$R,D$1,FALSE),IF($A$75="Energie  et  lubrifiants",VLOOKUP($A77,OUTIL!$U:$Z,D$1,FALSE),IF($A$75="Or industriel",VLOOKUP($A77,OUTIL!$AC:$AH,D$1,FALSE),IF($A$75="Produits bruts d'origine animale et vegetale",VLOOKUP($A77,OUTIL!$AK:$AP,D$1,FALSE),IF($A$75="Produits bruts d'origine minerale",VLOOKUP($A77,OUTIL!$AS:$AX,D$1,FALSE),IF($A$75="Produits finis de consommation",VLOOKUP($A77,OUTIL!$BA:$BF,D$1,FALSE),IF($A$75="Produits finis d'equipement agricole",VLOOKUP($A77,OUTIL!$BI:$BN,D$1,FALSE),IF($A$75="Produits finis d'equipement industriel",VLOOKUP($A77,OUTIL!$BQ:$BV,D$1,FALSE),"Ahmadovitch")))))))))/1000,0)</f>
        <v>6395693</v>
      </c>
      <c r="E77" s="5">
        <f>ROUND(IF($A$75="Alimentation, boissons et tabacs",VLOOKUP($A77,OUTIL!$E:$J,E$1,FALSE),IF($A$75="Demi produits",VLOOKUP($A77,OUTIL!$M:$R,E$1,FALSE),IF($A$75="Energie  et  lubrifiants",VLOOKUP($A77,OUTIL!$U:$Z,E$1,FALSE),IF($A$75="Or industriel",VLOOKUP($A77,OUTIL!$AC:$AH,E$1,FALSE),IF($A$75="Produits bruts d'origine animale et vegetale",VLOOKUP($A77,OUTIL!$AK:$AP,E$1,FALSE),IF($A$75="Produits bruts d'origine minerale",VLOOKUP($A77,OUTIL!$AS:$AX,E$1,FALSE),IF($A$75="Produits finis de consommation",VLOOKUP($A77,OUTIL!$BA:$BF,E$1,FALSE),IF($A$75="Produits finis d'equipement agricole",VLOOKUP($A77,OUTIL!$BI:$BN,E$1,FALSE),IF($A$75="Produits finis d'equipement industriel",VLOOKUP($A77,OUTIL!$BQ:$BV,E$1,FALSE),"Ahmadovitch")))))))))/1000,0)</f>
        <v>859298</v>
      </c>
      <c r="F77" s="5">
        <f>ROUND(IF($A$75="Alimentation, boissons et tabacs",VLOOKUP($A77,OUTIL!$E:$J,F$1,FALSE),IF($A$75="Demi produits",VLOOKUP($A77,OUTIL!$M:$R,F$1,FALSE),IF($A$75="Energie  et  lubrifiants",VLOOKUP($A77,OUTIL!$U:$Z,F$1,FALSE),IF($A$75="Or industriel",VLOOKUP($A77,OUTIL!$AC:$AH,F$1,FALSE),IF($A$75="Produits bruts d'origine animale et vegetale",VLOOKUP($A77,OUTIL!$AK:$AP,F$1,FALSE),IF($A$75="Produits bruts d'origine minerale",VLOOKUP($A77,OUTIL!$AS:$AX,F$1,FALSE),IF($A$75="Produits finis de consommation",VLOOKUP($A77,OUTIL!$BA:$BF,F$1,FALSE),IF($A$75="Produits finis d'equipement agricole",VLOOKUP($A77,OUTIL!$BI:$BN,F$1,FALSE),IF($A$75="Produits finis d'equipement industriel",VLOOKUP($A77,OUTIL!$BQ:$BV,F$1,FALSE),"Ahmadovitch")))))))))/1000,0)</f>
        <v>6264913</v>
      </c>
      <c r="J77" s="4"/>
      <c r="K77" s="4"/>
      <c r="L77" s="4"/>
      <c r="M77" s="4"/>
    </row>
    <row r="78" spans="1:13" ht="16.5" x14ac:dyDescent="0.3">
      <c r="A78">
        <v>3</v>
      </c>
      <c r="B78" s="5" t="str">
        <f>IF($A$75="Alimentation, boissons et tabacs",VLOOKUP(VLOOKUP($A78,OUTIL!$E:$J,B$1,FALSE),REF!$K:$L,2,FALSE),IF($A$75="Demi produits",VLOOKUP(VLOOKUP($A78,OUTIL!$M:$R,B$1,FALSE),REF!$N:$O,2,FALSE),IF($A$75="Energie  et  lubrifiants",VLOOKUP(VLOOKUP($A78,OUTIL!$U:$Z,B$1,FALSE),REF!$Z:$AA,2,FALSE),IF($A$75="Or industriel",VLOOKUP(VLOOKUP($A78,OUTIL!$AC:$AH,B$1,FALSE),REF!$AC:$AD,2,FALSE),IF($A$75="Produits bruts d'origine animale et vegetale",VLOOKUP(VLOOKUP($A78,OUTIL!$AK:$AP,B$1,FALSE),REF!$Q:$R,2,FALSE),IF($A$75="Produits bruts d'origine minerale",VLOOKUP(VLOOKUP($A78,OUTIL!$AS:$AX,B$1,FALSE),REF!$AF:$AG,2,FALSE),IF($A$75="Produits finis de consommation",VLOOKUP(VLOOKUP($A78,OUTIL!$BA:$BF,B$1,FALSE),REF!$T:$U,2,FALSE),IF($A$75="Produits finis d'equipement agricole",VLOOKUP(VLOOKUP($A78,OUTIL!$BI:$BN,B$1,FALSE),REF!$AI:$AJ,2,FALSE),IF($A$75="Produits finis d'equipement industriel",VLOOKUP(VLOOKUP($A78,OUTIL!$BQ:$BV,B$1,FALSE),REF!$W:$X,2,FALSE),"Ahmadovitch")))))))))</f>
        <v>Argent brut et ouvrages mi-ouvrés en argent</v>
      </c>
      <c r="C78" s="5">
        <f>ROUND(IF($A$75="Alimentation, boissons et tabacs",VLOOKUP($A78,OUTIL!$E:$J,C$1,FALSE),IF($A$75="Demi produits",VLOOKUP($A78,OUTIL!$M:$R,C$1,FALSE),IF($A$75="Energie  et  lubrifiants",VLOOKUP($A78,OUTIL!$U:$Z,C$1,FALSE),IF($A$75="Or industriel",VLOOKUP($A78,OUTIL!$AC:$AH,C$1,FALSE),IF($A$75="Produits bruts d'origine animale et vegetale",VLOOKUP($A78,OUTIL!$AK:$AP,C$1,FALSE),IF($A$75="Produits bruts d'origine minerale",VLOOKUP($A78,OUTIL!$AS:$AX,C$1,FALSE),IF($A$75="Produits finis de consommation",VLOOKUP($A78,OUTIL!$BA:$BF,C$1,FALSE),IF($A$75="Produits finis d'equipement agricole",VLOOKUP($A78,OUTIL!$BI:$BN,C$1,FALSE),IF($A$75="Produits finis d'equipement industriel",VLOOKUP($A78,OUTIL!$BQ:$BV,C$1,FALSE),"Ahmadovitch")))))))))/1000,0)</f>
        <v>106</v>
      </c>
      <c r="D78" s="5">
        <f>ROUND(IF($A$75="Alimentation, boissons et tabacs",VLOOKUP($A78,OUTIL!$E:$J,D$1,FALSE),IF($A$75="Demi produits",VLOOKUP($A78,OUTIL!$M:$R,D$1,FALSE),IF($A$75="Energie  et  lubrifiants",VLOOKUP($A78,OUTIL!$U:$Z,D$1,FALSE),IF($A$75="Or industriel",VLOOKUP($A78,OUTIL!$AC:$AH,D$1,FALSE),IF($A$75="Produits bruts d'origine animale et vegetale",VLOOKUP($A78,OUTIL!$AK:$AP,D$1,FALSE),IF($A$75="Produits bruts d'origine minerale",VLOOKUP($A78,OUTIL!$AS:$AX,D$1,FALSE),IF($A$75="Produits finis de consommation",VLOOKUP($A78,OUTIL!$BA:$BF,D$1,FALSE),IF($A$75="Produits finis d'equipement agricole",VLOOKUP($A78,OUTIL!$BI:$BN,D$1,FALSE),IF($A$75="Produits finis d'equipement industriel",VLOOKUP($A78,OUTIL!$BQ:$BV,D$1,FALSE),"Ahmadovitch")))))))))/1000,0)</f>
        <v>2181608</v>
      </c>
      <c r="E78" s="5">
        <f>ROUND(IF($A$75="Alimentation, boissons et tabacs",VLOOKUP($A78,OUTIL!$E:$J,E$1,FALSE),IF($A$75="Demi produits",VLOOKUP($A78,OUTIL!$M:$R,E$1,FALSE),IF($A$75="Energie  et  lubrifiants",VLOOKUP($A78,OUTIL!$U:$Z,E$1,FALSE),IF($A$75="Or industriel",VLOOKUP($A78,OUTIL!$AC:$AH,E$1,FALSE),IF($A$75="Produits bruts d'origine animale et vegetale",VLOOKUP($A78,OUTIL!$AK:$AP,E$1,FALSE),IF($A$75="Produits bruts d'origine minerale",VLOOKUP($A78,OUTIL!$AS:$AX,E$1,FALSE),IF($A$75="Produits finis de consommation",VLOOKUP($A78,OUTIL!$BA:$BF,E$1,FALSE),IF($A$75="Produits finis d'equipement agricole",VLOOKUP($A78,OUTIL!$BI:$BN,E$1,FALSE),IF($A$75="Produits finis d'equipement industriel",VLOOKUP($A78,OUTIL!$BQ:$BV,E$1,FALSE),"Ahmadovitch")))))))))/1000,0)</f>
        <v>108</v>
      </c>
      <c r="F78" s="5">
        <f>ROUND(IF($A$75="Alimentation, boissons et tabacs",VLOOKUP($A78,OUTIL!$E:$J,F$1,FALSE),IF($A$75="Demi produits",VLOOKUP($A78,OUTIL!$M:$R,F$1,FALSE),IF($A$75="Energie  et  lubrifiants",VLOOKUP($A78,OUTIL!$U:$Z,F$1,FALSE),IF($A$75="Or industriel",VLOOKUP($A78,OUTIL!$AC:$AH,F$1,FALSE),IF($A$75="Produits bruts d'origine animale et vegetale",VLOOKUP($A78,OUTIL!$AK:$AP,F$1,FALSE),IF($A$75="Produits bruts d'origine minerale",VLOOKUP($A78,OUTIL!$AS:$AX,F$1,FALSE),IF($A$75="Produits finis de consommation",VLOOKUP($A78,OUTIL!$BA:$BF,F$1,FALSE),IF($A$75="Produits finis d'equipement agricole",VLOOKUP($A78,OUTIL!$BI:$BN,F$1,FALSE),IF($A$75="Produits finis d'equipement industriel",VLOOKUP($A78,OUTIL!$BQ:$BV,F$1,FALSE),"Ahmadovitch")))))))))/1000,0)</f>
        <v>937204</v>
      </c>
      <c r="G78" s="4"/>
      <c r="H78" s="4"/>
      <c r="I78" s="4"/>
      <c r="J78" s="4"/>
      <c r="K78" s="4"/>
      <c r="L78" s="4"/>
      <c r="M78" s="4"/>
    </row>
    <row r="79" spans="1:13" ht="16.5" x14ac:dyDescent="0.3">
      <c r="A79">
        <v>4</v>
      </c>
      <c r="B79" s="5" t="str">
        <f>IF($A$75="Alimentation, boissons et tabacs",VLOOKUP(VLOOKUP($A79,OUTIL!$E:$J,B$1,FALSE),REF!$K:$L,2,FALSE),IF($A$75="Demi produits",VLOOKUP(VLOOKUP($A79,OUTIL!$M:$R,B$1,FALSE),REF!$N:$O,2,FALSE),IF($A$75="Energie  et  lubrifiants",VLOOKUP(VLOOKUP($A79,OUTIL!$U:$Z,B$1,FALSE),REF!$Z:$AA,2,FALSE),IF($A$75="Or industriel",VLOOKUP(VLOOKUP($A79,OUTIL!$AC:$AH,B$1,FALSE),REF!$AC:$AD,2,FALSE),IF($A$75="Produits bruts d'origine animale et vegetale",VLOOKUP(VLOOKUP($A79,OUTIL!$AK:$AP,B$1,FALSE),REF!$Q:$R,2,FALSE),IF($A$75="Produits bruts d'origine minerale",VLOOKUP(VLOOKUP($A79,OUTIL!$AS:$AX,B$1,FALSE),REF!$AF:$AG,2,FALSE),IF($A$75="Produits finis de consommation",VLOOKUP(VLOOKUP($A79,OUTIL!$BA:$BF,B$1,FALSE),REF!$T:$U,2,FALSE),IF($A$75="Produits finis d'equipement agricole",VLOOKUP(VLOOKUP($A79,OUTIL!$BI:$BN,B$1,FALSE),REF!$AI:$AJ,2,FALSE),IF($A$75="Produits finis d'equipement industriel",VLOOKUP(VLOOKUP($A79,OUTIL!$BQ:$BV,B$1,FALSE),REF!$W:$X,2,FALSE),"Ahmadovitch")))))))))</f>
        <v>Composants électroniques</v>
      </c>
      <c r="C79" s="5">
        <f>ROUND(IF($A$75="Alimentation, boissons et tabacs",VLOOKUP($A79,OUTIL!$E:$J,C$1,FALSE),IF($A$75="Demi produits",VLOOKUP($A79,OUTIL!$M:$R,C$1,FALSE),IF($A$75="Energie  et  lubrifiants",VLOOKUP($A79,OUTIL!$U:$Z,C$1,FALSE),IF($A$75="Or industriel",VLOOKUP($A79,OUTIL!$AC:$AH,C$1,FALSE),IF($A$75="Produits bruts d'origine animale et vegetale",VLOOKUP($A79,OUTIL!$AK:$AP,C$1,FALSE),IF($A$75="Produits bruts d'origine minerale",VLOOKUP($A79,OUTIL!$AS:$AX,C$1,FALSE),IF($A$75="Produits finis de consommation",VLOOKUP($A79,OUTIL!$BA:$BF,C$1,FALSE),IF($A$75="Produits finis d'equipement agricole",VLOOKUP($A79,OUTIL!$BI:$BN,C$1,FALSE),IF($A$75="Produits finis d'equipement industriel",VLOOKUP($A79,OUTIL!$BQ:$BV,C$1,FALSE),"Ahmadovitch")))))))))/1000,0)</f>
        <v>587</v>
      </c>
      <c r="D79" s="5">
        <f>ROUND(IF($A$75="Alimentation, boissons et tabacs",VLOOKUP($A79,OUTIL!$E:$J,D$1,FALSE),IF($A$75="Demi produits",VLOOKUP($A79,OUTIL!$M:$R,D$1,FALSE),IF($A$75="Energie  et  lubrifiants",VLOOKUP($A79,OUTIL!$U:$Z,D$1,FALSE),IF($A$75="Or industriel",VLOOKUP($A79,OUTIL!$AC:$AH,D$1,FALSE),IF($A$75="Produits bruts d'origine animale et vegetale",VLOOKUP($A79,OUTIL!$AK:$AP,D$1,FALSE),IF($A$75="Produits bruts d'origine minerale",VLOOKUP($A79,OUTIL!$AS:$AX,D$1,FALSE),IF($A$75="Produits finis de consommation",VLOOKUP($A79,OUTIL!$BA:$BF,D$1,FALSE),IF($A$75="Produits finis d'equipement agricole",VLOOKUP($A79,OUTIL!$BI:$BN,D$1,FALSE),IF($A$75="Produits finis d'equipement industriel",VLOOKUP($A79,OUTIL!$BQ:$BV,D$1,FALSE),"Ahmadovitch")))))))))/1000,0)</f>
        <v>1746344</v>
      </c>
      <c r="E79" s="5">
        <f>ROUND(IF($A$75="Alimentation, boissons et tabacs",VLOOKUP($A79,OUTIL!$E:$J,E$1,FALSE),IF($A$75="Demi produits",VLOOKUP($A79,OUTIL!$M:$R,E$1,FALSE),IF($A$75="Energie  et  lubrifiants",VLOOKUP($A79,OUTIL!$U:$Z,E$1,FALSE),IF($A$75="Or industriel",VLOOKUP($A79,OUTIL!$AC:$AH,E$1,FALSE),IF($A$75="Produits bruts d'origine animale et vegetale",VLOOKUP($A79,OUTIL!$AK:$AP,E$1,FALSE),IF($A$75="Produits bruts d'origine minerale",VLOOKUP($A79,OUTIL!$AS:$AX,E$1,FALSE),IF($A$75="Produits finis de consommation",VLOOKUP($A79,OUTIL!$BA:$BF,E$1,FALSE),IF($A$75="Produits finis d'equipement agricole",VLOOKUP($A79,OUTIL!$BI:$BN,E$1,FALSE),IF($A$75="Produits finis d'equipement industriel",VLOOKUP($A79,OUTIL!$BQ:$BV,E$1,FALSE),"Ahmadovitch")))))))))/1000,0)</f>
        <v>588</v>
      </c>
      <c r="F79" s="5">
        <f>ROUND(IF($A$75="Alimentation, boissons et tabacs",VLOOKUP($A79,OUTIL!$E:$J,F$1,FALSE),IF($A$75="Demi produits",VLOOKUP($A79,OUTIL!$M:$R,F$1,FALSE),IF($A$75="Energie  et  lubrifiants",VLOOKUP($A79,OUTIL!$U:$Z,F$1,FALSE),IF($A$75="Or industriel",VLOOKUP($A79,OUTIL!$AC:$AH,F$1,FALSE),IF($A$75="Produits bruts d'origine animale et vegetale",VLOOKUP($A79,OUTIL!$AK:$AP,F$1,FALSE),IF($A$75="Produits bruts d'origine minerale",VLOOKUP($A79,OUTIL!$AS:$AX,F$1,FALSE),IF($A$75="Produits finis de consommation",VLOOKUP($A79,OUTIL!$BA:$BF,F$1,FALSE),IF($A$75="Produits finis d'equipement agricole",VLOOKUP($A79,OUTIL!$BI:$BN,F$1,FALSE),IF($A$75="Produits finis d'equipement industriel",VLOOKUP($A79,OUTIL!$BQ:$BV,F$1,FALSE),"Ahmadovitch")))))))))/1000,0)</f>
        <v>2026116</v>
      </c>
      <c r="J79" s="4"/>
      <c r="K79" s="4"/>
      <c r="L79" s="4"/>
      <c r="M79" s="4"/>
    </row>
    <row r="80" spans="1:13" ht="16.5" x14ac:dyDescent="0.3">
      <c r="A80">
        <v>5</v>
      </c>
      <c r="B80" s="5" t="str">
        <f>IF($A$75="Alimentation, boissons et tabacs",VLOOKUP(VLOOKUP($A80,OUTIL!$E:$J,B$1,FALSE),REF!$K:$L,2,FALSE),IF($A$75="Demi produits",VLOOKUP(VLOOKUP($A80,OUTIL!$M:$R,B$1,FALSE),REF!$N:$O,2,FALSE),IF($A$75="Energie  et  lubrifiants",VLOOKUP(VLOOKUP($A80,OUTIL!$U:$Z,B$1,FALSE),REF!$Z:$AA,2,FALSE),IF($A$75="Or industriel",VLOOKUP(VLOOKUP($A80,OUTIL!$AC:$AH,B$1,FALSE),REF!$AC:$AD,2,FALSE),IF($A$75="Produits bruts d'origine animale et vegetale",VLOOKUP(VLOOKUP($A80,OUTIL!$AK:$AP,B$1,FALSE),REF!$Q:$R,2,FALSE),IF($A$75="Produits bruts d'origine minerale",VLOOKUP(VLOOKUP($A80,OUTIL!$AS:$AX,B$1,FALSE),REF!$AF:$AG,2,FALSE),IF($A$75="Produits finis de consommation",VLOOKUP(VLOOKUP($A80,OUTIL!$BA:$BF,B$1,FALSE),REF!$T:$U,2,FALSE),IF($A$75="Produits finis d'equipement agricole",VLOOKUP(VLOOKUP($A80,OUTIL!$BI:$BN,B$1,FALSE),REF!$AI:$AJ,2,FALSE),IF($A$75="Produits finis d'equipement industriel",VLOOKUP(VLOOKUP($A80,OUTIL!$BQ:$BV,B$1,FALSE),REF!$W:$X,2,FALSE),"Ahmadovitch")))))))))</f>
        <v>Cuivre et alliages de cuivre</v>
      </c>
      <c r="C80" s="5">
        <f>ROUND(IF($A$75="Alimentation, boissons et tabacs",VLOOKUP($A80,OUTIL!$E:$J,C$1,FALSE),IF($A$75="Demi produits",VLOOKUP($A80,OUTIL!$M:$R,C$1,FALSE),IF($A$75="Energie  et  lubrifiants",VLOOKUP($A80,OUTIL!$U:$Z,C$1,FALSE),IF($A$75="Or industriel",VLOOKUP($A80,OUTIL!$AC:$AH,C$1,FALSE),IF($A$75="Produits bruts d'origine animale et vegetale",VLOOKUP($A80,OUTIL!$AK:$AP,C$1,FALSE),IF($A$75="Produits bruts d'origine minerale",VLOOKUP($A80,OUTIL!$AS:$AX,C$1,FALSE),IF($A$75="Produits finis de consommation",VLOOKUP($A80,OUTIL!$BA:$BF,C$1,FALSE),IF($A$75="Produits finis d'equipement agricole",VLOOKUP($A80,OUTIL!$BI:$BN,C$1,FALSE),IF($A$75="Produits finis d'equipement industriel",VLOOKUP($A80,OUTIL!$BQ:$BV,C$1,FALSE),"Ahmadovitch")))))))))/1000,0)</f>
        <v>8712</v>
      </c>
      <c r="D80" s="5">
        <f>ROUND(IF($A$75="Alimentation, boissons et tabacs",VLOOKUP($A80,OUTIL!$E:$J,D$1,FALSE),IF($A$75="Demi produits",VLOOKUP($A80,OUTIL!$M:$R,D$1,FALSE),IF($A$75="Energie  et  lubrifiants",VLOOKUP($A80,OUTIL!$U:$Z,D$1,FALSE),IF($A$75="Or industriel",VLOOKUP($A80,OUTIL!$AC:$AH,D$1,FALSE),IF($A$75="Produits bruts d'origine animale et vegetale",VLOOKUP($A80,OUTIL!$AK:$AP,D$1,FALSE),IF($A$75="Produits bruts d'origine minerale",VLOOKUP($A80,OUTIL!$AS:$AX,D$1,FALSE),IF($A$75="Produits finis de consommation",VLOOKUP($A80,OUTIL!$BA:$BF,D$1,FALSE),IF($A$75="Produits finis d'equipement agricole",VLOOKUP($A80,OUTIL!$BI:$BN,D$1,FALSE),IF($A$75="Produits finis d'equipement industriel",VLOOKUP($A80,OUTIL!$BQ:$BV,D$1,FALSE),"Ahmadovitch")))))))))/1000,0)</f>
        <v>859020</v>
      </c>
      <c r="E80" s="5">
        <f>ROUND(IF($A$75="Alimentation, boissons et tabacs",VLOOKUP($A80,OUTIL!$E:$J,E$1,FALSE),IF($A$75="Demi produits",VLOOKUP($A80,OUTIL!$M:$R,E$1,FALSE),IF($A$75="Energie  et  lubrifiants",VLOOKUP($A80,OUTIL!$U:$Z,E$1,FALSE),IF($A$75="Or industriel",VLOOKUP($A80,OUTIL!$AC:$AH,E$1,FALSE),IF($A$75="Produits bruts d'origine animale et vegetale",VLOOKUP($A80,OUTIL!$AK:$AP,E$1,FALSE),IF($A$75="Produits bruts d'origine minerale",VLOOKUP($A80,OUTIL!$AS:$AX,E$1,FALSE),IF($A$75="Produits finis de consommation",VLOOKUP($A80,OUTIL!$BA:$BF,E$1,FALSE),IF($A$75="Produits finis d'equipement agricole",VLOOKUP($A80,OUTIL!$BI:$BN,E$1,FALSE),IF($A$75="Produits finis d'equipement industriel",VLOOKUP($A80,OUTIL!$BQ:$BV,E$1,FALSE),"Ahmadovitch")))))))))/1000,0)</f>
        <v>7285</v>
      </c>
      <c r="F80" s="5">
        <f>ROUND(IF($A$75="Alimentation, boissons et tabacs",VLOOKUP($A80,OUTIL!$E:$J,F$1,FALSE),IF($A$75="Demi produits",VLOOKUP($A80,OUTIL!$M:$R,F$1,FALSE),IF($A$75="Energie  et  lubrifiants",VLOOKUP($A80,OUTIL!$U:$Z,F$1,FALSE),IF($A$75="Or industriel",VLOOKUP($A80,OUTIL!$AC:$AH,F$1,FALSE),IF($A$75="Produits bruts d'origine animale et vegetale",VLOOKUP($A80,OUTIL!$AK:$AP,F$1,FALSE),IF($A$75="Produits bruts d'origine minerale",VLOOKUP($A80,OUTIL!$AS:$AX,F$1,FALSE),IF($A$75="Produits finis de consommation",VLOOKUP($A80,OUTIL!$BA:$BF,F$1,FALSE),IF($A$75="Produits finis d'equipement agricole",VLOOKUP($A80,OUTIL!$BI:$BN,F$1,FALSE),IF($A$75="Produits finis d'equipement industriel",VLOOKUP($A80,OUTIL!$BQ:$BV,F$1,FALSE),"Ahmadovitch")))))))))/1000,0)</f>
        <v>568528</v>
      </c>
      <c r="G80" s="4"/>
      <c r="H80" s="4"/>
      <c r="I80" s="4"/>
      <c r="J80" s="4"/>
      <c r="K80" s="4"/>
      <c r="L80" s="4"/>
      <c r="M80" s="4"/>
    </row>
    <row r="81" spans="1:13" ht="16.5" x14ac:dyDescent="0.3">
      <c r="A81">
        <v>6</v>
      </c>
      <c r="B81" s="5" t="str">
        <f>IF($A$75="Alimentation, boissons et tabacs",VLOOKUP(VLOOKUP($A81,OUTIL!$E:$J,B$1,FALSE),REF!$K:$L,2,FALSE),IF($A$75="Demi produits",VLOOKUP(VLOOKUP($A81,OUTIL!$M:$R,B$1,FALSE),REF!$N:$O,2,FALSE),IF($A$75="Energie  et  lubrifiants",VLOOKUP(VLOOKUP($A81,OUTIL!$U:$Z,B$1,FALSE),REF!$Z:$AA,2,FALSE),IF($A$75="Or industriel",VLOOKUP(VLOOKUP($A81,OUTIL!$AC:$AH,B$1,FALSE),REF!$AC:$AD,2,FALSE),IF($A$75="Produits bruts d'origine animale et vegetale",VLOOKUP(VLOOKUP($A81,OUTIL!$AK:$AP,B$1,FALSE),REF!$Q:$R,2,FALSE),IF($A$75="Produits bruts d'origine minerale",VLOOKUP(VLOOKUP($A81,OUTIL!$AS:$AX,B$1,FALSE),REF!$AF:$AG,2,FALSE),IF($A$75="Produits finis de consommation",VLOOKUP(VLOOKUP($A81,OUTIL!$BA:$BF,B$1,FALSE),REF!$T:$U,2,FALSE),IF($A$75="Produits finis d'equipement agricole",VLOOKUP(VLOOKUP($A81,OUTIL!$BI:$BN,B$1,FALSE),REF!$AI:$AJ,2,FALSE),IF($A$75="Produits finis d'equipement industriel",VLOOKUP(VLOOKUP($A81,OUTIL!$BQ:$BV,B$1,FALSE),REF!$W:$X,2,FALSE),"Ahmadovitch")))))))))</f>
        <v>Fils et câbles électriques</v>
      </c>
      <c r="C81" s="5">
        <f>ROUND(IF($A$75="Alimentation, boissons et tabacs",VLOOKUP($A81,OUTIL!$E:$J,C$1,FALSE),IF($A$75="Demi produits",VLOOKUP($A81,OUTIL!$M:$R,C$1,FALSE),IF($A$75="Energie  et  lubrifiants",VLOOKUP($A81,OUTIL!$U:$Z,C$1,FALSE),IF($A$75="Or industriel",VLOOKUP($A81,OUTIL!$AC:$AH,C$1,FALSE),IF($A$75="Produits bruts d'origine animale et vegetale",VLOOKUP($A81,OUTIL!$AK:$AP,C$1,FALSE),IF($A$75="Produits bruts d'origine minerale",VLOOKUP($A81,OUTIL!$AS:$AX,C$1,FALSE),IF($A$75="Produits finis de consommation",VLOOKUP($A81,OUTIL!$BA:$BF,C$1,FALSE),IF($A$75="Produits finis d'equipement agricole",VLOOKUP($A81,OUTIL!$BI:$BN,C$1,FALSE),IF($A$75="Produits finis d'equipement industriel",VLOOKUP($A81,OUTIL!$BQ:$BV,C$1,FALSE),"Ahmadovitch")))))))))/1000,0)</f>
        <v>6342</v>
      </c>
      <c r="D81" s="5">
        <f>ROUND(IF($A$75="Alimentation, boissons et tabacs",VLOOKUP($A81,OUTIL!$E:$J,D$1,FALSE),IF($A$75="Demi produits",VLOOKUP($A81,OUTIL!$M:$R,D$1,FALSE),IF($A$75="Energie  et  lubrifiants",VLOOKUP($A81,OUTIL!$U:$Z,D$1,FALSE),IF($A$75="Or industriel",VLOOKUP($A81,OUTIL!$AC:$AH,D$1,FALSE),IF($A$75="Produits bruts d'origine animale et vegetale",VLOOKUP($A81,OUTIL!$AK:$AP,D$1,FALSE),IF($A$75="Produits bruts d'origine minerale",VLOOKUP($A81,OUTIL!$AS:$AX,D$1,FALSE),IF($A$75="Produits finis de consommation",VLOOKUP($A81,OUTIL!$BA:$BF,D$1,FALSE),IF($A$75="Produits finis d'equipement agricole",VLOOKUP($A81,OUTIL!$BI:$BN,D$1,FALSE),IF($A$75="Produits finis d'equipement industriel",VLOOKUP($A81,OUTIL!$BQ:$BV,D$1,FALSE),"Ahmadovitch")))))))))/1000,0)</f>
        <v>600655</v>
      </c>
      <c r="E81" s="5">
        <f>ROUND(IF($A$75="Alimentation, boissons et tabacs",VLOOKUP($A81,OUTIL!$E:$J,E$1,FALSE),IF($A$75="Demi produits",VLOOKUP($A81,OUTIL!$M:$R,E$1,FALSE),IF($A$75="Energie  et  lubrifiants",VLOOKUP($A81,OUTIL!$U:$Z,E$1,FALSE),IF($A$75="Or industriel",VLOOKUP($A81,OUTIL!$AC:$AH,E$1,FALSE),IF($A$75="Produits bruts d'origine animale et vegetale",VLOOKUP($A81,OUTIL!$AK:$AP,E$1,FALSE),IF($A$75="Produits bruts d'origine minerale",VLOOKUP($A81,OUTIL!$AS:$AX,E$1,FALSE),IF($A$75="Produits finis de consommation",VLOOKUP($A81,OUTIL!$BA:$BF,E$1,FALSE),IF($A$75="Produits finis d'equipement agricole",VLOOKUP($A81,OUTIL!$BI:$BN,E$1,FALSE),IF($A$75="Produits finis d'equipement industriel",VLOOKUP($A81,OUTIL!$BQ:$BV,E$1,FALSE),"Ahmadovitch")))))))))/1000,0)</f>
        <v>10405</v>
      </c>
      <c r="F81" s="5">
        <f>ROUND(IF($A$75="Alimentation, boissons et tabacs",VLOOKUP($A81,OUTIL!$E:$J,F$1,FALSE),IF($A$75="Demi produits",VLOOKUP($A81,OUTIL!$M:$R,F$1,FALSE),IF($A$75="Energie  et  lubrifiants",VLOOKUP($A81,OUTIL!$U:$Z,F$1,FALSE),IF($A$75="Or industriel",VLOOKUP($A81,OUTIL!$AC:$AH,F$1,FALSE),IF($A$75="Produits bruts d'origine animale et vegetale",VLOOKUP($A81,OUTIL!$AK:$AP,F$1,FALSE),IF($A$75="Produits bruts d'origine minerale",VLOOKUP($A81,OUTIL!$AS:$AX,F$1,FALSE),IF($A$75="Produits finis de consommation",VLOOKUP($A81,OUTIL!$BA:$BF,F$1,FALSE),IF($A$75="Produits finis d'equipement agricole",VLOOKUP($A81,OUTIL!$BI:$BN,F$1,FALSE),IF($A$75="Produits finis d'equipement industriel",VLOOKUP($A81,OUTIL!$BQ:$BV,F$1,FALSE),"Ahmadovitch")))))))))/1000,0)</f>
        <v>1461791</v>
      </c>
      <c r="J81" s="4"/>
      <c r="K81" s="4"/>
      <c r="L81" s="4"/>
      <c r="M81" s="4"/>
    </row>
    <row r="82" spans="1:13" ht="16.5" x14ac:dyDescent="0.3">
      <c r="A82">
        <v>7</v>
      </c>
      <c r="B82" s="5" t="str">
        <f>IF($A$75="Alimentation, boissons et tabacs",VLOOKUP(VLOOKUP($A82,OUTIL!$E:$J,B$1,FALSE),REF!$K:$L,2,FALSE),IF($A$75="Demi produits",VLOOKUP(VLOOKUP($A82,OUTIL!$M:$R,B$1,FALSE),REF!$N:$O,2,FALSE),IF($A$75="Energie  et  lubrifiants",VLOOKUP(VLOOKUP($A82,OUTIL!$U:$Z,B$1,FALSE),REF!$Z:$AA,2,FALSE),IF($A$75="Or industriel",VLOOKUP(VLOOKUP($A82,OUTIL!$AC:$AH,B$1,FALSE),REF!$AC:$AD,2,FALSE),IF($A$75="Produits bruts d'origine animale et vegetale",VLOOKUP(VLOOKUP($A82,OUTIL!$AK:$AP,B$1,FALSE),REF!$Q:$R,2,FALSE),IF($A$75="Produits bruts d'origine minerale",VLOOKUP(VLOOKUP($A82,OUTIL!$AS:$AX,B$1,FALSE),REF!$AF:$AG,2,FALSE),IF($A$75="Produits finis de consommation",VLOOKUP(VLOOKUP($A82,OUTIL!$BA:$BF,B$1,FALSE),REF!$T:$U,2,FALSE),IF($A$75="Produits finis d'equipement agricole",VLOOKUP(VLOOKUP($A82,OUTIL!$BI:$BN,B$1,FALSE),REF!$AI:$AJ,2,FALSE),IF($A$75="Produits finis d'equipement industriel",VLOOKUP(VLOOKUP($A82,OUTIL!$BQ:$BV,B$1,FALSE),REF!$W:$X,2,FALSE),"Ahmadovitch")))))))))</f>
        <v>Autres métaux communs et ouvrages en ces matières</v>
      </c>
      <c r="C82" s="5">
        <f>ROUND(IF($A$75="Alimentation, boissons et tabacs",VLOOKUP($A82,OUTIL!$E:$J,C$1,FALSE),IF($A$75="Demi produits",VLOOKUP($A82,OUTIL!$M:$R,C$1,FALSE),IF($A$75="Energie  et  lubrifiants",VLOOKUP($A82,OUTIL!$U:$Z,C$1,FALSE),IF($A$75="Or industriel",VLOOKUP($A82,OUTIL!$AC:$AH,C$1,FALSE),IF($A$75="Produits bruts d'origine animale et vegetale",VLOOKUP($A82,OUTIL!$AK:$AP,C$1,FALSE),IF($A$75="Produits bruts d'origine minerale",VLOOKUP($A82,OUTIL!$AS:$AX,C$1,FALSE),IF($A$75="Produits finis de consommation",VLOOKUP($A82,OUTIL!$BA:$BF,C$1,FALSE),IF($A$75="Produits finis d'equipement agricole",VLOOKUP($A82,OUTIL!$BI:$BN,C$1,FALSE),IF($A$75="Produits finis d'equipement industriel",VLOOKUP($A82,OUTIL!$BQ:$BV,C$1,FALSE),"Ahmadovitch")))))))))/1000,0)</f>
        <v>752</v>
      </c>
      <c r="D82" s="5">
        <f>ROUND(IF($A$75="Alimentation, boissons et tabacs",VLOOKUP($A82,OUTIL!$E:$J,D$1,FALSE),IF($A$75="Demi produits",VLOOKUP($A82,OUTIL!$M:$R,D$1,FALSE),IF($A$75="Energie  et  lubrifiants",VLOOKUP($A82,OUTIL!$U:$Z,D$1,FALSE),IF($A$75="Or industriel",VLOOKUP($A82,OUTIL!$AC:$AH,D$1,FALSE),IF($A$75="Produits bruts d'origine animale et vegetale",VLOOKUP($A82,OUTIL!$AK:$AP,D$1,FALSE),IF($A$75="Produits bruts d'origine minerale",VLOOKUP($A82,OUTIL!$AS:$AX,D$1,FALSE),IF($A$75="Produits finis de consommation",VLOOKUP($A82,OUTIL!$BA:$BF,D$1,FALSE),IF($A$75="Produits finis d'equipement agricole",VLOOKUP($A82,OUTIL!$BI:$BN,D$1,FALSE),IF($A$75="Produits finis d'equipement industriel",VLOOKUP($A82,OUTIL!$BQ:$BV,D$1,FALSE),"Ahmadovitch")))))))))/1000,0)</f>
        <v>564218</v>
      </c>
      <c r="E82" s="5">
        <f>ROUND(IF($A$75="Alimentation, boissons et tabacs",VLOOKUP($A82,OUTIL!$E:$J,E$1,FALSE),IF($A$75="Demi produits",VLOOKUP($A82,OUTIL!$M:$R,E$1,FALSE),IF($A$75="Energie  et  lubrifiants",VLOOKUP($A82,OUTIL!$U:$Z,E$1,FALSE),IF($A$75="Or industriel",VLOOKUP($A82,OUTIL!$AC:$AH,E$1,FALSE),IF($A$75="Produits bruts d'origine animale et vegetale",VLOOKUP($A82,OUTIL!$AK:$AP,E$1,FALSE),IF($A$75="Produits bruts d'origine minerale",VLOOKUP($A82,OUTIL!$AS:$AX,E$1,FALSE),IF($A$75="Produits finis de consommation",VLOOKUP($A82,OUTIL!$BA:$BF,E$1,FALSE),IF($A$75="Produits finis d'equipement agricole",VLOOKUP($A82,OUTIL!$BI:$BN,E$1,FALSE),IF($A$75="Produits finis d'equipement industriel",VLOOKUP($A82,OUTIL!$BQ:$BV,E$1,FALSE),"Ahmadovitch")))))))))/1000,0)</f>
        <v>769</v>
      </c>
      <c r="F82" s="5">
        <f>ROUND(IF($A$75="Alimentation, boissons et tabacs",VLOOKUP($A82,OUTIL!$E:$J,F$1,FALSE),IF($A$75="Demi produits",VLOOKUP($A82,OUTIL!$M:$R,F$1,FALSE),IF($A$75="Energie  et  lubrifiants",VLOOKUP($A82,OUTIL!$U:$Z,F$1,FALSE),IF($A$75="Or industriel",VLOOKUP($A82,OUTIL!$AC:$AH,F$1,FALSE),IF($A$75="Produits bruts d'origine animale et vegetale",VLOOKUP($A82,OUTIL!$AK:$AP,F$1,FALSE),IF($A$75="Produits bruts d'origine minerale",VLOOKUP($A82,OUTIL!$AS:$AX,F$1,FALSE),IF($A$75="Produits finis de consommation",VLOOKUP($A82,OUTIL!$BA:$BF,F$1,FALSE),IF($A$75="Produits finis d'equipement agricole",VLOOKUP($A82,OUTIL!$BI:$BN,F$1,FALSE),IF($A$75="Produits finis d'equipement industriel",VLOOKUP($A82,OUTIL!$BQ:$BV,F$1,FALSE),"Ahmadovitch")))))))))/1000,0)</f>
        <v>492957</v>
      </c>
      <c r="J82" s="4"/>
      <c r="K82" s="4"/>
      <c r="L82" s="4"/>
      <c r="M82" s="4"/>
    </row>
    <row r="83" spans="1:13" ht="16.5" x14ac:dyDescent="0.3">
      <c r="A83">
        <v>8</v>
      </c>
      <c r="B83" s="5" t="str">
        <f>IF($A$75="Alimentation, boissons et tabacs",VLOOKUP(VLOOKUP($A83,OUTIL!$E:$J,B$1,FALSE),REF!$K:$L,2,FALSE),IF($A$75="Demi produits",VLOOKUP(VLOOKUP($A83,OUTIL!$M:$R,B$1,FALSE),REF!$N:$O,2,FALSE),IF($A$75="Energie  et  lubrifiants",VLOOKUP(VLOOKUP($A83,OUTIL!$U:$Z,B$1,FALSE),REF!$Z:$AA,2,FALSE),IF($A$75="Or industriel",VLOOKUP(VLOOKUP($A83,OUTIL!$AC:$AH,B$1,FALSE),REF!$AC:$AD,2,FALSE),IF($A$75="Produits bruts d'origine animale et vegetale",VLOOKUP(VLOOKUP($A83,OUTIL!$AK:$AP,B$1,FALSE),REF!$Q:$R,2,FALSE),IF($A$75="Produits bruts d'origine minerale",VLOOKUP(VLOOKUP($A83,OUTIL!$AS:$AX,B$1,FALSE),REF!$AF:$AG,2,FALSE),IF($A$75="Produits finis de consommation",VLOOKUP(VLOOKUP($A83,OUTIL!$BA:$BF,B$1,FALSE),REF!$T:$U,2,FALSE),IF($A$75="Produits finis d'equipement agricole",VLOOKUP(VLOOKUP($A83,OUTIL!$BI:$BN,B$1,FALSE),REF!$AI:$AJ,2,FALSE),IF($A$75="Produits finis d'equipement industriel",VLOOKUP(VLOOKUP($A83,OUTIL!$BQ:$BV,B$1,FALSE),REF!$W:$X,2,FALSE),"Ahmadovitch")))))))))</f>
        <v>Isolateurs et pièces isolantes</v>
      </c>
      <c r="C83" s="5">
        <f>ROUND(IF($A$75="Alimentation, boissons et tabacs",VLOOKUP($A83,OUTIL!$E:$J,C$1,FALSE),IF($A$75="Demi produits",VLOOKUP($A83,OUTIL!$M:$R,C$1,FALSE),IF($A$75="Energie  et  lubrifiants",VLOOKUP($A83,OUTIL!$U:$Z,C$1,FALSE),IF($A$75="Or industriel",VLOOKUP($A83,OUTIL!$AC:$AH,C$1,FALSE),IF($A$75="Produits bruts d'origine animale et vegetale",VLOOKUP($A83,OUTIL!$AK:$AP,C$1,FALSE),IF($A$75="Produits bruts d'origine minerale",VLOOKUP($A83,OUTIL!$AS:$AX,C$1,FALSE),IF($A$75="Produits finis de consommation",VLOOKUP($A83,OUTIL!$BA:$BF,C$1,FALSE),IF($A$75="Produits finis d'equipement agricole",VLOOKUP($A83,OUTIL!$BI:$BN,C$1,FALSE),IF($A$75="Produits finis d'equipement industriel",VLOOKUP($A83,OUTIL!$BQ:$BV,C$1,FALSE),"Ahmadovitch")))))))))/1000,0)</f>
        <v>2775</v>
      </c>
      <c r="D83" s="5">
        <f>ROUND(IF($A$75="Alimentation, boissons et tabacs",VLOOKUP($A83,OUTIL!$E:$J,D$1,FALSE),IF($A$75="Demi produits",VLOOKUP($A83,OUTIL!$M:$R,D$1,FALSE),IF($A$75="Energie  et  lubrifiants",VLOOKUP($A83,OUTIL!$U:$Z,D$1,FALSE),IF($A$75="Or industriel",VLOOKUP($A83,OUTIL!$AC:$AH,D$1,FALSE),IF($A$75="Produits bruts d'origine animale et vegetale",VLOOKUP($A83,OUTIL!$AK:$AP,D$1,FALSE),IF($A$75="Produits bruts d'origine minerale",VLOOKUP($A83,OUTIL!$AS:$AX,D$1,FALSE),IF($A$75="Produits finis de consommation",VLOOKUP($A83,OUTIL!$BA:$BF,D$1,FALSE),IF($A$75="Produits finis d'equipement agricole",VLOOKUP($A83,OUTIL!$BI:$BN,D$1,FALSE),IF($A$75="Produits finis d'equipement industriel",VLOOKUP($A83,OUTIL!$BQ:$BV,D$1,FALSE),"Ahmadovitch")))))))))/1000,0)</f>
        <v>504290</v>
      </c>
      <c r="E83" s="5">
        <f>ROUND(IF($A$75="Alimentation, boissons et tabacs",VLOOKUP($A83,OUTIL!$E:$J,E$1,FALSE),IF($A$75="Demi produits",VLOOKUP($A83,OUTIL!$M:$R,E$1,FALSE),IF($A$75="Energie  et  lubrifiants",VLOOKUP($A83,OUTIL!$U:$Z,E$1,FALSE),IF($A$75="Or industriel",VLOOKUP($A83,OUTIL!$AC:$AH,E$1,FALSE),IF($A$75="Produits bruts d'origine animale et vegetale",VLOOKUP($A83,OUTIL!$AK:$AP,E$1,FALSE),IF($A$75="Produits bruts d'origine minerale",VLOOKUP($A83,OUTIL!$AS:$AX,E$1,FALSE),IF($A$75="Produits finis de consommation",VLOOKUP($A83,OUTIL!$BA:$BF,E$1,FALSE),IF($A$75="Produits finis d'equipement agricole",VLOOKUP($A83,OUTIL!$BI:$BN,E$1,FALSE),IF($A$75="Produits finis d'equipement industriel",VLOOKUP($A83,OUTIL!$BQ:$BV,E$1,FALSE),"Ahmadovitch")))))))))/1000,0)</f>
        <v>2602</v>
      </c>
      <c r="F83" s="5">
        <f>ROUND(IF($A$75="Alimentation, boissons et tabacs",VLOOKUP($A83,OUTIL!$E:$J,F$1,FALSE),IF($A$75="Demi produits",VLOOKUP($A83,OUTIL!$M:$R,F$1,FALSE),IF($A$75="Energie  et  lubrifiants",VLOOKUP($A83,OUTIL!$U:$Z,F$1,FALSE),IF($A$75="Or industriel",VLOOKUP($A83,OUTIL!$AC:$AH,F$1,FALSE),IF($A$75="Produits bruts d'origine animale et vegetale",VLOOKUP($A83,OUTIL!$AK:$AP,F$1,FALSE),IF($A$75="Produits bruts d'origine minerale",VLOOKUP($A83,OUTIL!$AS:$AX,F$1,FALSE),IF($A$75="Produits finis de consommation",VLOOKUP($A83,OUTIL!$BA:$BF,F$1,FALSE),IF($A$75="Produits finis d'equipement agricole",VLOOKUP($A83,OUTIL!$BI:$BN,F$1,FALSE),IF($A$75="Produits finis d'equipement industriel",VLOOKUP($A83,OUTIL!$BQ:$BV,F$1,FALSE),"Ahmadovitch")))))))))/1000,0)</f>
        <v>419075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>
        <v>9</v>
      </c>
      <c r="B84" s="5" t="str">
        <f>IF($A$75="Alimentation, boissons et tabacs",VLOOKUP(VLOOKUP($A84,OUTIL!$E:$J,B$1,FALSE),REF!$K:$L,2,FALSE),IF($A$75="Demi produits",VLOOKUP(VLOOKUP($A84,OUTIL!$M:$R,B$1,FALSE),REF!$N:$O,2,FALSE),IF($A$75="Energie  et  lubrifiants",VLOOKUP(VLOOKUP($A84,OUTIL!$U:$Z,B$1,FALSE),REF!$Z:$AA,2,FALSE),IF($A$75="Or industriel",VLOOKUP(VLOOKUP($A84,OUTIL!$AC:$AH,B$1,FALSE),REF!$AC:$AD,2,FALSE),IF($A$75="Produits bruts d'origine animale et vegetale",VLOOKUP(VLOOKUP($A84,OUTIL!$AK:$AP,B$1,FALSE),REF!$Q:$R,2,FALSE),IF($A$75="Produits bruts d'origine minerale",VLOOKUP(VLOOKUP($A84,OUTIL!$AS:$AX,B$1,FALSE),REF!$AF:$AG,2,FALSE),IF($A$75="Produits finis de consommation",VLOOKUP(VLOOKUP($A84,OUTIL!$BA:$BF,B$1,FALSE),REF!$T:$U,2,FALSE),IF($A$75="Produits finis d'equipement agricole",VLOOKUP(VLOOKUP($A84,OUTIL!$BI:$BN,B$1,FALSE),REF!$AI:$AJ,2,FALSE),IF($A$75="Produits finis d'equipement industriel",VLOOKUP(VLOOKUP($A84,OUTIL!$BQ:$BV,B$1,FALSE),REF!$W:$X,2,FALSE),"Ahmadovitch")))))))))</f>
        <v>Tubes; tuyaux et leurs accessoires, en matière plastique</v>
      </c>
      <c r="C84" s="5">
        <f>ROUND(IF($A$75="Alimentation, boissons et tabacs",VLOOKUP($A84,OUTIL!$E:$J,C$1,FALSE),IF($A$75="Demi produits",VLOOKUP($A84,OUTIL!$M:$R,C$1,FALSE),IF($A$75="Energie  et  lubrifiants",VLOOKUP($A84,OUTIL!$U:$Z,C$1,FALSE),IF($A$75="Or industriel",VLOOKUP($A84,OUTIL!$AC:$AH,C$1,FALSE),IF($A$75="Produits bruts d'origine animale et vegetale",VLOOKUP($A84,OUTIL!$AK:$AP,C$1,FALSE),IF($A$75="Produits bruts d'origine minerale",VLOOKUP($A84,OUTIL!$AS:$AX,C$1,FALSE),IF($A$75="Produits finis de consommation",VLOOKUP($A84,OUTIL!$BA:$BF,C$1,FALSE),IF($A$75="Produits finis d'equipement agricole",VLOOKUP($A84,OUTIL!$BI:$BN,C$1,FALSE),IF($A$75="Produits finis d'equipement industriel",VLOOKUP($A84,OUTIL!$BQ:$BV,C$1,FALSE),"Ahmadovitch")))))))))/1000,0)</f>
        <v>3709</v>
      </c>
      <c r="D84" s="5">
        <f>ROUND(IF($A$75="Alimentation, boissons et tabacs",VLOOKUP($A84,OUTIL!$E:$J,D$1,FALSE),IF($A$75="Demi produits",VLOOKUP($A84,OUTIL!$M:$R,D$1,FALSE),IF($A$75="Energie  et  lubrifiants",VLOOKUP($A84,OUTIL!$U:$Z,D$1,FALSE),IF($A$75="Or industriel",VLOOKUP($A84,OUTIL!$AC:$AH,D$1,FALSE),IF($A$75="Produits bruts d'origine animale et vegetale",VLOOKUP($A84,OUTIL!$AK:$AP,D$1,FALSE),IF($A$75="Produits bruts d'origine minerale",VLOOKUP($A84,OUTIL!$AS:$AX,D$1,FALSE),IF($A$75="Produits finis de consommation",VLOOKUP($A84,OUTIL!$BA:$BF,D$1,FALSE),IF($A$75="Produits finis d'equipement agricole",VLOOKUP($A84,OUTIL!$BI:$BN,D$1,FALSE),IF($A$75="Produits finis d'equipement industriel",VLOOKUP($A84,OUTIL!$BQ:$BV,D$1,FALSE),"Ahmadovitch")))))))))/1000,0)</f>
        <v>481621</v>
      </c>
      <c r="E84" s="5">
        <f>ROUND(IF($A$75="Alimentation, boissons et tabacs",VLOOKUP($A84,OUTIL!$E:$J,E$1,FALSE),IF($A$75="Demi produits",VLOOKUP($A84,OUTIL!$M:$R,E$1,FALSE),IF($A$75="Energie  et  lubrifiants",VLOOKUP($A84,OUTIL!$U:$Z,E$1,FALSE),IF($A$75="Or industriel",VLOOKUP($A84,OUTIL!$AC:$AH,E$1,FALSE),IF($A$75="Produits bruts d'origine animale et vegetale",VLOOKUP($A84,OUTIL!$AK:$AP,E$1,FALSE),IF($A$75="Produits bruts d'origine minerale",VLOOKUP($A84,OUTIL!$AS:$AX,E$1,FALSE),IF($A$75="Produits finis de consommation",VLOOKUP($A84,OUTIL!$BA:$BF,E$1,FALSE),IF($A$75="Produits finis d'equipement agricole",VLOOKUP($A84,OUTIL!$BI:$BN,E$1,FALSE),IF($A$75="Produits finis d'equipement industriel",VLOOKUP($A84,OUTIL!$BQ:$BV,E$1,FALSE),"Ahmadovitch")))))))))/1000,0)</f>
        <v>2772</v>
      </c>
      <c r="F84" s="5">
        <f>ROUND(IF($A$75="Alimentation, boissons et tabacs",VLOOKUP($A84,OUTIL!$E:$J,F$1,FALSE),IF($A$75="Demi produits",VLOOKUP($A84,OUTIL!$M:$R,F$1,FALSE),IF($A$75="Energie  et  lubrifiants",VLOOKUP($A84,OUTIL!$U:$Z,F$1,FALSE),IF($A$75="Or industriel",VLOOKUP($A84,OUTIL!$AC:$AH,F$1,FALSE),IF($A$75="Produits bruts d'origine animale et vegetale",VLOOKUP($A84,OUTIL!$AK:$AP,F$1,FALSE),IF($A$75="Produits bruts d'origine minerale",VLOOKUP($A84,OUTIL!$AS:$AX,F$1,FALSE),IF($A$75="Produits finis de consommation",VLOOKUP($A84,OUTIL!$BA:$BF,F$1,FALSE),IF($A$75="Produits finis d'equipement agricole",VLOOKUP($A84,OUTIL!$BI:$BN,F$1,FALSE),IF($A$75="Produits finis d'equipement industriel",VLOOKUP($A84,OUTIL!$BQ:$BV,F$1,FALSE),"Ahmadovitch")))))))))/1000,0)</f>
        <v>454580</v>
      </c>
      <c r="G84" s="4"/>
      <c r="H84" s="4"/>
      <c r="I84" s="4"/>
      <c r="J84" s="4"/>
      <c r="K84" s="4"/>
      <c r="L84" s="4"/>
      <c r="M84" s="4"/>
    </row>
    <row r="85" spans="1:13" ht="16.5" x14ac:dyDescent="0.3">
      <c r="A85">
        <v>10</v>
      </c>
      <c r="B85" s="5" t="str">
        <f>IF($A$75="Alimentation, boissons et tabacs",VLOOKUP(VLOOKUP($A85,OUTIL!$E:$J,B$1,FALSE),REF!$K:$L,2,FALSE),IF($A$75="Demi produits",VLOOKUP(VLOOKUP($A85,OUTIL!$M:$R,B$1,FALSE),REF!$N:$O,2,FALSE),IF($A$75="Energie  et  lubrifiants",VLOOKUP(VLOOKUP($A85,OUTIL!$U:$Z,B$1,FALSE),REF!$Z:$AA,2,FALSE),IF($A$75="Or industriel",VLOOKUP(VLOOKUP($A85,OUTIL!$AC:$AH,B$1,FALSE),REF!$AC:$AD,2,FALSE),IF($A$75="Produits bruts d'origine animale et vegetale",VLOOKUP(VLOOKUP($A85,OUTIL!$AK:$AP,B$1,FALSE),REF!$Q:$R,2,FALSE),IF($A$75="Produits bruts d'origine minerale",VLOOKUP(VLOOKUP($A85,OUTIL!$AS:$AX,B$1,FALSE),REF!$AF:$AG,2,FALSE),IF($A$75="Produits finis de consommation",VLOOKUP(VLOOKUP($A85,OUTIL!$BA:$BF,B$1,FALSE),REF!$T:$U,2,FALSE),IF($A$75="Produits finis d'equipement agricole",VLOOKUP(VLOOKUP($A85,OUTIL!$BI:$BN,B$1,FALSE),REF!$AI:$AJ,2,FALSE),IF($A$75="Produits finis d'equipement industriel",VLOOKUP(VLOOKUP($A85,OUTIL!$BQ:$BV,B$1,FALSE),REF!$W:$X,2,FALSE),"Ahmadovitch")))))))))</f>
        <v>Produits chimiques</v>
      </c>
      <c r="C85" s="5">
        <f>ROUND(IF($A$75="Alimentation, boissons et tabacs",VLOOKUP($A85,OUTIL!$E:$J,C$1,FALSE),IF($A$75="Demi produits",VLOOKUP($A85,OUTIL!$M:$R,C$1,FALSE),IF($A$75="Energie  et  lubrifiants",VLOOKUP($A85,OUTIL!$U:$Z,C$1,FALSE),IF($A$75="Or industriel",VLOOKUP($A85,OUTIL!$AC:$AH,C$1,FALSE),IF($A$75="Produits bruts d'origine animale et vegetale",VLOOKUP($A85,OUTIL!$AK:$AP,C$1,FALSE),IF($A$75="Produits bruts d'origine minerale",VLOOKUP($A85,OUTIL!$AS:$AX,C$1,FALSE),IF($A$75="Produits finis de consommation",VLOOKUP($A85,OUTIL!$BA:$BF,C$1,FALSE),IF($A$75="Produits finis d'equipement agricole",VLOOKUP($A85,OUTIL!$BI:$BN,C$1,FALSE),IF($A$75="Produits finis d'equipement industriel",VLOOKUP($A85,OUTIL!$BQ:$BV,C$1,FALSE),"Ahmadovitch")))))))))/1000,0)</f>
        <v>14776</v>
      </c>
      <c r="D85" s="5">
        <f>ROUND(IF($A$75="Alimentation, boissons et tabacs",VLOOKUP($A85,OUTIL!$E:$J,D$1,FALSE),IF($A$75="Demi produits",VLOOKUP($A85,OUTIL!$M:$R,D$1,FALSE),IF($A$75="Energie  et  lubrifiants",VLOOKUP($A85,OUTIL!$U:$Z,D$1,FALSE),IF($A$75="Or industriel",VLOOKUP($A85,OUTIL!$AC:$AH,D$1,FALSE),IF($A$75="Produits bruts d'origine animale et vegetale",VLOOKUP($A85,OUTIL!$AK:$AP,D$1,FALSE),IF($A$75="Produits bruts d'origine minerale",VLOOKUP($A85,OUTIL!$AS:$AX,D$1,FALSE),IF($A$75="Produits finis de consommation",VLOOKUP($A85,OUTIL!$BA:$BF,D$1,FALSE),IF($A$75="Produits finis d'equipement agricole",VLOOKUP($A85,OUTIL!$BI:$BN,D$1,FALSE),IF($A$75="Produits finis d'equipement industriel",VLOOKUP($A85,OUTIL!$BQ:$BV,D$1,FALSE),"Ahmadovitch")))))))))/1000,0)</f>
        <v>476486</v>
      </c>
      <c r="E85" s="5">
        <f>ROUND(IF($A$75="Alimentation, boissons et tabacs",VLOOKUP($A85,OUTIL!$E:$J,E$1,FALSE),IF($A$75="Demi produits",VLOOKUP($A85,OUTIL!$M:$R,E$1,FALSE),IF($A$75="Energie  et  lubrifiants",VLOOKUP($A85,OUTIL!$U:$Z,E$1,FALSE),IF($A$75="Or industriel",VLOOKUP($A85,OUTIL!$AC:$AH,E$1,FALSE),IF($A$75="Produits bruts d'origine animale et vegetale",VLOOKUP($A85,OUTIL!$AK:$AP,E$1,FALSE),IF($A$75="Produits bruts d'origine minerale",VLOOKUP($A85,OUTIL!$AS:$AX,E$1,FALSE),IF($A$75="Produits finis de consommation",VLOOKUP($A85,OUTIL!$BA:$BF,E$1,FALSE),IF($A$75="Produits finis d'equipement agricole",VLOOKUP($A85,OUTIL!$BI:$BN,E$1,FALSE),IF($A$75="Produits finis d'equipement industriel",VLOOKUP($A85,OUTIL!$BQ:$BV,E$1,FALSE),"Ahmadovitch")))))))))/1000,0)</f>
        <v>16055</v>
      </c>
      <c r="F85" s="5">
        <f>ROUND(IF($A$75="Alimentation, boissons et tabacs",VLOOKUP($A85,OUTIL!$E:$J,F$1,FALSE),IF($A$75="Demi produits",VLOOKUP($A85,OUTIL!$M:$R,F$1,FALSE),IF($A$75="Energie  et  lubrifiants",VLOOKUP($A85,OUTIL!$U:$Z,F$1,FALSE),IF($A$75="Or industriel",VLOOKUP($A85,OUTIL!$AC:$AH,F$1,FALSE),IF($A$75="Produits bruts d'origine animale et vegetale",VLOOKUP($A85,OUTIL!$AK:$AP,F$1,FALSE),IF($A$75="Produits bruts d'origine minerale",VLOOKUP($A85,OUTIL!$AS:$AX,F$1,FALSE),IF($A$75="Produits finis de consommation",VLOOKUP($A85,OUTIL!$BA:$BF,F$1,FALSE),IF($A$75="Produits finis d'equipement agricole",VLOOKUP($A85,OUTIL!$BI:$BN,F$1,FALSE),IF($A$75="Produits finis d'equipement industriel",VLOOKUP($A85,OUTIL!$BQ:$BV,F$1,FALSE),"Ahmadovitch")))))))))/1000,0)</f>
        <v>341824</v>
      </c>
      <c r="J85" s="4"/>
      <c r="K85" s="4"/>
      <c r="L85" s="4"/>
      <c r="M85" s="4"/>
    </row>
    <row r="86" spans="1:13" ht="16.5" x14ac:dyDescent="0.3">
      <c r="A86">
        <v>11</v>
      </c>
      <c r="B86" s="5" t="str">
        <f>IF($A$75="Alimentation, boissons et tabacs",VLOOKUP(VLOOKUP($A86,OUTIL!$E:$J,B$1,FALSE),REF!$K:$L,2,FALSE),IF($A$75="Demi produits",VLOOKUP(VLOOKUP($A86,OUTIL!$M:$R,B$1,FALSE),REF!$N:$O,2,FALSE),IF($A$75="Energie  et  lubrifiants",VLOOKUP(VLOOKUP($A86,OUTIL!$U:$Z,B$1,FALSE),REF!$Z:$AA,2,FALSE),IF($A$75="Or industriel",VLOOKUP(VLOOKUP($A86,OUTIL!$AC:$AH,B$1,FALSE),REF!$AC:$AD,2,FALSE),IF($A$75="Produits bruts d'origine animale et vegetale",VLOOKUP(VLOOKUP($A86,OUTIL!$AK:$AP,B$1,FALSE),REF!$Q:$R,2,FALSE),IF($A$75="Produits bruts d'origine minerale",VLOOKUP(VLOOKUP($A86,OUTIL!$AS:$AX,B$1,FALSE),REF!$AF:$AG,2,FALSE),IF($A$75="Produits finis de consommation",VLOOKUP(VLOOKUP($A86,OUTIL!$BA:$BF,B$1,FALSE),REF!$T:$U,2,FALSE),IF($A$75="Produits finis d'equipement agricole",VLOOKUP(VLOOKUP($A86,OUTIL!$BI:$BN,B$1,FALSE),REF!$AI:$AJ,2,FALSE),IF($A$75="Produits finis d'equipement industriel",VLOOKUP(VLOOKUP($A86,OUTIL!$BQ:$BV,B$1,FALSE),REF!$W:$X,2,FALSE),"Ahmadovitch")))))))))</f>
        <v>Papiers et cartons; ouvrages divers en papiers et cartons</v>
      </c>
      <c r="C86" s="5">
        <f>ROUND(IF($A$75="Alimentation, boissons et tabacs",VLOOKUP($A86,OUTIL!$E:$J,C$1,FALSE),IF($A$75="Demi produits",VLOOKUP($A86,OUTIL!$M:$R,C$1,FALSE),IF($A$75="Energie  et  lubrifiants",VLOOKUP($A86,OUTIL!$U:$Z,C$1,FALSE),IF($A$75="Or industriel",VLOOKUP($A86,OUTIL!$AC:$AH,C$1,FALSE),IF($A$75="Produits bruts d'origine animale et vegetale",VLOOKUP($A86,OUTIL!$AK:$AP,C$1,FALSE),IF($A$75="Produits bruts d'origine minerale",VLOOKUP($A86,OUTIL!$AS:$AX,C$1,FALSE),IF($A$75="Produits finis de consommation",VLOOKUP($A86,OUTIL!$BA:$BF,C$1,FALSE),IF($A$75="Produits finis d'equipement agricole",VLOOKUP($A86,OUTIL!$BI:$BN,C$1,FALSE),IF($A$75="Produits finis d'equipement industriel",VLOOKUP($A86,OUTIL!$BQ:$BV,C$1,FALSE),"Ahmadovitch")))))))))/1000,0)</f>
        <v>24869</v>
      </c>
      <c r="D86" s="5">
        <f>ROUND(IF($A$75="Alimentation, boissons et tabacs",VLOOKUP($A86,OUTIL!$E:$J,D$1,FALSE),IF($A$75="Demi produits",VLOOKUP($A86,OUTIL!$M:$R,D$1,FALSE),IF($A$75="Energie  et  lubrifiants",VLOOKUP($A86,OUTIL!$U:$Z,D$1,FALSE),IF($A$75="Or industriel",VLOOKUP($A86,OUTIL!$AC:$AH,D$1,FALSE),IF($A$75="Produits bruts d'origine animale et vegetale",VLOOKUP($A86,OUTIL!$AK:$AP,D$1,FALSE),IF($A$75="Produits bruts d'origine minerale",VLOOKUP($A86,OUTIL!$AS:$AX,D$1,FALSE),IF($A$75="Produits finis de consommation",VLOOKUP($A86,OUTIL!$BA:$BF,D$1,FALSE),IF($A$75="Produits finis d'equipement agricole",VLOOKUP($A86,OUTIL!$BI:$BN,D$1,FALSE),IF($A$75="Produits finis d'equipement industriel",VLOOKUP($A86,OUTIL!$BQ:$BV,D$1,FALSE),"Ahmadovitch")))))))))/1000,0)</f>
        <v>426306</v>
      </c>
      <c r="E86" s="5">
        <f>ROUND(IF($A$75="Alimentation, boissons et tabacs",VLOOKUP($A86,OUTIL!$E:$J,E$1,FALSE),IF($A$75="Demi produits",VLOOKUP($A86,OUTIL!$M:$R,E$1,FALSE),IF($A$75="Energie  et  lubrifiants",VLOOKUP($A86,OUTIL!$U:$Z,E$1,FALSE),IF($A$75="Or industriel",VLOOKUP($A86,OUTIL!$AC:$AH,E$1,FALSE),IF($A$75="Produits bruts d'origine animale et vegetale",VLOOKUP($A86,OUTIL!$AK:$AP,E$1,FALSE),IF($A$75="Produits bruts d'origine minerale",VLOOKUP($A86,OUTIL!$AS:$AX,E$1,FALSE),IF($A$75="Produits finis de consommation",VLOOKUP($A86,OUTIL!$BA:$BF,E$1,FALSE),IF($A$75="Produits finis d'equipement agricole",VLOOKUP($A86,OUTIL!$BI:$BN,E$1,FALSE),IF($A$75="Produits finis d'equipement industriel",VLOOKUP($A86,OUTIL!$BQ:$BV,E$1,FALSE),"Ahmadovitch")))))))))/1000,0)</f>
        <v>27335</v>
      </c>
      <c r="F86" s="5">
        <f>ROUND(IF($A$75="Alimentation, boissons et tabacs",VLOOKUP($A86,OUTIL!$E:$J,F$1,FALSE),IF($A$75="Demi produits",VLOOKUP($A86,OUTIL!$M:$R,F$1,FALSE),IF($A$75="Energie  et  lubrifiants",VLOOKUP($A86,OUTIL!$U:$Z,F$1,FALSE),IF($A$75="Or industriel",VLOOKUP($A86,OUTIL!$AC:$AH,F$1,FALSE),IF($A$75="Produits bruts d'origine animale et vegetale",VLOOKUP($A86,OUTIL!$AK:$AP,F$1,FALSE),IF($A$75="Produits bruts d'origine minerale",VLOOKUP($A86,OUTIL!$AS:$AX,F$1,FALSE),IF($A$75="Produits finis de consommation",VLOOKUP($A86,OUTIL!$BA:$BF,F$1,FALSE),IF($A$75="Produits finis d'equipement agricole",VLOOKUP($A86,OUTIL!$BI:$BN,F$1,FALSE),IF($A$75="Produits finis d'equipement industriel",VLOOKUP($A86,OUTIL!$BQ:$BV,F$1,FALSE),"Ahmadovitch")))))))))/1000,0)</f>
        <v>414174</v>
      </c>
      <c r="J86" s="4"/>
      <c r="K86" s="4"/>
      <c r="L86" s="4"/>
      <c r="M86" s="4"/>
    </row>
    <row r="87" spans="1:13" ht="16.5" x14ac:dyDescent="0.3">
      <c r="A87">
        <v>12</v>
      </c>
      <c r="B87" s="5" t="str">
        <f>IF($A$75="Alimentation, boissons et tabacs",VLOOKUP(VLOOKUP($A87,OUTIL!$E:$J,B$1,FALSE),REF!$K:$L,2,FALSE),IF($A$75="Demi produits",VLOOKUP(VLOOKUP($A87,OUTIL!$M:$R,B$1,FALSE),REF!$N:$O,2,FALSE),IF($A$75="Energie  et  lubrifiants",VLOOKUP(VLOOKUP($A87,OUTIL!$U:$Z,B$1,FALSE),REF!$Z:$AA,2,FALSE),IF($A$75="Or industriel",VLOOKUP(VLOOKUP($A87,OUTIL!$AC:$AH,B$1,FALSE),REF!$AC:$AD,2,FALSE),IF($A$75="Produits bruts d'origine animale et vegetale",VLOOKUP(VLOOKUP($A87,OUTIL!$AK:$AP,B$1,FALSE),REF!$Q:$R,2,FALSE),IF($A$75="Produits bruts d'origine minerale",VLOOKUP(VLOOKUP($A87,OUTIL!$AS:$AX,B$1,FALSE),REF!$AF:$AG,2,FALSE),IF($A$75="Produits finis de consommation",VLOOKUP(VLOOKUP($A87,OUTIL!$BA:$BF,B$1,FALSE),REF!$T:$U,2,FALSE),IF($A$75="Produits finis d'equipement agricole",VLOOKUP(VLOOKUP($A87,OUTIL!$BI:$BN,B$1,FALSE),REF!$AI:$AJ,2,FALSE),IF($A$75="Produits finis d'equipement industriel",VLOOKUP(VLOOKUP($A87,OUTIL!$BQ:$BV,B$1,FALSE),REF!$W:$X,2,FALSE),"Ahmadovitch")))))))))</f>
        <v>Matières plastiques et ouvrages divers en plastique</v>
      </c>
      <c r="C87" s="5">
        <f>ROUND(IF($A$75="Alimentation, boissons et tabacs",VLOOKUP($A87,OUTIL!$E:$J,C$1,FALSE),IF($A$75="Demi produits",VLOOKUP($A87,OUTIL!$M:$R,C$1,FALSE),IF($A$75="Energie  et  lubrifiants",VLOOKUP($A87,OUTIL!$U:$Z,C$1,FALSE),IF($A$75="Or industriel",VLOOKUP($A87,OUTIL!$AC:$AH,C$1,FALSE),IF($A$75="Produits bruts d'origine animale et vegetale",VLOOKUP($A87,OUTIL!$AK:$AP,C$1,FALSE),IF($A$75="Produits bruts d'origine minerale",VLOOKUP($A87,OUTIL!$AS:$AX,C$1,FALSE),IF($A$75="Produits finis de consommation",VLOOKUP($A87,OUTIL!$BA:$BF,C$1,FALSE),IF($A$75="Produits finis d'equipement agricole",VLOOKUP($A87,OUTIL!$BI:$BN,C$1,FALSE),IF($A$75="Produits finis d'equipement industriel",VLOOKUP($A87,OUTIL!$BQ:$BV,C$1,FALSE),"Ahmadovitch")))))))))/1000,0)</f>
        <v>19029</v>
      </c>
      <c r="D87" s="5">
        <f>ROUND(IF($A$75="Alimentation, boissons et tabacs",VLOOKUP($A87,OUTIL!$E:$J,D$1,FALSE),IF($A$75="Demi produits",VLOOKUP($A87,OUTIL!$M:$R,D$1,FALSE),IF($A$75="Energie  et  lubrifiants",VLOOKUP($A87,OUTIL!$U:$Z,D$1,FALSE),IF($A$75="Or industriel",VLOOKUP($A87,OUTIL!$AC:$AH,D$1,FALSE),IF($A$75="Produits bruts d'origine animale et vegetale",VLOOKUP($A87,OUTIL!$AK:$AP,D$1,FALSE),IF($A$75="Produits bruts d'origine minerale",VLOOKUP($A87,OUTIL!$AS:$AX,D$1,FALSE),IF($A$75="Produits finis de consommation",VLOOKUP($A87,OUTIL!$BA:$BF,D$1,FALSE),IF($A$75="Produits finis d'equipement agricole",VLOOKUP($A87,OUTIL!$BI:$BN,D$1,FALSE),IF($A$75="Produits finis d'equipement industriel",VLOOKUP($A87,OUTIL!$BQ:$BV,D$1,FALSE),"Ahmadovitch")))))))))/1000,0)</f>
        <v>349006</v>
      </c>
      <c r="E87" s="5">
        <f>ROUND(IF($A$75="Alimentation, boissons et tabacs",VLOOKUP($A87,OUTIL!$E:$J,E$1,FALSE),IF($A$75="Demi produits",VLOOKUP($A87,OUTIL!$M:$R,E$1,FALSE),IF($A$75="Energie  et  lubrifiants",VLOOKUP($A87,OUTIL!$U:$Z,E$1,FALSE),IF($A$75="Or industriel",VLOOKUP($A87,OUTIL!$AC:$AH,E$1,FALSE),IF($A$75="Produits bruts d'origine animale et vegetale",VLOOKUP($A87,OUTIL!$AK:$AP,E$1,FALSE),IF($A$75="Produits bruts d'origine minerale",VLOOKUP($A87,OUTIL!$AS:$AX,E$1,FALSE),IF($A$75="Produits finis de consommation",VLOOKUP($A87,OUTIL!$BA:$BF,E$1,FALSE),IF($A$75="Produits finis d'equipement agricole",VLOOKUP($A87,OUTIL!$BI:$BN,E$1,FALSE),IF($A$75="Produits finis d'equipement industriel",VLOOKUP($A87,OUTIL!$BQ:$BV,E$1,FALSE),"Ahmadovitch")))))))))/1000,0)</f>
        <v>15479</v>
      </c>
      <c r="F87" s="5">
        <f>ROUND(IF($A$75="Alimentation, boissons et tabacs",VLOOKUP($A87,OUTIL!$E:$J,F$1,FALSE),IF($A$75="Demi produits",VLOOKUP($A87,OUTIL!$M:$R,F$1,FALSE),IF($A$75="Energie  et  lubrifiants",VLOOKUP($A87,OUTIL!$U:$Z,F$1,FALSE),IF($A$75="Or industriel",VLOOKUP($A87,OUTIL!$AC:$AH,F$1,FALSE),IF($A$75="Produits bruts d'origine animale et vegetale",VLOOKUP($A87,OUTIL!$AK:$AP,F$1,FALSE),IF($A$75="Produits bruts d'origine minerale",VLOOKUP($A87,OUTIL!$AS:$AX,F$1,FALSE),IF($A$75="Produits finis de consommation",VLOOKUP($A87,OUTIL!$BA:$BF,F$1,FALSE),IF($A$75="Produits finis d'equipement agricole",VLOOKUP($A87,OUTIL!$BI:$BN,F$1,FALSE),IF($A$75="Produits finis d'equipement industriel",VLOOKUP($A87,OUTIL!$BQ:$BV,F$1,FALSE),"Ahmadovitch")))))))))/1000,0)</f>
        <v>295734</v>
      </c>
      <c r="J87" s="4"/>
      <c r="K87" s="4"/>
      <c r="L87" s="4"/>
      <c r="M87" s="4"/>
    </row>
    <row r="88" spans="1:13" ht="16.5" x14ac:dyDescent="0.3">
      <c r="A88">
        <v>13</v>
      </c>
      <c r="B88" s="5" t="str">
        <f>IF($A$75="Alimentation, boissons et tabacs",VLOOKUP(VLOOKUP($A88,OUTIL!$E:$J,B$1,FALSE),REF!$K:$L,2,FALSE),IF($A$75="Demi produits",VLOOKUP(VLOOKUP($A88,OUTIL!$M:$R,B$1,FALSE),REF!$N:$O,2,FALSE),IF($A$75="Energie  et  lubrifiants",VLOOKUP(VLOOKUP($A88,OUTIL!$U:$Z,B$1,FALSE),REF!$Z:$AA,2,FALSE),IF($A$75="Or industriel",VLOOKUP(VLOOKUP($A88,OUTIL!$AC:$AH,B$1,FALSE),REF!$AC:$AD,2,FALSE),IF($A$75="Produits bruts d'origine animale et vegetale",VLOOKUP(VLOOKUP($A88,OUTIL!$AK:$AP,B$1,FALSE),REF!$Q:$R,2,FALSE),IF($A$75="Produits bruts d'origine minerale",VLOOKUP(VLOOKUP($A88,OUTIL!$AS:$AX,B$1,FALSE),REF!$AF:$AG,2,FALSE),IF($A$75="Produits finis de consommation",VLOOKUP(VLOOKUP($A88,OUTIL!$BA:$BF,B$1,FALSE),REF!$T:$U,2,FALSE),IF($A$75="Produits finis d'equipement agricole",VLOOKUP(VLOOKUP($A88,OUTIL!$BI:$BN,B$1,FALSE),REF!$AI:$AJ,2,FALSE),IF($A$75="Produits finis d'equipement industriel",VLOOKUP(VLOOKUP($A88,OUTIL!$BQ:$BV,B$1,FALSE),REF!$W:$X,2,FALSE),"Ahmadovitch")))))))))</f>
        <v>Aluminium brut, déchets et poudres d'aluminium</v>
      </c>
      <c r="C88" s="5">
        <f>ROUND(IF($A$75="Alimentation, boissons et tabacs",VLOOKUP($A88,OUTIL!$E:$J,C$1,FALSE),IF($A$75="Demi produits",VLOOKUP($A88,OUTIL!$M:$R,C$1,FALSE),IF($A$75="Energie  et  lubrifiants",VLOOKUP($A88,OUTIL!$U:$Z,C$1,FALSE),IF($A$75="Or industriel",VLOOKUP($A88,OUTIL!$AC:$AH,C$1,FALSE),IF($A$75="Produits bruts d'origine animale et vegetale",VLOOKUP($A88,OUTIL!$AK:$AP,C$1,FALSE),IF($A$75="Produits bruts d'origine minerale",VLOOKUP($A88,OUTIL!$AS:$AX,C$1,FALSE),IF($A$75="Produits finis de consommation",VLOOKUP($A88,OUTIL!$BA:$BF,C$1,FALSE),IF($A$75="Produits finis d'equipement agricole",VLOOKUP($A88,OUTIL!$BI:$BN,C$1,FALSE),IF($A$75="Produits finis d'equipement industriel",VLOOKUP($A88,OUTIL!$BQ:$BV,C$1,FALSE),"Ahmadovitch")))))))))/1000,0)</f>
        <v>11952</v>
      </c>
      <c r="D88" s="5">
        <f>ROUND(IF($A$75="Alimentation, boissons et tabacs",VLOOKUP($A88,OUTIL!$E:$J,D$1,FALSE),IF($A$75="Demi produits",VLOOKUP($A88,OUTIL!$M:$R,D$1,FALSE),IF($A$75="Energie  et  lubrifiants",VLOOKUP($A88,OUTIL!$U:$Z,D$1,FALSE),IF($A$75="Or industriel",VLOOKUP($A88,OUTIL!$AC:$AH,D$1,FALSE),IF($A$75="Produits bruts d'origine animale et vegetale",VLOOKUP($A88,OUTIL!$AK:$AP,D$1,FALSE),IF($A$75="Produits bruts d'origine minerale",VLOOKUP($A88,OUTIL!$AS:$AX,D$1,FALSE),IF($A$75="Produits finis de consommation",VLOOKUP($A88,OUTIL!$BA:$BF,D$1,FALSE),IF($A$75="Produits finis d'equipement agricole",VLOOKUP($A88,OUTIL!$BI:$BN,D$1,FALSE),IF($A$75="Produits finis d'equipement industriel",VLOOKUP($A88,OUTIL!$BQ:$BV,D$1,FALSE),"Ahmadovitch")))))))))/1000,0)</f>
        <v>288538</v>
      </c>
      <c r="E88" s="5">
        <f>ROUND(IF($A$75="Alimentation, boissons et tabacs",VLOOKUP($A88,OUTIL!$E:$J,E$1,FALSE),IF($A$75="Demi produits",VLOOKUP($A88,OUTIL!$M:$R,E$1,FALSE),IF($A$75="Energie  et  lubrifiants",VLOOKUP($A88,OUTIL!$U:$Z,E$1,FALSE),IF($A$75="Or industriel",VLOOKUP($A88,OUTIL!$AC:$AH,E$1,FALSE),IF($A$75="Produits bruts d'origine animale et vegetale",VLOOKUP($A88,OUTIL!$AK:$AP,E$1,FALSE),IF($A$75="Produits bruts d'origine minerale",VLOOKUP($A88,OUTIL!$AS:$AX,E$1,FALSE),IF($A$75="Produits finis de consommation",VLOOKUP($A88,OUTIL!$BA:$BF,E$1,FALSE),IF($A$75="Produits finis d'equipement agricole",VLOOKUP($A88,OUTIL!$BI:$BN,E$1,FALSE),IF($A$75="Produits finis d'equipement industriel",VLOOKUP($A88,OUTIL!$BQ:$BV,E$1,FALSE),"Ahmadovitch")))))))))/1000,0)</f>
        <v>9432</v>
      </c>
      <c r="F88" s="5">
        <f>ROUND(IF($A$75="Alimentation, boissons et tabacs",VLOOKUP($A88,OUTIL!$E:$J,F$1,FALSE),IF($A$75="Demi produits",VLOOKUP($A88,OUTIL!$M:$R,F$1,FALSE),IF($A$75="Energie  et  lubrifiants",VLOOKUP($A88,OUTIL!$U:$Z,F$1,FALSE),IF($A$75="Or industriel",VLOOKUP($A88,OUTIL!$AC:$AH,F$1,FALSE),IF($A$75="Produits bruts d'origine animale et vegetale",VLOOKUP($A88,OUTIL!$AK:$AP,F$1,FALSE),IF($A$75="Produits bruts d'origine minerale",VLOOKUP($A88,OUTIL!$AS:$AX,F$1,FALSE),IF($A$75="Produits finis de consommation",VLOOKUP($A88,OUTIL!$BA:$BF,F$1,FALSE),IF($A$75="Produits finis d'equipement agricole",VLOOKUP($A88,OUTIL!$BI:$BN,F$1,FALSE),IF($A$75="Produits finis d'equipement industriel",VLOOKUP($A88,OUTIL!$BQ:$BV,F$1,FALSE),"Ahmadovitch")))))))))/1000,0)</f>
        <v>201967</v>
      </c>
      <c r="J88" s="4"/>
      <c r="K88" s="4"/>
      <c r="L88" s="4"/>
      <c r="M88" s="4"/>
    </row>
    <row r="89" spans="1:13" ht="16.5" x14ac:dyDescent="0.3">
      <c r="A89">
        <v>14</v>
      </c>
      <c r="B89" s="5" t="str">
        <f>IF($A$75="Alimentation, boissons et tabacs",VLOOKUP(VLOOKUP($A89,OUTIL!$E:$J,B$1,FALSE),REF!$K:$L,2,FALSE),IF($A$75="Demi produits",VLOOKUP(VLOOKUP($A89,OUTIL!$M:$R,B$1,FALSE),REF!$N:$O,2,FALSE),IF($A$75="Energie  et  lubrifiants",VLOOKUP(VLOOKUP($A89,OUTIL!$U:$Z,B$1,FALSE),REF!$Z:$AA,2,FALSE),IF($A$75="Or industriel",VLOOKUP(VLOOKUP($A89,OUTIL!$AC:$AH,B$1,FALSE),REF!$AC:$AD,2,FALSE),IF($A$75="Produits bruts d'origine animale et vegetale",VLOOKUP(VLOOKUP($A89,OUTIL!$AK:$AP,B$1,FALSE),REF!$Q:$R,2,FALSE),IF($A$75="Produits bruts d'origine minerale",VLOOKUP(VLOOKUP($A89,OUTIL!$AS:$AX,B$1,FALSE),REF!$AF:$AG,2,FALSE),IF($A$75="Produits finis de consommation",VLOOKUP(VLOOKUP($A89,OUTIL!$BA:$BF,B$1,FALSE),REF!$T:$U,2,FALSE),IF($A$75="Produits finis d'equipement agricole",VLOOKUP(VLOOKUP($A89,OUTIL!$BI:$BN,B$1,FALSE),REF!$AI:$AJ,2,FALSE),IF($A$75="Produits finis d'equipement industriel",VLOOKUP(VLOOKUP($A89,OUTIL!$BQ:$BV,B$1,FALSE),REF!$W:$X,2,FALSE),"Ahmadovitch")))))))))</f>
        <v>Ouvrages en pierres, platre, ciment, ou en matières similaires</v>
      </c>
      <c r="C89" s="5">
        <f>ROUND(IF($A$75="Alimentation, boissons et tabacs",VLOOKUP($A89,OUTIL!$E:$J,C$1,FALSE),IF($A$75="Demi produits",VLOOKUP($A89,OUTIL!$M:$R,C$1,FALSE),IF($A$75="Energie  et  lubrifiants",VLOOKUP($A89,OUTIL!$U:$Z,C$1,FALSE),IF($A$75="Or industriel",VLOOKUP($A89,OUTIL!$AC:$AH,C$1,FALSE),IF($A$75="Produits bruts d'origine animale et vegetale",VLOOKUP($A89,OUTIL!$AK:$AP,C$1,FALSE),IF($A$75="Produits bruts d'origine minerale",VLOOKUP($A89,OUTIL!$AS:$AX,C$1,FALSE),IF($A$75="Produits finis de consommation",VLOOKUP($A89,OUTIL!$BA:$BF,C$1,FALSE),IF($A$75="Produits finis d'equipement agricole",VLOOKUP($A89,OUTIL!$BI:$BN,C$1,FALSE),IF($A$75="Produits finis d'equipement industriel",VLOOKUP($A89,OUTIL!$BQ:$BV,C$1,FALSE),"Ahmadovitch")))))))))/1000,0)</f>
        <v>21595</v>
      </c>
      <c r="D89" s="5">
        <f>ROUND(IF($A$75="Alimentation, boissons et tabacs",VLOOKUP($A89,OUTIL!$E:$J,D$1,FALSE),IF($A$75="Demi produits",VLOOKUP($A89,OUTIL!$M:$R,D$1,FALSE),IF($A$75="Energie  et  lubrifiants",VLOOKUP($A89,OUTIL!$U:$Z,D$1,FALSE),IF($A$75="Or industriel",VLOOKUP($A89,OUTIL!$AC:$AH,D$1,FALSE),IF($A$75="Produits bruts d'origine animale et vegetale",VLOOKUP($A89,OUTIL!$AK:$AP,D$1,FALSE),IF($A$75="Produits bruts d'origine minerale",VLOOKUP($A89,OUTIL!$AS:$AX,D$1,FALSE),IF($A$75="Produits finis de consommation",VLOOKUP($A89,OUTIL!$BA:$BF,D$1,FALSE),IF($A$75="Produits finis d'equipement agricole",VLOOKUP($A89,OUTIL!$BI:$BN,D$1,FALSE),IF($A$75="Produits finis d'equipement industriel",VLOOKUP($A89,OUTIL!$BQ:$BV,D$1,FALSE),"Ahmadovitch")))))))))/1000,0)</f>
        <v>278072</v>
      </c>
      <c r="E89" s="5">
        <f>ROUND(IF($A$75="Alimentation, boissons et tabacs",VLOOKUP($A89,OUTIL!$E:$J,E$1,FALSE),IF($A$75="Demi produits",VLOOKUP($A89,OUTIL!$M:$R,E$1,FALSE),IF($A$75="Energie  et  lubrifiants",VLOOKUP($A89,OUTIL!$U:$Z,E$1,FALSE),IF($A$75="Or industriel",VLOOKUP($A89,OUTIL!$AC:$AH,E$1,FALSE),IF($A$75="Produits bruts d'origine animale et vegetale",VLOOKUP($A89,OUTIL!$AK:$AP,E$1,FALSE),IF($A$75="Produits bruts d'origine minerale",VLOOKUP($A89,OUTIL!$AS:$AX,E$1,FALSE),IF($A$75="Produits finis de consommation",VLOOKUP($A89,OUTIL!$BA:$BF,E$1,FALSE),IF($A$75="Produits finis d'equipement agricole",VLOOKUP($A89,OUTIL!$BI:$BN,E$1,FALSE),IF($A$75="Produits finis d'equipement industriel",VLOOKUP($A89,OUTIL!$BQ:$BV,E$1,FALSE),"Ahmadovitch")))))))))/1000,0)</f>
        <v>19546</v>
      </c>
      <c r="F89" s="5">
        <f>ROUND(IF($A$75="Alimentation, boissons et tabacs",VLOOKUP($A89,OUTIL!$E:$J,F$1,FALSE),IF($A$75="Demi produits",VLOOKUP($A89,OUTIL!$M:$R,F$1,FALSE),IF($A$75="Energie  et  lubrifiants",VLOOKUP($A89,OUTIL!$U:$Z,F$1,FALSE),IF($A$75="Or industriel",VLOOKUP($A89,OUTIL!$AC:$AH,F$1,FALSE),IF($A$75="Produits bruts d'origine animale et vegetale",VLOOKUP($A89,OUTIL!$AK:$AP,F$1,FALSE),IF($A$75="Produits bruts d'origine minerale",VLOOKUP($A89,OUTIL!$AS:$AX,F$1,FALSE),IF($A$75="Produits finis de consommation",VLOOKUP($A89,OUTIL!$BA:$BF,F$1,FALSE),IF($A$75="Produits finis d'equipement agricole",VLOOKUP($A89,OUTIL!$BI:$BN,F$1,FALSE),IF($A$75="Produits finis d'equipement industriel",VLOOKUP($A89,OUTIL!$BQ:$BV,F$1,FALSE),"Ahmadovitch")))))))))/1000,0)</f>
        <v>261276</v>
      </c>
      <c r="G89" s="4"/>
      <c r="H89" s="4"/>
      <c r="I89" s="4"/>
      <c r="J89" s="4"/>
      <c r="K89" s="4"/>
      <c r="L89" s="4"/>
      <c r="M89" s="4"/>
    </row>
    <row r="90" spans="1:13" ht="16.5" x14ac:dyDescent="0.3">
      <c r="A90">
        <v>15</v>
      </c>
      <c r="B90" s="5" t="str">
        <f>IF($A$75="Alimentation, boissons et tabacs",VLOOKUP(VLOOKUP($A90,OUTIL!$E:$J,B$1,FALSE),REF!$K:$L,2,FALSE),IF($A$75="Demi produits",VLOOKUP(VLOOKUP($A90,OUTIL!$M:$R,B$1,FALSE),REF!$N:$O,2,FALSE),IF($A$75="Energie  et  lubrifiants",VLOOKUP(VLOOKUP($A90,OUTIL!$U:$Z,B$1,FALSE),REF!$Z:$AA,2,FALSE),IF($A$75="Or industriel",VLOOKUP(VLOOKUP($A90,OUTIL!$AC:$AH,B$1,FALSE),REF!$AC:$AD,2,FALSE),IF($A$75="Produits bruts d'origine animale et vegetale",VLOOKUP(VLOOKUP($A90,OUTIL!$AK:$AP,B$1,FALSE),REF!$Q:$R,2,FALSE),IF($A$75="Produits bruts d'origine minerale",VLOOKUP(VLOOKUP($A90,OUTIL!$AS:$AX,B$1,FALSE),REF!$AF:$AG,2,FALSE),IF($A$75="Produits finis de consommation",VLOOKUP(VLOOKUP($A90,OUTIL!$BA:$BF,B$1,FALSE),REF!$T:$U,2,FALSE),IF($A$75="Produits finis d'equipement agricole",VLOOKUP(VLOOKUP($A90,OUTIL!$BI:$BN,B$1,FALSE),REF!$AI:$AJ,2,FALSE),IF($A$75="Produits finis d'equipement industriel",VLOOKUP(VLOOKUP($A90,OUTIL!$BQ:$BV,B$1,FALSE),REF!$W:$X,2,FALSE),"Ahmadovitch")))))))))</f>
        <v>Parties de chaussures</v>
      </c>
      <c r="C90" s="5">
        <f>ROUND(IF($A$75="Alimentation, boissons et tabacs",VLOOKUP($A90,OUTIL!$E:$J,C$1,FALSE),IF($A$75="Demi produits",VLOOKUP($A90,OUTIL!$M:$R,C$1,FALSE),IF($A$75="Energie  et  lubrifiants",VLOOKUP($A90,OUTIL!$U:$Z,C$1,FALSE),IF($A$75="Or industriel",VLOOKUP($A90,OUTIL!$AC:$AH,C$1,FALSE),IF($A$75="Produits bruts d'origine animale et vegetale",VLOOKUP($A90,OUTIL!$AK:$AP,C$1,FALSE),IF($A$75="Produits bruts d'origine minerale",VLOOKUP($A90,OUTIL!$AS:$AX,C$1,FALSE),IF($A$75="Produits finis de consommation",VLOOKUP($A90,OUTIL!$BA:$BF,C$1,FALSE),IF($A$75="Produits finis d'equipement agricole",VLOOKUP($A90,OUTIL!$BI:$BN,C$1,FALSE),IF($A$75="Produits finis d'equipement industriel",VLOOKUP($A90,OUTIL!$BQ:$BV,C$1,FALSE),"Ahmadovitch")))))))))/1000,0)</f>
        <v>1156</v>
      </c>
      <c r="D90" s="5">
        <f>ROUND(IF($A$75="Alimentation, boissons et tabacs",VLOOKUP($A90,OUTIL!$E:$J,D$1,FALSE),IF($A$75="Demi produits",VLOOKUP($A90,OUTIL!$M:$R,D$1,FALSE),IF($A$75="Energie  et  lubrifiants",VLOOKUP($A90,OUTIL!$U:$Z,D$1,FALSE),IF($A$75="Or industriel",VLOOKUP($A90,OUTIL!$AC:$AH,D$1,FALSE),IF($A$75="Produits bruts d'origine animale et vegetale",VLOOKUP($A90,OUTIL!$AK:$AP,D$1,FALSE),IF($A$75="Produits bruts d'origine minerale",VLOOKUP($A90,OUTIL!$AS:$AX,D$1,FALSE),IF($A$75="Produits finis de consommation",VLOOKUP($A90,OUTIL!$BA:$BF,D$1,FALSE),IF($A$75="Produits finis d'equipement agricole",VLOOKUP($A90,OUTIL!$BI:$BN,D$1,FALSE),IF($A$75="Produits finis d'equipement industriel",VLOOKUP($A90,OUTIL!$BQ:$BV,D$1,FALSE),"Ahmadovitch")))))))))/1000,0)</f>
        <v>260644</v>
      </c>
      <c r="E90" s="5">
        <f>ROUND(IF($A$75="Alimentation, boissons et tabacs",VLOOKUP($A90,OUTIL!$E:$J,E$1,FALSE),IF($A$75="Demi produits",VLOOKUP($A90,OUTIL!$M:$R,E$1,FALSE),IF($A$75="Energie  et  lubrifiants",VLOOKUP($A90,OUTIL!$U:$Z,E$1,FALSE),IF($A$75="Or industriel",VLOOKUP($A90,OUTIL!$AC:$AH,E$1,FALSE),IF($A$75="Produits bruts d'origine animale et vegetale",VLOOKUP($A90,OUTIL!$AK:$AP,E$1,FALSE),IF($A$75="Produits bruts d'origine minerale",VLOOKUP($A90,OUTIL!$AS:$AX,E$1,FALSE),IF($A$75="Produits finis de consommation",VLOOKUP($A90,OUTIL!$BA:$BF,E$1,FALSE),IF($A$75="Produits finis d'equipement agricole",VLOOKUP($A90,OUTIL!$BI:$BN,E$1,FALSE),IF($A$75="Produits finis d'equipement industriel",VLOOKUP($A90,OUTIL!$BQ:$BV,E$1,FALSE),"Ahmadovitch")))))))))/1000,0)</f>
        <v>1436</v>
      </c>
      <c r="F90" s="5">
        <f>ROUND(IF($A$75="Alimentation, boissons et tabacs",VLOOKUP($A90,OUTIL!$E:$J,F$1,FALSE),IF($A$75="Demi produits",VLOOKUP($A90,OUTIL!$M:$R,F$1,FALSE),IF($A$75="Energie  et  lubrifiants",VLOOKUP($A90,OUTIL!$U:$Z,F$1,FALSE),IF($A$75="Or industriel",VLOOKUP($A90,OUTIL!$AC:$AH,F$1,FALSE),IF($A$75="Produits bruts d'origine animale et vegetale",VLOOKUP($A90,OUTIL!$AK:$AP,F$1,FALSE),IF($A$75="Produits bruts d'origine minerale",VLOOKUP($A90,OUTIL!$AS:$AX,F$1,FALSE),IF($A$75="Produits finis de consommation",VLOOKUP($A90,OUTIL!$BA:$BF,F$1,FALSE),IF($A$75="Produits finis d'equipement agricole",VLOOKUP($A90,OUTIL!$BI:$BN,F$1,FALSE),IF($A$75="Produits finis d'equipement industriel",VLOOKUP($A90,OUTIL!$BQ:$BV,F$1,FALSE),"Ahmadovitch")))))))))/1000,0)</f>
        <v>310308</v>
      </c>
      <c r="J90" s="4"/>
      <c r="K90" s="4"/>
      <c r="L90" s="4"/>
      <c r="M90" s="4"/>
    </row>
    <row r="91" spans="1:13" ht="16.5" x14ac:dyDescent="0.3">
      <c r="A91">
        <v>16</v>
      </c>
      <c r="B91" s="5" t="str">
        <f>IF($A$75="Alimentation, boissons et tabacs",VLOOKUP(VLOOKUP($A91,OUTIL!$E:$J,B$1,FALSE),REF!$K:$L,2,FALSE),IF($A$75="Demi produits",VLOOKUP(VLOOKUP($A91,OUTIL!$M:$R,B$1,FALSE),REF!$N:$O,2,FALSE),IF($A$75="Energie  et  lubrifiants",VLOOKUP(VLOOKUP($A91,OUTIL!$U:$Z,B$1,FALSE),REF!$Z:$AA,2,FALSE),IF($A$75="Or industriel",VLOOKUP(VLOOKUP($A91,OUTIL!$AC:$AH,B$1,FALSE),REF!$AC:$AD,2,FALSE),IF($A$75="Produits bruts d'origine animale et vegetale",VLOOKUP(VLOOKUP($A91,OUTIL!$AK:$AP,B$1,FALSE),REF!$Q:$R,2,FALSE),IF($A$75="Produits bruts d'origine minerale",VLOOKUP(VLOOKUP($A91,OUTIL!$AS:$AX,B$1,FALSE),REF!$AF:$AG,2,FALSE),IF($A$75="Produits finis de consommation",VLOOKUP(VLOOKUP($A91,OUTIL!$BA:$BF,B$1,FALSE),REF!$T:$U,2,FALSE),IF($A$75="Produits finis d'equipement agricole",VLOOKUP(VLOOKUP($A91,OUTIL!$BI:$BN,B$1,FALSE),REF!$AI:$AJ,2,FALSE),IF($A$75="Produits finis d'equipement industriel",VLOOKUP(VLOOKUP($A91,OUTIL!$BQ:$BV,B$1,FALSE),REF!$W:$X,2,FALSE),"Ahmadovitch")))))))))</f>
        <v>Verre et ouvrages en verre</v>
      </c>
      <c r="C91" s="5">
        <f>ROUND(IF($A$75="Alimentation, boissons et tabacs",VLOOKUP($A91,OUTIL!$E:$J,C$1,FALSE),IF($A$75="Demi produits",VLOOKUP($A91,OUTIL!$M:$R,C$1,FALSE),IF($A$75="Energie  et  lubrifiants",VLOOKUP($A91,OUTIL!$U:$Z,C$1,FALSE),IF($A$75="Or industriel",VLOOKUP($A91,OUTIL!$AC:$AH,C$1,FALSE),IF($A$75="Produits bruts d'origine animale et vegetale",VLOOKUP($A91,OUTIL!$AK:$AP,C$1,FALSE),IF($A$75="Produits bruts d'origine minerale",VLOOKUP($A91,OUTIL!$AS:$AX,C$1,FALSE),IF($A$75="Produits finis de consommation",VLOOKUP($A91,OUTIL!$BA:$BF,C$1,FALSE),IF($A$75="Produits finis d'equipement agricole",VLOOKUP($A91,OUTIL!$BI:$BN,C$1,FALSE),IF($A$75="Produits finis d'equipement industriel",VLOOKUP($A91,OUTIL!$BQ:$BV,C$1,FALSE),"Ahmadovitch")))))))))/1000,0)</f>
        <v>31143</v>
      </c>
      <c r="D91" s="5">
        <f>ROUND(IF($A$75="Alimentation, boissons et tabacs",VLOOKUP($A91,OUTIL!$E:$J,D$1,FALSE),IF($A$75="Demi produits",VLOOKUP($A91,OUTIL!$M:$R,D$1,FALSE),IF($A$75="Energie  et  lubrifiants",VLOOKUP($A91,OUTIL!$U:$Z,D$1,FALSE),IF($A$75="Or industriel",VLOOKUP($A91,OUTIL!$AC:$AH,D$1,FALSE),IF($A$75="Produits bruts d'origine animale et vegetale",VLOOKUP($A91,OUTIL!$AK:$AP,D$1,FALSE),IF($A$75="Produits bruts d'origine minerale",VLOOKUP($A91,OUTIL!$AS:$AX,D$1,FALSE),IF($A$75="Produits finis de consommation",VLOOKUP($A91,OUTIL!$BA:$BF,D$1,FALSE),IF($A$75="Produits finis d'equipement agricole",VLOOKUP($A91,OUTIL!$BI:$BN,D$1,FALSE),IF($A$75="Produits finis d'equipement industriel",VLOOKUP($A91,OUTIL!$BQ:$BV,D$1,FALSE),"Ahmadovitch")))))))))/1000,0)</f>
        <v>207852</v>
      </c>
      <c r="E91" s="5">
        <f>ROUND(IF($A$75="Alimentation, boissons et tabacs",VLOOKUP($A91,OUTIL!$E:$J,E$1,FALSE),IF($A$75="Demi produits",VLOOKUP($A91,OUTIL!$M:$R,E$1,FALSE),IF($A$75="Energie  et  lubrifiants",VLOOKUP($A91,OUTIL!$U:$Z,E$1,FALSE),IF($A$75="Or industriel",VLOOKUP($A91,OUTIL!$AC:$AH,E$1,FALSE),IF($A$75="Produits bruts d'origine animale et vegetale",VLOOKUP($A91,OUTIL!$AK:$AP,E$1,FALSE),IF($A$75="Produits bruts d'origine minerale",VLOOKUP($A91,OUTIL!$AS:$AX,E$1,FALSE),IF($A$75="Produits finis de consommation",VLOOKUP($A91,OUTIL!$BA:$BF,E$1,FALSE),IF($A$75="Produits finis d'equipement agricole",VLOOKUP($A91,OUTIL!$BI:$BN,E$1,FALSE),IF($A$75="Produits finis d'equipement industriel",VLOOKUP($A91,OUTIL!$BQ:$BV,E$1,FALSE),"Ahmadovitch")))))))))/1000,0)</f>
        <v>25245</v>
      </c>
      <c r="F91" s="5">
        <f>ROUND(IF($A$75="Alimentation, boissons et tabacs",VLOOKUP($A91,OUTIL!$E:$J,F$1,FALSE),IF($A$75="Demi produits",VLOOKUP($A91,OUTIL!$M:$R,F$1,FALSE),IF($A$75="Energie  et  lubrifiants",VLOOKUP($A91,OUTIL!$U:$Z,F$1,FALSE),IF($A$75="Or industriel",VLOOKUP($A91,OUTIL!$AC:$AH,F$1,FALSE),IF($A$75="Produits bruts d'origine animale et vegetale",VLOOKUP($A91,OUTIL!$AK:$AP,F$1,FALSE),IF($A$75="Produits bruts d'origine minerale",VLOOKUP($A91,OUTIL!$AS:$AX,F$1,FALSE),IF($A$75="Produits finis de consommation",VLOOKUP($A91,OUTIL!$BA:$BF,F$1,FALSE),IF($A$75="Produits finis d'equipement agricole",VLOOKUP($A91,OUTIL!$BI:$BN,F$1,FALSE),IF($A$75="Produits finis d'equipement industriel",VLOOKUP($A91,OUTIL!$BQ:$BV,F$1,FALSE),"Ahmadovitch")))))))))/1000,0)</f>
        <v>160634</v>
      </c>
      <c r="J91" s="4"/>
      <c r="K91" s="4"/>
      <c r="L91" s="4"/>
      <c r="M91" s="4"/>
    </row>
    <row r="92" spans="1:13" ht="16.5" x14ac:dyDescent="0.3">
      <c r="A92">
        <v>17</v>
      </c>
      <c r="B92" s="5" t="str">
        <f>IF($A$75="Alimentation, boissons et tabacs",VLOOKUP(VLOOKUP($A92,OUTIL!$E:$J,B$1,FALSE),REF!$K:$L,2,FALSE),IF($A$75="Demi produits",VLOOKUP(VLOOKUP($A92,OUTIL!$M:$R,B$1,FALSE),REF!$N:$O,2,FALSE),IF($A$75="Energie  et  lubrifiants",VLOOKUP(VLOOKUP($A92,OUTIL!$U:$Z,B$1,FALSE),REF!$Z:$AA,2,FALSE),IF($A$75="Or industriel",VLOOKUP(VLOOKUP($A92,OUTIL!$AC:$AH,B$1,FALSE),REF!$AC:$AD,2,FALSE),IF($A$75="Produits bruts d'origine animale et vegetale",VLOOKUP(VLOOKUP($A92,OUTIL!$AK:$AP,B$1,FALSE),REF!$Q:$R,2,FALSE),IF($A$75="Produits bruts d'origine minerale",VLOOKUP(VLOOKUP($A92,OUTIL!$AS:$AX,B$1,FALSE),REF!$AF:$AG,2,FALSE),IF($A$75="Produits finis de consommation",VLOOKUP(VLOOKUP($A92,OUTIL!$BA:$BF,B$1,FALSE),REF!$T:$U,2,FALSE),IF($A$75="Produits finis d'equipement agricole",VLOOKUP(VLOOKUP($A92,OUTIL!$BI:$BN,B$1,FALSE),REF!$AI:$AJ,2,FALSE),IF($A$75="Produits finis d'equipement industriel",VLOOKUP(VLOOKUP($A92,OUTIL!$BQ:$BV,B$1,FALSE),REF!$W:$X,2,FALSE),"Ahmadovitch")))))))))</f>
        <v>Produits céramiques</v>
      </c>
      <c r="C92" s="5">
        <f>ROUND(IF($A$75="Alimentation, boissons et tabacs",VLOOKUP($A92,OUTIL!$E:$J,C$1,FALSE),IF($A$75="Demi produits",VLOOKUP($A92,OUTIL!$M:$R,C$1,FALSE),IF($A$75="Energie  et  lubrifiants",VLOOKUP($A92,OUTIL!$U:$Z,C$1,FALSE),IF($A$75="Or industriel",VLOOKUP($A92,OUTIL!$AC:$AH,C$1,FALSE),IF($A$75="Produits bruts d'origine animale et vegetale",VLOOKUP($A92,OUTIL!$AK:$AP,C$1,FALSE),IF($A$75="Produits bruts d'origine minerale",VLOOKUP($A92,OUTIL!$AS:$AX,C$1,FALSE),IF($A$75="Produits finis de consommation",VLOOKUP($A92,OUTIL!$BA:$BF,C$1,FALSE),IF($A$75="Produits finis d'equipement agricole",VLOOKUP($A92,OUTIL!$BI:$BN,C$1,FALSE),IF($A$75="Produits finis d'equipement industriel",VLOOKUP($A92,OUTIL!$BQ:$BV,C$1,FALSE),"Ahmadovitch")))))))))/1000,0)</f>
        <v>6830</v>
      </c>
      <c r="D92" s="5">
        <f>ROUND(IF($A$75="Alimentation, boissons et tabacs",VLOOKUP($A92,OUTIL!$E:$J,D$1,FALSE),IF($A$75="Demi produits",VLOOKUP($A92,OUTIL!$M:$R,D$1,FALSE),IF($A$75="Energie  et  lubrifiants",VLOOKUP($A92,OUTIL!$U:$Z,D$1,FALSE),IF($A$75="Or industriel",VLOOKUP($A92,OUTIL!$AC:$AH,D$1,FALSE),IF($A$75="Produits bruts d'origine animale et vegetale",VLOOKUP($A92,OUTIL!$AK:$AP,D$1,FALSE),IF($A$75="Produits bruts d'origine minerale",VLOOKUP($A92,OUTIL!$AS:$AX,D$1,FALSE),IF($A$75="Produits finis de consommation",VLOOKUP($A92,OUTIL!$BA:$BF,D$1,FALSE),IF($A$75="Produits finis d'equipement agricole",VLOOKUP($A92,OUTIL!$BI:$BN,D$1,FALSE),IF($A$75="Produits finis d'equipement industriel",VLOOKUP($A92,OUTIL!$BQ:$BV,D$1,FALSE),"Ahmadovitch")))))))))/1000,0)</f>
        <v>163217</v>
      </c>
      <c r="E92" s="5">
        <f>ROUND(IF($A$75="Alimentation, boissons et tabacs",VLOOKUP($A92,OUTIL!$E:$J,E$1,FALSE),IF($A$75="Demi produits",VLOOKUP($A92,OUTIL!$M:$R,E$1,FALSE),IF($A$75="Energie  et  lubrifiants",VLOOKUP($A92,OUTIL!$U:$Z,E$1,FALSE),IF($A$75="Or industriel",VLOOKUP($A92,OUTIL!$AC:$AH,E$1,FALSE),IF($A$75="Produits bruts d'origine animale et vegetale",VLOOKUP($A92,OUTIL!$AK:$AP,E$1,FALSE),IF($A$75="Produits bruts d'origine minerale",VLOOKUP($A92,OUTIL!$AS:$AX,E$1,FALSE),IF($A$75="Produits finis de consommation",VLOOKUP($A92,OUTIL!$BA:$BF,E$1,FALSE),IF($A$75="Produits finis d'equipement agricole",VLOOKUP($A92,OUTIL!$BI:$BN,E$1,FALSE),IF($A$75="Produits finis d'equipement industriel",VLOOKUP($A92,OUTIL!$BQ:$BV,E$1,FALSE),"Ahmadovitch")))))))))/1000,0)</f>
        <v>9270</v>
      </c>
      <c r="F92" s="5">
        <f>ROUND(IF($A$75="Alimentation, boissons et tabacs",VLOOKUP($A92,OUTIL!$E:$J,F$1,FALSE),IF($A$75="Demi produits",VLOOKUP($A92,OUTIL!$M:$R,F$1,FALSE),IF($A$75="Energie  et  lubrifiants",VLOOKUP($A92,OUTIL!$U:$Z,F$1,FALSE),IF($A$75="Or industriel",VLOOKUP($A92,OUTIL!$AC:$AH,F$1,FALSE),IF($A$75="Produits bruts d'origine animale et vegetale",VLOOKUP($A92,OUTIL!$AK:$AP,F$1,FALSE),IF($A$75="Produits bruts d'origine minerale",VLOOKUP($A92,OUTIL!$AS:$AX,F$1,FALSE),IF($A$75="Produits finis de consommation",VLOOKUP($A92,OUTIL!$BA:$BF,F$1,FALSE),IF($A$75="Produits finis d'equipement agricole",VLOOKUP($A92,OUTIL!$BI:$BN,F$1,FALSE),IF($A$75="Produits finis d'equipement industriel",VLOOKUP($A92,OUTIL!$BQ:$BV,F$1,FALSE),"Ahmadovitch")))))))))/1000,0)</f>
        <v>184453</v>
      </c>
      <c r="J92" s="4"/>
      <c r="K92" s="4"/>
      <c r="L92" s="4"/>
      <c r="M92" s="4"/>
    </row>
    <row r="93" spans="1:13" ht="16.5" x14ac:dyDescent="0.3">
      <c r="A93">
        <v>18</v>
      </c>
      <c r="B93" s="5" t="str">
        <f>IF($A$75="Alimentation, boissons et tabacs",VLOOKUP(VLOOKUP($A93,OUTIL!$E:$J,B$1,FALSE),REF!$K:$L,2,FALSE),IF($A$75="Demi produits",VLOOKUP(VLOOKUP($A93,OUTIL!$M:$R,B$1,FALSE),REF!$N:$O,2,FALSE),IF($A$75="Energie  et  lubrifiants",VLOOKUP(VLOOKUP($A93,OUTIL!$U:$Z,B$1,FALSE),REF!$Z:$AA,2,FALSE),IF($A$75="Or industriel",VLOOKUP(VLOOKUP($A93,OUTIL!$AC:$AH,B$1,FALSE),REF!$AC:$AD,2,FALSE),IF($A$75="Produits bruts d'origine animale et vegetale",VLOOKUP(VLOOKUP($A93,OUTIL!$AK:$AP,B$1,FALSE),REF!$Q:$R,2,FALSE),IF($A$75="Produits bruts d'origine minerale",VLOOKUP(VLOOKUP($A93,OUTIL!$AS:$AX,B$1,FALSE),REF!$AF:$AG,2,FALSE),IF($A$75="Produits finis de consommation",VLOOKUP(VLOOKUP($A93,OUTIL!$BA:$BF,B$1,FALSE),REF!$T:$U,2,FALSE),IF($A$75="Produits finis d'equipement agricole",VLOOKUP(VLOOKUP($A93,OUTIL!$BI:$BN,B$1,FALSE),REF!$AI:$AJ,2,FALSE),IF($A$75="Produits finis d'equipement industriel",VLOOKUP(VLOOKUP($A93,OUTIL!$BQ:$BV,B$1,FALSE),REF!$W:$X,2,FALSE),"Ahmadovitch")))))))))</f>
        <v>Ciments, chaux et plâtre</v>
      </c>
      <c r="C93" s="5">
        <f>ROUND(IF($A$75="Alimentation, boissons et tabacs",VLOOKUP($A93,OUTIL!$E:$J,C$1,FALSE),IF($A$75="Demi produits",VLOOKUP($A93,OUTIL!$M:$R,C$1,FALSE),IF($A$75="Energie  et  lubrifiants",VLOOKUP($A93,OUTIL!$U:$Z,C$1,FALSE),IF($A$75="Or industriel",VLOOKUP($A93,OUTIL!$AC:$AH,C$1,FALSE),IF($A$75="Produits bruts d'origine animale et vegetale",VLOOKUP($A93,OUTIL!$AK:$AP,C$1,FALSE),IF($A$75="Produits bruts d'origine minerale",VLOOKUP($A93,OUTIL!$AS:$AX,C$1,FALSE),IF($A$75="Produits finis de consommation",VLOOKUP($A93,OUTIL!$BA:$BF,C$1,FALSE),IF($A$75="Produits finis d'equipement agricole",VLOOKUP($A93,OUTIL!$BI:$BN,C$1,FALSE),IF($A$75="Produits finis d'equipement industriel",VLOOKUP($A93,OUTIL!$BQ:$BV,C$1,FALSE),"Ahmadovitch")))))))))/1000,0)</f>
        <v>364369</v>
      </c>
      <c r="D93" s="5">
        <f>ROUND(IF($A$75="Alimentation, boissons et tabacs",VLOOKUP($A93,OUTIL!$E:$J,D$1,FALSE),IF($A$75="Demi produits",VLOOKUP($A93,OUTIL!$M:$R,D$1,FALSE),IF($A$75="Energie  et  lubrifiants",VLOOKUP($A93,OUTIL!$U:$Z,D$1,FALSE),IF($A$75="Or industriel",VLOOKUP($A93,OUTIL!$AC:$AH,D$1,FALSE),IF($A$75="Produits bruts d'origine animale et vegetale",VLOOKUP($A93,OUTIL!$AK:$AP,D$1,FALSE),IF($A$75="Produits bruts d'origine minerale",VLOOKUP($A93,OUTIL!$AS:$AX,D$1,FALSE),IF($A$75="Produits finis de consommation",VLOOKUP($A93,OUTIL!$BA:$BF,D$1,FALSE),IF($A$75="Produits finis d'equipement agricole",VLOOKUP($A93,OUTIL!$BI:$BN,D$1,FALSE),IF($A$75="Produits finis d'equipement industriel",VLOOKUP($A93,OUTIL!$BQ:$BV,D$1,FALSE),"Ahmadovitch")))))))))/1000,0)</f>
        <v>153256</v>
      </c>
      <c r="E93" s="5">
        <f>ROUND(IF($A$75="Alimentation, boissons et tabacs",VLOOKUP($A93,OUTIL!$E:$J,E$1,FALSE),IF($A$75="Demi produits",VLOOKUP($A93,OUTIL!$M:$R,E$1,FALSE),IF($A$75="Energie  et  lubrifiants",VLOOKUP($A93,OUTIL!$U:$Z,E$1,FALSE),IF($A$75="Or industriel",VLOOKUP($A93,OUTIL!$AC:$AH,E$1,FALSE),IF($A$75="Produits bruts d'origine animale et vegetale",VLOOKUP($A93,OUTIL!$AK:$AP,E$1,FALSE),IF($A$75="Produits bruts d'origine minerale",VLOOKUP($A93,OUTIL!$AS:$AX,E$1,FALSE),IF($A$75="Produits finis de consommation",VLOOKUP($A93,OUTIL!$BA:$BF,E$1,FALSE),IF($A$75="Produits finis d'equipement agricole",VLOOKUP($A93,OUTIL!$BI:$BN,E$1,FALSE),IF($A$75="Produits finis d'equipement industriel",VLOOKUP($A93,OUTIL!$BQ:$BV,E$1,FALSE),"Ahmadovitch")))))))))/1000,0)</f>
        <v>499879</v>
      </c>
      <c r="F93" s="5">
        <f>ROUND(IF($A$75="Alimentation, boissons et tabacs",VLOOKUP($A93,OUTIL!$E:$J,F$1,FALSE),IF($A$75="Demi produits",VLOOKUP($A93,OUTIL!$M:$R,F$1,FALSE),IF($A$75="Energie  et  lubrifiants",VLOOKUP($A93,OUTIL!$U:$Z,F$1,FALSE),IF($A$75="Or industriel",VLOOKUP($A93,OUTIL!$AC:$AH,F$1,FALSE),IF($A$75="Produits bruts d'origine animale et vegetale",VLOOKUP($A93,OUTIL!$AK:$AP,F$1,FALSE),IF($A$75="Produits bruts d'origine minerale",VLOOKUP($A93,OUTIL!$AS:$AX,F$1,FALSE),IF($A$75="Produits finis de consommation",VLOOKUP($A93,OUTIL!$BA:$BF,F$1,FALSE),IF($A$75="Produits finis d'equipement agricole",VLOOKUP($A93,OUTIL!$BI:$BN,F$1,FALSE),IF($A$75="Produits finis d'equipement industriel",VLOOKUP($A93,OUTIL!$BQ:$BV,F$1,FALSE),"Ahmadovitch")))))))))/1000,0)</f>
        <v>199594</v>
      </c>
      <c r="G93" s="4"/>
      <c r="H93" s="4"/>
      <c r="I93" s="4"/>
      <c r="J93" s="4"/>
      <c r="K93" s="4"/>
      <c r="L93" s="4"/>
      <c r="M93" s="4"/>
    </row>
    <row r="94" spans="1:13" ht="16.5" x14ac:dyDescent="0.3">
      <c r="A94">
        <v>19</v>
      </c>
      <c r="B94" s="5" t="str">
        <f>IF($A$75="Alimentation, boissons et tabacs",VLOOKUP(VLOOKUP($A94,OUTIL!$E:$J,B$1,FALSE),REF!$K:$L,2,FALSE),IF($A$75="Demi produits",VLOOKUP(VLOOKUP($A94,OUTIL!$M:$R,B$1,FALSE),REF!$N:$O,2,FALSE),IF($A$75="Energie  et  lubrifiants",VLOOKUP(VLOOKUP($A94,OUTIL!$U:$Z,B$1,FALSE),REF!$Z:$AA,2,FALSE),IF($A$75="Or industriel",VLOOKUP(VLOOKUP($A94,OUTIL!$AC:$AH,B$1,FALSE),REF!$AC:$AD,2,FALSE),IF($A$75="Produits bruts d'origine animale et vegetale",VLOOKUP(VLOOKUP($A94,OUTIL!$AK:$AP,B$1,FALSE),REF!$Q:$R,2,FALSE),IF($A$75="Produits bruts d'origine minerale",VLOOKUP(VLOOKUP($A94,OUTIL!$AS:$AX,B$1,FALSE),REF!$AF:$AG,2,FALSE),IF($A$75="Produits finis de consommation",VLOOKUP(VLOOKUP($A94,OUTIL!$BA:$BF,B$1,FALSE),REF!$T:$U,2,FALSE),IF($A$75="Produits finis d'equipement agricole",VLOOKUP(VLOOKUP($A94,OUTIL!$BI:$BN,B$1,FALSE),REF!$AI:$AJ,2,FALSE),IF($A$75="Produits finis d'equipement industriel",VLOOKUP(VLOOKUP($A94,OUTIL!$BQ:$BV,B$1,FALSE),REF!$W:$X,2,FALSE),"Ahmadovitch")))))))))</f>
        <v>Fils, barres et profilés en aluminium</v>
      </c>
      <c r="C94" s="5">
        <f>ROUND(IF($A$75="Alimentation, boissons et tabacs",VLOOKUP($A94,OUTIL!$E:$J,C$1,FALSE),IF($A$75="Demi produits",VLOOKUP($A94,OUTIL!$M:$R,C$1,FALSE),IF($A$75="Energie  et  lubrifiants",VLOOKUP($A94,OUTIL!$U:$Z,C$1,FALSE),IF($A$75="Or industriel",VLOOKUP($A94,OUTIL!$AC:$AH,C$1,FALSE),IF($A$75="Produits bruts d'origine animale et vegetale",VLOOKUP($A94,OUTIL!$AK:$AP,C$1,FALSE),IF($A$75="Produits bruts d'origine minerale",VLOOKUP($A94,OUTIL!$AS:$AX,C$1,FALSE),IF($A$75="Produits finis de consommation",VLOOKUP($A94,OUTIL!$BA:$BF,C$1,FALSE),IF($A$75="Produits finis d'equipement agricole",VLOOKUP($A94,OUTIL!$BI:$BN,C$1,FALSE),IF($A$75="Produits finis d'equipement industriel",VLOOKUP($A94,OUTIL!$BQ:$BV,C$1,FALSE),"Ahmadovitch")))))))))/1000,0)</f>
        <v>2935</v>
      </c>
      <c r="D94" s="5">
        <f>ROUND(IF($A$75="Alimentation, boissons et tabacs",VLOOKUP($A94,OUTIL!$E:$J,D$1,FALSE),IF($A$75="Demi produits",VLOOKUP($A94,OUTIL!$M:$R,D$1,FALSE),IF($A$75="Energie  et  lubrifiants",VLOOKUP($A94,OUTIL!$U:$Z,D$1,FALSE),IF($A$75="Or industriel",VLOOKUP($A94,OUTIL!$AC:$AH,D$1,FALSE),IF($A$75="Produits bruts d'origine animale et vegetale",VLOOKUP($A94,OUTIL!$AK:$AP,D$1,FALSE),IF($A$75="Produits bruts d'origine minerale",VLOOKUP($A94,OUTIL!$AS:$AX,D$1,FALSE),IF($A$75="Produits finis de consommation",VLOOKUP($A94,OUTIL!$BA:$BF,D$1,FALSE),IF($A$75="Produits finis d'equipement agricole",VLOOKUP($A94,OUTIL!$BI:$BN,D$1,FALSE),IF($A$75="Produits finis d'equipement industriel",VLOOKUP($A94,OUTIL!$BQ:$BV,D$1,FALSE),"Ahmadovitch")))))))))/1000,0)</f>
        <v>143063</v>
      </c>
      <c r="E94" s="5">
        <f>ROUND(IF($A$75="Alimentation, boissons et tabacs",VLOOKUP($A94,OUTIL!$E:$J,E$1,FALSE),IF($A$75="Demi produits",VLOOKUP($A94,OUTIL!$M:$R,E$1,FALSE),IF($A$75="Energie  et  lubrifiants",VLOOKUP($A94,OUTIL!$U:$Z,E$1,FALSE),IF($A$75="Or industriel",VLOOKUP($A94,OUTIL!$AC:$AH,E$1,FALSE),IF($A$75="Produits bruts d'origine animale et vegetale",VLOOKUP($A94,OUTIL!$AK:$AP,E$1,FALSE),IF($A$75="Produits bruts d'origine minerale",VLOOKUP($A94,OUTIL!$AS:$AX,E$1,FALSE),IF($A$75="Produits finis de consommation",VLOOKUP($A94,OUTIL!$BA:$BF,E$1,FALSE),IF($A$75="Produits finis d'equipement agricole",VLOOKUP($A94,OUTIL!$BI:$BN,E$1,FALSE),IF($A$75="Produits finis d'equipement industriel",VLOOKUP($A94,OUTIL!$BQ:$BV,E$1,FALSE),"Ahmadovitch")))))))))/1000,0)</f>
        <v>3557</v>
      </c>
      <c r="F94" s="5">
        <f>ROUND(IF($A$75="Alimentation, boissons et tabacs",VLOOKUP($A94,OUTIL!$E:$J,F$1,FALSE),IF($A$75="Demi produits",VLOOKUP($A94,OUTIL!$M:$R,F$1,FALSE),IF($A$75="Energie  et  lubrifiants",VLOOKUP($A94,OUTIL!$U:$Z,F$1,FALSE),IF($A$75="Or industriel",VLOOKUP($A94,OUTIL!$AC:$AH,F$1,FALSE),IF($A$75="Produits bruts d'origine animale et vegetale",VLOOKUP($A94,OUTIL!$AK:$AP,F$1,FALSE),IF($A$75="Produits bruts d'origine minerale",VLOOKUP($A94,OUTIL!$AS:$AX,F$1,FALSE),IF($A$75="Produits finis de consommation",VLOOKUP($A94,OUTIL!$BA:$BF,F$1,FALSE),IF($A$75="Produits finis d'equipement agricole",VLOOKUP($A94,OUTIL!$BI:$BN,F$1,FALSE),IF($A$75="Produits finis d'equipement industriel",VLOOKUP($A94,OUTIL!$BQ:$BV,F$1,FALSE),"Ahmadovitch")))))))))/1000,0)</f>
        <v>175631</v>
      </c>
      <c r="J94" s="4"/>
      <c r="K94" s="4"/>
      <c r="L94" s="4"/>
      <c r="M94" s="4"/>
    </row>
    <row r="95" spans="1:13" ht="16.5" x14ac:dyDescent="0.3">
      <c r="A95">
        <v>20</v>
      </c>
      <c r="B95" s="5" t="str">
        <f>IF($A$75="Alimentation, boissons et tabacs",VLOOKUP(VLOOKUP($A95,OUTIL!$E:$J,B$1,FALSE),REF!$K:$L,2,FALSE),IF($A$75="Demi produits",VLOOKUP(VLOOKUP($A95,OUTIL!$M:$R,B$1,FALSE),REF!$N:$O,2,FALSE),IF($A$75="Energie  et  lubrifiants",VLOOKUP(VLOOKUP($A95,OUTIL!$U:$Z,B$1,FALSE),REF!$Z:$AA,2,FALSE),IF($A$75="Or industriel",VLOOKUP(VLOOKUP($A95,OUTIL!$AC:$AH,B$1,FALSE),REF!$AC:$AD,2,FALSE),IF($A$75="Produits bruts d'origine animale et vegetale",VLOOKUP(VLOOKUP($A95,OUTIL!$AK:$AP,B$1,FALSE),REF!$Q:$R,2,FALSE),IF($A$75="Produits bruts d'origine minerale",VLOOKUP(VLOOKUP($A95,OUTIL!$AS:$AX,B$1,FALSE),REF!$AF:$AG,2,FALSE),IF($A$75="Produits finis de consommation",VLOOKUP(VLOOKUP($A95,OUTIL!$BA:$BF,B$1,FALSE),REF!$T:$U,2,FALSE),IF($A$75="Produits finis d'equipement agricole",VLOOKUP(VLOOKUP($A95,OUTIL!$BI:$BN,B$1,FALSE),REF!$AI:$AJ,2,FALSE),IF($A$75="Produits finis d'equipement industriel",VLOOKUP(VLOOKUP($A95,OUTIL!$BQ:$BV,B$1,FALSE),REF!$W:$X,2,FALSE),"Ahmadovitch")))))))))</f>
        <v>Quincaillerie sauf de ménage</v>
      </c>
      <c r="C95" s="5">
        <f>ROUND(IF($A$75="Alimentation, boissons et tabacs",VLOOKUP($A95,OUTIL!$E:$J,C$1,FALSE),IF($A$75="Demi produits",VLOOKUP($A95,OUTIL!$M:$R,C$1,FALSE),IF($A$75="Energie  et  lubrifiants",VLOOKUP($A95,OUTIL!$U:$Z,C$1,FALSE),IF($A$75="Or industriel",VLOOKUP($A95,OUTIL!$AC:$AH,C$1,FALSE),IF($A$75="Produits bruts d'origine animale et vegetale",VLOOKUP($A95,OUTIL!$AK:$AP,C$1,FALSE),IF($A$75="Produits bruts d'origine minerale",VLOOKUP($A95,OUTIL!$AS:$AX,C$1,FALSE),IF($A$75="Produits finis de consommation",VLOOKUP($A95,OUTIL!$BA:$BF,C$1,FALSE),IF($A$75="Produits finis d'equipement agricole",VLOOKUP($A95,OUTIL!$BI:$BN,C$1,FALSE),IF($A$75="Produits finis d'equipement industriel",VLOOKUP($A95,OUTIL!$BQ:$BV,C$1,FALSE),"Ahmadovitch")))))))))/1000,0)</f>
        <v>435</v>
      </c>
      <c r="D95" s="5">
        <f>ROUND(IF($A$75="Alimentation, boissons et tabacs",VLOOKUP($A95,OUTIL!$E:$J,D$1,FALSE),IF($A$75="Demi produits",VLOOKUP($A95,OUTIL!$M:$R,D$1,FALSE),IF($A$75="Energie  et  lubrifiants",VLOOKUP($A95,OUTIL!$U:$Z,D$1,FALSE),IF($A$75="Or industriel",VLOOKUP($A95,OUTIL!$AC:$AH,D$1,FALSE),IF($A$75="Produits bruts d'origine animale et vegetale",VLOOKUP($A95,OUTIL!$AK:$AP,D$1,FALSE),IF($A$75="Produits bruts d'origine minerale",VLOOKUP($A95,OUTIL!$AS:$AX,D$1,FALSE),IF($A$75="Produits finis de consommation",VLOOKUP($A95,OUTIL!$BA:$BF,D$1,FALSE),IF($A$75="Produits finis d'equipement agricole",VLOOKUP($A95,OUTIL!$BI:$BN,D$1,FALSE),IF($A$75="Produits finis d'equipement industriel",VLOOKUP($A95,OUTIL!$BQ:$BV,D$1,FALSE),"Ahmadovitch")))))))))/1000,0)</f>
        <v>138926</v>
      </c>
      <c r="E95" s="5">
        <f>ROUND(IF($A$75="Alimentation, boissons et tabacs",VLOOKUP($A95,OUTIL!$E:$J,E$1,FALSE),IF($A$75="Demi produits",VLOOKUP($A95,OUTIL!$M:$R,E$1,FALSE),IF($A$75="Energie  et  lubrifiants",VLOOKUP($A95,OUTIL!$U:$Z,E$1,FALSE),IF($A$75="Or industriel",VLOOKUP($A95,OUTIL!$AC:$AH,E$1,FALSE),IF($A$75="Produits bruts d'origine animale et vegetale",VLOOKUP($A95,OUTIL!$AK:$AP,E$1,FALSE),IF($A$75="Produits bruts d'origine minerale",VLOOKUP($A95,OUTIL!$AS:$AX,E$1,FALSE),IF($A$75="Produits finis de consommation",VLOOKUP($A95,OUTIL!$BA:$BF,E$1,FALSE),IF($A$75="Produits finis d'equipement agricole",VLOOKUP($A95,OUTIL!$BI:$BN,E$1,FALSE),IF($A$75="Produits finis d'equipement industriel",VLOOKUP($A95,OUTIL!$BQ:$BV,E$1,FALSE),"Ahmadovitch")))))))))/1000,0)</f>
        <v>438</v>
      </c>
      <c r="F95" s="5">
        <f>ROUND(IF($A$75="Alimentation, boissons et tabacs",VLOOKUP($A95,OUTIL!$E:$J,F$1,FALSE),IF($A$75="Demi produits",VLOOKUP($A95,OUTIL!$M:$R,F$1,FALSE),IF($A$75="Energie  et  lubrifiants",VLOOKUP($A95,OUTIL!$U:$Z,F$1,FALSE),IF($A$75="Or industriel",VLOOKUP($A95,OUTIL!$AC:$AH,F$1,FALSE),IF($A$75="Produits bruts d'origine animale et vegetale",VLOOKUP($A95,OUTIL!$AK:$AP,F$1,FALSE),IF($A$75="Produits bruts d'origine minerale",VLOOKUP($A95,OUTIL!$AS:$AX,F$1,FALSE),IF($A$75="Produits finis de consommation",VLOOKUP($A95,OUTIL!$BA:$BF,F$1,FALSE),IF($A$75="Produits finis d'equipement agricole",VLOOKUP($A95,OUTIL!$BI:$BN,F$1,FALSE),IF($A$75="Produits finis d'equipement industriel",VLOOKUP($A95,OUTIL!$BQ:$BV,F$1,FALSE),"Ahmadovitch")))))))))/1000,0)</f>
        <v>125953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>
        <v>21</v>
      </c>
      <c r="B96" s="5" t="str">
        <f>IF($A$75="Alimentation, boissons et tabacs",VLOOKUP(VLOOKUP($A96,OUTIL!$E:$J,B$1,FALSE),REF!$K:$L,2,FALSE),IF($A$75="Demi produits",VLOOKUP(VLOOKUP($A96,OUTIL!$M:$R,B$1,FALSE),REF!$N:$O,2,FALSE),IF($A$75="Energie  et  lubrifiants",VLOOKUP(VLOOKUP($A96,OUTIL!$U:$Z,B$1,FALSE),REF!$Z:$AA,2,FALSE),IF($A$75="Or industriel",VLOOKUP(VLOOKUP($A96,OUTIL!$AC:$AH,B$1,FALSE),REF!$AC:$AD,2,FALSE),IF($A$75="Produits bruts d'origine animale et vegetale",VLOOKUP(VLOOKUP($A96,OUTIL!$AK:$AP,B$1,FALSE),REF!$Q:$R,2,FALSE),IF($A$75="Produits bruts d'origine minerale",VLOOKUP(VLOOKUP($A96,OUTIL!$AS:$AX,B$1,FALSE),REF!$AF:$AG,2,FALSE),IF($A$75="Produits finis de consommation",VLOOKUP(VLOOKUP($A96,OUTIL!$BA:$BF,B$1,FALSE),REF!$T:$U,2,FALSE),IF($A$75="Produits finis d'equipement agricole",VLOOKUP(VLOOKUP($A96,OUTIL!$BI:$BN,B$1,FALSE),REF!$AI:$AJ,2,FALSE),IF($A$75="Produits finis d'equipement industriel",VLOOKUP(VLOOKUP($A96,OUTIL!$BQ:$BV,B$1,FALSE),REF!$W:$X,2,FALSE),"Ahmadovitch")))))))))</f>
        <v>Huiles essentielles, parfums et aromatisants</v>
      </c>
      <c r="C96" s="5">
        <f>ROUND(IF($A$75="Alimentation, boissons et tabacs",VLOOKUP($A96,OUTIL!$E:$J,C$1,FALSE),IF($A$75="Demi produits",VLOOKUP($A96,OUTIL!$M:$R,C$1,FALSE),IF($A$75="Energie  et  lubrifiants",VLOOKUP($A96,OUTIL!$U:$Z,C$1,FALSE),IF($A$75="Or industriel",VLOOKUP($A96,OUTIL!$AC:$AH,C$1,FALSE),IF($A$75="Produits bruts d'origine animale et vegetale",VLOOKUP($A96,OUTIL!$AK:$AP,C$1,FALSE),IF($A$75="Produits bruts d'origine minerale",VLOOKUP($A96,OUTIL!$AS:$AX,C$1,FALSE),IF($A$75="Produits finis de consommation",VLOOKUP($A96,OUTIL!$BA:$BF,C$1,FALSE),IF($A$75="Produits finis d'equipement agricole",VLOOKUP($A96,OUTIL!$BI:$BN,C$1,FALSE),IF($A$75="Produits finis d'equipement industriel",VLOOKUP($A96,OUTIL!$BQ:$BV,C$1,FALSE),"Ahmadovitch")))))))))/1000,0)</f>
        <v>373</v>
      </c>
      <c r="D96" s="5">
        <f>ROUND(IF($A$75="Alimentation, boissons et tabacs",VLOOKUP($A96,OUTIL!$E:$J,D$1,FALSE),IF($A$75="Demi produits",VLOOKUP($A96,OUTIL!$M:$R,D$1,FALSE),IF($A$75="Energie  et  lubrifiants",VLOOKUP($A96,OUTIL!$U:$Z,D$1,FALSE),IF($A$75="Or industriel",VLOOKUP($A96,OUTIL!$AC:$AH,D$1,FALSE),IF($A$75="Produits bruts d'origine animale et vegetale",VLOOKUP($A96,OUTIL!$AK:$AP,D$1,FALSE),IF($A$75="Produits bruts d'origine minerale",VLOOKUP($A96,OUTIL!$AS:$AX,D$1,FALSE),IF($A$75="Produits finis de consommation",VLOOKUP($A96,OUTIL!$BA:$BF,D$1,FALSE),IF($A$75="Produits finis d'equipement agricole",VLOOKUP($A96,OUTIL!$BI:$BN,D$1,FALSE),IF($A$75="Produits finis d'equipement industriel",VLOOKUP($A96,OUTIL!$BQ:$BV,D$1,FALSE),"Ahmadovitch")))))))))/1000,0)</f>
        <v>137736</v>
      </c>
      <c r="E96" s="5">
        <f>ROUND(IF($A$75="Alimentation, boissons et tabacs",VLOOKUP($A96,OUTIL!$E:$J,E$1,FALSE),IF($A$75="Demi produits",VLOOKUP($A96,OUTIL!$M:$R,E$1,FALSE),IF($A$75="Energie  et  lubrifiants",VLOOKUP($A96,OUTIL!$U:$Z,E$1,FALSE),IF($A$75="Or industriel",VLOOKUP($A96,OUTIL!$AC:$AH,E$1,FALSE),IF($A$75="Produits bruts d'origine animale et vegetale",VLOOKUP($A96,OUTIL!$AK:$AP,E$1,FALSE),IF($A$75="Produits bruts d'origine minerale",VLOOKUP($A96,OUTIL!$AS:$AX,E$1,FALSE),IF($A$75="Produits finis de consommation",VLOOKUP($A96,OUTIL!$BA:$BF,E$1,FALSE),IF($A$75="Produits finis d'equipement agricole",VLOOKUP($A96,OUTIL!$BI:$BN,E$1,FALSE),IF($A$75="Produits finis d'equipement industriel",VLOOKUP($A96,OUTIL!$BQ:$BV,E$1,FALSE),"Ahmadovitch")))))))))/1000,0)</f>
        <v>689</v>
      </c>
      <c r="F96" s="5">
        <f>ROUND(IF($A$75="Alimentation, boissons et tabacs",VLOOKUP($A96,OUTIL!$E:$J,F$1,FALSE),IF($A$75="Demi produits",VLOOKUP($A96,OUTIL!$M:$R,F$1,FALSE),IF($A$75="Energie  et  lubrifiants",VLOOKUP($A96,OUTIL!$U:$Z,F$1,FALSE),IF($A$75="Or industriel",VLOOKUP($A96,OUTIL!$AC:$AH,F$1,FALSE),IF($A$75="Produits bruts d'origine animale et vegetale",VLOOKUP($A96,OUTIL!$AK:$AP,F$1,FALSE),IF($A$75="Produits bruts d'origine minerale",VLOOKUP($A96,OUTIL!$AS:$AX,F$1,FALSE),IF($A$75="Produits finis de consommation",VLOOKUP($A96,OUTIL!$BA:$BF,F$1,FALSE),IF($A$75="Produits finis d'equipement agricole",VLOOKUP($A96,OUTIL!$BI:$BN,F$1,FALSE),IF($A$75="Produits finis d'equipement industriel",VLOOKUP($A96,OUTIL!$BQ:$BV,F$1,FALSE),"Ahmadovitch")))))))))/1000,0)</f>
        <v>171524</v>
      </c>
      <c r="G96" s="4"/>
      <c r="H96" s="4"/>
      <c r="I96" s="4"/>
      <c r="J96" s="4"/>
      <c r="K96" s="4"/>
      <c r="L96" s="4"/>
      <c r="M96" s="4"/>
    </row>
    <row r="97" spans="1:13" ht="16.5" x14ac:dyDescent="0.3">
      <c r="A97">
        <v>22</v>
      </c>
      <c r="B97" s="5" t="str">
        <f>IF($A$75="Alimentation, boissons et tabacs",VLOOKUP(VLOOKUP($A97,OUTIL!$E:$J,B$1,FALSE),REF!$K:$L,2,FALSE),IF($A$75="Demi produits",VLOOKUP(VLOOKUP($A97,OUTIL!$M:$R,B$1,FALSE),REF!$N:$O,2,FALSE),IF($A$75="Energie  et  lubrifiants",VLOOKUP(VLOOKUP($A97,OUTIL!$U:$Z,B$1,FALSE),REF!$Z:$AA,2,FALSE),IF($A$75="Or industriel",VLOOKUP(VLOOKUP($A97,OUTIL!$AC:$AH,B$1,FALSE),REF!$AC:$AD,2,FALSE),IF($A$75="Produits bruts d'origine animale et vegetale",VLOOKUP(VLOOKUP($A97,OUTIL!$AK:$AP,B$1,FALSE),REF!$Q:$R,2,FALSE),IF($A$75="Produits bruts d'origine minerale",VLOOKUP(VLOOKUP($A97,OUTIL!$AS:$AX,B$1,FALSE),REF!$AF:$AG,2,FALSE),IF($A$75="Produits finis de consommation",VLOOKUP(VLOOKUP($A97,OUTIL!$BA:$BF,B$1,FALSE),REF!$T:$U,2,FALSE),IF($A$75="Produits finis d'equipement agricole",VLOOKUP(VLOOKUP($A97,OUTIL!$BI:$BN,B$1,FALSE),REF!$AI:$AJ,2,FALSE),IF($A$75="Produits finis d'equipement industriel",VLOOKUP(VLOOKUP($A97,OUTIL!$BQ:$BV,B$1,FALSE),REF!$W:$X,2,FALSE),"Ahmadovitch")))))))))</f>
        <v>Bois préparés et ouvrages en bois</v>
      </c>
      <c r="C97" s="5">
        <f>ROUND(IF($A$75="Alimentation, boissons et tabacs",VLOOKUP($A97,OUTIL!$E:$J,C$1,FALSE),IF($A$75="Demi produits",VLOOKUP($A97,OUTIL!$M:$R,C$1,FALSE),IF($A$75="Energie  et  lubrifiants",VLOOKUP($A97,OUTIL!$U:$Z,C$1,FALSE),IF($A$75="Or industriel",VLOOKUP($A97,OUTIL!$AC:$AH,C$1,FALSE),IF($A$75="Produits bruts d'origine animale et vegetale",VLOOKUP($A97,OUTIL!$AK:$AP,C$1,FALSE),IF($A$75="Produits bruts d'origine minerale",VLOOKUP($A97,OUTIL!$AS:$AX,C$1,FALSE),IF($A$75="Produits finis de consommation",VLOOKUP($A97,OUTIL!$BA:$BF,C$1,FALSE),IF($A$75="Produits finis d'equipement agricole",VLOOKUP($A97,OUTIL!$BI:$BN,C$1,FALSE),IF($A$75="Produits finis d'equipement industriel",VLOOKUP($A97,OUTIL!$BQ:$BV,C$1,FALSE),"Ahmadovitch")))))))))/1000,0)</f>
        <v>7771</v>
      </c>
      <c r="D97" s="5">
        <f>ROUND(IF($A$75="Alimentation, boissons et tabacs",VLOOKUP($A97,OUTIL!$E:$J,D$1,FALSE),IF($A$75="Demi produits",VLOOKUP($A97,OUTIL!$M:$R,D$1,FALSE),IF($A$75="Energie  et  lubrifiants",VLOOKUP($A97,OUTIL!$U:$Z,D$1,FALSE),IF($A$75="Or industriel",VLOOKUP($A97,OUTIL!$AC:$AH,D$1,FALSE),IF($A$75="Produits bruts d'origine animale et vegetale",VLOOKUP($A97,OUTIL!$AK:$AP,D$1,FALSE),IF($A$75="Produits bruts d'origine minerale",VLOOKUP($A97,OUTIL!$AS:$AX,D$1,FALSE),IF($A$75="Produits finis de consommation",VLOOKUP($A97,OUTIL!$BA:$BF,D$1,FALSE),IF($A$75="Produits finis d'equipement agricole",VLOOKUP($A97,OUTIL!$BI:$BN,D$1,FALSE),IF($A$75="Produits finis d'equipement industriel",VLOOKUP($A97,OUTIL!$BQ:$BV,D$1,FALSE),"Ahmadovitch")))))))))/1000,0)</f>
        <v>109572</v>
      </c>
      <c r="E97" s="5">
        <f>ROUND(IF($A$75="Alimentation, boissons et tabacs",VLOOKUP($A97,OUTIL!$E:$J,E$1,FALSE),IF($A$75="Demi produits",VLOOKUP($A97,OUTIL!$M:$R,E$1,FALSE),IF($A$75="Energie  et  lubrifiants",VLOOKUP($A97,OUTIL!$U:$Z,E$1,FALSE),IF($A$75="Or industriel",VLOOKUP($A97,OUTIL!$AC:$AH,E$1,FALSE),IF($A$75="Produits bruts d'origine animale et vegetale",VLOOKUP($A97,OUTIL!$AK:$AP,E$1,FALSE),IF($A$75="Produits bruts d'origine minerale",VLOOKUP($A97,OUTIL!$AS:$AX,E$1,FALSE),IF($A$75="Produits finis de consommation",VLOOKUP($A97,OUTIL!$BA:$BF,E$1,FALSE),IF($A$75="Produits finis d'equipement agricole",VLOOKUP($A97,OUTIL!$BI:$BN,E$1,FALSE),IF($A$75="Produits finis d'equipement industriel",VLOOKUP($A97,OUTIL!$BQ:$BV,E$1,FALSE),"Ahmadovitch")))))))))/1000,0)</f>
        <v>10475</v>
      </c>
      <c r="F97" s="5">
        <f>ROUND(IF($A$75="Alimentation, boissons et tabacs",VLOOKUP($A97,OUTIL!$E:$J,F$1,FALSE),IF($A$75="Demi produits",VLOOKUP($A97,OUTIL!$M:$R,F$1,FALSE),IF($A$75="Energie  et  lubrifiants",VLOOKUP($A97,OUTIL!$U:$Z,F$1,FALSE),IF($A$75="Or industriel",VLOOKUP($A97,OUTIL!$AC:$AH,F$1,FALSE),IF($A$75="Produits bruts d'origine animale et vegetale",VLOOKUP($A97,OUTIL!$AK:$AP,F$1,FALSE),IF($A$75="Produits bruts d'origine minerale",VLOOKUP($A97,OUTIL!$AS:$AX,F$1,FALSE),IF($A$75="Produits finis de consommation",VLOOKUP($A97,OUTIL!$BA:$BF,F$1,FALSE),IF($A$75="Produits finis d'equipement agricole",VLOOKUP($A97,OUTIL!$BI:$BN,F$1,FALSE),IF($A$75="Produits finis d'equipement industriel",VLOOKUP($A97,OUTIL!$BQ:$BV,F$1,FALSE),"Ahmadovitch")))))))))/1000,0)</f>
        <v>144593</v>
      </c>
      <c r="J97" s="4"/>
      <c r="K97" s="4"/>
      <c r="L97" s="4"/>
      <c r="M97" s="4"/>
    </row>
    <row r="98" spans="1:13" ht="16.5" x14ac:dyDescent="0.3">
      <c r="A98">
        <v>23</v>
      </c>
      <c r="B98" s="5" t="str">
        <f>IF($A$75="Alimentation, boissons et tabacs",VLOOKUP(VLOOKUP($A98,OUTIL!$E:$J,B$1,FALSE),REF!$K:$L,2,FALSE),IF($A$75="Demi produits",VLOOKUP(VLOOKUP($A98,OUTIL!$M:$R,B$1,FALSE),REF!$N:$O,2,FALSE),IF($A$75="Energie  et  lubrifiants",VLOOKUP(VLOOKUP($A98,OUTIL!$U:$Z,B$1,FALSE),REF!$Z:$AA,2,FALSE),IF($A$75="Or industriel",VLOOKUP(VLOOKUP($A98,OUTIL!$AC:$AH,B$1,FALSE),REF!$AC:$AD,2,FALSE),IF($A$75="Produits bruts d'origine animale et vegetale",VLOOKUP(VLOOKUP($A98,OUTIL!$AK:$AP,B$1,FALSE),REF!$Q:$R,2,FALSE),IF($A$75="Produits bruts d'origine minerale",VLOOKUP(VLOOKUP($A98,OUTIL!$AS:$AX,B$1,FALSE),REF!$AF:$AG,2,FALSE),IF($A$75="Produits finis de consommation",VLOOKUP(VLOOKUP($A98,OUTIL!$BA:$BF,B$1,FALSE),REF!$T:$U,2,FALSE),IF($A$75="Produits finis d'equipement agricole",VLOOKUP(VLOOKUP($A98,OUTIL!$BI:$BN,B$1,FALSE),REF!$AI:$AJ,2,FALSE),IF($A$75="Produits finis d'equipement industriel",VLOOKUP(VLOOKUP($A98,OUTIL!$BQ:$BV,B$1,FALSE),REF!$W:$X,2,FALSE),"Ahmadovitch")))))))))</f>
        <v>Tubes, tuyaux et autres ouvrages en aluminium</v>
      </c>
      <c r="C98" s="5">
        <f>ROUND(IF($A$75="Alimentation, boissons et tabacs",VLOOKUP($A98,OUTIL!$E:$J,C$1,FALSE),IF($A$75="Demi produits",VLOOKUP($A98,OUTIL!$M:$R,C$1,FALSE),IF($A$75="Energie  et  lubrifiants",VLOOKUP($A98,OUTIL!$U:$Z,C$1,FALSE),IF($A$75="Or industriel",VLOOKUP($A98,OUTIL!$AC:$AH,C$1,FALSE),IF($A$75="Produits bruts d'origine animale et vegetale",VLOOKUP($A98,OUTIL!$AK:$AP,C$1,FALSE),IF($A$75="Produits bruts d'origine minerale",VLOOKUP($A98,OUTIL!$AS:$AX,C$1,FALSE),IF($A$75="Produits finis de consommation",VLOOKUP($A98,OUTIL!$BA:$BF,C$1,FALSE),IF($A$75="Produits finis d'equipement agricole",VLOOKUP($A98,OUTIL!$BI:$BN,C$1,FALSE),IF($A$75="Produits finis d'equipement industriel",VLOOKUP($A98,OUTIL!$BQ:$BV,C$1,FALSE),"Ahmadovitch")))))))))/1000,0)</f>
        <v>822</v>
      </c>
      <c r="D98" s="5">
        <f>ROUND(IF($A$75="Alimentation, boissons et tabacs",VLOOKUP($A98,OUTIL!$E:$J,D$1,FALSE),IF($A$75="Demi produits",VLOOKUP($A98,OUTIL!$M:$R,D$1,FALSE),IF($A$75="Energie  et  lubrifiants",VLOOKUP($A98,OUTIL!$U:$Z,D$1,FALSE),IF($A$75="Or industriel",VLOOKUP($A98,OUTIL!$AC:$AH,D$1,FALSE),IF($A$75="Produits bruts d'origine animale et vegetale",VLOOKUP($A98,OUTIL!$AK:$AP,D$1,FALSE),IF($A$75="Produits bruts d'origine minerale",VLOOKUP($A98,OUTIL!$AS:$AX,D$1,FALSE),IF($A$75="Produits finis de consommation",VLOOKUP($A98,OUTIL!$BA:$BF,D$1,FALSE),IF($A$75="Produits finis d'equipement agricole",VLOOKUP($A98,OUTIL!$BI:$BN,D$1,FALSE),IF($A$75="Produits finis d'equipement industriel",VLOOKUP($A98,OUTIL!$BQ:$BV,D$1,FALSE),"Ahmadovitch")))))))))/1000,0)</f>
        <v>101987</v>
      </c>
      <c r="E98" s="5">
        <f>ROUND(IF($A$75="Alimentation, boissons et tabacs",VLOOKUP($A98,OUTIL!$E:$J,E$1,FALSE),IF($A$75="Demi produits",VLOOKUP($A98,OUTIL!$M:$R,E$1,FALSE),IF($A$75="Energie  et  lubrifiants",VLOOKUP($A98,OUTIL!$U:$Z,E$1,FALSE),IF($A$75="Or industriel",VLOOKUP($A98,OUTIL!$AC:$AH,E$1,FALSE),IF($A$75="Produits bruts d'origine animale et vegetale",VLOOKUP($A98,OUTIL!$AK:$AP,E$1,FALSE),IF($A$75="Produits bruts d'origine minerale",VLOOKUP($A98,OUTIL!$AS:$AX,E$1,FALSE),IF($A$75="Produits finis de consommation",VLOOKUP($A98,OUTIL!$BA:$BF,E$1,FALSE),IF($A$75="Produits finis d'equipement agricole",VLOOKUP($A98,OUTIL!$BI:$BN,E$1,FALSE),IF($A$75="Produits finis d'equipement industriel",VLOOKUP($A98,OUTIL!$BQ:$BV,E$1,FALSE),"Ahmadovitch")))))))))/1000,0)</f>
        <v>914</v>
      </c>
      <c r="F98" s="5">
        <f>ROUND(IF($A$75="Alimentation, boissons et tabacs",VLOOKUP($A98,OUTIL!$E:$J,F$1,FALSE),IF($A$75="Demi produits",VLOOKUP($A98,OUTIL!$M:$R,F$1,FALSE),IF($A$75="Energie  et  lubrifiants",VLOOKUP($A98,OUTIL!$U:$Z,F$1,FALSE),IF($A$75="Or industriel",VLOOKUP($A98,OUTIL!$AC:$AH,F$1,FALSE),IF($A$75="Produits bruts d'origine animale et vegetale",VLOOKUP($A98,OUTIL!$AK:$AP,F$1,FALSE),IF($A$75="Produits bruts d'origine minerale",VLOOKUP($A98,OUTIL!$AS:$AX,F$1,FALSE),IF($A$75="Produits finis de consommation",VLOOKUP($A98,OUTIL!$BA:$BF,F$1,FALSE),IF($A$75="Produits finis d'equipement agricole",VLOOKUP($A98,OUTIL!$BI:$BN,F$1,FALSE),IF($A$75="Produits finis d'equipement industriel",VLOOKUP($A98,OUTIL!$BQ:$BV,F$1,FALSE),"Ahmadovitch")))))))))/1000,0)</f>
        <v>58549</v>
      </c>
      <c r="G98" s="4"/>
      <c r="H98" s="4"/>
      <c r="I98" s="4"/>
      <c r="J98" s="4"/>
      <c r="K98" s="4"/>
      <c r="L98" s="4"/>
      <c r="M98" s="4"/>
    </row>
    <row r="99" spans="1:13" ht="16.5" x14ac:dyDescent="0.3">
      <c r="A99">
        <v>24</v>
      </c>
      <c r="B99" s="5" t="str">
        <f>IF($A$75="Alimentation, boissons et tabacs",VLOOKUP(VLOOKUP($A99,OUTIL!$E:$J,B$1,FALSE),REF!$K:$L,2,FALSE),IF($A$75="Demi produits",VLOOKUP(VLOOKUP($A99,OUTIL!$M:$R,B$1,FALSE),REF!$N:$O,2,FALSE),IF($A$75="Energie  et  lubrifiants",VLOOKUP(VLOOKUP($A99,OUTIL!$U:$Z,B$1,FALSE),REF!$Z:$AA,2,FALSE),IF($A$75="Or industriel",VLOOKUP(VLOOKUP($A99,OUTIL!$AC:$AH,B$1,FALSE),REF!$AC:$AD,2,FALSE),IF($A$75="Produits bruts d'origine animale et vegetale",VLOOKUP(VLOOKUP($A99,OUTIL!$AK:$AP,B$1,FALSE),REF!$Q:$R,2,FALSE),IF($A$75="Produits bruts d'origine minerale",VLOOKUP(VLOOKUP($A99,OUTIL!$AS:$AX,B$1,FALSE),REF!$AF:$AG,2,FALSE),IF($A$75="Produits finis de consommation",VLOOKUP(VLOOKUP($A99,OUTIL!$BA:$BF,B$1,FALSE),REF!$T:$U,2,FALSE),IF($A$75="Produits finis d'equipement agricole",VLOOKUP(VLOOKUP($A99,OUTIL!$BI:$BN,B$1,FALSE),REF!$AI:$AJ,2,FALSE),IF($A$75="Produits finis d'equipement industriel",VLOOKUP(VLOOKUP($A99,OUTIL!$BQ:$BV,B$1,FALSE),REF!$W:$X,2,FALSE),"Ahmadovitch")))))))))</f>
        <v>Caoutchouc et ouvrages en caoutchouc</v>
      </c>
      <c r="C99" s="5">
        <f>ROUND(IF($A$75="Alimentation, boissons et tabacs",VLOOKUP($A99,OUTIL!$E:$J,C$1,FALSE),IF($A$75="Demi produits",VLOOKUP($A99,OUTIL!$M:$R,C$1,FALSE),IF($A$75="Energie  et  lubrifiants",VLOOKUP($A99,OUTIL!$U:$Z,C$1,FALSE),IF($A$75="Or industriel",VLOOKUP($A99,OUTIL!$AC:$AH,C$1,FALSE),IF($A$75="Produits bruts d'origine animale et vegetale",VLOOKUP($A99,OUTIL!$AK:$AP,C$1,FALSE),IF($A$75="Produits bruts d'origine minerale",VLOOKUP($A99,OUTIL!$AS:$AX,C$1,FALSE),IF($A$75="Produits finis de consommation",VLOOKUP($A99,OUTIL!$BA:$BF,C$1,FALSE),IF($A$75="Produits finis d'equipement agricole",VLOOKUP($A99,OUTIL!$BI:$BN,C$1,FALSE),IF($A$75="Produits finis d'equipement industriel",VLOOKUP($A99,OUTIL!$BQ:$BV,C$1,FALSE),"Ahmadovitch")))))))))/1000,0)</f>
        <v>1565</v>
      </c>
      <c r="D99" s="5">
        <f>ROUND(IF($A$75="Alimentation, boissons et tabacs",VLOOKUP($A99,OUTIL!$E:$J,D$1,FALSE),IF($A$75="Demi produits",VLOOKUP($A99,OUTIL!$M:$R,D$1,FALSE),IF($A$75="Energie  et  lubrifiants",VLOOKUP($A99,OUTIL!$U:$Z,D$1,FALSE),IF($A$75="Or industriel",VLOOKUP($A99,OUTIL!$AC:$AH,D$1,FALSE),IF($A$75="Produits bruts d'origine animale et vegetale",VLOOKUP($A99,OUTIL!$AK:$AP,D$1,FALSE),IF($A$75="Produits bruts d'origine minerale",VLOOKUP($A99,OUTIL!$AS:$AX,D$1,FALSE),IF($A$75="Produits finis de consommation",VLOOKUP($A99,OUTIL!$BA:$BF,D$1,FALSE),IF($A$75="Produits finis d'equipement agricole",VLOOKUP($A99,OUTIL!$BI:$BN,D$1,FALSE),IF($A$75="Produits finis d'equipement industriel",VLOOKUP($A99,OUTIL!$BQ:$BV,D$1,FALSE),"Ahmadovitch")))))))))/1000,0)</f>
        <v>90146</v>
      </c>
      <c r="E99" s="5">
        <f>ROUND(IF($A$75="Alimentation, boissons et tabacs",VLOOKUP($A99,OUTIL!$E:$J,E$1,FALSE),IF($A$75="Demi produits",VLOOKUP($A99,OUTIL!$M:$R,E$1,FALSE),IF($A$75="Energie  et  lubrifiants",VLOOKUP($A99,OUTIL!$U:$Z,E$1,FALSE),IF($A$75="Or industriel",VLOOKUP($A99,OUTIL!$AC:$AH,E$1,FALSE),IF($A$75="Produits bruts d'origine animale et vegetale",VLOOKUP($A99,OUTIL!$AK:$AP,E$1,FALSE),IF($A$75="Produits bruts d'origine minerale",VLOOKUP($A99,OUTIL!$AS:$AX,E$1,FALSE),IF($A$75="Produits finis de consommation",VLOOKUP($A99,OUTIL!$BA:$BF,E$1,FALSE),IF($A$75="Produits finis d'equipement agricole",VLOOKUP($A99,OUTIL!$BI:$BN,E$1,FALSE),IF($A$75="Produits finis d'equipement industriel",VLOOKUP($A99,OUTIL!$BQ:$BV,E$1,FALSE),"Ahmadovitch")))))))))/1000,0)</f>
        <v>2484</v>
      </c>
      <c r="F99" s="5">
        <f>ROUND(IF($A$75="Alimentation, boissons et tabacs",VLOOKUP($A99,OUTIL!$E:$J,F$1,FALSE),IF($A$75="Demi produits",VLOOKUP($A99,OUTIL!$M:$R,F$1,FALSE),IF($A$75="Energie  et  lubrifiants",VLOOKUP($A99,OUTIL!$U:$Z,F$1,FALSE),IF($A$75="Or industriel",VLOOKUP($A99,OUTIL!$AC:$AH,F$1,FALSE),IF($A$75="Produits bruts d'origine animale et vegetale",VLOOKUP($A99,OUTIL!$AK:$AP,F$1,FALSE),IF($A$75="Produits bruts d'origine minerale",VLOOKUP($A99,OUTIL!$AS:$AX,F$1,FALSE),IF($A$75="Produits finis de consommation",VLOOKUP($A99,OUTIL!$BA:$BF,F$1,FALSE),IF($A$75="Produits finis d'equipement agricole",VLOOKUP($A99,OUTIL!$BI:$BN,F$1,FALSE),IF($A$75="Produits finis d'equipement industriel",VLOOKUP($A99,OUTIL!$BQ:$BV,F$1,FALSE),"Ahmadovitch")))))))))/1000,0)</f>
        <v>265064</v>
      </c>
      <c r="J99" s="4"/>
      <c r="K99" s="4"/>
      <c r="L99" s="4"/>
      <c r="M99" s="4"/>
    </row>
    <row r="100" spans="1:13" ht="16.5" x14ac:dyDescent="0.3">
      <c r="A100">
        <v>25</v>
      </c>
      <c r="B100" s="5" t="str">
        <f>IF($A$75="Alimentation, boissons et tabacs",VLOOKUP(VLOOKUP($A100,OUTIL!$E:$J,B$1,FALSE),REF!$K:$L,2,FALSE),IF($A$75="Demi produits",VLOOKUP(VLOOKUP($A100,OUTIL!$M:$R,B$1,FALSE),REF!$N:$O,2,FALSE),IF($A$75="Energie  et  lubrifiants",VLOOKUP(VLOOKUP($A100,OUTIL!$U:$Z,B$1,FALSE),REF!$Z:$AA,2,FALSE),IF($A$75="Or industriel",VLOOKUP(VLOOKUP($A100,OUTIL!$AC:$AH,B$1,FALSE),REF!$AC:$AD,2,FALSE),IF($A$75="Produits bruts d'origine animale et vegetale",VLOOKUP(VLOOKUP($A100,OUTIL!$AK:$AP,B$1,FALSE),REF!$Q:$R,2,FALSE),IF($A$75="Produits bruts d'origine minerale",VLOOKUP(VLOOKUP($A100,OUTIL!$AS:$AX,B$1,FALSE),REF!$AF:$AG,2,FALSE),IF($A$75="Produits finis de consommation",VLOOKUP(VLOOKUP($A100,OUTIL!$BA:$BF,B$1,FALSE),REF!$T:$U,2,FALSE),IF($A$75="Produits finis d'equipement agricole",VLOOKUP(VLOOKUP($A100,OUTIL!$BI:$BN,B$1,FALSE),REF!$AI:$AJ,2,FALSE),IF($A$75="Produits finis d'equipement industriel",VLOOKUP(VLOOKUP($A100,OUTIL!$BQ:$BV,B$1,FALSE),REF!$W:$X,2,FALSE),"Ahmadovitch")))))))))</f>
        <v>Tapis et revêtements de sol</v>
      </c>
      <c r="C100" s="5">
        <f>ROUND(IF($A$75="Alimentation, boissons et tabacs",VLOOKUP($A100,OUTIL!$E:$J,C$1,FALSE),IF($A$75="Demi produits",VLOOKUP($A100,OUTIL!$M:$R,C$1,FALSE),IF($A$75="Energie  et  lubrifiants",VLOOKUP($A100,OUTIL!$U:$Z,C$1,FALSE),IF($A$75="Or industriel",VLOOKUP($A100,OUTIL!$AC:$AH,C$1,FALSE),IF($A$75="Produits bruts d'origine animale et vegetale",VLOOKUP($A100,OUTIL!$AK:$AP,C$1,FALSE),IF($A$75="Produits bruts d'origine minerale",VLOOKUP($A100,OUTIL!$AS:$AX,C$1,FALSE),IF($A$75="Produits finis de consommation",VLOOKUP($A100,OUTIL!$BA:$BF,C$1,FALSE),IF($A$75="Produits finis d'equipement agricole",VLOOKUP($A100,OUTIL!$BI:$BN,C$1,FALSE),IF($A$75="Produits finis d'equipement industriel",VLOOKUP($A100,OUTIL!$BQ:$BV,C$1,FALSE),"Ahmadovitch")))))))))/1000,0)</f>
        <v>380</v>
      </c>
      <c r="D100" s="5">
        <f>ROUND(IF($A$75="Alimentation, boissons et tabacs",VLOOKUP($A100,OUTIL!$E:$J,D$1,FALSE),IF($A$75="Demi produits",VLOOKUP($A100,OUTIL!$M:$R,D$1,FALSE),IF($A$75="Energie  et  lubrifiants",VLOOKUP($A100,OUTIL!$U:$Z,D$1,FALSE),IF($A$75="Or industriel",VLOOKUP($A100,OUTIL!$AC:$AH,D$1,FALSE),IF($A$75="Produits bruts d'origine animale et vegetale",VLOOKUP($A100,OUTIL!$AK:$AP,D$1,FALSE),IF($A$75="Produits bruts d'origine minerale",VLOOKUP($A100,OUTIL!$AS:$AX,D$1,FALSE),IF($A$75="Produits finis de consommation",VLOOKUP($A100,OUTIL!$BA:$BF,D$1,FALSE),IF($A$75="Produits finis d'equipement agricole",VLOOKUP($A100,OUTIL!$BI:$BN,D$1,FALSE),IF($A$75="Produits finis d'equipement industriel",VLOOKUP($A100,OUTIL!$BQ:$BV,D$1,FALSE),"Ahmadovitch")))))))))/1000,0)</f>
        <v>83048</v>
      </c>
      <c r="E100" s="5">
        <f>ROUND(IF($A$75="Alimentation, boissons et tabacs",VLOOKUP($A100,OUTIL!$E:$J,E$1,FALSE),IF($A$75="Demi produits",VLOOKUP($A100,OUTIL!$M:$R,E$1,FALSE),IF($A$75="Energie  et  lubrifiants",VLOOKUP($A100,OUTIL!$U:$Z,E$1,FALSE),IF($A$75="Or industriel",VLOOKUP($A100,OUTIL!$AC:$AH,E$1,FALSE),IF($A$75="Produits bruts d'origine animale et vegetale",VLOOKUP($A100,OUTIL!$AK:$AP,E$1,FALSE),IF($A$75="Produits bruts d'origine minerale",VLOOKUP($A100,OUTIL!$AS:$AX,E$1,FALSE),IF($A$75="Produits finis de consommation",VLOOKUP($A100,OUTIL!$BA:$BF,E$1,FALSE),IF($A$75="Produits finis d'equipement agricole",VLOOKUP($A100,OUTIL!$BI:$BN,E$1,FALSE),IF($A$75="Produits finis d'equipement industriel",VLOOKUP($A100,OUTIL!$BQ:$BV,E$1,FALSE),"Ahmadovitch")))))))))/1000,0)</f>
        <v>240</v>
      </c>
      <c r="F100" s="5">
        <f>ROUND(IF($A$75="Alimentation, boissons et tabacs",VLOOKUP($A100,OUTIL!$E:$J,F$1,FALSE),IF($A$75="Demi produits",VLOOKUP($A100,OUTIL!$M:$R,F$1,FALSE),IF($A$75="Energie  et  lubrifiants",VLOOKUP($A100,OUTIL!$U:$Z,F$1,FALSE),IF($A$75="Or industriel",VLOOKUP($A100,OUTIL!$AC:$AH,F$1,FALSE),IF($A$75="Produits bruts d'origine animale et vegetale",VLOOKUP($A100,OUTIL!$AK:$AP,F$1,FALSE),IF($A$75="Produits bruts d'origine minerale",VLOOKUP($A100,OUTIL!$AS:$AX,F$1,FALSE),IF($A$75="Produits finis de consommation",VLOOKUP($A100,OUTIL!$BA:$BF,F$1,FALSE),IF($A$75="Produits finis d'equipement agricole",VLOOKUP($A100,OUTIL!$BI:$BN,F$1,FALSE),IF($A$75="Produits finis d'equipement industriel",VLOOKUP($A100,OUTIL!$BQ:$BV,F$1,FALSE),"Ahmadovitch")))))))))/1000,0)</f>
        <v>69891</v>
      </c>
      <c r="J100" s="4"/>
      <c r="K100" s="4"/>
      <c r="L100" s="4"/>
      <c r="M100" s="4"/>
    </row>
    <row r="101" spans="1:13" ht="16.5" x14ac:dyDescent="0.3">
      <c r="A101">
        <v>26</v>
      </c>
      <c r="B101" s="5" t="str">
        <f>IF($A$75="Alimentation, boissons et tabacs",VLOOKUP(VLOOKUP($A101,OUTIL!$E:$J,B$1,FALSE),REF!$K:$L,2,FALSE),IF($A$75="Demi produits",VLOOKUP(VLOOKUP($A101,OUTIL!$M:$R,B$1,FALSE),REF!$N:$O,2,FALSE),IF($A$75="Energie  et  lubrifiants",VLOOKUP(VLOOKUP($A101,OUTIL!$U:$Z,B$1,FALSE),REF!$Z:$AA,2,FALSE),IF($A$75="Or industriel",VLOOKUP(VLOOKUP($A101,OUTIL!$AC:$AH,B$1,FALSE),REF!$AC:$AD,2,FALSE),IF($A$75="Produits bruts d'origine animale et vegetale",VLOOKUP(VLOOKUP($A101,OUTIL!$AK:$AP,B$1,FALSE),REF!$Q:$R,2,FALSE),IF($A$75="Produits bruts d'origine minerale",VLOOKUP(VLOOKUP($A101,OUTIL!$AS:$AX,B$1,FALSE),REF!$AF:$AG,2,FALSE),IF($A$75="Produits finis de consommation",VLOOKUP(VLOOKUP($A101,OUTIL!$BA:$BF,B$1,FALSE),REF!$T:$U,2,FALSE),IF($A$75="Produits finis d'equipement agricole",VLOOKUP(VLOOKUP($A101,OUTIL!$BI:$BN,B$1,FALSE),REF!$AI:$AJ,2,FALSE),IF($A$75="Produits finis d'equipement industriel",VLOOKUP(VLOOKUP($A101,OUTIL!$BQ:$BV,B$1,FALSE),REF!$W:$X,2,FALSE),"Ahmadovitch")))))))))</f>
        <v>Tissus imprégnés ou enduits de matières diverse</v>
      </c>
      <c r="C101" s="5">
        <f>ROUND(IF($A$75="Alimentation, boissons et tabacs",VLOOKUP($A101,OUTIL!$E:$J,C$1,FALSE),IF($A$75="Demi produits",VLOOKUP($A101,OUTIL!$M:$R,C$1,FALSE),IF($A$75="Energie  et  lubrifiants",VLOOKUP($A101,OUTIL!$U:$Z,C$1,FALSE),IF($A$75="Or industriel",VLOOKUP($A101,OUTIL!$AC:$AH,C$1,FALSE),IF($A$75="Produits bruts d'origine animale et vegetale",VLOOKUP($A101,OUTIL!$AK:$AP,C$1,FALSE),IF($A$75="Produits bruts d'origine minerale",VLOOKUP($A101,OUTIL!$AS:$AX,C$1,FALSE),IF($A$75="Produits finis de consommation",VLOOKUP($A101,OUTIL!$BA:$BF,C$1,FALSE),IF($A$75="Produits finis d'equipement agricole",VLOOKUP($A101,OUTIL!$BI:$BN,C$1,FALSE),IF($A$75="Produits finis d'equipement industriel",VLOOKUP($A101,OUTIL!$BQ:$BV,C$1,FALSE),"Ahmadovitch")))))))))/1000,0)</f>
        <v>1251</v>
      </c>
      <c r="D101" s="5">
        <f>ROUND(IF($A$75="Alimentation, boissons et tabacs",VLOOKUP($A101,OUTIL!$E:$J,D$1,FALSE),IF($A$75="Demi produits",VLOOKUP($A101,OUTIL!$M:$R,D$1,FALSE),IF($A$75="Energie  et  lubrifiants",VLOOKUP($A101,OUTIL!$U:$Z,D$1,FALSE),IF($A$75="Or industriel",VLOOKUP($A101,OUTIL!$AC:$AH,D$1,FALSE),IF($A$75="Produits bruts d'origine animale et vegetale",VLOOKUP($A101,OUTIL!$AK:$AP,D$1,FALSE),IF($A$75="Produits bruts d'origine minerale",VLOOKUP($A101,OUTIL!$AS:$AX,D$1,FALSE),IF($A$75="Produits finis de consommation",VLOOKUP($A101,OUTIL!$BA:$BF,D$1,FALSE),IF($A$75="Produits finis d'equipement agricole",VLOOKUP($A101,OUTIL!$BI:$BN,D$1,FALSE),IF($A$75="Produits finis d'equipement industriel",VLOOKUP($A101,OUTIL!$BQ:$BV,D$1,FALSE),"Ahmadovitch")))))))))/1000,0)</f>
        <v>75272</v>
      </c>
      <c r="E101" s="5">
        <f>ROUND(IF($A$75="Alimentation, boissons et tabacs",VLOOKUP($A101,OUTIL!$E:$J,E$1,FALSE),IF($A$75="Demi produits",VLOOKUP($A101,OUTIL!$M:$R,E$1,FALSE),IF($A$75="Energie  et  lubrifiants",VLOOKUP($A101,OUTIL!$U:$Z,E$1,FALSE),IF($A$75="Or industriel",VLOOKUP($A101,OUTIL!$AC:$AH,E$1,FALSE),IF($A$75="Produits bruts d'origine animale et vegetale",VLOOKUP($A101,OUTIL!$AK:$AP,E$1,FALSE),IF($A$75="Produits bruts d'origine minerale",VLOOKUP($A101,OUTIL!$AS:$AX,E$1,FALSE),IF($A$75="Produits finis de consommation",VLOOKUP($A101,OUTIL!$BA:$BF,E$1,FALSE),IF($A$75="Produits finis d'equipement agricole",VLOOKUP($A101,OUTIL!$BI:$BN,E$1,FALSE),IF($A$75="Produits finis d'equipement industriel",VLOOKUP($A101,OUTIL!$BQ:$BV,E$1,FALSE),"Ahmadovitch")))))))))/1000,0)</f>
        <v>1005</v>
      </c>
      <c r="F101" s="5">
        <f>ROUND(IF($A$75="Alimentation, boissons et tabacs",VLOOKUP($A101,OUTIL!$E:$J,F$1,FALSE),IF($A$75="Demi produits",VLOOKUP($A101,OUTIL!$M:$R,F$1,FALSE),IF($A$75="Energie  et  lubrifiants",VLOOKUP($A101,OUTIL!$U:$Z,F$1,FALSE),IF($A$75="Or industriel",VLOOKUP($A101,OUTIL!$AC:$AH,F$1,FALSE),IF($A$75="Produits bruts d'origine animale et vegetale",VLOOKUP($A101,OUTIL!$AK:$AP,F$1,FALSE),IF($A$75="Produits bruts d'origine minerale",VLOOKUP($A101,OUTIL!$AS:$AX,F$1,FALSE),IF($A$75="Produits finis de consommation",VLOOKUP($A101,OUTIL!$BA:$BF,F$1,FALSE),IF($A$75="Produits finis d'equipement agricole",VLOOKUP($A101,OUTIL!$BI:$BN,F$1,FALSE),IF($A$75="Produits finis d'equipement industriel",VLOOKUP($A101,OUTIL!$BQ:$BV,F$1,FALSE),"Ahmadovitch")))))))))/1000,0)</f>
        <v>68758</v>
      </c>
      <c r="J101" s="4"/>
      <c r="K101" s="4"/>
      <c r="L101" s="4"/>
      <c r="M101" s="4"/>
    </row>
    <row r="102" spans="1:13" ht="16.5" x14ac:dyDescent="0.3">
      <c r="A102">
        <v>27</v>
      </c>
      <c r="B102" s="5" t="str">
        <f>IF($A$75="Alimentation, boissons et tabacs",VLOOKUP(VLOOKUP($A102,OUTIL!$E:$J,B$1,FALSE),REF!$K:$L,2,FALSE),IF($A$75="Demi produits",VLOOKUP(VLOOKUP($A102,OUTIL!$M:$R,B$1,FALSE),REF!$N:$O,2,FALSE),IF($A$75="Energie  et  lubrifiants",VLOOKUP(VLOOKUP($A102,OUTIL!$U:$Z,B$1,FALSE),REF!$Z:$AA,2,FALSE),IF($A$75="Or industriel",VLOOKUP(VLOOKUP($A102,OUTIL!$AC:$AH,B$1,FALSE),REF!$AC:$AD,2,FALSE),IF($A$75="Produits bruts d'origine animale et vegetale",VLOOKUP(VLOOKUP($A102,OUTIL!$AK:$AP,B$1,FALSE),REF!$Q:$R,2,FALSE),IF($A$75="Produits bruts d'origine minerale",VLOOKUP(VLOOKUP($A102,OUTIL!$AS:$AX,B$1,FALSE),REF!$AF:$AG,2,FALSE),IF($A$75="Produits finis de consommation",VLOOKUP(VLOOKUP($A102,OUTIL!$BA:$BF,B$1,FALSE),REF!$T:$U,2,FALSE),IF($A$75="Produits finis d'equipement agricole",VLOOKUP(VLOOKUP($A102,OUTIL!$BI:$BN,B$1,FALSE),REF!$AI:$AJ,2,FALSE),IF($A$75="Produits finis d'equipement industriel",VLOOKUP(VLOOKUP($A102,OUTIL!$BQ:$BV,B$1,FALSE),REF!$W:$X,2,FALSE),"Ahmadovitch")))))))))</f>
        <v>Produits laminés plats, en fer ou en aciers non alliés</v>
      </c>
      <c r="C102" s="5">
        <f>ROUND(IF($A$75="Alimentation, boissons et tabacs",VLOOKUP($A102,OUTIL!$E:$J,C$1,FALSE),IF($A$75="Demi produits",VLOOKUP($A102,OUTIL!$M:$R,C$1,FALSE),IF($A$75="Energie  et  lubrifiants",VLOOKUP($A102,OUTIL!$U:$Z,C$1,FALSE),IF($A$75="Or industriel",VLOOKUP($A102,OUTIL!$AC:$AH,C$1,FALSE),IF($A$75="Produits bruts d'origine animale et vegetale",VLOOKUP($A102,OUTIL!$AK:$AP,C$1,FALSE),IF($A$75="Produits bruts d'origine minerale",VLOOKUP($A102,OUTIL!$AS:$AX,C$1,FALSE),IF($A$75="Produits finis de consommation",VLOOKUP($A102,OUTIL!$BA:$BF,C$1,FALSE),IF($A$75="Produits finis d'equipement agricole",VLOOKUP($A102,OUTIL!$BI:$BN,C$1,FALSE),IF($A$75="Produits finis d'equipement industriel",VLOOKUP($A102,OUTIL!$BQ:$BV,C$1,FALSE),"Ahmadovitch")))))))))/1000,0)</f>
        <v>9357</v>
      </c>
      <c r="D102" s="5">
        <f>ROUND(IF($A$75="Alimentation, boissons et tabacs",VLOOKUP($A102,OUTIL!$E:$J,D$1,FALSE),IF($A$75="Demi produits",VLOOKUP($A102,OUTIL!$M:$R,D$1,FALSE),IF($A$75="Energie  et  lubrifiants",VLOOKUP($A102,OUTIL!$U:$Z,D$1,FALSE),IF($A$75="Or industriel",VLOOKUP($A102,OUTIL!$AC:$AH,D$1,FALSE),IF($A$75="Produits bruts d'origine animale et vegetale",VLOOKUP($A102,OUTIL!$AK:$AP,D$1,FALSE),IF($A$75="Produits bruts d'origine minerale",VLOOKUP($A102,OUTIL!$AS:$AX,D$1,FALSE),IF($A$75="Produits finis de consommation",VLOOKUP($A102,OUTIL!$BA:$BF,D$1,FALSE),IF($A$75="Produits finis d'equipement agricole",VLOOKUP($A102,OUTIL!$BI:$BN,D$1,FALSE),IF($A$75="Produits finis d'equipement industriel",VLOOKUP($A102,OUTIL!$BQ:$BV,D$1,FALSE),"Ahmadovitch")))))))))/1000,0)</f>
        <v>64482</v>
      </c>
      <c r="E102" s="5">
        <f>ROUND(IF($A$75="Alimentation, boissons et tabacs",VLOOKUP($A102,OUTIL!$E:$J,E$1,FALSE),IF($A$75="Demi produits",VLOOKUP($A102,OUTIL!$M:$R,E$1,FALSE),IF($A$75="Energie  et  lubrifiants",VLOOKUP($A102,OUTIL!$U:$Z,E$1,FALSE),IF($A$75="Or industriel",VLOOKUP($A102,OUTIL!$AC:$AH,E$1,FALSE),IF($A$75="Produits bruts d'origine animale et vegetale",VLOOKUP($A102,OUTIL!$AK:$AP,E$1,FALSE),IF($A$75="Produits bruts d'origine minerale",VLOOKUP($A102,OUTIL!$AS:$AX,E$1,FALSE),IF($A$75="Produits finis de consommation",VLOOKUP($A102,OUTIL!$BA:$BF,E$1,FALSE),IF($A$75="Produits finis d'equipement agricole",VLOOKUP($A102,OUTIL!$BI:$BN,E$1,FALSE),IF($A$75="Produits finis d'equipement industriel",VLOOKUP($A102,OUTIL!$BQ:$BV,E$1,FALSE),"Ahmadovitch")))))))))/1000,0)</f>
        <v>14701</v>
      </c>
      <c r="F102" s="5">
        <f>ROUND(IF($A$75="Alimentation, boissons et tabacs",VLOOKUP($A102,OUTIL!$E:$J,F$1,FALSE),IF($A$75="Demi produits",VLOOKUP($A102,OUTIL!$M:$R,F$1,FALSE),IF($A$75="Energie  et  lubrifiants",VLOOKUP($A102,OUTIL!$U:$Z,F$1,FALSE),IF($A$75="Or industriel",VLOOKUP($A102,OUTIL!$AC:$AH,F$1,FALSE),IF($A$75="Produits bruts d'origine animale et vegetale",VLOOKUP($A102,OUTIL!$AK:$AP,F$1,FALSE),IF($A$75="Produits bruts d'origine minerale",VLOOKUP($A102,OUTIL!$AS:$AX,F$1,FALSE),IF($A$75="Produits finis de consommation",VLOOKUP($A102,OUTIL!$BA:$BF,F$1,FALSE),IF($A$75="Produits finis d'equipement agricole",VLOOKUP($A102,OUTIL!$BI:$BN,F$1,FALSE),IF($A$75="Produits finis d'equipement industriel",VLOOKUP($A102,OUTIL!$BQ:$BV,F$1,FALSE),"Ahmadovitch")))))))))/1000,0)</f>
        <v>103709</v>
      </c>
      <c r="J102" s="4"/>
      <c r="K102" s="4"/>
      <c r="L102" s="4"/>
      <c r="M102" s="4"/>
    </row>
    <row r="103" spans="1:13" ht="16.5" x14ac:dyDescent="0.3">
      <c r="A103">
        <v>28</v>
      </c>
      <c r="B103" s="5" t="str">
        <f>IF($A$75="Alimentation, boissons et tabacs",VLOOKUP(VLOOKUP($A103,OUTIL!$E:$J,B$1,FALSE),REF!$K:$L,2,FALSE),IF($A$75="Demi produits",VLOOKUP(VLOOKUP($A103,OUTIL!$M:$R,B$1,FALSE),REF!$N:$O,2,FALSE),IF($A$75="Energie  et  lubrifiants",VLOOKUP(VLOOKUP($A103,OUTIL!$U:$Z,B$1,FALSE),REF!$Z:$AA,2,FALSE),IF($A$75="Or industriel",VLOOKUP(VLOOKUP($A103,OUTIL!$AC:$AH,B$1,FALSE),REF!$AC:$AD,2,FALSE),IF($A$75="Produits bruts d'origine animale et vegetale",VLOOKUP(VLOOKUP($A103,OUTIL!$AK:$AP,B$1,FALSE),REF!$Q:$R,2,FALSE),IF($A$75="Produits bruts d'origine minerale",VLOOKUP(VLOOKUP($A103,OUTIL!$AS:$AX,B$1,FALSE),REF!$AF:$AG,2,FALSE),IF($A$75="Produits finis de consommation",VLOOKUP(VLOOKUP($A103,OUTIL!$BA:$BF,B$1,FALSE),REF!$T:$U,2,FALSE),IF($A$75="Produits finis d'equipement agricole",VLOOKUP(VLOOKUP($A103,OUTIL!$BI:$BN,B$1,FALSE),REF!$AI:$AJ,2,FALSE),IF($A$75="Produits finis d'equipement industriel",VLOOKUP(VLOOKUP($A103,OUTIL!$BQ:$BV,B$1,FALSE),REF!$W:$X,2,FALSE),"Ahmadovitch")))))))))</f>
        <v>Cuirs et peaux ayant subi une opération de tannage</v>
      </c>
      <c r="C103" s="5">
        <f>ROUND(IF($A$75="Alimentation, boissons et tabacs",VLOOKUP($A103,OUTIL!$E:$J,C$1,FALSE),IF($A$75="Demi produits",VLOOKUP($A103,OUTIL!$M:$R,C$1,FALSE),IF($A$75="Energie  et  lubrifiants",VLOOKUP($A103,OUTIL!$U:$Z,C$1,FALSE),IF($A$75="Or industriel",VLOOKUP($A103,OUTIL!$AC:$AH,C$1,FALSE),IF($A$75="Produits bruts d'origine animale et vegetale",VLOOKUP($A103,OUTIL!$AK:$AP,C$1,FALSE),IF($A$75="Produits bruts d'origine minerale",VLOOKUP($A103,OUTIL!$AS:$AX,C$1,FALSE),IF($A$75="Produits finis de consommation",VLOOKUP($A103,OUTIL!$BA:$BF,C$1,FALSE),IF($A$75="Produits finis d'equipement agricole",VLOOKUP($A103,OUTIL!$BI:$BN,C$1,FALSE),IF($A$75="Produits finis d'equipement industriel",VLOOKUP($A103,OUTIL!$BQ:$BV,C$1,FALSE),"Ahmadovitch")))))))))/1000,0)</f>
        <v>389</v>
      </c>
      <c r="D103" s="5">
        <f>ROUND(IF($A$75="Alimentation, boissons et tabacs",VLOOKUP($A103,OUTIL!$E:$J,D$1,FALSE),IF($A$75="Demi produits",VLOOKUP($A103,OUTIL!$M:$R,D$1,FALSE),IF($A$75="Energie  et  lubrifiants",VLOOKUP($A103,OUTIL!$U:$Z,D$1,FALSE),IF($A$75="Or industriel",VLOOKUP($A103,OUTIL!$AC:$AH,D$1,FALSE),IF($A$75="Produits bruts d'origine animale et vegetale",VLOOKUP($A103,OUTIL!$AK:$AP,D$1,FALSE),IF($A$75="Produits bruts d'origine minerale",VLOOKUP($A103,OUTIL!$AS:$AX,D$1,FALSE),IF($A$75="Produits finis de consommation",VLOOKUP($A103,OUTIL!$BA:$BF,D$1,FALSE),IF($A$75="Produits finis d'equipement agricole",VLOOKUP($A103,OUTIL!$BI:$BN,D$1,FALSE),IF($A$75="Produits finis d'equipement industriel",VLOOKUP($A103,OUTIL!$BQ:$BV,D$1,FALSE),"Ahmadovitch")))))))))/1000,0)</f>
        <v>59421</v>
      </c>
      <c r="E103" s="5">
        <f>ROUND(IF($A$75="Alimentation, boissons et tabacs",VLOOKUP($A103,OUTIL!$E:$J,E$1,FALSE),IF($A$75="Demi produits",VLOOKUP($A103,OUTIL!$M:$R,E$1,FALSE),IF($A$75="Energie  et  lubrifiants",VLOOKUP($A103,OUTIL!$U:$Z,E$1,FALSE),IF($A$75="Or industriel",VLOOKUP($A103,OUTIL!$AC:$AH,E$1,FALSE),IF($A$75="Produits bruts d'origine animale et vegetale",VLOOKUP($A103,OUTIL!$AK:$AP,E$1,FALSE),IF($A$75="Produits bruts d'origine minerale",VLOOKUP($A103,OUTIL!$AS:$AX,E$1,FALSE),IF($A$75="Produits finis de consommation",VLOOKUP($A103,OUTIL!$BA:$BF,E$1,FALSE),IF($A$75="Produits finis d'equipement agricole",VLOOKUP($A103,OUTIL!$BI:$BN,E$1,FALSE),IF($A$75="Produits finis d'equipement industriel",VLOOKUP($A103,OUTIL!$BQ:$BV,E$1,FALSE),"Ahmadovitch")))))))))/1000,0)</f>
        <v>639</v>
      </c>
      <c r="F103" s="5">
        <f>ROUND(IF($A$75="Alimentation, boissons et tabacs",VLOOKUP($A103,OUTIL!$E:$J,F$1,FALSE),IF($A$75="Demi produits",VLOOKUP($A103,OUTIL!$M:$R,F$1,FALSE),IF($A$75="Energie  et  lubrifiants",VLOOKUP($A103,OUTIL!$U:$Z,F$1,FALSE),IF($A$75="Or industriel",VLOOKUP($A103,OUTIL!$AC:$AH,F$1,FALSE),IF($A$75="Produits bruts d'origine animale et vegetale",VLOOKUP($A103,OUTIL!$AK:$AP,F$1,FALSE),IF($A$75="Produits bruts d'origine minerale",VLOOKUP($A103,OUTIL!$AS:$AX,F$1,FALSE),IF($A$75="Produits finis de consommation",VLOOKUP($A103,OUTIL!$BA:$BF,F$1,FALSE),IF($A$75="Produits finis d'equipement agricole",VLOOKUP($A103,OUTIL!$BI:$BN,F$1,FALSE),IF($A$75="Produits finis d'equipement industriel",VLOOKUP($A103,OUTIL!$BQ:$BV,F$1,FALSE),"Ahmadovitch")))))))))/1000,0)</f>
        <v>78936</v>
      </c>
      <c r="G103" s="4"/>
      <c r="H103" s="4"/>
      <c r="I103" s="4"/>
      <c r="J103" s="4"/>
      <c r="K103" s="4"/>
      <c r="L103" s="4"/>
      <c r="M103" s="4"/>
    </row>
    <row r="104" spans="1:13" ht="16.5" x14ac:dyDescent="0.3">
      <c r="A104">
        <v>29</v>
      </c>
      <c r="B104" s="5" t="str">
        <f>IF($A$75="Alimentation, boissons et tabacs",VLOOKUP(VLOOKUP($A104,OUTIL!$E:$J,B$1,FALSE),REF!$K:$L,2,FALSE),IF($A$75="Demi produits",VLOOKUP(VLOOKUP($A104,OUTIL!$M:$R,B$1,FALSE),REF!$N:$O,2,FALSE),IF($A$75="Energie  et  lubrifiants",VLOOKUP(VLOOKUP($A104,OUTIL!$U:$Z,B$1,FALSE),REF!$Z:$AA,2,FALSE),IF($A$75="Or industriel",VLOOKUP(VLOOKUP($A104,OUTIL!$AC:$AH,B$1,FALSE),REF!$AC:$AD,2,FALSE),IF($A$75="Produits bruts d'origine animale et vegetale",VLOOKUP(VLOOKUP($A104,OUTIL!$AK:$AP,B$1,FALSE),REF!$Q:$R,2,FALSE),IF($A$75="Produits bruts d'origine minerale",VLOOKUP(VLOOKUP($A104,OUTIL!$AS:$AX,B$1,FALSE),REF!$AF:$AG,2,FALSE),IF($A$75="Produits finis de consommation",VLOOKUP(VLOOKUP($A104,OUTIL!$BA:$BF,B$1,FALSE),REF!$T:$U,2,FALSE),IF($A$75="Produits finis d'equipement agricole",VLOOKUP(VLOOKUP($A104,OUTIL!$BI:$BN,B$1,FALSE),REF!$AI:$AJ,2,FALSE),IF($A$75="Produits finis d'equipement industriel",VLOOKUP(VLOOKUP($A104,OUTIL!$BQ:$BV,B$1,FALSE),REF!$W:$X,2,FALSE),"Ahmadovitch")))))))))</f>
        <v>Accessoires de tuyauterie et construction métallique</v>
      </c>
      <c r="C104" s="5">
        <f>ROUND(IF($A$75="Alimentation, boissons et tabacs",VLOOKUP($A104,OUTIL!$E:$J,C$1,FALSE),IF($A$75="Demi produits",VLOOKUP($A104,OUTIL!$M:$R,C$1,FALSE),IF($A$75="Energie  et  lubrifiants",VLOOKUP($A104,OUTIL!$U:$Z,C$1,FALSE),IF($A$75="Or industriel",VLOOKUP($A104,OUTIL!$AC:$AH,C$1,FALSE),IF($A$75="Produits bruts d'origine animale et vegetale",VLOOKUP($A104,OUTIL!$AK:$AP,C$1,FALSE),IF($A$75="Produits bruts d'origine minerale",VLOOKUP($A104,OUTIL!$AS:$AX,C$1,FALSE),IF($A$75="Produits finis de consommation",VLOOKUP($A104,OUTIL!$BA:$BF,C$1,FALSE),IF($A$75="Produits finis d'equipement agricole",VLOOKUP($A104,OUTIL!$BI:$BN,C$1,FALSE),IF($A$75="Produits finis d'equipement industriel",VLOOKUP($A104,OUTIL!$BQ:$BV,C$1,FALSE),"Ahmadovitch")))))))))/1000,0)</f>
        <v>1951</v>
      </c>
      <c r="D104" s="5">
        <f>ROUND(IF($A$75="Alimentation, boissons et tabacs",VLOOKUP($A104,OUTIL!$E:$J,D$1,FALSE),IF($A$75="Demi produits",VLOOKUP($A104,OUTIL!$M:$R,D$1,FALSE),IF($A$75="Energie  et  lubrifiants",VLOOKUP($A104,OUTIL!$U:$Z,D$1,FALSE),IF($A$75="Or industriel",VLOOKUP($A104,OUTIL!$AC:$AH,D$1,FALSE),IF($A$75="Produits bruts d'origine animale et vegetale",VLOOKUP($A104,OUTIL!$AK:$AP,D$1,FALSE),IF($A$75="Produits bruts d'origine minerale",VLOOKUP($A104,OUTIL!$AS:$AX,D$1,FALSE),IF($A$75="Produits finis de consommation",VLOOKUP($A104,OUTIL!$BA:$BF,D$1,FALSE),IF($A$75="Produits finis d'equipement agricole",VLOOKUP($A104,OUTIL!$BI:$BN,D$1,FALSE),IF($A$75="Produits finis d'equipement industriel",VLOOKUP($A104,OUTIL!$BQ:$BV,D$1,FALSE),"Ahmadovitch")))))))))/1000,0)</f>
        <v>58327</v>
      </c>
      <c r="E104" s="5">
        <f>ROUND(IF($A$75="Alimentation, boissons et tabacs",VLOOKUP($A104,OUTIL!$E:$J,E$1,FALSE),IF($A$75="Demi produits",VLOOKUP($A104,OUTIL!$M:$R,E$1,FALSE),IF($A$75="Energie  et  lubrifiants",VLOOKUP($A104,OUTIL!$U:$Z,E$1,FALSE),IF($A$75="Or industriel",VLOOKUP($A104,OUTIL!$AC:$AH,E$1,FALSE),IF($A$75="Produits bruts d'origine animale et vegetale",VLOOKUP($A104,OUTIL!$AK:$AP,E$1,FALSE),IF($A$75="Produits bruts d'origine minerale",VLOOKUP($A104,OUTIL!$AS:$AX,E$1,FALSE),IF($A$75="Produits finis de consommation",VLOOKUP($A104,OUTIL!$BA:$BF,E$1,FALSE),IF($A$75="Produits finis d'equipement agricole",VLOOKUP($A104,OUTIL!$BI:$BN,E$1,FALSE),IF($A$75="Produits finis d'equipement industriel",VLOOKUP($A104,OUTIL!$BQ:$BV,E$1,FALSE),"Ahmadovitch")))))))))/1000,0)</f>
        <v>5698</v>
      </c>
      <c r="F104" s="5">
        <f>ROUND(IF($A$75="Alimentation, boissons et tabacs",VLOOKUP($A104,OUTIL!$E:$J,F$1,FALSE),IF($A$75="Demi produits",VLOOKUP($A104,OUTIL!$M:$R,F$1,FALSE),IF($A$75="Energie  et  lubrifiants",VLOOKUP($A104,OUTIL!$U:$Z,F$1,FALSE),IF($A$75="Or industriel",VLOOKUP($A104,OUTIL!$AC:$AH,F$1,FALSE),IF($A$75="Produits bruts d'origine animale et vegetale",VLOOKUP($A104,OUTIL!$AK:$AP,F$1,FALSE),IF($A$75="Produits bruts d'origine minerale",VLOOKUP($A104,OUTIL!$AS:$AX,F$1,FALSE),IF($A$75="Produits finis de consommation",VLOOKUP($A104,OUTIL!$BA:$BF,F$1,FALSE),IF($A$75="Produits finis d'equipement agricole",VLOOKUP($A104,OUTIL!$BI:$BN,F$1,FALSE),IF($A$75="Produits finis d'equipement industriel",VLOOKUP($A104,OUTIL!$BQ:$BV,F$1,FALSE),"Ahmadovitch")))))))))/1000,0)</f>
        <v>181046</v>
      </c>
      <c r="J104" s="4"/>
      <c r="K104" s="4"/>
      <c r="L104" s="4"/>
      <c r="M104" s="4"/>
    </row>
    <row r="105" spans="1:13" ht="16.5" x14ac:dyDescent="0.3">
      <c r="B105" s="5" t="s">
        <v>85</v>
      </c>
      <c r="C105" s="6">
        <f>C75-SUM(C76:C104)</f>
        <v>10204</v>
      </c>
      <c r="D105" s="6">
        <f>D75-SUM(D76:D104)</f>
        <v>471237</v>
      </c>
      <c r="E105" s="6">
        <f>E75-SUM(E76:E104)</f>
        <v>21412</v>
      </c>
      <c r="F105" s="6">
        <f>F75-SUM(F76:F104)</f>
        <v>666684</v>
      </c>
      <c r="J105" s="4"/>
      <c r="K105" s="4"/>
      <c r="L105" s="4"/>
      <c r="M105" s="4"/>
    </row>
    <row r="106" spans="1:13" x14ac:dyDescent="0.25">
      <c r="A106" t="s">
        <v>222</v>
      </c>
      <c r="B106" s="2" t="str">
        <f>IF($A$106="Alimentation, boissons et tabacs",VLOOKUP(VLOOKUP($A106,OUTIL!$E:$J,B$1,FALSE),REF!$K:$L,2,FALSE),IF($A$106="Demi produits",VLOOKUP(VLOOKUP($A106,OUTIL!$M:$R,B$1,FALSE),REF!$N:$O,2,FALSE),IF($A$106="Energie  et  lubrifiants",VLOOKUP(VLOOKUP($A106,OUTIL!$U:$Z,B$1,FALSE),REF!$Z:$AA,2,FALSE),IF($A$106="Or industriel",VLOOKUP(VLOOKUP($A106,OUTIL!$AC:$AH,B$1,FALSE),REF!$AC:$AD,2,FALSE),IF($A$106="Produits bruts d'origine animale et vegetale",VLOOKUP(VLOOKUP($A106,OUTIL!$AK:$AP,B$1,FALSE),REF!$Q:$R,2,FALSE),IF($A$106="Produits bruts d'origine minerale",VLOOKUP(VLOOKUP($A106,OUTIL!$AS:$AX,B$1,FALSE),REF!$AF:$AG,2,FALSE),IF($A$106="Produits finis de consommation",VLOOKUP(VLOOKUP($A106,OUTIL!$BA:$BF,B$1,FALSE),REF!$T:$U,2,FALSE),IF($A$106="Produits finis d'equipement agricole",VLOOKUP(VLOOKUP($A106,OUTIL!$BI:$BN,B$1,FALSE),REF!$AI:$AJ,2,FALSE),IF($A$106="Produits finis d'equipement industriel",VLOOKUP(VLOOKUP($A106,OUTIL!$BQ:$BV,B$1,FALSE),REF!$W:$X,2,FALSE),"Ahmadovitch")))))))))</f>
        <v>PRODUITS FINIS D'EQUIPEMENT AGRICOLE</v>
      </c>
      <c r="C106" s="2">
        <f>ROUND(IF($A$106="Alimentation, boissons et tabacs",VLOOKUP($A106,OUTIL!$E:$J,C$1,FALSE),IF($A$106="Demi produits",VLOOKUP($A106,OUTIL!$M:$R,C$1,FALSE),IF($A$106="Energie  et  lubrifiants",VLOOKUP($A106,OUTIL!$U:$Z,C$1,FALSE),IF($A$106="Or industriel",VLOOKUP($A106,OUTIL!$AC:$AH,C$1,FALSE),IF($A$106="Produits bruts d'origine animale et vegetale",VLOOKUP($A106,OUTIL!$AK:$AP,C$1,FALSE),IF($A$106="Produits bruts d'origine minerale",VLOOKUP($A106,OUTIL!$AS:$AX,C$1,FALSE),IF($A$106="Produits finis de consommation",VLOOKUP($A106,OUTIL!$BA:$BF,C$1,FALSE),IF($A$106="Produits finis d'equipement agricole",VLOOKUP($A106,OUTIL!$BI:$BN,C$1,FALSE),IF($A$106="Produits finis d'equipement industriel",VLOOKUP($A106,OUTIL!$BQ:$BV,C$1,FALSE),"Ahmadovitch")))))))))/1000,0)</f>
        <v>322</v>
      </c>
      <c r="D106" s="2">
        <f>ROUND(IF($A$106="Alimentation, boissons et tabacs",VLOOKUP($A106,OUTIL!$E:$J,D$1,FALSE),IF($A$106="Demi produits",VLOOKUP($A106,OUTIL!$M:$R,D$1,FALSE),IF($A$106="Energie  et  lubrifiants",VLOOKUP($A106,OUTIL!$U:$Z,D$1,FALSE),IF($A$106="Or industriel",VLOOKUP($A106,OUTIL!$AC:$AH,D$1,FALSE),IF($A$106="Produits bruts d'origine animale et vegetale",VLOOKUP($A106,OUTIL!$AK:$AP,D$1,FALSE),IF($A$106="Produits bruts d'origine minerale",VLOOKUP($A106,OUTIL!$AS:$AX,D$1,FALSE),IF($A$106="Produits finis de consommation",VLOOKUP($A106,OUTIL!$BA:$BF,D$1,FALSE),IF($A$106="Produits finis d'equipement agricole",VLOOKUP($A106,OUTIL!$BI:$BN,D$1,FALSE),IF($A$106="Produits finis d'equipement industriel",VLOOKUP($A106,OUTIL!$BQ:$BV,D$1,FALSE),"Ahmadovitch")))))))))/1000,0)</f>
        <v>66339</v>
      </c>
      <c r="E106" s="2">
        <f>ROUND(IF($A$106="Alimentation, boissons et tabacs",VLOOKUP($A106,OUTIL!$E:$J,E$1,FALSE),IF($A$106="Demi produits",VLOOKUP($A106,OUTIL!$M:$R,E$1,FALSE),IF($A$106="Energie  et  lubrifiants",VLOOKUP($A106,OUTIL!$U:$Z,E$1,FALSE),IF($A$106="Or industriel",VLOOKUP($A106,OUTIL!$AC:$AH,E$1,FALSE),IF($A$106="Produits bruts d'origine animale et vegetale",VLOOKUP($A106,OUTIL!$AK:$AP,E$1,FALSE),IF($A$106="Produits bruts d'origine minerale",VLOOKUP($A106,OUTIL!$AS:$AX,E$1,FALSE),IF($A$106="Produits finis de consommation",VLOOKUP($A106,OUTIL!$BA:$BF,E$1,FALSE),IF($A$106="Produits finis d'equipement agricole",VLOOKUP($A106,OUTIL!$BI:$BN,E$1,FALSE),IF($A$106="Produits finis d'equipement industriel",VLOOKUP($A106,OUTIL!$BQ:$BV,E$1,FALSE),"Ahmadovitch")))))))))/1000,0)</f>
        <v>820</v>
      </c>
      <c r="F106" s="2">
        <f>ROUND(IF($A$106="Alimentation, boissons et tabacs",VLOOKUP($A106,OUTIL!$E:$J,F$1,FALSE),IF($A$106="Demi produits",VLOOKUP($A106,OUTIL!$M:$R,F$1,FALSE),IF($A$106="Energie  et  lubrifiants",VLOOKUP($A106,OUTIL!$U:$Z,F$1,FALSE),IF($A$106="Or industriel",VLOOKUP($A106,OUTIL!$AC:$AH,F$1,FALSE),IF($A$106="Produits bruts d'origine animale et vegetale",VLOOKUP($A106,OUTIL!$AK:$AP,F$1,FALSE),IF($A$106="Produits bruts d'origine minerale",VLOOKUP($A106,OUTIL!$AS:$AX,F$1,FALSE),IF($A$106="Produits finis de consommation",VLOOKUP($A106,OUTIL!$BA:$BF,F$1,FALSE),IF($A$106="Produits finis d'equipement agricole",VLOOKUP($A106,OUTIL!$BI:$BN,F$1,FALSE),IF($A$106="Produits finis d'equipement industriel",VLOOKUP($A106,OUTIL!$BQ:$BV,F$1,FALSE),"Ahmadovitch")))))))))/1000,0)</f>
        <v>93158</v>
      </c>
      <c r="G106" s="4"/>
      <c r="H106" s="4"/>
      <c r="I106" s="4"/>
      <c r="J106" s="4"/>
      <c r="K106" s="4"/>
      <c r="L106" s="4"/>
      <c r="M106" s="4"/>
    </row>
    <row r="107" spans="1:13" ht="16.5" x14ac:dyDescent="0.3">
      <c r="A107">
        <v>1</v>
      </c>
      <c r="B107" s="5" t="str">
        <f>IF($A$106="Alimentation, boissons et tabacs",VLOOKUP(VLOOKUP($A107,OUTIL!$E:$J,B$1,FALSE),REF!$K:$L,2,FALSE),IF($A$106="Demi produits",VLOOKUP(VLOOKUP($A107,OUTIL!$M:$R,B$1,FALSE),REF!$N:$O,2,FALSE),IF($A$106="Energie  et  lubrifiants",VLOOKUP(VLOOKUP($A107,OUTIL!$U:$Z,B$1,FALSE),REF!$Z:$AA,2,FALSE),IF($A$106="Or industriel",VLOOKUP(VLOOKUP($A107,OUTIL!$AC:$AH,B$1,FALSE),REF!$AC:$AD,2,FALSE),IF($A$106="Produits bruts d'origine animale et vegetale",VLOOKUP(VLOOKUP($A107,OUTIL!$AK:$AP,B$1,FALSE),REF!$Q:$R,2,FALSE),IF($A$106="Produits bruts d'origine minerale",VLOOKUP(VLOOKUP($A107,OUTIL!$AS:$AX,B$1,FALSE),REF!$AF:$AG,2,FALSE),IF($A$106="Produits finis de consommation",VLOOKUP(VLOOKUP($A107,OUTIL!$BA:$BF,B$1,FALSE),REF!$T:$U,2,FALSE),IF($A$106="Produits finis d'equipement agricole",VLOOKUP(VLOOKUP($A107,OUTIL!$BI:$BN,B$1,FALSE),REF!$AI:$AJ,2,FALSE),IF($A$106="Produits finis d'equipement industriel",VLOOKUP(VLOOKUP($A107,OUTIL!$BQ:$BV,B$1,FALSE),REF!$W:$X,2,FALSE),"Ahmadovitch")))))))))</f>
        <v>Machines et outils agricoles</v>
      </c>
      <c r="C107" s="5">
        <f>ROUND(IF($A$106="Alimentation, boissons et tabacs",VLOOKUP($A107,OUTIL!$E:$J,C$1,FALSE),IF($A$106="Demi produits",VLOOKUP($A107,OUTIL!$M:$R,C$1,FALSE),IF($A$106="Energie  et  lubrifiants",VLOOKUP($A107,OUTIL!$U:$Z,C$1,FALSE),IF($A$106="Or industriel",VLOOKUP($A107,OUTIL!$AC:$AH,C$1,FALSE),IF($A$106="Produits bruts d'origine animale et vegetale",VLOOKUP($A107,OUTIL!$AK:$AP,C$1,FALSE),IF($A$106="Produits bruts d'origine minerale",VLOOKUP($A107,OUTIL!$AS:$AX,C$1,FALSE),IF($A$106="Produits finis de consommation",VLOOKUP($A107,OUTIL!$BA:$BF,C$1,FALSE),IF($A$106="Produits finis d'equipement agricole",VLOOKUP($A107,OUTIL!$BI:$BN,C$1,FALSE),IF($A$106="Produits finis d'equipement industriel",VLOOKUP($A107,OUTIL!$BQ:$BV,C$1,FALSE),"Ahmadovitch")))))))))/1000,0)</f>
        <v>147</v>
      </c>
      <c r="D107" s="5">
        <f>ROUND(IF($A$106="Alimentation, boissons et tabacs",VLOOKUP($A107,OUTIL!$E:$J,D$1,FALSE),IF($A$106="Demi produits",VLOOKUP($A107,OUTIL!$M:$R,D$1,FALSE),IF($A$106="Energie  et  lubrifiants",VLOOKUP($A107,OUTIL!$U:$Z,D$1,FALSE),IF($A$106="Or industriel",VLOOKUP($A107,OUTIL!$AC:$AH,D$1,FALSE),IF($A$106="Produits bruts d'origine animale et vegetale",VLOOKUP($A107,OUTIL!$AK:$AP,D$1,FALSE),IF($A$106="Produits bruts d'origine minerale",VLOOKUP($A107,OUTIL!$AS:$AX,D$1,FALSE),IF($A$106="Produits finis de consommation",VLOOKUP($A107,OUTIL!$BA:$BF,D$1,FALSE),IF($A$106="Produits finis d'equipement agricole",VLOOKUP($A107,OUTIL!$BI:$BN,D$1,FALSE),IF($A$106="Produits finis d'equipement industriel",VLOOKUP($A107,OUTIL!$BQ:$BV,D$1,FALSE),"Ahmadovitch")))))))))/1000,0)</f>
        <v>8147</v>
      </c>
      <c r="E107" s="5">
        <f>ROUND(IF($A$106="Alimentation, boissons et tabacs",VLOOKUP($A107,OUTIL!$E:$J,E$1,FALSE),IF($A$106="Demi produits",VLOOKUP($A107,OUTIL!$M:$R,E$1,FALSE),IF($A$106="Energie  et  lubrifiants",VLOOKUP($A107,OUTIL!$U:$Z,E$1,FALSE),IF($A$106="Or industriel",VLOOKUP($A107,OUTIL!$AC:$AH,E$1,FALSE),IF($A$106="Produits bruts d'origine animale et vegetale",VLOOKUP($A107,OUTIL!$AK:$AP,E$1,FALSE),IF($A$106="Produits bruts d'origine minerale",VLOOKUP($A107,OUTIL!$AS:$AX,E$1,FALSE),IF($A$106="Produits finis de consommation",VLOOKUP($A107,OUTIL!$BA:$BF,E$1,FALSE),IF($A$106="Produits finis d'equipement agricole",VLOOKUP($A107,OUTIL!$BI:$BN,E$1,FALSE),IF($A$106="Produits finis d'equipement industriel",VLOOKUP($A107,OUTIL!$BQ:$BV,E$1,FALSE),"Ahmadovitch")))))))))/1000,0)</f>
        <v>650</v>
      </c>
      <c r="F107" s="5">
        <f>ROUND(IF($A$106="Alimentation, boissons et tabacs",VLOOKUP($A107,OUTIL!$E:$J,F$1,FALSE),IF($A$106="Demi produits",VLOOKUP($A107,OUTIL!$M:$R,F$1,FALSE),IF($A$106="Energie  et  lubrifiants",VLOOKUP($A107,OUTIL!$U:$Z,F$1,FALSE),IF($A$106="Or industriel",VLOOKUP($A107,OUTIL!$AC:$AH,F$1,FALSE),IF($A$106="Produits bruts d'origine animale et vegetale",VLOOKUP($A107,OUTIL!$AK:$AP,F$1,FALSE),IF($A$106="Produits bruts d'origine minerale",VLOOKUP($A107,OUTIL!$AS:$AX,F$1,FALSE),IF($A$106="Produits finis de consommation",VLOOKUP($A107,OUTIL!$BA:$BF,F$1,FALSE),IF($A$106="Produits finis d'equipement agricole",VLOOKUP($A107,OUTIL!$BI:$BN,F$1,FALSE),IF($A$106="Produits finis d'equipement industriel",VLOOKUP($A107,OUTIL!$BQ:$BV,F$1,FALSE),"Ahmadovitch")))))))))/1000,0)</f>
        <v>29182</v>
      </c>
      <c r="J107" s="4"/>
      <c r="K107" s="4"/>
      <c r="L107" s="4"/>
      <c r="M107" s="4"/>
    </row>
    <row r="108" spans="1:13" ht="16.5" x14ac:dyDescent="0.3">
      <c r="B108" s="5" t="s">
        <v>87</v>
      </c>
      <c r="C108" s="6">
        <f>C106-C107</f>
        <v>175</v>
      </c>
      <c r="D108" s="6">
        <f>D106-D107</f>
        <v>58192</v>
      </c>
      <c r="E108" s="6">
        <f>E106-E107</f>
        <v>170</v>
      </c>
      <c r="F108" s="6">
        <f>F106-F107</f>
        <v>63976</v>
      </c>
      <c r="G108" s="4"/>
      <c r="H108" s="4"/>
      <c r="I108" s="4"/>
      <c r="J108" s="4"/>
      <c r="K108" s="4"/>
      <c r="L108" s="4"/>
      <c r="M108" s="4"/>
    </row>
    <row r="109" spans="1:13" x14ac:dyDescent="0.25">
      <c r="A109" t="s">
        <v>223</v>
      </c>
      <c r="B109" s="2" t="str">
        <f>IF($A$109="Alimentation, boissons et tabacs",VLOOKUP(VLOOKUP($A109,OUTIL!$E:$J,B$1,FALSE),REF!$K:$L,2,FALSE),IF($A$109="Demi produits",VLOOKUP(VLOOKUP($A109,OUTIL!$M:$R,B$1,FALSE),REF!$N:$O,2,FALSE),IF($A$109="Energie  et  lubrifiants",VLOOKUP(VLOOKUP($A109,OUTIL!$U:$Z,B$1,FALSE),REF!$Z:$AA,2,FALSE),IF($A$109="Or industriel",VLOOKUP(VLOOKUP($A109,OUTIL!$AC:$AH,B$1,FALSE),REF!$AC:$AD,2,FALSE),IF($A$109="Produits bruts d'origine animale et vegetale",VLOOKUP(VLOOKUP($A109,OUTIL!$AK:$AP,B$1,FALSE),REF!$Q:$R,2,FALSE),IF($A$109="Produits bruts d'origine minerale",VLOOKUP(VLOOKUP($A109,OUTIL!$AS:$AX,B$1,FALSE),REF!$AF:$AG,2,FALSE),IF($A$109="Produits finis de consommation",VLOOKUP(VLOOKUP($A109,OUTIL!$BA:$BF,B$1,FALSE),REF!$T:$U,2,FALSE),IF($A$109="Produits finis d'equipement agricole",VLOOKUP(VLOOKUP($A109,OUTIL!$BI:$BN,B$1,FALSE),REF!$AI:$AJ,2,FALSE),IF($A$109="Produits finis d'equipement industriel",VLOOKUP(VLOOKUP($A109,OUTIL!$BQ:$BV,B$1,FALSE),REF!$W:$X,2,FALSE),"Ahmadovitch")))))))))</f>
        <v>PRODUITS FINIS D'EQUIPEMENT INDUSTRIEL</v>
      </c>
      <c r="C109" s="2">
        <f>ROUND(IF($A$109="Alimentation, boissons et tabacs",VLOOKUP($A109,OUTIL!$E:$J,C$1,FALSE),IF($A$109="Demi produits",VLOOKUP($A109,OUTIL!$M:$R,C$1,FALSE),IF($A$109="Energie  et  lubrifiants",VLOOKUP($A109,OUTIL!$U:$Z,C$1,FALSE),IF($A$109="Or industriel",VLOOKUP($A109,OUTIL!$AC:$AH,C$1,FALSE),IF($A$109="Produits bruts d'origine animale et vegetale",VLOOKUP($A109,OUTIL!$AK:$AP,C$1,FALSE),IF($A$109="Produits bruts d'origine minerale",VLOOKUP($A109,OUTIL!$AS:$AX,C$1,FALSE),IF($A$109="Produits finis de consommation",VLOOKUP($A109,OUTIL!$BA:$BF,C$1,FALSE),IF($A$109="Produits finis d'equipement agricole",VLOOKUP($A109,OUTIL!$BI:$BN,C$1,FALSE),IF($A$109="Produits finis d'equipement industriel",VLOOKUP($A109,OUTIL!$BQ:$BV,C$1,FALSE),"Ahmadovitch")))))))))/1000,0)</f>
        <v>192458</v>
      </c>
      <c r="D109" s="2">
        <f>ROUND(IF($A$109="Alimentation, boissons et tabacs",VLOOKUP($A109,OUTIL!$E:$J,D$1,FALSE),IF($A$109="Demi produits",VLOOKUP($A109,OUTIL!$M:$R,D$1,FALSE),IF($A$109="Energie  et  lubrifiants",VLOOKUP($A109,OUTIL!$U:$Z,D$1,FALSE),IF($A$109="Or industriel",VLOOKUP($A109,OUTIL!$AC:$AH,D$1,FALSE),IF($A$109="Produits bruts d'origine animale et vegetale",VLOOKUP($A109,OUTIL!$AK:$AP,D$1,FALSE),IF($A$109="Produits bruts d'origine minerale",VLOOKUP($A109,OUTIL!$AS:$AX,D$1,FALSE),IF($A$109="Produits finis de consommation",VLOOKUP($A109,OUTIL!$BA:$BF,D$1,FALSE),IF($A$109="Produits finis d'equipement agricole",VLOOKUP($A109,OUTIL!$BI:$BN,D$1,FALSE),IF($A$109="Produits finis d'equipement industriel",VLOOKUP($A109,OUTIL!$BQ:$BV,D$1,FALSE),"Ahmadovitch")))))))))/1000,0)</f>
        <v>47570346</v>
      </c>
      <c r="E109" s="2">
        <f>ROUND(IF($A$109="Alimentation, boissons et tabacs",VLOOKUP($A109,OUTIL!$E:$J,E$1,FALSE),IF($A$109="Demi produits",VLOOKUP($A109,OUTIL!$M:$R,E$1,FALSE),IF($A$109="Energie  et  lubrifiants",VLOOKUP($A109,OUTIL!$U:$Z,E$1,FALSE),IF($A$109="Or industriel",VLOOKUP($A109,OUTIL!$AC:$AH,E$1,FALSE),IF($A$109="Produits bruts d'origine animale et vegetale",VLOOKUP($A109,OUTIL!$AK:$AP,E$1,FALSE),IF($A$109="Produits bruts d'origine minerale",VLOOKUP($A109,OUTIL!$AS:$AX,E$1,FALSE),IF($A$109="Produits finis de consommation",VLOOKUP($A109,OUTIL!$BA:$BF,E$1,FALSE),IF($A$109="Produits finis d'equipement agricole",VLOOKUP($A109,OUTIL!$BI:$BN,E$1,FALSE),IF($A$109="Produits finis d'equipement industriel",VLOOKUP($A109,OUTIL!$BQ:$BV,E$1,FALSE),"Ahmadovitch")))))))))/1000,0)</f>
        <v>163732</v>
      </c>
      <c r="F109" s="2">
        <f>ROUND(IF($A$109="Alimentation, boissons et tabacs",VLOOKUP($A109,OUTIL!$E:$J,F$1,FALSE),IF($A$109="Demi produits",VLOOKUP($A109,OUTIL!$M:$R,F$1,FALSE),IF($A$109="Energie  et  lubrifiants",VLOOKUP($A109,OUTIL!$U:$Z,F$1,FALSE),IF($A$109="Or industriel",VLOOKUP($A109,OUTIL!$AC:$AH,F$1,FALSE),IF($A$109="Produits bruts d'origine animale et vegetale",VLOOKUP($A109,OUTIL!$AK:$AP,F$1,FALSE),IF($A$109="Produits bruts d'origine minerale",VLOOKUP($A109,OUTIL!$AS:$AX,F$1,FALSE),IF($A$109="Produits finis de consommation",VLOOKUP($A109,OUTIL!$BA:$BF,F$1,FALSE),IF($A$109="Produits finis d'equipement agricole",VLOOKUP($A109,OUTIL!$BI:$BN,F$1,FALSE),IF($A$109="Produits finis d'equipement industriel",VLOOKUP($A109,OUTIL!$BQ:$BV,F$1,FALSE),"Ahmadovitch")))))))))/1000,0)</f>
        <v>41375066</v>
      </c>
      <c r="J109" s="4"/>
      <c r="K109" s="4"/>
      <c r="L109" s="4"/>
      <c r="M109" s="4"/>
    </row>
    <row r="110" spans="1:13" ht="16.5" x14ac:dyDescent="0.3">
      <c r="A110">
        <v>1</v>
      </c>
      <c r="B110" s="5" t="str">
        <f>IF($A$109="Alimentation, boissons et tabacs",VLOOKUP(VLOOKUP($A110,OUTIL!$E:$J,B$1,FALSE),REF!$K:$L,2,FALSE),IF($A$109="Demi produits",VLOOKUP(VLOOKUP($A110,OUTIL!$M:$R,B$1,FALSE),REF!$N:$O,2,FALSE),IF($A$109="Energie  et  lubrifiants",VLOOKUP(VLOOKUP($A110,OUTIL!$U:$Z,B$1,FALSE),REF!$Z:$AA,2,FALSE),IF($A$109="Or industriel",VLOOKUP(VLOOKUP($A110,OUTIL!$AC:$AH,B$1,FALSE),REF!$AC:$AD,2,FALSE),IF($A$109="Produits bruts d'origine animale et vegetale",VLOOKUP(VLOOKUP($A110,OUTIL!$AK:$AP,B$1,FALSE),REF!$Q:$R,2,FALSE),IF($A$109="Produits bruts d'origine minerale",VLOOKUP(VLOOKUP($A110,OUTIL!$AS:$AX,B$1,FALSE),REF!$AF:$AG,2,FALSE),IF($A$109="Produits finis de consommation",VLOOKUP(VLOOKUP($A110,OUTIL!$BA:$BF,B$1,FALSE),REF!$T:$U,2,FALSE),IF($A$109="Produits finis d'equipement agricole",VLOOKUP(VLOOKUP($A110,OUTIL!$BI:$BN,B$1,FALSE),REF!$AI:$AJ,2,FALSE),IF($A$109="Produits finis d'equipement industriel",VLOOKUP(VLOOKUP($A110,OUTIL!$BQ:$BV,B$1,FALSE),REF!$W:$X,2,FALSE),"Ahmadovitch")))))))))</f>
        <v>Fils, câbles et autres conducteurs isolés pour l'électricité</v>
      </c>
      <c r="C110" s="5">
        <f>ROUND(IF($A$109="Alimentation, boissons et tabacs",VLOOKUP($A110,OUTIL!$E:$J,C$1,FALSE),IF($A$109="Demi produits",VLOOKUP($A110,OUTIL!$M:$R,C$1,FALSE),IF($A$109="Energie  et  lubrifiants",VLOOKUP($A110,OUTIL!$U:$Z,C$1,FALSE),IF($A$109="Or industriel",VLOOKUP($A110,OUTIL!$AC:$AH,C$1,FALSE),IF($A$109="Produits bruts d'origine animale et vegetale",VLOOKUP($A110,OUTIL!$AK:$AP,C$1,FALSE),IF($A$109="Produits bruts d'origine minerale",VLOOKUP($A110,OUTIL!$AS:$AX,C$1,FALSE),IF($A$109="Produits finis de consommation",VLOOKUP($A110,OUTIL!$BA:$BF,C$1,FALSE),IF($A$109="Produits finis d'equipement agricole",VLOOKUP($A110,OUTIL!$BI:$BN,C$1,FALSE),IF($A$109="Produits finis d'equipement industriel",VLOOKUP($A110,OUTIL!$BQ:$BV,C$1,FALSE),"Ahmadovitch")))))))))/1000,0)</f>
        <v>118788</v>
      </c>
      <c r="D110" s="5">
        <f>ROUND(IF($A$109="Alimentation, boissons et tabacs",VLOOKUP($A110,OUTIL!$E:$J,D$1,FALSE),IF($A$109="Demi produits",VLOOKUP($A110,OUTIL!$M:$R,D$1,FALSE),IF($A$109="Energie  et  lubrifiants",VLOOKUP($A110,OUTIL!$U:$Z,D$1,FALSE),IF($A$109="Or industriel",VLOOKUP($A110,OUTIL!$AC:$AH,D$1,FALSE),IF($A$109="Produits bruts d'origine animale et vegetale",VLOOKUP($A110,OUTIL!$AK:$AP,D$1,FALSE),IF($A$109="Produits bruts d'origine minerale",VLOOKUP($A110,OUTIL!$AS:$AX,D$1,FALSE),IF($A$109="Produits finis de consommation",VLOOKUP($A110,OUTIL!$BA:$BF,D$1,FALSE),IF($A$109="Produits finis d'equipement agricole",VLOOKUP($A110,OUTIL!$BI:$BN,D$1,FALSE),IF($A$109="Produits finis d'equipement industriel",VLOOKUP($A110,OUTIL!$BQ:$BV,D$1,FALSE),"Ahmadovitch")))))))))/1000,0)</f>
        <v>27034967</v>
      </c>
      <c r="E110" s="5">
        <f>ROUND(IF($A$109="Alimentation, boissons et tabacs",VLOOKUP($A110,OUTIL!$E:$J,E$1,FALSE),IF($A$109="Demi produits",VLOOKUP($A110,OUTIL!$M:$R,E$1,FALSE),IF($A$109="Energie  et  lubrifiants",VLOOKUP($A110,OUTIL!$U:$Z,E$1,FALSE),IF($A$109="Or industriel",VLOOKUP($A110,OUTIL!$AC:$AH,E$1,FALSE),IF($A$109="Produits bruts d'origine animale et vegetale",VLOOKUP($A110,OUTIL!$AK:$AP,E$1,FALSE),IF($A$109="Produits bruts d'origine minerale",VLOOKUP($A110,OUTIL!$AS:$AX,E$1,FALSE),IF($A$109="Produits finis de consommation",VLOOKUP($A110,OUTIL!$BA:$BF,E$1,FALSE),IF($A$109="Produits finis d'equipement agricole",VLOOKUP($A110,OUTIL!$BI:$BN,E$1,FALSE),IF($A$109="Produits finis d'equipement industriel",VLOOKUP($A110,OUTIL!$BQ:$BV,E$1,FALSE),"Ahmadovitch")))))))))/1000,0)</f>
        <v>112563</v>
      </c>
      <c r="F110" s="5">
        <f>ROUND(IF($A$109="Alimentation, boissons et tabacs",VLOOKUP($A110,OUTIL!$E:$J,F$1,FALSE),IF($A$109="Demi produits",VLOOKUP($A110,OUTIL!$M:$R,F$1,FALSE),IF($A$109="Energie  et  lubrifiants",VLOOKUP($A110,OUTIL!$U:$Z,F$1,FALSE),IF($A$109="Or industriel",VLOOKUP($A110,OUTIL!$AC:$AH,F$1,FALSE),IF($A$109="Produits bruts d'origine animale et vegetale",VLOOKUP($A110,OUTIL!$AK:$AP,F$1,FALSE),IF($A$109="Produits bruts d'origine minerale",VLOOKUP($A110,OUTIL!$AS:$AX,F$1,FALSE),IF($A$109="Produits finis de consommation",VLOOKUP($A110,OUTIL!$BA:$BF,F$1,FALSE),IF($A$109="Produits finis d'equipement agricole",VLOOKUP($A110,OUTIL!$BI:$BN,F$1,FALSE),IF($A$109="Produits finis d'equipement industriel",VLOOKUP($A110,OUTIL!$BQ:$BV,F$1,FALSE),"Ahmadovitch")))))))))/1000,0)</f>
        <v>23391195</v>
      </c>
      <c r="J110" s="4"/>
      <c r="K110" s="4"/>
      <c r="L110" s="4"/>
      <c r="M110" s="4"/>
    </row>
    <row r="111" spans="1:13" ht="16.5" x14ac:dyDescent="0.3">
      <c r="A111">
        <v>2</v>
      </c>
      <c r="B111" s="5" t="str">
        <f>IF($A$109="Alimentation, boissons et tabacs",VLOOKUP(VLOOKUP($A111,OUTIL!$E:$J,B$1,FALSE),REF!$K:$L,2,FALSE),IF($A$109="Demi produits",VLOOKUP(VLOOKUP($A111,OUTIL!$M:$R,B$1,FALSE),REF!$N:$O,2,FALSE),IF($A$109="Energie  et  lubrifiants",VLOOKUP(VLOOKUP($A111,OUTIL!$U:$Z,B$1,FALSE),REF!$Z:$AA,2,FALSE),IF($A$109="Or industriel",VLOOKUP(VLOOKUP($A111,OUTIL!$AC:$AH,B$1,FALSE),REF!$AC:$AD,2,FALSE),IF($A$109="Produits bruts d'origine animale et vegetale",VLOOKUP(VLOOKUP($A111,OUTIL!$AK:$AP,B$1,FALSE),REF!$Q:$R,2,FALSE),IF($A$109="Produits bruts d'origine minerale",VLOOKUP(VLOOKUP($A111,OUTIL!$AS:$AX,B$1,FALSE),REF!$AF:$AG,2,FALSE),IF($A$109="Produits finis de consommation",VLOOKUP(VLOOKUP($A111,OUTIL!$BA:$BF,B$1,FALSE),REF!$T:$U,2,FALSE),IF($A$109="Produits finis d'equipement agricole",VLOOKUP(VLOOKUP($A111,OUTIL!$BI:$BN,B$1,FALSE),REF!$AI:$AJ,2,FALSE),IF($A$109="Produits finis d'equipement industriel",VLOOKUP(VLOOKUP($A111,OUTIL!$BQ:$BV,B$1,FALSE),REF!$W:$X,2,FALSE),"Ahmadovitch")))))))))</f>
        <v>Parties d'avions et d'autres véhicules aériens ou spatiaux</v>
      </c>
      <c r="C111" s="5">
        <f>ROUND(IF($A$109="Alimentation, boissons et tabacs",VLOOKUP($A111,OUTIL!$E:$J,C$1,FALSE),IF($A$109="Demi produits",VLOOKUP($A111,OUTIL!$M:$R,C$1,FALSE),IF($A$109="Energie  et  lubrifiants",VLOOKUP($A111,OUTIL!$U:$Z,C$1,FALSE),IF($A$109="Or industriel",VLOOKUP($A111,OUTIL!$AC:$AH,C$1,FALSE),IF($A$109="Produits bruts d'origine animale et vegetale",VLOOKUP($A111,OUTIL!$AK:$AP,C$1,FALSE),IF($A$109="Produits bruts d'origine minerale",VLOOKUP($A111,OUTIL!$AS:$AX,C$1,FALSE),IF($A$109="Produits finis de consommation",VLOOKUP($A111,OUTIL!$BA:$BF,C$1,FALSE),IF($A$109="Produits finis d'equipement agricole",VLOOKUP($A111,OUTIL!$BI:$BN,C$1,FALSE),IF($A$109="Produits finis d'equipement industriel",VLOOKUP($A111,OUTIL!$BQ:$BV,C$1,FALSE),"Ahmadovitch")))))))))/1000,0)</f>
        <v>1760</v>
      </c>
      <c r="D111" s="5">
        <f>ROUND(IF($A$109="Alimentation, boissons et tabacs",VLOOKUP($A111,OUTIL!$E:$J,D$1,FALSE),IF($A$109="Demi produits",VLOOKUP($A111,OUTIL!$M:$R,D$1,FALSE),IF($A$109="Energie  et  lubrifiants",VLOOKUP($A111,OUTIL!$U:$Z,D$1,FALSE),IF($A$109="Or industriel",VLOOKUP($A111,OUTIL!$AC:$AH,D$1,FALSE),IF($A$109="Produits bruts d'origine animale et vegetale",VLOOKUP($A111,OUTIL!$AK:$AP,D$1,FALSE),IF($A$109="Produits bruts d'origine minerale",VLOOKUP($A111,OUTIL!$AS:$AX,D$1,FALSE),IF($A$109="Produits finis de consommation",VLOOKUP($A111,OUTIL!$BA:$BF,D$1,FALSE),IF($A$109="Produits finis d'equipement agricole",VLOOKUP($A111,OUTIL!$BI:$BN,D$1,FALSE),IF($A$109="Produits finis d'equipement industriel",VLOOKUP($A111,OUTIL!$BQ:$BV,D$1,FALSE),"Ahmadovitch")))))))))/1000,0)</f>
        <v>8599289</v>
      </c>
      <c r="E111" s="5">
        <f>ROUND(IF($A$109="Alimentation, boissons et tabacs",VLOOKUP($A111,OUTIL!$E:$J,E$1,FALSE),IF($A$109="Demi produits",VLOOKUP($A111,OUTIL!$M:$R,E$1,FALSE),IF($A$109="Energie  et  lubrifiants",VLOOKUP($A111,OUTIL!$U:$Z,E$1,FALSE),IF($A$109="Or industriel",VLOOKUP($A111,OUTIL!$AC:$AH,E$1,FALSE),IF($A$109="Produits bruts d'origine animale et vegetale",VLOOKUP($A111,OUTIL!$AK:$AP,E$1,FALSE),IF($A$109="Produits bruts d'origine minerale",VLOOKUP($A111,OUTIL!$AS:$AX,E$1,FALSE),IF($A$109="Produits finis de consommation",VLOOKUP($A111,OUTIL!$BA:$BF,E$1,FALSE),IF($A$109="Produits finis d'equipement agricole",VLOOKUP($A111,OUTIL!$BI:$BN,E$1,FALSE),IF($A$109="Produits finis d'equipement industriel",VLOOKUP($A111,OUTIL!$BQ:$BV,E$1,FALSE),"Ahmadovitch")))))))))/1000,0)</f>
        <v>1537</v>
      </c>
      <c r="F111" s="5">
        <f>ROUND(IF($A$109="Alimentation, boissons et tabacs",VLOOKUP($A111,OUTIL!$E:$J,F$1,FALSE),IF($A$109="Demi produits",VLOOKUP($A111,OUTIL!$M:$R,F$1,FALSE),IF($A$109="Energie  et  lubrifiants",VLOOKUP($A111,OUTIL!$U:$Z,F$1,FALSE),IF($A$109="Or industriel",VLOOKUP($A111,OUTIL!$AC:$AH,F$1,FALSE),IF($A$109="Produits bruts d'origine animale et vegetale",VLOOKUP($A111,OUTIL!$AK:$AP,F$1,FALSE),IF($A$109="Produits bruts d'origine minerale",VLOOKUP($A111,OUTIL!$AS:$AX,F$1,FALSE),IF($A$109="Produits finis de consommation",VLOOKUP($A111,OUTIL!$BA:$BF,F$1,FALSE),IF($A$109="Produits finis d'equipement agricole",VLOOKUP($A111,OUTIL!$BI:$BN,F$1,FALSE),IF($A$109="Produits finis d'equipement industriel",VLOOKUP($A111,OUTIL!$BQ:$BV,F$1,FALSE),"Ahmadovitch")))))))))/1000,0)</f>
        <v>7198139</v>
      </c>
      <c r="J111" s="4"/>
      <c r="K111" s="4"/>
      <c r="L111" s="4"/>
      <c r="M111" s="4"/>
    </row>
    <row r="112" spans="1:13" ht="16.5" x14ac:dyDescent="0.3">
      <c r="A112">
        <v>3</v>
      </c>
      <c r="B112" s="5" t="str">
        <f>IF($A$109="Alimentation, boissons et tabacs",VLOOKUP(VLOOKUP($A112,OUTIL!$E:$J,B$1,FALSE),REF!$K:$L,2,FALSE),IF($A$109="Demi produits",VLOOKUP(VLOOKUP($A112,OUTIL!$M:$R,B$1,FALSE),REF!$N:$O,2,FALSE),IF($A$109="Energie  et  lubrifiants",VLOOKUP(VLOOKUP($A112,OUTIL!$U:$Z,B$1,FALSE),REF!$Z:$AA,2,FALSE),IF($A$109="Or industriel",VLOOKUP(VLOOKUP($A112,OUTIL!$AC:$AH,B$1,FALSE),REF!$AC:$AD,2,FALSE),IF($A$109="Produits bruts d'origine animale et vegetale",VLOOKUP(VLOOKUP($A112,OUTIL!$AK:$AP,B$1,FALSE),REF!$Q:$R,2,FALSE),IF($A$109="Produits bruts d'origine minerale",VLOOKUP(VLOOKUP($A112,OUTIL!$AS:$AX,B$1,FALSE),REF!$AF:$AG,2,FALSE),IF($A$109="Produits finis de consommation",VLOOKUP(VLOOKUP($A112,OUTIL!$BA:$BF,B$1,FALSE),REF!$T:$U,2,FALSE),IF($A$109="Produits finis d'equipement agricole",VLOOKUP(VLOOKUP($A112,OUTIL!$BI:$BN,B$1,FALSE),REF!$AI:$AJ,2,FALSE),IF($A$109="Produits finis d'equipement industriel",VLOOKUP(VLOOKUP($A112,OUTIL!$BQ:$BV,B$1,FALSE),REF!$W:$X,2,FALSE),"Ahmadovitch")))))))))</f>
        <v>Appareils pour la coupure ou la connexion des circuits électriques et résistances</v>
      </c>
      <c r="C112" s="5">
        <f>ROUND(IF($A$109="Alimentation, boissons et tabacs",VLOOKUP($A112,OUTIL!$E:$J,C$1,FALSE),IF($A$109="Demi produits",VLOOKUP($A112,OUTIL!$M:$R,C$1,FALSE),IF($A$109="Energie  et  lubrifiants",VLOOKUP($A112,OUTIL!$U:$Z,C$1,FALSE),IF($A$109="Or industriel",VLOOKUP($A112,OUTIL!$AC:$AH,C$1,FALSE),IF($A$109="Produits bruts d'origine animale et vegetale",VLOOKUP($A112,OUTIL!$AK:$AP,C$1,FALSE),IF($A$109="Produits bruts d'origine minerale",VLOOKUP($A112,OUTIL!$AS:$AX,C$1,FALSE),IF($A$109="Produits finis de consommation",VLOOKUP($A112,OUTIL!$BA:$BF,C$1,FALSE),IF($A$109="Produits finis d'equipement agricole",VLOOKUP($A112,OUTIL!$BI:$BN,C$1,FALSE),IF($A$109="Produits finis d'equipement industriel",VLOOKUP($A112,OUTIL!$BQ:$BV,C$1,FALSE),"Ahmadovitch")))))))))/1000,0)</f>
        <v>9260</v>
      </c>
      <c r="D112" s="5">
        <f>ROUND(IF($A$109="Alimentation, boissons et tabacs",VLOOKUP($A112,OUTIL!$E:$J,D$1,FALSE),IF($A$109="Demi produits",VLOOKUP($A112,OUTIL!$M:$R,D$1,FALSE),IF($A$109="Energie  et  lubrifiants",VLOOKUP($A112,OUTIL!$U:$Z,D$1,FALSE),IF($A$109="Or industriel",VLOOKUP($A112,OUTIL!$AC:$AH,D$1,FALSE),IF($A$109="Produits bruts d'origine animale et vegetale",VLOOKUP($A112,OUTIL!$AK:$AP,D$1,FALSE),IF($A$109="Produits bruts d'origine minerale",VLOOKUP($A112,OUTIL!$AS:$AX,D$1,FALSE),IF($A$109="Produits finis de consommation",VLOOKUP($A112,OUTIL!$BA:$BF,D$1,FALSE),IF($A$109="Produits finis d'equipement agricole",VLOOKUP($A112,OUTIL!$BI:$BN,D$1,FALSE),IF($A$109="Produits finis d'equipement industriel",VLOOKUP($A112,OUTIL!$BQ:$BV,D$1,FALSE),"Ahmadovitch")))))))))/1000,0)</f>
        <v>4849045</v>
      </c>
      <c r="E112" s="5">
        <f>ROUND(IF($A$109="Alimentation, boissons et tabacs",VLOOKUP($A112,OUTIL!$E:$J,E$1,FALSE),IF($A$109="Demi produits",VLOOKUP($A112,OUTIL!$M:$R,E$1,FALSE),IF($A$109="Energie  et  lubrifiants",VLOOKUP($A112,OUTIL!$U:$Z,E$1,FALSE),IF($A$109="Or industriel",VLOOKUP($A112,OUTIL!$AC:$AH,E$1,FALSE),IF($A$109="Produits bruts d'origine animale et vegetale",VLOOKUP($A112,OUTIL!$AK:$AP,E$1,FALSE),IF($A$109="Produits bruts d'origine minerale",VLOOKUP($A112,OUTIL!$AS:$AX,E$1,FALSE),IF($A$109="Produits finis de consommation",VLOOKUP($A112,OUTIL!$BA:$BF,E$1,FALSE),IF($A$109="Produits finis d'equipement agricole",VLOOKUP($A112,OUTIL!$BI:$BN,E$1,FALSE),IF($A$109="Produits finis d'equipement industriel",VLOOKUP($A112,OUTIL!$BQ:$BV,E$1,FALSE),"Ahmadovitch")))))))))/1000,0)</f>
        <v>8815</v>
      </c>
      <c r="F112" s="5">
        <f>ROUND(IF($A$109="Alimentation, boissons et tabacs",VLOOKUP($A112,OUTIL!$E:$J,F$1,FALSE),IF($A$109="Demi produits",VLOOKUP($A112,OUTIL!$M:$R,F$1,FALSE),IF($A$109="Energie  et  lubrifiants",VLOOKUP($A112,OUTIL!$U:$Z,F$1,FALSE),IF($A$109="Or industriel",VLOOKUP($A112,OUTIL!$AC:$AH,F$1,FALSE),IF($A$109="Produits bruts d'origine animale et vegetale",VLOOKUP($A112,OUTIL!$AK:$AP,F$1,FALSE),IF($A$109="Produits bruts d'origine minerale",VLOOKUP($A112,OUTIL!$AS:$AX,F$1,FALSE),IF($A$109="Produits finis de consommation",VLOOKUP($A112,OUTIL!$BA:$BF,F$1,FALSE),IF($A$109="Produits finis d'equipement agricole",VLOOKUP($A112,OUTIL!$BI:$BN,F$1,FALSE),IF($A$109="Produits finis d'equipement industriel",VLOOKUP($A112,OUTIL!$BQ:$BV,F$1,FALSE),"Ahmadovitch")))))))))/1000,0)</f>
        <v>4938897</v>
      </c>
      <c r="J112" s="4"/>
      <c r="K112" s="4"/>
      <c r="L112" s="4"/>
      <c r="M112" s="4"/>
    </row>
    <row r="113" spans="1:13" ht="16.5" x14ac:dyDescent="0.3">
      <c r="A113">
        <v>4</v>
      </c>
      <c r="B113" s="5" t="str">
        <f>IF($A$109="Alimentation, boissons et tabacs",VLOOKUP(VLOOKUP($A113,OUTIL!$E:$J,B$1,FALSE),REF!$K:$L,2,FALSE),IF($A$109="Demi produits",VLOOKUP(VLOOKUP($A113,OUTIL!$M:$R,B$1,FALSE),REF!$N:$O,2,FALSE),IF($A$109="Energie  et  lubrifiants",VLOOKUP(VLOOKUP($A113,OUTIL!$U:$Z,B$1,FALSE),REF!$Z:$AA,2,FALSE),IF($A$109="Or industriel",VLOOKUP(VLOOKUP($A113,OUTIL!$AC:$AH,B$1,FALSE),REF!$AC:$AD,2,FALSE),IF($A$109="Produits bruts d'origine animale et vegetale",VLOOKUP(VLOOKUP($A113,OUTIL!$AK:$AP,B$1,FALSE),REF!$Q:$R,2,FALSE),IF($A$109="Produits bruts d'origine minerale",VLOOKUP(VLOOKUP($A113,OUTIL!$AS:$AX,B$1,FALSE),REF!$AF:$AG,2,FALSE),IF($A$109="Produits finis de consommation",VLOOKUP(VLOOKUP($A113,OUTIL!$BA:$BF,B$1,FALSE),REF!$T:$U,2,FALSE),IF($A$109="Produits finis d'equipement agricole",VLOOKUP(VLOOKUP($A113,OUTIL!$BI:$BN,B$1,FALSE),REF!$AI:$AJ,2,FALSE),IF($A$109="Produits finis d'equipement industriel",VLOOKUP(VLOOKUP($A113,OUTIL!$BQ:$BV,B$1,FALSE),REF!$W:$X,2,FALSE),"Ahmadovitch")))))))))</f>
        <v>Bandages et pneumatiques</v>
      </c>
      <c r="C113" s="5">
        <f>ROUND(IF($A$109="Alimentation, boissons et tabacs",VLOOKUP($A113,OUTIL!$E:$J,C$1,FALSE),IF($A$109="Demi produits",VLOOKUP($A113,OUTIL!$M:$R,C$1,FALSE),IF($A$109="Energie  et  lubrifiants",VLOOKUP($A113,OUTIL!$U:$Z,C$1,FALSE),IF($A$109="Or industriel",VLOOKUP($A113,OUTIL!$AC:$AH,C$1,FALSE),IF($A$109="Produits bruts d'origine animale et vegetale",VLOOKUP($A113,OUTIL!$AK:$AP,C$1,FALSE),IF($A$109="Produits bruts d'origine minerale",VLOOKUP($A113,OUTIL!$AS:$AX,C$1,FALSE),IF($A$109="Produits finis de consommation",VLOOKUP($A113,OUTIL!$BA:$BF,C$1,FALSE),IF($A$109="Produits finis d'equipement agricole",VLOOKUP($A113,OUTIL!$BI:$BN,C$1,FALSE),IF($A$109="Produits finis d'equipement industriel",VLOOKUP($A113,OUTIL!$BQ:$BV,C$1,FALSE),"Ahmadovitch")))))))))/1000,0)</f>
        <v>30271</v>
      </c>
      <c r="D113" s="5">
        <f>ROUND(IF($A$109="Alimentation, boissons et tabacs",VLOOKUP($A113,OUTIL!$E:$J,D$1,FALSE),IF($A$109="Demi produits",VLOOKUP($A113,OUTIL!$M:$R,D$1,FALSE),IF($A$109="Energie  et  lubrifiants",VLOOKUP($A113,OUTIL!$U:$Z,D$1,FALSE),IF($A$109="Or industriel",VLOOKUP($A113,OUTIL!$AC:$AH,D$1,FALSE),IF($A$109="Produits bruts d'origine animale et vegetale",VLOOKUP($A113,OUTIL!$AK:$AP,D$1,FALSE),IF($A$109="Produits bruts d'origine minerale",VLOOKUP($A113,OUTIL!$AS:$AX,D$1,FALSE),IF($A$109="Produits finis de consommation",VLOOKUP($A113,OUTIL!$BA:$BF,D$1,FALSE),IF($A$109="Produits finis d'equipement agricole",VLOOKUP($A113,OUTIL!$BI:$BN,D$1,FALSE),IF($A$109="Produits finis d'equipement industriel",VLOOKUP($A113,OUTIL!$BQ:$BV,D$1,FALSE),"Ahmadovitch")))))))))/1000,0)</f>
        <v>778207</v>
      </c>
      <c r="E113" s="5">
        <f>ROUND(IF($A$109="Alimentation, boissons et tabacs",VLOOKUP($A113,OUTIL!$E:$J,E$1,FALSE),IF($A$109="Demi produits",VLOOKUP($A113,OUTIL!$M:$R,E$1,FALSE),IF($A$109="Energie  et  lubrifiants",VLOOKUP($A113,OUTIL!$U:$Z,E$1,FALSE),IF($A$109="Or industriel",VLOOKUP($A113,OUTIL!$AC:$AH,E$1,FALSE),IF($A$109="Produits bruts d'origine animale et vegetale",VLOOKUP($A113,OUTIL!$AK:$AP,E$1,FALSE),IF($A$109="Produits bruts d'origine minerale",VLOOKUP($A113,OUTIL!$AS:$AX,E$1,FALSE),IF($A$109="Produits finis de consommation",VLOOKUP($A113,OUTIL!$BA:$BF,E$1,FALSE),IF($A$109="Produits finis d'equipement agricole",VLOOKUP($A113,OUTIL!$BI:$BN,E$1,FALSE),IF($A$109="Produits finis d'equipement industriel",VLOOKUP($A113,OUTIL!$BQ:$BV,E$1,FALSE),"Ahmadovitch")))))))))/1000,0)</f>
        <v>3323</v>
      </c>
      <c r="F113" s="5">
        <f>ROUND(IF($A$109="Alimentation, boissons et tabacs",VLOOKUP($A113,OUTIL!$E:$J,F$1,FALSE),IF($A$109="Demi produits",VLOOKUP($A113,OUTIL!$M:$R,F$1,FALSE),IF($A$109="Energie  et  lubrifiants",VLOOKUP($A113,OUTIL!$U:$Z,F$1,FALSE),IF($A$109="Or industriel",VLOOKUP($A113,OUTIL!$AC:$AH,F$1,FALSE),IF($A$109="Produits bruts d'origine animale et vegetale",VLOOKUP($A113,OUTIL!$AK:$AP,F$1,FALSE),IF($A$109="Produits bruts d'origine minerale",VLOOKUP($A113,OUTIL!$AS:$AX,F$1,FALSE),IF($A$109="Produits finis de consommation",VLOOKUP($A113,OUTIL!$BA:$BF,F$1,FALSE),IF($A$109="Produits finis d'equipement agricole",VLOOKUP($A113,OUTIL!$BI:$BN,F$1,FALSE),IF($A$109="Produits finis d'equipement industriel",VLOOKUP($A113,OUTIL!$BQ:$BV,F$1,FALSE),"Ahmadovitch")))))))))/1000,0)</f>
        <v>94508</v>
      </c>
      <c r="J113" s="4"/>
      <c r="K113" s="4"/>
      <c r="L113" s="4"/>
      <c r="M113" s="4"/>
    </row>
    <row r="114" spans="1:13" ht="16.5" x14ac:dyDescent="0.3">
      <c r="A114">
        <v>5</v>
      </c>
      <c r="B114" s="5" t="str">
        <f>IF($A$109="Alimentation, boissons et tabacs",VLOOKUP(VLOOKUP($A114,OUTIL!$E:$J,B$1,FALSE),REF!$K:$L,2,FALSE),IF($A$109="Demi produits",VLOOKUP(VLOOKUP($A114,OUTIL!$M:$R,B$1,FALSE),REF!$N:$O,2,FALSE),IF($A$109="Energie  et  lubrifiants",VLOOKUP(VLOOKUP($A114,OUTIL!$U:$Z,B$1,FALSE),REF!$Z:$AA,2,FALSE),IF($A$109="Or industriel",VLOOKUP(VLOOKUP($A114,OUTIL!$AC:$AH,B$1,FALSE),REF!$AC:$AD,2,FALSE),IF($A$109="Produits bruts d'origine animale et vegetale",VLOOKUP(VLOOKUP($A114,OUTIL!$AK:$AP,B$1,FALSE),REF!$Q:$R,2,FALSE),IF($A$109="Produits bruts d'origine minerale",VLOOKUP(VLOOKUP($A114,OUTIL!$AS:$AX,B$1,FALSE),REF!$AF:$AG,2,FALSE),IF($A$109="Produits finis de consommation",VLOOKUP(VLOOKUP($A114,OUTIL!$BA:$BF,B$1,FALSE),REF!$T:$U,2,FALSE),IF($A$109="Produits finis d'equipement agricole",VLOOKUP(VLOOKUP($A114,OUTIL!$BI:$BN,B$1,FALSE),REF!$AI:$AJ,2,FALSE),IF($A$109="Produits finis d'equipement industriel",VLOOKUP(VLOOKUP($A114,OUTIL!$BQ:$BV,B$1,FALSE),REF!$W:$X,2,FALSE),"Ahmadovitch")))))))))</f>
        <v>Moteurs à pistons; autres moteurs et leurs parties</v>
      </c>
      <c r="C114" s="5">
        <f>ROUND(IF($A$109="Alimentation, boissons et tabacs",VLOOKUP($A114,OUTIL!$E:$J,C$1,FALSE),IF($A$109="Demi produits",VLOOKUP($A114,OUTIL!$M:$R,C$1,FALSE),IF($A$109="Energie  et  lubrifiants",VLOOKUP($A114,OUTIL!$U:$Z,C$1,FALSE),IF($A$109="Or industriel",VLOOKUP($A114,OUTIL!$AC:$AH,C$1,FALSE),IF($A$109="Produits bruts d'origine animale et vegetale",VLOOKUP($A114,OUTIL!$AK:$AP,C$1,FALSE),IF($A$109="Produits bruts d'origine minerale",VLOOKUP($A114,OUTIL!$AS:$AX,C$1,FALSE),IF($A$109="Produits finis de consommation",VLOOKUP($A114,OUTIL!$BA:$BF,C$1,FALSE),IF($A$109="Produits finis d'equipement agricole",VLOOKUP($A114,OUTIL!$BI:$BN,C$1,FALSE),IF($A$109="Produits finis d'equipement industriel",VLOOKUP($A114,OUTIL!$BQ:$BV,C$1,FALSE),"Ahmadovitch")))))))))/1000,0)</f>
        <v>3492</v>
      </c>
      <c r="D114" s="5">
        <f>ROUND(IF($A$109="Alimentation, boissons et tabacs",VLOOKUP($A114,OUTIL!$E:$J,D$1,FALSE),IF($A$109="Demi produits",VLOOKUP($A114,OUTIL!$M:$R,D$1,FALSE),IF($A$109="Energie  et  lubrifiants",VLOOKUP($A114,OUTIL!$U:$Z,D$1,FALSE),IF($A$109="Or industriel",VLOOKUP($A114,OUTIL!$AC:$AH,D$1,FALSE),IF($A$109="Produits bruts d'origine animale et vegetale",VLOOKUP($A114,OUTIL!$AK:$AP,D$1,FALSE),IF($A$109="Produits bruts d'origine minerale",VLOOKUP($A114,OUTIL!$AS:$AX,D$1,FALSE),IF($A$109="Produits finis de consommation",VLOOKUP($A114,OUTIL!$BA:$BF,D$1,FALSE),IF($A$109="Produits finis d'equipement agricole",VLOOKUP($A114,OUTIL!$BI:$BN,D$1,FALSE),IF($A$109="Produits finis d'equipement industriel",VLOOKUP($A114,OUTIL!$BQ:$BV,D$1,FALSE),"Ahmadovitch")))))))))/1000,0)</f>
        <v>688978</v>
      </c>
      <c r="E114" s="5">
        <f>ROUND(IF($A$109="Alimentation, boissons et tabacs",VLOOKUP($A114,OUTIL!$E:$J,E$1,FALSE),IF($A$109="Demi produits",VLOOKUP($A114,OUTIL!$M:$R,E$1,FALSE),IF($A$109="Energie  et  lubrifiants",VLOOKUP($A114,OUTIL!$U:$Z,E$1,FALSE),IF($A$109="Or industriel",VLOOKUP($A114,OUTIL!$AC:$AH,E$1,FALSE),IF($A$109="Produits bruts d'origine animale et vegetale",VLOOKUP($A114,OUTIL!$AK:$AP,E$1,FALSE),IF($A$109="Produits bruts d'origine minerale",VLOOKUP($A114,OUTIL!$AS:$AX,E$1,FALSE),IF($A$109="Produits finis de consommation",VLOOKUP($A114,OUTIL!$BA:$BF,E$1,FALSE),IF($A$109="Produits finis d'equipement agricole",VLOOKUP($A114,OUTIL!$BI:$BN,E$1,FALSE),IF($A$109="Produits finis d'equipement industriel",VLOOKUP($A114,OUTIL!$BQ:$BV,E$1,FALSE),"Ahmadovitch")))))))))/1000,0)</f>
        <v>1621</v>
      </c>
      <c r="F114" s="5">
        <f>ROUND(IF($A$109="Alimentation, boissons et tabacs",VLOOKUP($A114,OUTIL!$E:$J,F$1,FALSE),IF($A$109="Demi produits",VLOOKUP($A114,OUTIL!$M:$R,F$1,FALSE),IF($A$109="Energie  et  lubrifiants",VLOOKUP($A114,OUTIL!$U:$Z,F$1,FALSE),IF($A$109="Or industriel",VLOOKUP($A114,OUTIL!$AC:$AH,F$1,FALSE),IF($A$109="Produits bruts d'origine animale et vegetale",VLOOKUP($A114,OUTIL!$AK:$AP,F$1,FALSE),IF($A$109="Produits bruts d'origine minerale",VLOOKUP($A114,OUTIL!$AS:$AX,F$1,FALSE),IF($A$109="Produits finis de consommation",VLOOKUP($A114,OUTIL!$BA:$BF,F$1,FALSE),IF($A$109="Produits finis d'equipement agricole",VLOOKUP($A114,OUTIL!$BI:$BN,F$1,FALSE),IF($A$109="Produits finis d'equipement industriel",VLOOKUP($A114,OUTIL!$BQ:$BV,F$1,FALSE),"Ahmadovitch")))))))))/1000,0)</f>
        <v>470328</v>
      </c>
      <c r="J114" s="4"/>
      <c r="K114" s="4"/>
      <c r="L114" s="4"/>
      <c r="M114" s="4"/>
    </row>
    <row r="115" spans="1:13" ht="16.5" x14ac:dyDescent="0.3">
      <c r="A115">
        <v>6</v>
      </c>
      <c r="B115" s="5" t="str">
        <f>IF($A$109="Alimentation, boissons et tabacs",VLOOKUP(VLOOKUP($A115,OUTIL!$E:$J,B$1,FALSE),REF!$K:$L,2,FALSE),IF($A$109="Demi produits",VLOOKUP(VLOOKUP($A115,OUTIL!$M:$R,B$1,FALSE),REF!$N:$O,2,FALSE),IF($A$109="Energie  et  lubrifiants",VLOOKUP(VLOOKUP($A115,OUTIL!$U:$Z,B$1,FALSE),REF!$Z:$AA,2,FALSE),IF($A$109="Or industriel",VLOOKUP(VLOOKUP($A115,OUTIL!$AC:$AH,B$1,FALSE),REF!$AC:$AD,2,FALSE),IF($A$109="Produits bruts d'origine animale et vegetale",VLOOKUP(VLOOKUP($A115,OUTIL!$AK:$AP,B$1,FALSE),REF!$Q:$R,2,FALSE),IF($A$109="Produits bruts d'origine minerale",VLOOKUP(VLOOKUP($A115,OUTIL!$AS:$AX,B$1,FALSE),REF!$AF:$AG,2,FALSE),IF($A$109="Produits finis de consommation",VLOOKUP(VLOOKUP($A115,OUTIL!$BA:$BF,B$1,FALSE),REF!$T:$U,2,FALSE),IF($A$109="Produits finis d'equipement agricole",VLOOKUP(VLOOKUP($A115,OUTIL!$BI:$BN,B$1,FALSE),REF!$AI:$AJ,2,FALSE),IF($A$109="Produits finis d'equipement industriel",VLOOKUP(VLOOKUP($A115,OUTIL!$BQ:$BV,B$1,FALSE),REF!$W:$X,2,FALSE),"Ahmadovitch")))))))))</f>
        <v>Appareils électriques pour la téléphonie ou la télégraphie par fil</v>
      </c>
      <c r="C115" s="5">
        <f>ROUND(IF($A$109="Alimentation, boissons et tabacs",VLOOKUP($A115,OUTIL!$E:$J,C$1,FALSE),IF($A$109="Demi produits",VLOOKUP($A115,OUTIL!$M:$R,C$1,FALSE),IF($A$109="Energie  et  lubrifiants",VLOOKUP($A115,OUTIL!$U:$Z,C$1,FALSE),IF($A$109="Or industriel",VLOOKUP($A115,OUTIL!$AC:$AH,C$1,FALSE),IF($A$109="Produits bruts d'origine animale et vegetale",VLOOKUP($A115,OUTIL!$AK:$AP,C$1,FALSE),IF($A$109="Produits bruts d'origine minerale",VLOOKUP($A115,OUTIL!$AS:$AX,C$1,FALSE),IF($A$109="Produits finis de consommation",VLOOKUP($A115,OUTIL!$BA:$BF,C$1,FALSE),IF($A$109="Produits finis d'equipement agricole",VLOOKUP($A115,OUTIL!$BI:$BN,C$1,FALSE),IF($A$109="Produits finis d'equipement industriel",VLOOKUP($A115,OUTIL!$BQ:$BV,C$1,FALSE),"Ahmadovitch")))))))))/1000,0)</f>
        <v>164</v>
      </c>
      <c r="D115" s="5">
        <f>ROUND(IF($A$109="Alimentation, boissons et tabacs",VLOOKUP($A115,OUTIL!$E:$J,D$1,FALSE),IF($A$109="Demi produits",VLOOKUP($A115,OUTIL!$M:$R,D$1,FALSE),IF($A$109="Energie  et  lubrifiants",VLOOKUP($A115,OUTIL!$U:$Z,D$1,FALSE),IF($A$109="Or industriel",VLOOKUP($A115,OUTIL!$AC:$AH,D$1,FALSE),IF($A$109="Produits bruts d'origine animale et vegetale",VLOOKUP($A115,OUTIL!$AK:$AP,D$1,FALSE),IF($A$109="Produits bruts d'origine minerale",VLOOKUP($A115,OUTIL!$AS:$AX,D$1,FALSE),IF($A$109="Produits finis de consommation",VLOOKUP($A115,OUTIL!$BA:$BF,D$1,FALSE),IF($A$109="Produits finis d'equipement agricole",VLOOKUP($A115,OUTIL!$BI:$BN,D$1,FALSE),IF($A$109="Produits finis d'equipement industriel",VLOOKUP($A115,OUTIL!$BQ:$BV,D$1,FALSE),"Ahmadovitch")))))))))/1000,0)</f>
        <v>591416</v>
      </c>
      <c r="E115" s="5">
        <f>ROUND(IF($A$109="Alimentation, boissons et tabacs",VLOOKUP($A115,OUTIL!$E:$J,E$1,FALSE),IF($A$109="Demi produits",VLOOKUP($A115,OUTIL!$M:$R,E$1,FALSE),IF($A$109="Energie  et  lubrifiants",VLOOKUP($A115,OUTIL!$U:$Z,E$1,FALSE),IF($A$109="Or industriel",VLOOKUP($A115,OUTIL!$AC:$AH,E$1,FALSE),IF($A$109="Produits bruts d'origine animale et vegetale",VLOOKUP($A115,OUTIL!$AK:$AP,E$1,FALSE),IF($A$109="Produits bruts d'origine minerale",VLOOKUP($A115,OUTIL!$AS:$AX,E$1,FALSE),IF($A$109="Produits finis de consommation",VLOOKUP($A115,OUTIL!$BA:$BF,E$1,FALSE),IF($A$109="Produits finis d'equipement agricole",VLOOKUP($A115,OUTIL!$BI:$BN,E$1,FALSE),IF($A$109="Produits finis d'equipement industriel",VLOOKUP($A115,OUTIL!$BQ:$BV,E$1,FALSE),"Ahmadovitch")))))))))/1000,0)</f>
        <v>168</v>
      </c>
      <c r="F115" s="5">
        <f>ROUND(IF($A$109="Alimentation, boissons et tabacs",VLOOKUP($A115,OUTIL!$E:$J,F$1,FALSE),IF($A$109="Demi produits",VLOOKUP($A115,OUTIL!$M:$R,F$1,FALSE),IF($A$109="Energie  et  lubrifiants",VLOOKUP($A115,OUTIL!$U:$Z,F$1,FALSE),IF($A$109="Or industriel",VLOOKUP($A115,OUTIL!$AC:$AH,F$1,FALSE),IF($A$109="Produits bruts d'origine animale et vegetale",VLOOKUP($A115,OUTIL!$AK:$AP,F$1,FALSE),IF($A$109="Produits bruts d'origine minerale",VLOOKUP($A115,OUTIL!$AS:$AX,F$1,FALSE),IF($A$109="Produits finis de consommation",VLOOKUP($A115,OUTIL!$BA:$BF,F$1,FALSE),IF($A$109="Produits finis d'equipement agricole",VLOOKUP($A115,OUTIL!$BI:$BN,F$1,FALSE),IF($A$109="Produits finis d'equipement industriel",VLOOKUP($A115,OUTIL!$BQ:$BV,F$1,FALSE),"Ahmadovitch")))))))))/1000,0)</f>
        <v>844948</v>
      </c>
      <c r="G115" s="4"/>
      <c r="H115" s="4"/>
      <c r="I115" s="4"/>
      <c r="J115" s="4"/>
      <c r="K115" s="4"/>
      <c r="L115" s="4"/>
      <c r="M115" s="4"/>
    </row>
    <row r="116" spans="1:13" ht="16.5" x14ac:dyDescent="0.3">
      <c r="A116">
        <v>7</v>
      </c>
      <c r="B116" s="5" t="str">
        <f>IF($A$109="Alimentation, boissons et tabacs",VLOOKUP(VLOOKUP($A116,OUTIL!$E:$J,B$1,FALSE),REF!$K:$L,2,FALSE),IF($A$109="Demi produits",VLOOKUP(VLOOKUP($A116,OUTIL!$M:$R,B$1,FALSE),REF!$N:$O,2,FALSE),IF($A$109="Energie  et  lubrifiants",VLOOKUP(VLOOKUP($A116,OUTIL!$U:$Z,B$1,FALSE),REF!$Z:$AA,2,FALSE),IF($A$109="Or industriel",VLOOKUP(VLOOKUP($A116,OUTIL!$AC:$AH,B$1,FALSE),REF!$AC:$AD,2,FALSE),IF($A$109="Produits bruts d'origine animale et vegetale",VLOOKUP(VLOOKUP($A116,OUTIL!$AK:$AP,B$1,FALSE),REF!$Q:$R,2,FALSE),IF($A$109="Produits bruts d'origine minerale",VLOOKUP(VLOOKUP($A116,OUTIL!$AS:$AX,B$1,FALSE),REF!$AF:$AG,2,FALSE),IF($A$109="Produits finis de consommation",VLOOKUP(VLOOKUP($A116,OUTIL!$BA:$BF,B$1,FALSE),REF!$T:$U,2,FALSE),IF($A$109="Produits finis d'equipement agricole",VLOOKUP(VLOOKUP($A116,OUTIL!$BI:$BN,B$1,FALSE),REF!$AI:$AJ,2,FALSE),IF($A$109="Produits finis d'equipement industriel",VLOOKUP(VLOOKUP($A116,OUTIL!$BQ:$BV,B$1,FALSE),REF!$W:$X,2,FALSE),"Ahmadovitch")))))))))</f>
        <v>Circuits intégrés et micro-assemblages électroniques</v>
      </c>
      <c r="C116" s="5">
        <f>ROUND(IF($A$109="Alimentation, boissons et tabacs",VLOOKUP($A116,OUTIL!$E:$J,C$1,FALSE),IF($A$109="Demi produits",VLOOKUP($A116,OUTIL!$M:$R,C$1,FALSE),IF($A$109="Energie  et  lubrifiants",VLOOKUP($A116,OUTIL!$U:$Z,C$1,FALSE),IF($A$109="Or industriel",VLOOKUP($A116,OUTIL!$AC:$AH,C$1,FALSE),IF($A$109="Produits bruts d'origine animale et vegetale",VLOOKUP($A116,OUTIL!$AK:$AP,C$1,FALSE),IF($A$109="Produits bruts d'origine minerale",VLOOKUP($A116,OUTIL!$AS:$AX,C$1,FALSE),IF($A$109="Produits finis de consommation",VLOOKUP($A116,OUTIL!$BA:$BF,C$1,FALSE),IF($A$109="Produits finis d'equipement agricole",VLOOKUP($A116,OUTIL!$BI:$BN,C$1,FALSE),IF($A$109="Produits finis d'equipement industriel",VLOOKUP($A116,OUTIL!$BQ:$BV,C$1,FALSE),"Ahmadovitch")))))))))/1000,0)</f>
        <v>309</v>
      </c>
      <c r="D116" s="5">
        <f>ROUND(IF($A$109="Alimentation, boissons et tabacs",VLOOKUP($A116,OUTIL!$E:$J,D$1,FALSE),IF($A$109="Demi produits",VLOOKUP($A116,OUTIL!$M:$R,D$1,FALSE),IF($A$109="Energie  et  lubrifiants",VLOOKUP($A116,OUTIL!$U:$Z,D$1,FALSE),IF($A$109="Or industriel",VLOOKUP($A116,OUTIL!$AC:$AH,D$1,FALSE),IF($A$109="Produits bruts d'origine animale et vegetale",VLOOKUP($A116,OUTIL!$AK:$AP,D$1,FALSE),IF($A$109="Produits bruts d'origine minerale",VLOOKUP($A116,OUTIL!$AS:$AX,D$1,FALSE),IF($A$109="Produits finis de consommation",VLOOKUP($A116,OUTIL!$BA:$BF,D$1,FALSE),IF($A$109="Produits finis d'equipement agricole",VLOOKUP($A116,OUTIL!$BI:$BN,D$1,FALSE),IF($A$109="Produits finis d'equipement industriel",VLOOKUP($A116,OUTIL!$BQ:$BV,D$1,FALSE),"Ahmadovitch")))))))))/1000,0)</f>
        <v>517300</v>
      </c>
      <c r="E116" s="5">
        <f>ROUND(IF($A$109="Alimentation, boissons et tabacs",VLOOKUP($A116,OUTIL!$E:$J,E$1,FALSE),IF($A$109="Demi produits",VLOOKUP($A116,OUTIL!$M:$R,E$1,FALSE),IF($A$109="Energie  et  lubrifiants",VLOOKUP($A116,OUTIL!$U:$Z,E$1,FALSE),IF($A$109="Or industriel",VLOOKUP($A116,OUTIL!$AC:$AH,E$1,FALSE),IF($A$109="Produits bruts d'origine animale et vegetale",VLOOKUP($A116,OUTIL!$AK:$AP,E$1,FALSE),IF($A$109="Produits bruts d'origine minerale",VLOOKUP($A116,OUTIL!$AS:$AX,E$1,FALSE),IF($A$109="Produits finis de consommation",VLOOKUP($A116,OUTIL!$BA:$BF,E$1,FALSE),IF($A$109="Produits finis d'equipement agricole",VLOOKUP($A116,OUTIL!$BI:$BN,E$1,FALSE),IF($A$109="Produits finis d'equipement industriel",VLOOKUP($A116,OUTIL!$BQ:$BV,E$1,FALSE),"Ahmadovitch")))))))))/1000,0)</f>
        <v>872</v>
      </c>
      <c r="F116" s="5">
        <f>ROUND(IF($A$109="Alimentation, boissons et tabacs",VLOOKUP($A116,OUTIL!$E:$J,F$1,FALSE),IF($A$109="Demi produits",VLOOKUP($A116,OUTIL!$M:$R,F$1,FALSE),IF($A$109="Energie  et  lubrifiants",VLOOKUP($A116,OUTIL!$U:$Z,F$1,FALSE),IF($A$109="Or industriel",VLOOKUP($A116,OUTIL!$AC:$AH,F$1,FALSE),IF($A$109="Produits bruts d'origine animale et vegetale",VLOOKUP($A116,OUTIL!$AK:$AP,F$1,FALSE),IF($A$109="Produits bruts d'origine minerale",VLOOKUP($A116,OUTIL!$AS:$AX,F$1,FALSE),IF($A$109="Produits finis de consommation",VLOOKUP($A116,OUTIL!$BA:$BF,F$1,FALSE),IF($A$109="Produits finis d'equipement agricole",VLOOKUP($A116,OUTIL!$BI:$BN,F$1,FALSE),IF($A$109="Produits finis d'equipement industriel",VLOOKUP($A116,OUTIL!$BQ:$BV,F$1,FALSE),"Ahmadovitch")))))))))/1000,0)</f>
        <v>835715</v>
      </c>
      <c r="J116" s="4"/>
      <c r="K116" s="4"/>
      <c r="L116" s="4"/>
      <c r="M116" s="4"/>
    </row>
    <row r="117" spans="1:13" ht="16.5" x14ac:dyDescent="0.3">
      <c r="A117">
        <v>8</v>
      </c>
      <c r="B117" s="5" t="str">
        <f>IF($A$109="Alimentation, boissons et tabacs",VLOOKUP(VLOOKUP($A117,OUTIL!$E:$J,B$1,FALSE),REF!$K:$L,2,FALSE),IF($A$109="Demi produits",VLOOKUP(VLOOKUP($A117,OUTIL!$M:$R,B$1,FALSE),REF!$N:$O,2,FALSE),IF($A$109="Energie  et  lubrifiants",VLOOKUP(VLOOKUP($A117,OUTIL!$U:$Z,B$1,FALSE),REF!$Z:$AA,2,FALSE),IF($A$109="Or industriel",VLOOKUP(VLOOKUP($A117,OUTIL!$AC:$AH,B$1,FALSE),REF!$AC:$AD,2,FALSE),IF($A$109="Produits bruts d'origine animale et vegetale",VLOOKUP(VLOOKUP($A117,OUTIL!$AK:$AP,B$1,FALSE),REF!$Q:$R,2,FALSE),IF($A$109="Produits bruts d'origine minerale",VLOOKUP(VLOOKUP($A117,OUTIL!$AS:$AX,B$1,FALSE),REF!$AF:$AG,2,FALSE),IF($A$109="Produits finis de consommation",VLOOKUP(VLOOKUP($A117,OUTIL!$BA:$BF,B$1,FALSE),REF!$T:$U,2,FALSE),IF($A$109="Produits finis d'equipement agricole",VLOOKUP(VLOOKUP($A117,OUTIL!$BI:$BN,B$1,FALSE),REF!$AI:$AJ,2,FALSE),IF($A$109="Produits finis d'equipement industriel",VLOOKUP(VLOOKUP($A117,OUTIL!$BQ:$BV,B$1,FALSE),REF!$W:$X,2,FALSE),"Ahmadovitch")))))))))</f>
        <v>Appareils émetteurs; récepteurs; pour la radiotéléphonie, la radiotélégraphie</v>
      </c>
      <c r="C117" s="5">
        <f>ROUND(IF($A$109="Alimentation, boissons et tabacs",VLOOKUP($A117,OUTIL!$E:$J,C$1,FALSE),IF($A$109="Demi produits",VLOOKUP($A117,OUTIL!$M:$R,C$1,FALSE),IF($A$109="Energie  et  lubrifiants",VLOOKUP($A117,OUTIL!$U:$Z,C$1,FALSE),IF($A$109="Or industriel",VLOOKUP($A117,OUTIL!$AC:$AH,C$1,FALSE),IF($A$109="Produits bruts d'origine animale et vegetale",VLOOKUP($A117,OUTIL!$AK:$AP,C$1,FALSE),IF($A$109="Produits bruts d'origine minerale",VLOOKUP($A117,OUTIL!$AS:$AX,C$1,FALSE),IF($A$109="Produits finis de consommation",VLOOKUP($A117,OUTIL!$BA:$BF,C$1,FALSE),IF($A$109="Produits finis d'equipement agricole",VLOOKUP($A117,OUTIL!$BI:$BN,C$1,FALSE),IF($A$109="Produits finis d'equipement industriel",VLOOKUP($A117,OUTIL!$BQ:$BV,C$1,FALSE),"Ahmadovitch")))))))))/1000,0)</f>
        <v>50</v>
      </c>
      <c r="D117" s="5">
        <f>ROUND(IF($A$109="Alimentation, boissons et tabacs",VLOOKUP($A117,OUTIL!$E:$J,D$1,FALSE),IF($A$109="Demi produits",VLOOKUP($A117,OUTIL!$M:$R,D$1,FALSE),IF($A$109="Energie  et  lubrifiants",VLOOKUP($A117,OUTIL!$U:$Z,D$1,FALSE),IF($A$109="Or industriel",VLOOKUP($A117,OUTIL!$AC:$AH,D$1,FALSE),IF($A$109="Produits bruts d'origine animale et vegetale",VLOOKUP($A117,OUTIL!$AK:$AP,D$1,FALSE),IF($A$109="Produits bruts d'origine minerale",VLOOKUP($A117,OUTIL!$AS:$AX,D$1,FALSE),IF($A$109="Produits finis de consommation",VLOOKUP($A117,OUTIL!$BA:$BF,D$1,FALSE),IF($A$109="Produits finis d'equipement agricole",VLOOKUP($A117,OUTIL!$BI:$BN,D$1,FALSE),IF($A$109="Produits finis d'equipement industriel",VLOOKUP($A117,OUTIL!$BQ:$BV,D$1,FALSE),"Ahmadovitch")))))))))/1000,0)</f>
        <v>410805</v>
      </c>
      <c r="E117" s="5">
        <f>ROUND(IF($A$109="Alimentation, boissons et tabacs",VLOOKUP($A117,OUTIL!$E:$J,E$1,FALSE),IF($A$109="Demi produits",VLOOKUP($A117,OUTIL!$M:$R,E$1,FALSE),IF($A$109="Energie  et  lubrifiants",VLOOKUP($A117,OUTIL!$U:$Z,E$1,FALSE),IF($A$109="Or industriel",VLOOKUP($A117,OUTIL!$AC:$AH,E$1,FALSE),IF($A$109="Produits bruts d'origine animale et vegetale",VLOOKUP($A117,OUTIL!$AK:$AP,E$1,FALSE),IF($A$109="Produits bruts d'origine minerale",VLOOKUP($A117,OUTIL!$AS:$AX,E$1,FALSE),IF($A$109="Produits finis de consommation",VLOOKUP($A117,OUTIL!$BA:$BF,E$1,FALSE),IF($A$109="Produits finis d'equipement agricole",VLOOKUP($A117,OUTIL!$BI:$BN,E$1,FALSE),IF($A$109="Produits finis d'equipement industriel",VLOOKUP($A117,OUTIL!$BQ:$BV,E$1,FALSE),"Ahmadovitch")))))))))/1000,0)</f>
        <v>3</v>
      </c>
      <c r="F117" s="5">
        <f>ROUND(IF($A$109="Alimentation, boissons et tabacs",VLOOKUP($A117,OUTIL!$E:$J,F$1,FALSE),IF($A$109="Demi produits",VLOOKUP($A117,OUTIL!$M:$R,F$1,FALSE),IF($A$109="Energie  et  lubrifiants",VLOOKUP($A117,OUTIL!$U:$Z,F$1,FALSE),IF($A$109="Or industriel",VLOOKUP($A117,OUTIL!$AC:$AH,F$1,FALSE),IF($A$109="Produits bruts d'origine animale et vegetale",VLOOKUP($A117,OUTIL!$AK:$AP,F$1,FALSE),IF($A$109="Produits bruts d'origine minerale",VLOOKUP($A117,OUTIL!$AS:$AX,F$1,FALSE),IF($A$109="Produits finis de consommation",VLOOKUP($A117,OUTIL!$BA:$BF,F$1,FALSE),IF($A$109="Produits finis d'equipement agricole",VLOOKUP($A117,OUTIL!$BI:$BN,F$1,FALSE),IF($A$109="Produits finis d'equipement industriel",VLOOKUP($A117,OUTIL!$BQ:$BV,F$1,FALSE),"Ahmadovitch")))))))))/1000,0)</f>
        <v>8429</v>
      </c>
      <c r="G117" s="4"/>
      <c r="H117" s="4"/>
      <c r="I117" s="4"/>
      <c r="J117" s="4"/>
      <c r="K117" s="4"/>
      <c r="L117" s="4"/>
      <c r="M117" s="4"/>
    </row>
    <row r="118" spans="1:13" ht="16.5" x14ac:dyDescent="0.3">
      <c r="A118">
        <v>9</v>
      </c>
      <c r="B118" s="5" t="str">
        <f>IF($A$109="Alimentation, boissons et tabacs",VLOOKUP(VLOOKUP($A118,OUTIL!$E:$J,B$1,FALSE),REF!$K:$L,2,FALSE),IF($A$109="Demi produits",VLOOKUP(VLOOKUP($A118,OUTIL!$M:$R,B$1,FALSE),REF!$N:$O,2,FALSE),IF($A$109="Energie  et  lubrifiants",VLOOKUP(VLOOKUP($A118,OUTIL!$U:$Z,B$1,FALSE),REF!$Z:$AA,2,FALSE),IF($A$109="Or industriel",VLOOKUP(VLOOKUP($A118,OUTIL!$AC:$AH,B$1,FALSE),REF!$AC:$AD,2,FALSE),IF($A$109="Produits bruts d'origine animale et vegetale",VLOOKUP(VLOOKUP($A118,OUTIL!$AK:$AP,B$1,FALSE),REF!$Q:$R,2,FALSE),IF($A$109="Produits bruts d'origine minerale",VLOOKUP(VLOOKUP($A118,OUTIL!$AS:$AX,B$1,FALSE),REF!$AF:$AG,2,FALSE),IF($A$109="Produits finis de consommation",VLOOKUP(VLOOKUP($A118,OUTIL!$BA:$BF,B$1,FALSE),REF!$T:$U,2,FALSE),IF($A$109="Produits finis d'equipement agricole",VLOOKUP(VLOOKUP($A118,OUTIL!$BI:$BN,B$1,FALSE),REF!$AI:$AJ,2,FALSE),IF($A$109="Produits finis d'equipement industriel",VLOOKUP(VLOOKUP($A118,OUTIL!$BQ:$BV,B$1,FALSE),REF!$W:$X,2,FALSE),"Ahmadovitch")))))))))</f>
        <v>Voitures utilitaires</v>
      </c>
      <c r="C118" s="5">
        <f>ROUND(IF($A$109="Alimentation, boissons et tabacs",VLOOKUP($A118,OUTIL!$E:$J,C$1,FALSE),IF($A$109="Demi produits",VLOOKUP($A118,OUTIL!$M:$R,C$1,FALSE),IF($A$109="Energie  et  lubrifiants",VLOOKUP($A118,OUTIL!$U:$Z,C$1,FALSE),IF($A$109="Or industriel",VLOOKUP($A118,OUTIL!$AC:$AH,C$1,FALSE),IF($A$109="Produits bruts d'origine animale et vegetale",VLOOKUP($A118,OUTIL!$AK:$AP,C$1,FALSE),IF($A$109="Produits bruts d'origine minerale",VLOOKUP($A118,OUTIL!$AS:$AX,C$1,FALSE),IF($A$109="Produits finis de consommation",VLOOKUP($A118,OUTIL!$BA:$BF,C$1,FALSE),IF($A$109="Produits finis d'equipement agricole",VLOOKUP($A118,OUTIL!$BI:$BN,C$1,FALSE),IF($A$109="Produits finis d'equipement industriel",VLOOKUP($A118,OUTIL!$BQ:$BV,C$1,FALSE),"Ahmadovitch")))))))))/1000,0)</f>
        <v>2198</v>
      </c>
      <c r="D118" s="5">
        <f>ROUND(IF($A$109="Alimentation, boissons et tabacs",VLOOKUP($A118,OUTIL!$E:$J,D$1,FALSE),IF($A$109="Demi produits",VLOOKUP($A118,OUTIL!$M:$R,D$1,FALSE),IF($A$109="Energie  et  lubrifiants",VLOOKUP($A118,OUTIL!$U:$Z,D$1,FALSE),IF($A$109="Or industriel",VLOOKUP($A118,OUTIL!$AC:$AH,D$1,FALSE),IF($A$109="Produits bruts d'origine animale et vegetale",VLOOKUP($A118,OUTIL!$AK:$AP,D$1,FALSE),IF($A$109="Produits bruts d'origine minerale",VLOOKUP($A118,OUTIL!$AS:$AX,D$1,FALSE),IF($A$109="Produits finis de consommation",VLOOKUP($A118,OUTIL!$BA:$BF,D$1,FALSE),IF($A$109="Produits finis d'equipement agricole",VLOOKUP($A118,OUTIL!$BI:$BN,D$1,FALSE),IF($A$109="Produits finis d'equipement industriel",VLOOKUP($A118,OUTIL!$BQ:$BV,D$1,FALSE),"Ahmadovitch")))))))))/1000,0)</f>
        <v>389708</v>
      </c>
      <c r="E118" s="5">
        <f>ROUND(IF($A$109="Alimentation, boissons et tabacs",VLOOKUP($A118,OUTIL!$E:$J,E$1,FALSE),IF($A$109="Demi produits",VLOOKUP($A118,OUTIL!$M:$R,E$1,FALSE),IF($A$109="Energie  et  lubrifiants",VLOOKUP($A118,OUTIL!$U:$Z,E$1,FALSE),IF($A$109="Or industriel",VLOOKUP($A118,OUTIL!$AC:$AH,E$1,FALSE),IF($A$109="Produits bruts d'origine animale et vegetale",VLOOKUP($A118,OUTIL!$AK:$AP,E$1,FALSE),IF($A$109="Produits bruts d'origine minerale",VLOOKUP($A118,OUTIL!$AS:$AX,E$1,FALSE),IF($A$109="Produits finis de consommation",VLOOKUP($A118,OUTIL!$BA:$BF,E$1,FALSE),IF($A$109="Produits finis d'equipement agricole",VLOOKUP($A118,OUTIL!$BI:$BN,E$1,FALSE),IF($A$109="Produits finis d'equipement industriel",VLOOKUP($A118,OUTIL!$BQ:$BV,E$1,FALSE),"Ahmadovitch")))))))))/1000,0)</f>
        <v>2962</v>
      </c>
      <c r="F118" s="5">
        <f>ROUND(IF($A$109="Alimentation, boissons et tabacs",VLOOKUP($A118,OUTIL!$E:$J,F$1,FALSE),IF($A$109="Demi produits",VLOOKUP($A118,OUTIL!$M:$R,F$1,FALSE),IF($A$109="Energie  et  lubrifiants",VLOOKUP($A118,OUTIL!$U:$Z,F$1,FALSE),IF($A$109="Or industriel",VLOOKUP($A118,OUTIL!$AC:$AH,F$1,FALSE),IF($A$109="Produits bruts d'origine animale et vegetale",VLOOKUP($A118,OUTIL!$AK:$AP,F$1,FALSE),IF($A$109="Produits bruts d'origine minerale",VLOOKUP($A118,OUTIL!$AS:$AX,F$1,FALSE),IF($A$109="Produits finis de consommation",VLOOKUP($A118,OUTIL!$BA:$BF,F$1,FALSE),IF($A$109="Produits finis d'equipement agricole",VLOOKUP($A118,OUTIL!$BI:$BN,F$1,FALSE),IF($A$109="Produits finis d'equipement industriel",VLOOKUP($A118,OUTIL!$BQ:$BV,F$1,FALSE),"Ahmadovitch")))))))))/1000,0)</f>
        <v>478289</v>
      </c>
      <c r="J118" s="4"/>
      <c r="K118" s="4"/>
      <c r="L118" s="4"/>
      <c r="M118" s="4"/>
    </row>
    <row r="119" spans="1:13" ht="16.5" x14ac:dyDescent="0.3">
      <c r="A119">
        <v>10</v>
      </c>
      <c r="B119" s="5" t="str">
        <f>IF($A$109="Alimentation, boissons et tabacs",VLOOKUP(VLOOKUP($A119,OUTIL!$E:$J,B$1,FALSE),REF!$K:$L,2,FALSE),IF($A$109="Demi produits",VLOOKUP(VLOOKUP($A119,OUTIL!$M:$R,B$1,FALSE),REF!$N:$O,2,FALSE),IF($A$109="Energie  et  lubrifiants",VLOOKUP(VLOOKUP($A119,OUTIL!$U:$Z,B$1,FALSE),REF!$Z:$AA,2,FALSE),IF($A$109="Or industriel",VLOOKUP(VLOOKUP($A119,OUTIL!$AC:$AH,B$1,FALSE),REF!$AC:$AD,2,FALSE),IF($A$109="Produits bruts d'origine animale et vegetale",VLOOKUP(VLOOKUP($A119,OUTIL!$AK:$AP,B$1,FALSE),REF!$Q:$R,2,FALSE),IF($A$109="Produits bruts d'origine minerale",VLOOKUP(VLOOKUP($A119,OUTIL!$AS:$AX,B$1,FALSE),REF!$AF:$AG,2,FALSE),IF($A$109="Produits finis de consommation",VLOOKUP(VLOOKUP($A119,OUTIL!$BA:$BF,B$1,FALSE),REF!$T:$U,2,FALSE),IF($A$109="Produits finis d'equipement agricole",VLOOKUP(VLOOKUP($A119,OUTIL!$BI:$BN,B$1,FALSE),REF!$AI:$AJ,2,FALSE),IF($A$109="Produits finis d'equipement industriel",VLOOKUP(VLOOKUP($A119,OUTIL!$BQ:$BV,B$1,FALSE),REF!$W:$X,2,FALSE),"Ahmadovitch")))))))))</f>
        <v>Transformatreurs et convertisseurs électriques</v>
      </c>
      <c r="C119" s="5">
        <f>ROUND(IF($A$109="Alimentation, boissons et tabacs",VLOOKUP($A119,OUTIL!$E:$J,C$1,FALSE),IF($A$109="Demi produits",VLOOKUP($A119,OUTIL!$M:$R,C$1,FALSE),IF($A$109="Energie  et  lubrifiants",VLOOKUP($A119,OUTIL!$U:$Z,C$1,FALSE),IF($A$109="Or industriel",VLOOKUP($A119,OUTIL!$AC:$AH,C$1,FALSE),IF($A$109="Produits bruts d'origine animale et vegetale",VLOOKUP($A119,OUTIL!$AK:$AP,C$1,FALSE),IF($A$109="Produits bruts d'origine minerale",VLOOKUP($A119,OUTIL!$AS:$AX,C$1,FALSE),IF($A$109="Produits finis de consommation",VLOOKUP($A119,OUTIL!$BA:$BF,C$1,FALSE),IF($A$109="Produits finis d'equipement agricole",VLOOKUP($A119,OUTIL!$BI:$BN,C$1,FALSE),IF($A$109="Produits finis d'equipement industriel",VLOOKUP($A119,OUTIL!$BQ:$BV,C$1,FALSE),"Ahmadovitch")))))))))/1000,0)</f>
        <v>1342</v>
      </c>
      <c r="D119" s="5">
        <f>ROUND(IF($A$109="Alimentation, boissons et tabacs",VLOOKUP($A119,OUTIL!$E:$J,D$1,FALSE),IF($A$109="Demi produits",VLOOKUP($A119,OUTIL!$M:$R,D$1,FALSE),IF($A$109="Energie  et  lubrifiants",VLOOKUP($A119,OUTIL!$U:$Z,D$1,FALSE),IF($A$109="Or industriel",VLOOKUP($A119,OUTIL!$AC:$AH,D$1,FALSE),IF($A$109="Produits bruts d'origine animale et vegetale",VLOOKUP($A119,OUTIL!$AK:$AP,D$1,FALSE),IF($A$109="Produits bruts d'origine minerale",VLOOKUP($A119,OUTIL!$AS:$AX,D$1,FALSE),IF($A$109="Produits finis de consommation",VLOOKUP($A119,OUTIL!$BA:$BF,D$1,FALSE),IF($A$109="Produits finis d'equipement agricole",VLOOKUP($A119,OUTIL!$BI:$BN,D$1,FALSE),IF($A$109="Produits finis d'equipement industriel",VLOOKUP($A119,OUTIL!$BQ:$BV,D$1,FALSE),"Ahmadovitch")))))))))/1000,0)</f>
        <v>387247</v>
      </c>
      <c r="E119" s="5">
        <f>ROUND(IF($A$109="Alimentation, boissons et tabacs",VLOOKUP($A119,OUTIL!$E:$J,E$1,FALSE),IF($A$109="Demi produits",VLOOKUP($A119,OUTIL!$M:$R,E$1,FALSE),IF($A$109="Energie  et  lubrifiants",VLOOKUP($A119,OUTIL!$U:$Z,E$1,FALSE),IF($A$109="Or industriel",VLOOKUP($A119,OUTIL!$AC:$AH,E$1,FALSE),IF($A$109="Produits bruts d'origine animale et vegetale",VLOOKUP($A119,OUTIL!$AK:$AP,E$1,FALSE),IF($A$109="Produits bruts d'origine minerale",VLOOKUP($A119,OUTIL!$AS:$AX,E$1,FALSE),IF($A$109="Produits finis de consommation",VLOOKUP($A119,OUTIL!$BA:$BF,E$1,FALSE),IF($A$109="Produits finis d'equipement agricole",VLOOKUP($A119,OUTIL!$BI:$BN,E$1,FALSE),IF($A$109="Produits finis d'equipement industriel",VLOOKUP($A119,OUTIL!$BQ:$BV,E$1,FALSE),"Ahmadovitch")))))))))/1000,0)</f>
        <v>1516</v>
      </c>
      <c r="F119" s="5">
        <f>ROUND(IF($A$109="Alimentation, boissons et tabacs",VLOOKUP($A119,OUTIL!$E:$J,F$1,FALSE),IF($A$109="Demi produits",VLOOKUP($A119,OUTIL!$M:$R,F$1,FALSE),IF($A$109="Energie  et  lubrifiants",VLOOKUP($A119,OUTIL!$U:$Z,F$1,FALSE),IF($A$109="Or industriel",VLOOKUP($A119,OUTIL!$AC:$AH,F$1,FALSE),IF($A$109="Produits bruts d'origine animale et vegetale",VLOOKUP($A119,OUTIL!$AK:$AP,F$1,FALSE),IF($A$109="Produits bruts d'origine minerale",VLOOKUP($A119,OUTIL!$AS:$AX,F$1,FALSE),IF($A$109="Produits finis de consommation",VLOOKUP($A119,OUTIL!$BA:$BF,F$1,FALSE),IF($A$109="Produits finis d'equipement agricole",VLOOKUP($A119,OUTIL!$BI:$BN,F$1,FALSE),IF($A$109="Produits finis d'equipement industriel",VLOOKUP($A119,OUTIL!$BQ:$BV,F$1,FALSE),"Ahmadovitch")))))))))/1000,0)</f>
        <v>213380</v>
      </c>
      <c r="J119" s="4"/>
      <c r="K119" s="4"/>
      <c r="L119" s="4"/>
      <c r="M119" s="4"/>
    </row>
    <row r="120" spans="1:13" ht="16.5" x14ac:dyDescent="0.3">
      <c r="A120">
        <v>11</v>
      </c>
      <c r="B120" s="5" t="str">
        <f>IF($A$109="Alimentation, boissons et tabacs",VLOOKUP(VLOOKUP($A120,OUTIL!$E:$J,B$1,FALSE),REF!$K:$L,2,FALSE),IF($A$109="Demi produits",VLOOKUP(VLOOKUP($A120,OUTIL!$M:$R,B$1,FALSE),REF!$N:$O,2,FALSE),IF($A$109="Energie  et  lubrifiants",VLOOKUP(VLOOKUP($A120,OUTIL!$U:$Z,B$1,FALSE),REF!$Z:$AA,2,FALSE),IF($A$109="Or industriel",VLOOKUP(VLOOKUP($A120,OUTIL!$AC:$AH,B$1,FALSE),REF!$AC:$AD,2,FALSE),IF($A$109="Produits bruts d'origine animale et vegetale",VLOOKUP(VLOOKUP($A120,OUTIL!$AK:$AP,B$1,FALSE),REF!$Q:$R,2,FALSE),IF($A$109="Produits bruts d'origine minerale",VLOOKUP(VLOOKUP($A120,OUTIL!$AS:$AX,B$1,FALSE),REF!$AF:$AG,2,FALSE),IF($A$109="Produits finis de consommation",VLOOKUP(VLOOKUP($A120,OUTIL!$BA:$BF,B$1,FALSE),REF!$T:$U,2,FALSE),IF($A$109="Produits finis d'equipement agricole",VLOOKUP(VLOOKUP($A120,OUTIL!$BI:$BN,B$1,FALSE),REF!$AI:$AJ,2,FALSE),IF($A$109="Produits finis d'equipement industriel",VLOOKUP(VLOOKUP($A120,OUTIL!$BQ:$BV,B$1,FALSE),REF!$W:$X,2,FALSE),"Ahmadovitch")))))))))</f>
        <v>Réservoirs, bouteilles et fûts métalliques</v>
      </c>
      <c r="C120" s="5">
        <f>ROUND(IF($A$109="Alimentation, boissons et tabacs",VLOOKUP($A120,OUTIL!$E:$J,C$1,FALSE),IF($A$109="Demi produits",VLOOKUP($A120,OUTIL!$M:$R,C$1,FALSE),IF($A$109="Energie  et  lubrifiants",VLOOKUP($A120,OUTIL!$U:$Z,C$1,FALSE),IF($A$109="Or industriel",VLOOKUP($A120,OUTIL!$AC:$AH,C$1,FALSE),IF($A$109="Produits bruts d'origine animale et vegetale",VLOOKUP($A120,OUTIL!$AK:$AP,C$1,FALSE),IF($A$109="Produits bruts d'origine minerale",VLOOKUP($A120,OUTIL!$AS:$AX,C$1,FALSE),IF($A$109="Produits finis de consommation",VLOOKUP($A120,OUTIL!$BA:$BF,C$1,FALSE),IF($A$109="Produits finis d'equipement agricole",VLOOKUP($A120,OUTIL!$BI:$BN,C$1,FALSE),IF($A$109="Produits finis d'equipement industriel",VLOOKUP($A120,OUTIL!$BQ:$BV,C$1,FALSE),"Ahmadovitch")))))))))/1000,0)</f>
        <v>4110</v>
      </c>
      <c r="D120" s="5">
        <f>ROUND(IF($A$109="Alimentation, boissons et tabacs",VLOOKUP($A120,OUTIL!$E:$J,D$1,FALSE),IF($A$109="Demi produits",VLOOKUP($A120,OUTIL!$M:$R,D$1,FALSE),IF($A$109="Energie  et  lubrifiants",VLOOKUP($A120,OUTIL!$U:$Z,D$1,FALSE),IF($A$109="Or industriel",VLOOKUP($A120,OUTIL!$AC:$AH,D$1,FALSE),IF($A$109="Produits bruts d'origine animale et vegetale",VLOOKUP($A120,OUTIL!$AK:$AP,D$1,FALSE),IF($A$109="Produits bruts d'origine minerale",VLOOKUP($A120,OUTIL!$AS:$AX,D$1,FALSE),IF($A$109="Produits finis de consommation",VLOOKUP($A120,OUTIL!$BA:$BF,D$1,FALSE),IF($A$109="Produits finis d'equipement agricole",VLOOKUP($A120,OUTIL!$BI:$BN,D$1,FALSE),IF($A$109="Produits finis d'equipement industriel",VLOOKUP($A120,OUTIL!$BQ:$BV,D$1,FALSE),"Ahmadovitch")))))))))/1000,0)</f>
        <v>294694</v>
      </c>
      <c r="E120" s="5">
        <f>ROUND(IF($A$109="Alimentation, boissons et tabacs",VLOOKUP($A120,OUTIL!$E:$J,E$1,FALSE),IF($A$109="Demi produits",VLOOKUP($A120,OUTIL!$M:$R,E$1,FALSE),IF($A$109="Energie  et  lubrifiants",VLOOKUP($A120,OUTIL!$U:$Z,E$1,FALSE),IF($A$109="Or industriel",VLOOKUP($A120,OUTIL!$AC:$AH,E$1,FALSE),IF($A$109="Produits bruts d'origine animale et vegetale",VLOOKUP($A120,OUTIL!$AK:$AP,E$1,FALSE),IF($A$109="Produits bruts d'origine minerale",VLOOKUP($A120,OUTIL!$AS:$AX,E$1,FALSE),IF($A$109="Produits finis de consommation",VLOOKUP($A120,OUTIL!$BA:$BF,E$1,FALSE),IF($A$109="Produits finis d'equipement agricole",VLOOKUP($A120,OUTIL!$BI:$BN,E$1,FALSE),IF($A$109="Produits finis d'equipement industriel",VLOOKUP($A120,OUTIL!$BQ:$BV,E$1,FALSE),"Ahmadovitch")))))))))/1000,0)</f>
        <v>4410</v>
      </c>
      <c r="F120" s="5">
        <f>ROUND(IF($A$109="Alimentation, boissons et tabacs",VLOOKUP($A120,OUTIL!$E:$J,F$1,FALSE),IF($A$109="Demi produits",VLOOKUP($A120,OUTIL!$M:$R,F$1,FALSE),IF($A$109="Energie  et  lubrifiants",VLOOKUP($A120,OUTIL!$U:$Z,F$1,FALSE),IF($A$109="Or industriel",VLOOKUP($A120,OUTIL!$AC:$AH,F$1,FALSE),IF($A$109="Produits bruts d'origine animale et vegetale",VLOOKUP($A120,OUTIL!$AK:$AP,F$1,FALSE),IF($A$109="Produits bruts d'origine minerale",VLOOKUP($A120,OUTIL!$AS:$AX,F$1,FALSE),IF($A$109="Produits finis de consommation",VLOOKUP($A120,OUTIL!$BA:$BF,F$1,FALSE),IF($A$109="Produits finis d'equipement agricole",VLOOKUP($A120,OUTIL!$BI:$BN,F$1,FALSE),IF($A$109="Produits finis d'equipement industriel",VLOOKUP($A120,OUTIL!$BQ:$BV,F$1,FALSE),"Ahmadovitch")))))))))/1000,0)</f>
        <v>310096</v>
      </c>
      <c r="J120" s="4"/>
      <c r="K120" s="4"/>
      <c r="L120" s="4"/>
      <c r="M120" s="4"/>
    </row>
    <row r="121" spans="1:13" ht="16.5" x14ac:dyDescent="0.3">
      <c r="A121">
        <v>12</v>
      </c>
      <c r="B121" s="5" t="str">
        <f>IF($A$109="Alimentation, boissons et tabacs",VLOOKUP(VLOOKUP($A121,OUTIL!$E:$J,B$1,FALSE),REF!$K:$L,2,FALSE),IF($A$109="Demi produits",VLOOKUP(VLOOKUP($A121,OUTIL!$M:$R,B$1,FALSE),REF!$N:$O,2,FALSE),IF($A$109="Energie  et  lubrifiants",VLOOKUP(VLOOKUP($A121,OUTIL!$U:$Z,B$1,FALSE),REF!$Z:$AA,2,FALSE),IF($A$109="Or industriel",VLOOKUP(VLOOKUP($A121,OUTIL!$AC:$AH,B$1,FALSE),REF!$AC:$AD,2,FALSE),IF($A$109="Produits bruts d'origine animale et vegetale",VLOOKUP(VLOOKUP($A121,OUTIL!$AK:$AP,B$1,FALSE),REF!$Q:$R,2,FALSE),IF($A$109="Produits bruts d'origine minerale",VLOOKUP(VLOOKUP($A121,OUTIL!$AS:$AX,B$1,FALSE),REF!$AF:$AG,2,FALSE),IF($A$109="Produits finis de consommation",VLOOKUP(VLOOKUP($A121,OUTIL!$BA:$BF,B$1,FALSE),REF!$T:$U,2,FALSE),IF($A$109="Produits finis d'equipement agricole",VLOOKUP(VLOOKUP($A121,OUTIL!$BI:$BN,B$1,FALSE),REF!$AI:$AJ,2,FALSE),IF($A$109="Produits finis d'equipement industriel",VLOOKUP(VLOOKUP($A121,OUTIL!$BQ:$BV,B$1,FALSE),REF!$W:$X,2,FALSE),"Ahmadovitch")))))))))</f>
        <v>Moteurs et machines génératrices, électriques,</v>
      </c>
      <c r="C121" s="5">
        <f>ROUND(IF($A$109="Alimentation, boissons et tabacs",VLOOKUP($A121,OUTIL!$E:$J,C$1,FALSE),IF($A$109="Demi produits",VLOOKUP($A121,OUTIL!$M:$R,C$1,FALSE),IF($A$109="Energie  et  lubrifiants",VLOOKUP($A121,OUTIL!$U:$Z,C$1,FALSE),IF($A$109="Or industriel",VLOOKUP($A121,OUTIL!$AC:$AH,C$1,FALSE),IF($A$109="Produits bruts d'origine animale et vegetale",VLOOKUP($A121,OUTIL!$AK:$AP,C$1,FALSE),IF($A$109="Produits bruts d'origine minerale",VLOOKUP($A121,OUTIL!$AS:$AX,C$1,FALSE),IF($A$109="Produits finis de consommation",VLOOKUP($A121,OUTIL!$BA:$BF,C$1,FALSE),IF($A$109="Produits finis d'equipement agricole",VLOOKUP($A121,OUTIL!$BI:$BN,C$1,FALSE),IF($A$109="Produits finis d'equipement industriel",VLOOKUP($A121,OUTIL!$BQ:$BV,C$1,FALSE),"Ahmadovitch")))))))))/1000,0)</f>
        <v>1341</v>
      </c>
      <c r="D121" s="5">
        <f>ROUND(IF($A$109="Alimentation, boissons et tabacs",VLOOKUP($A121,OUTIL!$E:$J,D$1,FALSE),IF($A$109="Demi produits",VLOOKUP($A121,OUTIL!$M:$R,D$1,FALSE),IF($A$109="Energie  et  lubrifiants",VLOOKUP($A121,OUTIL!$U:$Z,D$1,FALSE),IF($A$109="Or industriel",VLOOKUP($A121,OUTIL!$AC:$AH,D$1,FALSE),IF($A$109="Produits bruts d'origine animale et vegetale",VLOOKUP($A121,OUTIL!$AK:$AP,D$1,FALSE),IF($A$109="Produits bruts d'origine minerale",VLOOKUP($A121,OUTIL!$AS:$AX,D$1,FALSE),IF($A$109="Produits finis de consommation",VLOOKUP($A121,OUTIL!$BA:$BF,D$1,FALSE),IF($A$109="Produits finis d'equipement agricole",VLOOKUP($A121,OUTIL!$BI:$BN,D$1,FALSE),IF($A$109="Produits finis d'equipement industriel",VLOOKUP($A121,OUTIL!$BQ:$BV,D$1,FALSE),"Ahmadovitch")))))))))/1000,0)</f>
        <v>287553</v>
      </c>
      <c r="E121" s="5">
        <f>ROUND(IF($A$109="Alimentation, boissons et tabacs",VLOOKUP($A121,OUTIL!$E:$J,E$1,FALSE),IF($A$109="Demi produits",VLOOKUP($A121,OUTIL!$M:$R,E$1,FALSE),IF($A$109="Energie  et  lubrifiants",VLOOKUP($A121,OUTIL!$U:$Z,E$1,FALSE),IF($A$109="Or industriel",VLOOKUP($A121,OUTIL!$AC:$AH,E$1,FALSE),IF($A$109="Produits bruts d'origine animale et vegetale",VLOOKUP($A121,OUTIL!$AK:$AP,E$1,FALSE),IF($A$109="Produits bruts d'origine minerale",VLOOKUP($A121,OUTIL!$AS:$AX,E$1,FALSE),IF($A$109="Produits finis de consommation",VLOOKUP($A121,OUTIL!$BA:$BF,E$1,FALSE),IF($A$109="Produits finis d'equipement agricole",VLOOKUP($A121,OUTIL!$BI:$BN,E$1,FALSE),IF($A$109="Produits finis d'equipement industriel",VLOOKUP($A121,OUTIL!$BQ:$BV,E$1,FALSE),"Ahmadovitch")))))))))/1000,0)</f>
        <v>812</v>
      </c>
      <c r="F121" s="5">
        <f>ROUND(IF($A$109="Alimentation, boissons et tabacs",VLOOKUP($A121,OUTIL!$E:$J,F$1,FALSE),IF($A$109="Demi produits",VLOOKUP($A121,OUTIL!$M:$R,F$1,FALSE),IF($A$109="Energie  et  lubrifiants",VLOOKUP($A121,OUTIL!$U:$Z,F$1,FALSE),IF($A$109="Or industriel",VLOOKUP($A121,OUTIL!$AC:$AH,F$1,FALSE),IF($A$109="Produits bruts d'origine animale et vegetale",VLOOKUP($A121,OUTIL!$AK:$AP,F$1,FALSE),IF($A$109="Produits bruts d'origine minerale",VLOOKUP($A121,OUTIL!$AS:$AX,F$1,FALSE),IF($A$109="Produits finis de consommation",VLOOKUP($A121,OUTIL!$BA:$BF,F$1,FALSE),IF($A$109="Produits finis d'equipement agricole",VLOOKUP($A121,OUTIL!$BI:$BN,F$1,FALSE),IF($A$109="Produits finis d'equipement industriel",VLOOKUP($A121,OUTIL!$BQ:$BV,F$1,FALSE),"Ahmadovitch")))))))))/1000,0)</f>
        <v>143124</v>
      </c>
      <c r="J121" s="4"/>
      <c r="K121" s="4"/>
      <c r="L121" s="4"/>
      <c r="M121" s="4"/>
    </row>
    <row r="122" spans="1:13" ht="16.5" x14ac:dyDescent="0.3">
      <c r="A122">
        <v>13</v>
      </c>
      <c r="B122" s="5" t="str">
        <f>IF($A$109="Alimentation, boissons et tabacs",VLOOKUP(VLOOKUP($A122,OUTIL!$E:$J,B$1,FALSE),REF!$K:$L,2,FALSE),IF($A$109="Demi produits",VLOOKUP(VLOOKUP($A122,OUTIL!$M:$R,B$1,FALSE),REF!$N:$O,2,FALSE),IF($A$109="Energie  et  lubrifiants",VLOOKUP(VLOOKUP($A122,OUTIL!$U:$Z,B$1,FALSE),REF!$Z:$AA,2,FALSE),IF($A$109="Or industriel",VLOOKUP(VLOOKUP($A122,OUTIL!$AC:$AH,B$1,FALSE),REF!$AC:$AD,2,FALSE),IF($A$109="Produits bruts d'origine animale et vegetale",VLOOKUP(VLOOKUP($A122,OUTIL!$AK:$AP,B$1,FALSE),REF!$Q:$R,2,FALSE),IF($A$109="Produits bruts d'origine minerale",VLOOKUP(VLOOKUP($A122,OUTIL!$AS:$AX,B$1,FALSE),REF!$AF:$AG,2,FALSE),IF($A$109="Produits finis de consommation",VLOOKUP(VLOOKUP($A122,OUTIL!$BA:$BF,B$1,FALSE),REF!$T:$U,2,FALSE),IF($A$109="Produits finis d'equipement agricole",VLOOKUP(VLOOKUP($A122,OUTIL!$BI:$BN,B$1,FALSE),REF!$AI:$AJ,2,FALSE),IF($A$109="Produits finis d'equipement industriel",VLOOKUP(VLOOKUP($A122,OUTIL!$BQ:$BV,B$1,FALSE),REF!$W:$X,2,FALSE),"Ahmadovitch")))))))))</f>
        <v>Groupes pour le conditionnement de l'air</v>
      </c>
      <c r="C122" s="5">
        <f>ROUND(IF($A$109="Alimentation, boissons et tabacs",VLOOKUP($A122,OUTIL!$E:$J,C$1,FALSE),IF($A$109="Demi produits",VLOOKUP($A122,OUTIL!$M:$R,C$1,FALSE),IF($A$109="Energie  et  lubrifiants",VLOOKUP($A122,OUTIL!$U:$Z,C$1,FALSE),IF($A$109="Or industriel",VLOOKUP($A122,OUTIL!$AC:$AH,C$1,FALSE),IF($A$109="Produits bruts d'origine animale et vegetale",VLOOKUP($A122,OUTIL!$AK:$AP,C$1,FALSE),IF($A$109="Produits bruts d'origine minerale",VLOOKUP($A122,OUTIL!$AS:$AX,C$1,FALSE),IF($A$109="Produits finis de consommation",VLOOKUP($A122,OUTIL!$BA:$BF,C$1,FALSE),IF($A$109="Produits finis d'equipement agricole",VLOOKUP($A122,OUTIL!$BI:$BN,C$1,FALSE),IF($A$109="Produits finis d'equipement industriel",VLOOKUP($A122,OUTIL!$BQ:$BV,C$1,FALSE),"Ahmadovitch")))))))))/1000,0)</f>
        <v>2247</v>
      </c>
      <c r="D122" s="5">
        <f>ROUND(IF($A$109="Alimentation, boissons et tabacs",VLOOKUP($A122,OUTIL!$E:$J,D$1,FALSE),IF($A$109="Demi produits",VLOOKUP($A122,OUTIL!$M:$R,D$1,FALSE),IF($A$109="Energie  et  lubrifiants",VLOOKUP($A122,OUTIL!$U:$Z,D$1,FALSE),IF($A$109="Or industriel",VLOOKUP($A122,OUTIL!$AC:$AH,D$1,FALSE),IF($A$109="Produits bruts d'origine animale et vegetale",VLOOKUP($A122,OUTIL!$AK:$AP,D$1,FALSE),IF($A$109="Produits bruts d'origine minerale",VLOOKUP($A122,OUTIL!$AS:$AX,D$1,FALSE),IF($A$109="Produits finis de consommation",VLOOKUP($A122,OUTIL!$BA:$BF,D$1,FALSE),IF($A$109="Produits finis d'equipement agricole",VLOOKUP($A122,OUTIL!$BI:$BN,D$1,FALSE),IF($A$109="Produits finis d'equipement industriel",VLOOKUP($A122,OUTIL!$BQ:$BV,D$1,FALSE),"Ahmadovitch")))))))))/1000,0)</f>
        <v>286117</v>
      </c>
      <c r="E122" s="5">
        <f>ROUND(IF($A$109="Alimentation, boissons et tabacs",VLOOKUP($A122,OUTIL!$E:$J,E$1,FALSE),IF($A$109="Demi produits",VLOOKUP($A122,OUTIL!$M:$R,E$1,FALSE),IF($A$109="Energie  et  lubrifiants",VLOOKUP($A122,OUTIL!$U:$Z,E$1,FALSE),IF($A$109="Or industriel",VLOOKUP($A122,OUTIL!$AC:$AH,E$1,FALSE),IF($A$109="Produits bruts d'origine animale et vegetale",VLOOKUP($A122,OUTIL!$AK:$AP,E$1,FALSE),IF($A$109="Produits bruts d'origine minerale",VLOOKUP($A122,OUTIL!$AS:$AX,E$1,FALSE),IF($A$109="Produits finis de consommation",VLOOKUP($A122,OUTIL!$BA:$BF,E$1,FALSE),IF($A$109="Produits finis d'equipement agricole",VLOOKUP($A122,OUTIL!$BI:$BN,E$1,FALSE),IF($A$109="Produits finis d'equipement industriel",VLOOKUP($A122,OUTIL!$BQ:$BV,E$1,FALSE),"Ahmadovitch")))))))))/1000,0)</f>
        <v>3107</v>
      </c>
      <c r="F122" s="5">
        <f>ROUND(IF($A$109="Alimentation, boissons et tabacs",VLOOKUP($A122,OUTIL!$E:$J,F$1,FALSE),IF($A$109="Demi produits",VLOOKUP($A122,OUTIL!$M:$R,F$1,FALSE),IF($A$109="Energie  et  lubrifiants",VLOOKUP($A122,OUTIL!$U:$Z,F$1,FALSE),IF($A$109="Or industriel",VLOOKUP($A122,OUTIL!$AC:$AH,F$1,FALSE),IF($A$109="Produits bruts d'origine animale et vegetale",VLOOKUP($A122,OUTIL!$AK:$AP,F$1,FALSE),IF($A$109="Produits bruts d'origine minerale",VLOOKUP($A122,OUTIL!$AS:$AX,F$1,FALSE),IF($A$109="Produits finis de consommation",VLOOKUP($A122,OUTIL!$BA:$BF,F$1,FALSE),IF($A$109="Produits finis d'equipement agricole",VLOOKUP($A122,OUTIL!$BI:$BN,F$1,FALSE),IF($A$109="Produits finis d'equipement industriel",VLOOKUP($A122,OUTIL!$BQ:$BV,F$1,FALSE),"Ahmadovitch")))))))))/1000,0)</f>
        <v>377541</v>
      </c>
      <c r="J122" s="4"/>
      <c r="K122" s="4"/>
      <c r="L122" s="4"/>
      <c r="M122" s="4"/>
    </row>
    <row r="123" spans="1:13" ht="16.5" x14ac:dyDescent="0.3">
      <c r="A123">
        <v>14</v>
      </c>
      <c r="B123" s="5" t="str">
        <f>IF($A$109="Alimentation, boissons et tabacs",VLOOKUP(VLOOKUP($A123,OUTIL!$E:$J,B$1,FALSE),REF!$K:$L,2,FALSE),IF($A$109="Demi produits",VLOOKUP(VLOOKUP($A123,OUTIL!$M:$R,B$1,FALSE),REF!$N:$O,2,FALSE),IF($A$109="Energie  et  lubrifiants",VLOOKUP(VLOOKUP($A123,OUTIL!$U:$Z,B$1,FALSE),REF!$Z:$AA,2,FALSE),IF($A$109="Or industriel",VLOOKUP(VLOOKUP($A123,OUTIL!$AC:$AH,B$1,FALSE),REF!$AC:$AD,2,FALSE),IF($A$109="Produits bruts d'origine animale et vegetale",VLOOKUP(VLOOKUP($A123,OUTIL!$AK:$AP,B$1,FALSE),REF!$Q:$R,2,FALSE),IF($A$109="Produits bruts d'origine minerale",VLOOKUP(VLOOKUP($A123,OUTIL!$AS:$AX,B$1,FALSE),REF!$AF:$AG,2,FALSE),IF($A$109="Produits finis de consommation",VLOOKUP(VLOOKUP($A123,OUTIL!$BA:$BF,B$1,FALSE),REF!$T:$U,2,FALSE),IF($A$109="Produits finis d'equipement agricole",VLOOKUP(VLOOKUP($A123,OUTIL!$BI:$BN,B$1,FALSE),REF!$AI:$AJ,2,FALSE),IF($A$109="Produits finis d'equipement industriel",VLOOKUP(VLOOKUP($A123,OUTIL!$BQ:$BV,B$1,FALSE),REF!$W:$X,2,FALSE),"Ahmadovitch")))))))))</f>
        <v>Turboréacteurs et turbopropulseurs et leurs parties</v>
      </c>
      <c r="C123" s="5">
        <f>ROUND(IF($A$109="Alimentation, boissons et tabacs",VLOOKUP($A123,OUTIL!$E:$J,C$1,FALSE),IF($A$109="Demi produits",VLOOKUP($A123,OUTIL!$M:$R,C$1,FALSE),IF($A$109="Energie  et  lubrifiants",VLOOKUP($A123,OUTIL!$U:$Z,C$1,FALSE),IF($A$109="Or industriel",VLOOKUP($A123,OUTIL!$AC:$AH,C$1,FALSE),IF($A$109="Produits bruts d'origine animale et vegetale",VLOOKUP($A123,OUTIL!$AK:$AP,C$1,FALSE),IF($A$109="Produits bruts d'origine minerale",VLOOKUP($A123,OUTIL!$AS:$AX,C$1,FALSE),IF($A$109="Produits finis de consommation",VLOOKUP($A123,OUTIL!$BA:$BF,C$1,FALSE),IF($A$109="Produits finis d'equipement agricole",VLOOKUP($A123,OUTIL!$BI:$BN,C$1,FALSE),IF($A$109="Produits finis d'equipement industriel",VLOOKUP($A123,OUTIL!$BQ:$BV,C$1,FALSE),"Ahmadovitch")))))))))/1000,0)</f>
        <v>59</v>
      </c>
      <c r="D123" s="5">
        <f>ROUND(IF($A$109="Alimentation, boissons et tabacs",VLOOKUP($A123,OUTIL!$E:$J,D$1,FALSE),IF($A$109="Demi produits",VLOOKUP($A123,OUTIL!$M:$R,D$1,FALSE),IF($A$109="Energie  et  lubrifiants",VLOOKUP($A123,OUTIL!$U:$Z,D$1,FALSE),IF($A$109="Or industriel",VLOOKUP($A123,OUTIL!$AC:$AH,D$1,FALSE),IF($A$109="Produits bruts d'origine animale et vegetale",VLOOKUP($A123,OUTIL!$AK:$AP,D$1,FALSE),IF($A$109="Produits bruts d'origine minerale",VLOOKUP($A123,OUTIL!$AS:$AX,D$1,FALSE),IF($A$109="Produits finis de consommation",VLOOKUP($A123,OUTIL!$BA:$BF,D$1,FALSE),IF($A$109="Produits finis d'equipement agricole",VLOOKUP($A123,OUTIL!$BI:$BN,D$1,FALSE),IF($A$109="Produits finis d'equipement industriel",VLOOKUP($A123,OUTIL!$BQ:$BV,D$1,FALSE),"Ahmadovitch")))))))))/1000,0)</f>
        <v>259821</v>
      </c>
      <c r="E123" s="5">
        <f>ROUND(IF($A$109="Alimentation, boissons et tabacs",VLOOKUP($A123,OUTIL!$E:$J,E$1,FALSE),IF($A$109="Demi produits",VLOOKUP($A123,OUTIL!$M:$R,E$1,FALSE),IF($A$109="Energie  et  lubrifiants",VLOOKUP($A123,OUTIL!$U:$Z,E$1,FALSE),IF($A$109="Or industriel",VLOOKUP($A123,OUTIL!$AC:$AH,E$1,FALSE),IF($A$109="Produits bruts d'origine animale et vegetale",VLOOKUP($A123,OUTIL!$AK:$AP,E$1,FALSE),IF($A$109="Produits bruts d'origine minerale",VLOOKUP($A123,OUTIL!$AS:$AX,E$1,FALSE),IF($A$109="Produits finis de consommation",VLOOKUP($A123,OUTIL!$BA:$BF,E$1,FALSE),IF($A$109="Produits finis d'equipement agricole",VLOOKUP($A123,OUTIL!$BI:$BN,E$1,FALSE),IF($A$109="Produits finis d'equipement industriel",VLOOKUP($A123,OUTIL!$BQ:$BV,E$1,FALSE),"Ahmadovitch")))))))))/1000,0)</f>
        <v>42</v>
      </c>
      <c r="F123" s="5">
        <f>ROUND(IF($A$109="Alimentation, boissons et tabacs",VLOOKUP($A123,OUTIL!$E:$J,F$1,FALSE),IF($A$109="Demi produits",VLOOKUP($A123,OUTIL!$M:$R,F$1,FALSE),IF($A$109="Energie  et  lubrifiants",VLOOKUP($A123,OUTIL!$U:$Z,F$1,FALSE),IF($A$109="Or industriel",VLOOKUP($A123,OUTIL!$AC:$AH,F$1,FALSE),IF($A$109="Produits bruts d'origine animale et vegetale",VLOOKUP($A123,OUTIL!$AK:$AP,F$1,FALSE),IF($A$109="Produits bruts d'origine minerale",VLOOKUP($A123,OUTIL!$AS:$AX,F$1,FALSE),IF($A$109="Produits finis de consommation",VLOOKUP($A123,OUTIL!$BA:$BF,F$1,FALSE),IF($A$109="Produits finis d'equipement agricole",VLOOKUP($A123,OUTIL!$BI:$BN,F$1,FALSE),IF($A$109="Produits finis d'equipement industriel",VLOOKUP($A123,OUTIL!$BQ:$BV,F$1,FALSE),"Ahmadovitch")))))))))/1000,0)</f>
        <v>187172</v>
      </c>
      <c r="G123" s="4"/>
      <c r="H123" s="4"/>
      <c r="I123" s="4"/>
      <c r="J123" s="4"/>
      <c r="K123" s="4"/>
      <c r="L123" s="4"/>
      <c r="M123" s="4"/>
    </row>
    <row r="124" spans="1:13" ht="16.5" x14ac:dyDescent="0.3">
      <c r="A124">
        <v>15</v>
      </c>
      <c r="B124" s="5" t="str">
        <f>IF($A$109="Alimentation, boissons et tabacs",VLOOKUP(VLOOKUP($A124,OUTIL!$E:$J,B$1,FALSE),REF!$K:$L,2,FALSE),IF($A$109="Demi produits",VLOOKUP(VLOOKUP($A124,OUTIL!$M:$R,B$1,FALSE),REF!$N:$O,2,FALSE),IF($A$109="Energie  et  lubrifiants",VLOOKUP(VLOOKUP($A124,OUTIL!$U:$Z,B$1,FALSE),REF!$Z:$AA,2,FALSE),IF($A$109="Or industriel",VLOOKUP(VLOOKUP($A124,OUTIL!$AC:$AH,B$1,FALSE),REF!$AC:$AD,2,FALSE),IF($A$109="Produits bruts d'origine animale et vegetale",VLOOKUP(VLOOKUP($A124,OUTIL!$AK:$AP,B$1,FALSE),REF!$Q:$R,2,FALSE),IF($A$109="Produits bruts d'origine minerale",VLOOKUP(VLOOKUP($A124,OUTIL!$AS:$AX,B$1,FALSE),REF!$AF:$AG,2,FALSE),IF($A$109="Produits finis de consommation",VLOOKUP(VLOOKUP($A124,OUTIL!$BA:$BF,B$1,FALSE),REF!$T:$U,2,FALSE),IF($A$109="Produits finis d'equipement agricole",VLOOKUP(VLOOKUP($A124,OUTIL!$BI:$BN,B$1,FALSE),REF!$AI:$AJ,2,FALSE),IF($A$109="Produits finis d'equipement industriel",VLOOKUP(VLOOKUP($A124,OUTIL!$BQ:$BV,B$1,FALSE),REF!$W:$X,2,FALSE),"Ahmadovitch")))))))))</f>
        <v>Pompes et compresseurs</v>
      </c>
      <c r="C124" s="5">
        <f>ROUND(IF($A$109="Alimentation, boissons et tabacs",VLOOKUP($A124,OUTIL!$E:$J,C$1,FALSE),IF($A$109="Demi produits",VLOOKUP($A124,OUTIL!$M:$R,C$1,FALSE),IF($A$109="Energie  et  lubrifiants",VLOOKUP($A124,OUTIL!$U:$Z,C$1,FALSE),IF($A$109="Or industriel",VLOOKUP($A124,OUTIL!$AC:$AH,C$1,FALSE),IF($A$109="Produits bruts d'origine animale et vegetale",VLOOKUP($A124,OUTIL!$AK:$AP,C$1,FALSE),IF($A$109="Produits bruts d'origine minerale",VLOOKUP($A124,OUTIL!$AS:$AX,C$1,FALSE),IF($A$109="Produits finis de consommation",VLOOKUP($A124,OUTIL!$BA:$BF,C$1,FALSE),IF($A$109="Produits finis d'equipement agricole",VLOOKUP($A124,OUTIL!$BI:$BN,C$1,FALSE),IF($A$109="Produits finis d'equipement industriel",VLOOKUP($A124,OUTIL!$BQ:$BV,C$1,FALSE),"Ahmadovitch")))))))))/1000,0)</f>
        <v>1881</v>
      </c>
      <c r="D124" s="5">
        <f>ROUND(IF($A$109="Alimentation, boissons et tabacs",VLOOKUP($A124,OUTIL!$E:$J,D$1,FALSE),IF($A$109="Demi produits",VLOOKUP($A124,OUTIL!$M:$R,D$1,FALSE),IF($A$109="Energie  et  lubrifiants",VLOOKUP($A124,OUTIL!$U:$Z,D$1,FALSE),IF($A$109="Or industriel",VLOOKUP($A124,OUTIL!$AC:$AH,D$1,FALSE),IF($A$109="Produits bruts d'origine animale et vegetale",VLOOKUP($A124,OUTIL!$AK:$AP,D$1,FALSE),IF($A$109="Produits bruts d'origine minerale",VLOOKUP($A124,OUTIL!$AS:$AX,D$1,FALSE),IF($A$109="Produits finis de consommation",VLOOKUP($A124,OUTIL!$BA:$BF,D$1,FALSE),IF($A$109="Produits finis d'equipement agricole",VLOOKUP($A124,OUTIL!$BI:$BN,D$1,FALSE),IF($A$109="Produits finis d'equipement industriel",VLOOKUP($A124,OUTIL!$BQ:$BV,D$1,FALSE),"Ahmadovitch")))))))))/1000,0)</f>
        <v>257817</v>
      </c>
      <c r="E124" s="5">
        <f>ROUND(IF($A$109="Alimentation, boissons et tabacs",VLOOKUP($A124,OUTIL!$E:$J,E$1,FALSE),IF($A$109="Demi produits",VLOOKUP($A124,OUTIL!$M:$R,E$1,FALSE),IF($A$109="Energie  et  lubrifiants",VLOOKUP($A124,OUTIL!$U:$Z,E$1,FALSE),IF($A$109="Or industriel",VLOOKUP($A124,OUTIL!$AC:$AH,E$1,FALSE),IF($A$109="Produits bruts d'origine animale et vegetale",VLOOKUP($A124,OUTIL!$AK:$AP,E$1,FALSE),IF($A$109="Produits bruts d'origine minerale",VLOOKUP($A124,OUTIL!$AS:$AX,E$1,FALSE),IF($A$109="Produits finis de consommation",VLOOKUP($A124,OUTIL!$BA:$BF,E$1,FALSE),IF($A$109="Produits finis d'equipement agricole",VLOOKUP($A124,OUTIL!$BI:$BN,E$1,FALSE),IF($A$109="Produits finis d'equipement industriel",VLOOKUP($A124,OUTIL!$BQ:$BV,E$1,FALSE),"Ahmadovitch")))))))))/1000,0)</f>
        <v>275</v>
      </c>
      <c r="F124" s="5">
        <f>ROUND(IF($A$109="Alimentation, boissons et tabacs",VLOOKUP($A124,OUTIL!$E:$J,F$1,FALSE),IF($A$109="Demi produits",VLOOKUP($A124,OUTIL!$M:$R,F$1,FALSE),IF($A$109="Energie  et  lubrifiants",VLOOKUP($A124,OUTIL!$U:$Z,F$1,FALSE),IF($A$109="Or industriel",VLOOKUP($A124,OUTIL!$AC:$AH,F$1,FALSE),IF($A$109="Produits bruts d'origine animale et vegetale",VLOOKUP($A124,OUTIL!$AK:$AP,F$1,FALSE),IF($A$109="Produits bruts d'origine minerale",VLOOKUP($A124,OUTIL!$AS:$AX,F$1,FALSE),IF($A$109="Produits finis de consommation",VLOOKUP($A124,OUTIL!$BA:$BF,F$1,FALSE),IF($A$109="Produits finis d'equipement agricole",VLOOKUP($A124,OUTIL!$BI:$BN,F$1,FALSE),IF($A$109="Produits finis d'equipement industriel",VLOOKUP($A124,OUTIL!$BQ:$BV,F$1,FALSE),"Ahmadovitch")))))))))/1000,0)</f>
        <v>39210</v>
      </c>
      <c r="J124" s="4"/>
      <c r="K124" s="4"/>
      <c r="L124" s="4"/>
      <c r="M124" s="4"/>
    </row>
    <row r="125" spans="1:13" ht="16.5" x14ac:dyDescent="0.3">
      <c r="A125">
        <v>16</v>
      </c>
      <c r="B125" s="5" t="str">
        <f>IF($A$109="Alimentation, boissons et tabacs",VLOOKUP(VLOOKUP($A125,OUTIL!$E:$J,B$1,FALSE),REF!$K:$L,2,FALSE),IF($A$109="Demi produits",VLOOKUP(VLOOKUP($A125,OUTIL!$M:$R,B$1,FALSE),REF!$N:$O,2,FALSE),IF($A$109="Energie  et  lubrifiants",VLOOKUP(VLOOKUP($A125,OUTIL!$U:$Z,B$1,FALSE),REF!$Z:$AA,2,FALSE),IF($A$109="Or industriel",VLOOKUP(VLOOKUP($A125,OUTIL!$AC:$AH,B$1,FALSE),REF!$AC:$AD,2,FALSE),IF($A$109="Produits bruts d'origine animale et vegetale",VLOOKUP(VLOOKUP($A125,OUTIL!$AK:$AP,B$1,FALSE),REF!$Q:$R,2,FALSE),IF($A$109="Produits bruts d'origine minerale",VLOOKUP(VLOOKUP($A125,OUTIL!$AS:$AX,B$1,FALSE),REF!$AF:$AG,2,FALSE),IF($A$109="Produits finis de consommation",VLOOKUP(VLOOKUP($A125,OUTIL!$BA:$BF,B$1,FALSE),REF!$T:$U,2,FALSE),IF($A$109="Produits finis d'equipement agricole",VLOOKUP(VLOOKUP($A125,OUTIL!$BI:$BN,B$1,FALSE),REF!$AI:$AJ,2,FALSE),IF($A$109="Produits finis d'equipement industriel",VLOOKUP(VLOOKUP($A125,OUTIL!$BQ:$BV,B$1,FALSE),REF!$W:$X,2,FALSE),"Ahmadovitch")))))))))</f>
        <v>Centrifugeuses et appareils pour filtration des liquides ou des gaz</v>
      </c>
      <c r="C125" s="5">
        <f>ROUND(IF($A$109="Alimentation, boissons et tabacs",VLOOKUP($A125,OUTIL!$E:$J,C$1,FALSE),IF($A$109="Demi produits",VLOOKUP($A125,OUTIL!$M:$R,C$1,FALSE),IF($A$109="Energie  et  lubrifiants",VLOOKUP($A125,OUTIL!$U:$Z,C$1,FALSE),IF($A$109="Or industriel",VLOOKUP($A125,OUTIL!$AC:$AH,C$1,FALSE),IF($A$109="Produits bruts d'origine animale et vegetale",VLOOKUP($A125,OUTIL!$AK:$AP,C$1,FALSE),IF($A$109="Produits bruts d'origine minerale",VLOOKUP($A125,OUTIL!$AS:$AX,C$1,FALSE),IF($A$109="Produits finis de consommation",VLOOKUP($A125,OUTIL!$BA:$BF,C$1,FALSE),IF($A$109="Produits finis d'equipement agricole",VLOOKUP($A125,OUTIL!$BI:$BN,C$1,FALSE),IF($A$109="Produits finis d'equipement industriel",VLOOKUP($A125,OUTIL!$BQ:$BV,C$1,FALSE),"Ahmadovitch")))))))))/1000,0)</f>
        <v>1550</v>
      </c>
      <c r="D125" s="5">
        <f>ROUND(IF($A$109="Alimentation, boissons et tabacs",VLOOKUP($A125,OUTIL!$E:$J,D$1,FALSE),IF($A$109="Demi produits",VLOOKUP($A125,OUTIL!$M:$R,D$1,FALSE),IF($A$109="Energie  et  lubrifiants",VLOOKUP($A125,OUTIL!$U:$Z,D$1,FALSE),IF($A$109="Or industriel",VLOOKUP($A125,OUTIL!$AC:$AH,D$1,FALSE),IF($A$109="Produits bruts d'origine animale et vegetale",VLOOKUP($A125,OUTIL!$AK:$AP,D$1,FALSE),IF($A$109="Produits bruts d'origine minerale",VLOOKUP($A125,OUTIL!$AS:$AX,D$1,FALSE),IF($A$109="Produits finis de consommation",VLOOKUP($A125,OUTIL!$BA:$BF,D$1,FALSE),IF($A$109="Produits finis d'equipement agricole",VLOOKUP($A125,OUTIL!$BI:$BN,D$1,FALSE),IF($A$109="Produits finis d'equipement industriel",VLOOKUP($A125,OUTIL!$BQ:$BV,D$1,FALSE),"Ahmadovitch")))))))))/1000,0)</f>
        <v>256601</v>
      </c>
      <c r="E125" s="5">
        <f>ROUND(IF($A$109="Alimentation, boissons et tabacs",VLOOKUP($A125,OUTIL!$E:$J,E$1,FALSE),IF($A$109="Demi produits",VLOOKUP($A125,OUTIL!$M:$R,E$1,FALSE),IF($A$109="Energie  et  lubrifiants",VLOOKUP($A125,OUTIL!$U:$Z,E$1,FALSE),IF($A$109="Or industriel",VLOOKUP($A125,OUTIL!$AC:$AH,E$1,FALSE),IF($A$109="Produits bruts d'origine animale et vegetale",VLOOKUP($A125,OUTIL!$AK:$AP,E$1,FALSE),IF($A$109="Produits bruts d'origine minerale",VLOOKUP($A125,OUTIL!$AS:$AX,E$1,FALSE),IF($A$109="Produits finis de consommation",VLOOKUP($A125,OUTIL!$BA:$BF,E$1,FALSE),IF($A$109="Produits finis d'equipement agricole",VLOOKUP($A125,OUTIL!$BI:$BN,E$1,FALSE),IF($A$109="Produits finis d'equipement industriel",VLOOKUP($A125,OUTIL!$BQ:$BV,E$1,FALSE),"Ahmadovitch")))))))))/1000,0)</f>
        <v>1325</v>
      </c>
      <c r="F125" s="5">
        <f>ROUND(IF($A$109="Alimentation, boissons et tabacs",VLOOKUP($A125,OUTIL!$E:$J,F$1,FALSE),IF($A$109="Demi produits",VLOOKUP($A125,OUTIL!$M:$R,F$1,FALSE),IF($A$109="Energie  et  lubrifiants",VLOOKUP($A125,OUTIL!$U:$Z,F$1,FALSE),IF($A$109="Or industriel",VLOOKUP($A125,OUTIL!$AC:$AH,F$1,FALSE),IF($A$109="Produits bruts d'origine animale et vegetale",VLOOKUP($A125,OUTIL!$AK:$AP,F$1,FALSE),IF($A$109="Produits bruts d'origine minerale",VLOOKUP($A125,OUTIL!$AS:$AX,F$1,FALSE),IF($A$109="Produits finis de consommation",VLOOKUP($A125,OUTIL!$BA:$BF,F$1,FALSE),IF($A$109="Produits finis d'equipement agricole",VLOOKUP($A125,OUTIL!$BI:$BN,F$1,FALSE),IF($A$109="Produits finis d'equipement industriel",VLOOKUP($A125,OUTIL!$BQ:$BV,F$1,FALSE),"Ahmadovitch")))))))))/1000,0)</f>
        <v>231386</v>
      </c>
      <c r="J125" s="4"/>
      <c r="K125" s="4"/>
      <c r="L125" s="4"/>
      <c r="M125" s="4"/>
    </row>
    <row r="126" spans="1:13" ht="16.5" x14ac:dyDescent="0.3">
      <c r="A126">
        <v>17</v>
      </c>
      <c r="B126" s="5" t="str">
        <f>IF($A$109="Alimentation, boissons et tabacs",VLOOKUP(VLOOKUP($A126,OUTIL!$E:$J,B$1,FALSE),REF!$K:$L,2,FALSE),IF($A$109="Demi produits",VLOOKUP(VLOOKUP($A126,OUTIL!$M:$R,B$1,FALSE),REF!$N:$O,2,FALSE),IF($A$109="Energie  et  lubrifiants",VLOOKUP(VLOOKUP($A126,OUTIL!$U:$Z,B$1,FALSE),REF!$Z:$AA,2,FALSE),IF($A$109="Or industriel",VLOOKUP(VLOOKUP($A126,OUTIL!$AC:$AH,B$1,FALSE),REF!$AC:$AD,2,FALSE),IF($A$109="Produits bruts d'origine animale et vegetale",VLOOKUP(VLOOKUP($A126,OUTIL!$AK:$AP,B$1,FALSE),REF!$Q:$R,2,FALSE),IF($A$109="Produits bruts d'origine minerale",VLOOKUP(VLOOKUP($A126,OUTIL!$AS:$AX,B$1,FALSE),REF!$AF:$AG,2,FALSE),IF($A$109="Produits finis de consommation",VLOOKUP(VLOOKUP($A126,OUTIL!$BA:$BF,B$1,FALSE),REF!$T:$U,2,FALSE),IF($A$109="Produits finis d'equipement agricole",VLOOKUP(VLOOKUP($A126,OUTIL!$BI:$BN,B$1,FALSE),REF!$AI:$AJ,2,FALSE),IF($A$109="Produits finis d'equipement industriel",VLOOKUP(VLOOKUP($A126,OUTIL!$BQ:$BV,B$1,FALSE),REF!$W:$X,2,FALSE),"Ahmadovitch")))))))))</f>
        <v>Avions et autres véhicules aériens ou spatiaux</v>
      </c>
      <c r="C126" s="5">
        <f>ROUND(IF($A$109="Alimentation, boissons et tabacs",VLOOKUP($A126,OUTIL!$E:$J,C$1,FALSE),IF($A$109="Demi produits",VLOOKUP($A126,OUTIL!$M:$R,C$1,FALSE),IF($A$109="Energie  et  lubrifiants",VLOOKUP($A126,OUTIL!$U:$Z,C$1,FALSE),IF($A$109="Or industriel",VLOOKUP($A126,OUTIL!$AC:$AH,C$1,FALSE),IF($A$109="Produits bruts d'origine animale et vegetale",VLOOKUP($A126,OUTIL!$AK:$AP,C$1,FALSE),IF($A$109="Produits bruts d'origine minerale",VLOOKUP($A126,OUTIL!$AS:$AX,C$1,FALSE),IF($A$109="Produits finis de consommation",VLOOKUP($A126,OUTIL!$BA:$BF,C$1,FALSE),IF($A$109="Produits finis d'equipement agricole",VLOOKUP($A126,OUTIL!$BI:$BN,C$1,FALSE),IF($A$109="Produits finis d'equipement industriel",VLOOKUP($A126,OUTIL!$BQ:$BV,C$1,FALSE),"Ahmadovitch")))))))))/1000,0)</f>
        <v>198</v>
      </c>
      <c r="D126" s="5">
        <f>ROUND(IF($A$109="Alimentation, boissons et tabacs",VLOOKUP($A126,OUTIL!$E:$J,D$1,FALSE),IF($A$109="Demi produits",VLOOKUP($A126,OUTIL!$M:$R,D$1,FALSE),IF($A$109="Energie  et  lubrifiants",VLOOKUP($A126,OUTIL!$U:$Z,D$1,FALSE),IF($A$109="Or industriel",VLOOKUP($A126,OUTIL!$AC:$AH,D$1,FALSE),IF($A$109="Produits bruts d'origine animale et vegetale",VLOOKUP($A126,OUTIL!$AK:$AP,D$1,FALSE),IF($A$109="Produits bruts d'origine minerale",VLOOKUP($A126,OUTIL!$AS:$AX,D$1,FALSE),IF($A$109="Produits finis de consommation",VLOOKUP($A126,OUTIL!$BA:$BF,D$1,FALSE),IF($A$109="Produits finis d'equipement agricole",VLOOKUP($A126,OUTIL!$BI:$BN,D$1,FALSE),IF($A$109="Produits finis d'equipement industriel",VLOOKUP($A126,OUTIL!$BQ:$BV,D$1,FALSE),"Ahmadovitch")))))))))/1000,0)</f>
        <v>255434</v>
      </c>
      <c r="E126" s="5">
        <f>ROUND(IF($A$109="Alimentation, boissons et tabacs",VLOOKUP($A126,OUTIL!$E:$J,E$1,FALSE),IF($A$109="Demi produits",VLOOKUP($A126,OUTIL!$M:$R,E$1,FALSE),IF($A$109="Energie  et  lubrifiants",VLOOKUP($A126,OUTIL!$U:$Z,E$1,FALSE),IF($A$109="Or industriel",VLOOKUP($A126,OUTIL!$AC:$AH,E$1,FALSE),IF($A$109="Produits bruts d'origine animale et vegetale",VLOOKUP($A126,OUTIL!$AK:$AP,E$1,FALSE),IF($A$109="Produits bruts d'origine minerale",VLOOKUP($A126,OUTIL!$AS:$AX,E$1,FALSE),IF($A$109="Produits finis de consommation",VLOOKUP($A126,OUTIL!$BA:$BF,E$1,FALSE),IF($A$109="Produits finis d'equipement agricole",VLOOKUP($A126,OUTIL!$BI:$BN,E$1,FALSE),IF($A$109="Produits finis d'equipement industriel",VLOOKUP($A126,OUTIL!$BQ:$BV,E$1,FALSE),"Ahmadovitch")))))))))/1000,0)</f>
        <v>9</v>
      </c>
      <c r="F126" s="5">
        <f>ROUND(IF($A$109="Alimentation, boissons et tabacs",VLOOKUP($A126,OUTIL!$E:$J,F$1,FALSE),IF($A$109="Demi produits",VLOOKUP($A126,OUTIL!$M:$R,F$1,FALSE),IF($A$109="Energie  et  lubrifiants",VLOOKUP($A126,OUTIL!$U:$Z,F$1,FALSE),IF($A$109="Or industriel",VLOOKUP($A126,OUTIL!$AC:$AH,F$1,FALSE),IF($A$109="Produits bruts d'origine animale et vegetale",VLOOKUP($A126,OUTIL!$AK:$AP,F$1,FALSE),IF($A$109="Produits bruts d'origine minerale",VLOOKUP($A126,OUTIL!$AS:$AX,F$1,FALSE),IF($A$109="Produits finis de consommation",VLOOKUP($A126,OUTIL!$BA:$BF,F$1,FALSE),IF($A$109="Produits finis d'equipement agricole",VLOOKUP($A126,OUTIL!$BI:$BN,F$1,FALSE),IF($A$109="Produits finis d'equipement industriel",VLOOKUP($A126,OUTIL!$BQ:$BV,F$1,FALSE),"Ahmadovitch")))))))))/1000,0)</f>
        <v>35470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>
        <v>18</v>
      </c>
      <c r="B127" s="5" t="str">
        <f>IF($A$109="Alimentation, boissons et tabacs",VLOOKUP(VLOOKUP($A127,OUTIL!$E:$J,B$1,FALSE),REF!$K:$L,2,FALSE),IF($A$109="Demi produits",VLOOKUP(VLOOKUP($A127,OUTIL!$M:$R,B$1,FALSE),REF!$N:$O,2,FALSE),IF($A$109="Energie  et  lubrifiants",VLOOKUP(VLOOKUP($A127,OUTIL!$U:$Z,B$1,FALSE),REF!$Z:$AA,2,FALSE),IF($A$109="Or industriel",VLOOKUP(VLOOKUP($A127,OUTIL!$AC:$AH,B$1,FALSE),REF!$AC:$AD,2,FALSE),IF($A$109="Produits bruts d'origine animale et vegetale",VLOOKUP(VLOOKUP($A127,OUTIL!$AK:$AP,B$1,FALSE),REF!$Q:$R,2,FALSE),IF($A$109="Produits bruts d'origine minerale",VLOOKUP(VLOOKUP($A127,OUTIL!$AS:$AX,B$1,FALSE),REF!$AF:$AG,2,FALSE),IF($A$109="Produits finis de consommation",VLOOKUP(VLOOKUP($A127,OUTIL!$BA:$BF,B$1,FALSE),REF!$T:$U,2,FALSE),IF($A$109="Produits finis d'equipement agricole",VLOOKUP(VLOOKUP($A127,OUTIL!$BI:$BN,B$1,FALSE),REF!$AI:$AJ,2,FALSE),IF($A$109="Produits finis d'equipement industriel",VLOOKUP(VLOOKUP($A127,OUTIL!$BQ:$BV,B$1,FALSE),REF!$W:$X,2,FALSE),"Ahmadovitch")))))))))</f>
        <v>Machines et appareils divers</v>
      </c>
      <c r="C127" s="5">
        <f>ROUND(IF($A$109="Alimentation, boissons et tabacs",VLOOKUP($A127,OUTIL!$E:$J,C$1,FALSE),IF($A$109="Demi produits",VLOOKUP($A127,OUTIL!$M:$R,C$1,FALSE),IF($A$109="Energie  et  lubrifiants",VLOOKUP($A127,OUTIL!$U:$Z,C$1,FALSE),IF($A$109="Or industriel",VLOOKUP($A127,OUTIL!$AC:$AH,C$1,FALSE),IF($A$109="Produits bruts d'origine animale et vegetale",VLOOKUP($A127,OUTIL!$AK:$AP,C$1,FALSE),IF($A$109="Produits bruts d'origine minerale",VLOOKUP($A127,OUTIL!$AS:$AX,C$1,FALSE),IF($A$109="Produits finis de consommation",VLOOKUP($A127,OUTIL!$BA:$BF,C$1,FALSE),IF($A$109="Produits finis d'equipement agricole",VLOOKUP($A127,OUTIL!$BI:$BN,C$1,FALSE),IF($A$109="Produits finis d'equipement industriel",VLOOKUP($A127,OUTIL!$BQ:$BV,C$1,FALSE),"Ahmadovitch")))))))))/1000,0)</f>
        <v>1082</v>
      </c>
      <c r="D127" s="5">
        <f>ROUND(IF($A$109="Alimentation, boissons et tabacs",VLOOKUP($A127,OUTIL!$E:$J,D$1,FALSE),IF($A$109="Demi produits",VLOOKUP($A127,OUTIL!$M:$R,D$1,FALSE),IF($A$109="Energie  et  lubrifiants",VLOOKUP($A127,OUTIL!$U:$Z,D$1,FALSE),IF($A$109="Or industriel",VLOOKUP($A127,OUTIL!$AC:$AH,D$1,FALSE),IF($A$109="Produits bruts d'origine animale et vegetale",VLOOKUP($A127,OUTIL!$AK:$AP,D$1,FALSE),IF($A$109="Produits bruts d'origine minerale",VLOOKUP($A127,OUTIL!$AS:$AX,D$1,FALSE),IF($A$109="Produits finis de consommation",VLOOKUP($A127,OUTIL!$BA:$BF,D$1,FALSE),IF($A$109="Produits finis d'equipement agricole",VLOOKUP($A127,OUTIL!$BI:$BN,D$1,FALSE),IF($A$109="Produits finis d'equipement industriel",VLOOKUP($A127,OUTIL!$BQ:$BV,D$1,FALSE),"Ahmadovitch")))))))))/1000,0)</f>
        <v>201748</v>
      </c>
      <c r="E127" s="5">
        <f>ROUND(IF($A$109="Alimentation, boissons et tabacs",VLOOKUP($A127,OUTIL!$E:$J,E$1,FALSE),IF($A$109="Demi produits",VLOOKUP($A127,OUTIL!$M:$R,E$1,FALSE),IF($A$109="Energie  et  lubrifiants",VLOOKUP($A127,OUTIL!$U:$Z,E$1,FALSE),IF($A$109="Or industriel",VLOOKUP($A127,OUTIL!$AC:$AH,E$1,FALSE),IF($A$109="Produits bruts d'origine animale et vegetale",VLOOKUP($A127,OUTIL!$AK:$AP,E$1,FALSE),IF($A$109="Produits bruts d'origine minerale",VLOOKUP($A127,OUTIL!$AS:$AX,E$1,FALSE),IF($A$109="Produits finis de consommation",VLOOKUP($A127,OUTIL!$BA:$BF,E$1,FALSE),IF($A$109="Produits finis d'equipement agricole",VLOOKUP($A127,OUTIL!$BI:$BN,E$1,FALSE),IF($A$109="Produits finis d'equipement industriel",VLOOKUP($A127,OUTIL!$BQ:$BV,E$1,FALSE),"Ahmadovitch")))))))))/1000,0)</f>
        <v>1934</v>
      </c>
      <c r="F127" s="5">
        <f>ROUND(IF($A$109="Alimentation, boissons et tabacs",VLOOKUP($A127,OUTIL!$E:$J,F$1,FALSE),IF($A$109="Demi produits",VLOOKUP($A127,OUTIL!$M:$R,F$1,FALSE),IF($A$109="Energie  et  lubrifiants",VLOOKUP($A127,OUTIL!$U:$Z,F$1,FALSE),IF($A$109="Or industriel",VLOOKUP($A127,OUTIL!$AC:$AH,F$1,FALSE),IF($A$109="Produits bruts d'origine animale et vegetale",VLOOKUP($A127,OUTIL!$AK:$AP,F$1,FALSE),IF($A$109="Produits bruts d'origine minerale",VLOOKUP($A127,OUTIL!$AS:$AX,F$1,FALSE),IF($A$109="Produits finis de consommation",VLOOKUP($A127,OUTIL!$BA:$BF,F$1,FALSE),IF($A$109="Produits finis d'equipement agricole",VLOOKUP($A127,OUTIL!$BI:$BN,F$1,FALSE),IF($A$109="Produits finis d'equipement industriel",VLOOKUP($A127,OUTIL!$BQ:$BV,F$1,FALSE),"Ahmadovitch")))))))))/1000,0)</f>
        <v>175117</v>
      </c>
      <c r="G127" s="4"/>
      <c r="H127" s="4"/>
      <c r="I127" s="4"/>
      <c r="J127" s="4"/>
      <c r="K127" s="4"/>
      <c r="L127" s="4"/>
      <c r="M127" s="4"/>
    </row>
    <row r="128" spans="1:13" ht="16.5" x14ac:dyDescent="0.3">
      <c r="A128">
        <v>19</v>
      </c>
      <c r="B128" s="5" t="str">
        <f>IF($A$109="Alimentation, boissons et tabacs",VLOOKUP(VLOOKUP($A128,OUTIL!$E:$J,B$1,FALSE),REF!$K:$L,2,FALSE),IF($A$109="Demi produits",VLOOKUP(VLOOKUP($A128,OUTIL!$M:$R,B$1,FALSE),REF!$N:$O,2,FALSE),IF($A$109="Energie  et  lubrifiants",VLOOKUP(VLOOKUP($A128,OUTIL!$U:$Z,B$1,FALSE),REF!$Z:$AA,2,FALSE),IF($A$109="Or industriel",VLOOKUP(VLOOKUP($A128,OUTIL!$AC:$AH,B$1,FALSE),REF!$AC:$AD,2,FALSE),IF($A$109="Produits bruts d'origine animale et vegetale",VLOOKUP(VLOOKUP($A128,OUTIL!$AK:$AP,B$1,FALSE),REF!$Q:$R,2,FALSE),IF($A$109="Produits bruts d'origine minerale",VLOOKUP(VLOOKUP($A128,OUTIL!$AS:$AX,B$1,FALSE),REF!$AF:$AG,2,FALSE),IF($A$109="Produits finis de consommation",VLOOKUP(VLOOKUP($A128,OUTIL!$BA:$BF,B$1,FALSE),REF!$T:$U,2,FALSE),IF($A$109="Produits finis d'equipement agricole",VLOOKUP(VLOOKUP($A128,OUTIL!$BI:$BN,B$1,FALSE),REF!$AI:$AJ,2,FALSE),IF($A$109="Produits finis d'equipement industriel",VLOOKUP(VLOOKUP($A128,OUTIL!$BQ:$BV,B$1,FALSE),REF!$W:$X,2,FALSE),"Ahmadovitch")))))))))</f>
        <v>Instruments et appareils médico-chirurgicaux</v>
      </c>
      <c r="C128" s="5">
        <f>ROUND(IF($A$109="Alimentation, boissons et tabacs",VLOOKUP($A128,OUTIL!$E:$J,C$1,FALSE),IF($A$109="Demi produits",VLOOKUP($A128,OUTIL!$M:$R,C$1,FALSE),IF($A$109="Energie  et  lubrifiants",VLOOKUP($A128,OUTIL!$U:$Z,C$1,FALSE),IF($A$109="Or industriel",VLOOKUP($A128,OUTIL!$AC:$AH,C$1,FALSE),IF($A$109="Produits bruts d'origine animale et vegetale",VLOOKUP($A128,OUTIL!$AK:$AP,C$1,FALSE),IF($A$109="Produits bruts d'origine minerale",VLOOKUP($A128,OUTIL!$AS:$AX,C$1,FALSE),IF($A$109="Produits finis de consommation",VLOOKUP($A128,OUTIL!$BA:$BF,C$1,FALSE),IF($A$109="Produits finis d'equipement agricole",VLOOKUP($A128,OUTIL!$BI:$BN,C$1,FALSE),IF($A$109="Produits finis d'equipement industriel",VLOOKUP($A128,OUTIL!$BQ:$BV,C$1,FALSE),"Ahmadovitch")))))))))/1000,0)</f>
        <v>239</v>
      </c>
      <c r="D128" s="5">
        <f>ROUND(IF($A$109="Alimentation, boissons et tabacs",VLOOKUP($A128,OUTIL!$E:$J,D$1,FALSE),IF($A$109="Demi produits",VLOOKUP($A128,OUTIL!$M:$R,D$1,FALSE),IF($A$109="Energie  et  lubrifiants",VLOOKUP($A128,OUTIL!$U:$Z,D$1,FALSE),IF($A$109="Or industriel",VLOOKUP($A128,OUTIL!$AC:$AH,D$1,FALSE),IF($A$109="Produits bruts d'origine animale et vegetale",VLOOKUP($A128,OUTIL!$AK:$AP,D$1,FALSE),IF($A$109="Produits bruts d'origine minerale",VLOOKUP($A128,OUTIL!$AS:$AX,D$1,FALSE),IF($A$109="Produits finis de consommation",VLOOKUP($A128,OUTIL!$BA:$BF,D$1,FALSE),IF($A$109="Produits finis d'equipement agricole",VLOOKUP($A128,OUTIL!$BI:$BN,D$1,FALSE),IF($A$109="Produits finis d'equipement industriel",VLOOKUP($A128,OUTIL!$BQ:$BV,D$1,FALSE),"Ahmadovitch")))))))))/1000,0)</f>
        <v>148609</v>
      </c>
      <c r="E128" s="5">
        <f>ROUND(IF($A$109="Alimentation, boissons et tabacs",VLOOKUP($A128,OUTIL!$E:$J,E$1,FALSE),IF($A$109="Demi produits",VLOOKUP($A128,OUTIL!$M:$R,E$1,FALSE),IF($A$109="Energie  et  lubrifiants",VLOOKUP($A128,OUTIL!$U:$Z,E$1,FALSE),IF($A$109="Or industriel",VLOOKUP($A128,OUTIL!$AC:$AH,E$1,FALSE),IF($A$109="Produits bruts d'origine animale et vegetale",VLOOKUP($A128,OUTIL!$AK:$AP,E$1,FALSE),IF($A$109="Produits bruts d'origine minerale",VLOOKUP($A128,OUTIL!$AS:$AX,E$1,FALSE),IF($A$109="Produits finis de consommation",VLOOKUP($A128,OUTIL!$BA:$BF,E$1,FALSE),IF($A$109="Produits finis d'equipement agricole",VLOOKUP($A128,OUTIL!$BI:$BN,E$1,FALSE),IF($A$109="Produits finis d'equipement industriel",VLOOKUP($A128,OUTIL!$BQ:$BV,E$1,FALSE),"Ahmadovitch")))))))))/1000,0)</f>
        <v>263</v>
      </c>
      <c r="F128" s="5">
        <f>ROUND(IF($A$109="Alimentation, boissons et tabacs",VLOOKUP($A128,OUTIL!$E:$J,F$1,FALSE),IF($A$109="Demi produits",VLOOKUP($A128,OUTIL!$M:$R,F$1,FALSE),IF($A$109="Energie  et  lubrifiants",VLOOKUP($A128,OUTIL!$U:$Z,F$1,FALSE),IF($A$109="Or industriel",VLOOKUP($A128,OUTIL!$AC:$AH,F$1,FALSE),IF($A$109="Produits bruts d'origine animale et vegetale",VLOOKUP($A128,OUTIL!$AK:$AP,F$1,FALSE),IF($A$109="Produits bruts d'origine minerale",VLOOKUP($A128,OUTIL!$AS:$AX,F$1,FALSE),IF($A$109="Produits finis de consommation",VLOOKUP($A128,OUTIL!$BA:$BF,F$1,FALSE),IF($A$109="Produits finis d'equipement agricole",VLOOKUP($A128,OUTIL!$BI:$BN,F$1,FALSE),IF($A$109="Produits finis d'equipement industriel",VLOOKUP($A128,OUTIL!$BQ:$BV,F$1,FALSE),"Ahmadovitch")))))))))/1000,0)</f>
        <v>87868</v>
      </c>
      <c r="J128" s="4"/>
      <c r="K128" s="4"/>
      <c r="L128" s="4"/>
      <c r="M128" s="4"/>
    </row>
    <row r="129" spans="1:13" ht="16.5" x14ac:dyDescent="0.3">
      <c r="A129">
        <v>20</v>
      </c>
      <c r="B129" s="5" t="str">
        <f>IF($A$109="Alimentation, boissons et tabacs",VLOOKUP(VLOOKUP($A129,OUTIL!$E:$J,B$1,FALSE),REF!$K:$L,2,FALSE),IF($A$109="Demi produits",VLOOKUP(VLOOKUP($A129,OUTIL!$M:$R,B$1,FALSE),REF!$N:$O,2,FALSE),IF($A$109="Energie  et  lubrifiants",VLOOKUP(VLOOKUP($A129,OUTIL!$U:$Z,B$1,FALSE),REF!$Z:$AA,2,FALSE),IF($A$109="Or industriel",VLOOKUP(VLOOKUP($A129,OUTIL!$AC:$AH,B$1,FALSE),REF!$AC:$AD,2,FALSE),IF($A$109="Produits bruts d'origine animale et vegetale",VLOOKUP(VLOOKUP($A129,OUTIL!$AK:$AP,B$1,FALSE),REF!$Q:$R,2,FALSE),IF($A$109="Produits bruts d'origine minerale",VLOOKUP(VLOOKUP($A129,OUTIL!$AS:$AX,B$1,FALSE),REF!$AF:$AG,2,FALSE),IF($A$109="Produits finis de consommation",VLOOKUP(VLOOKUP($A129,OUTIL!$BA:$BF,B$1,FALSE),REF!$T:$U,2,FALSE),IF($A$109="Produits finis d'equipement agricole",VLOOKUP(VLOOKUP($A129,OUTIL!$BI:$BN,B$1,FALSE),REF!$AI:$AJ,2,FALSE),IF($A$109="Produits finis d'equipement industriel",VLOOKUP(VLOOKUP($A129,OUTIL!$BQ:$BV,B$1,FALSE),REF!$W:$X,2,FALSE),"Ahmadovitch")))))))))</f>
        <v>Instruments de mesure, de controle ou de précisions</v>
      </c>
      <c r="C129" s="5">
        <f>ROUND(IF($A$109="Alimentation, boissons et tabacs",VLOOKUP($A129,OUTIL!$E:$J,C$1,FALSE),IF($A$109="Demi produits",VLOOKUP($A129,OUTIL!$M:$R,C$1,FALSE),IF($A$109="Energie  et  lubrifiants",VLOOKUP($A129,OUTIL!$U:$Z,C$1,FALSE),IF($A$109="Or industriel",VLOOKUP($A129,OUTIL!$AC:$AH,C$1,FALSE),IF($A$109="Produits bruts d'origine animale et vegetale",VLOOKUP($A129,OUTIL!$AK:$AP,C$1,FALSE),IF($A$109="Produits bruts d'origine minerale",VLOOKUP($A129,OUTIL!$AS:$AX,C$1,FALSE),IF($A$109="Produits finis de consommation",VLOOKUP($A129,OUTIL!$BA:$BF,C$1,FALSE),IF($A$109="Produits finis d'equipement agricole",VLOOKUP($A129,OUTIL!$BI:$BN,C$1,FALSE),IF($A$109="Produits finis d'equipement industriel",VLOOKUP($A129,OUTIL!$BQ:$BV,C$1,FALSE),"Ahmadovitch")))))))))/1000,0)</f>
        <v>229</v>
      </c>
      <c r="D129" s="5">
        <f>ROUND(IF($A$109="Alimentation, boissons et tabacs",VLOOKUP($A129,OUTIL!$E:$J,D$1,FALSE),IF($A$109="Demi produits",VLOOKUP($A129,OUTIL!$M:$R,D$1,FALSE),IF($A$109="Energie  et  lubrifiants",VLOOKUP($A129,OUTIL!$U:$Z,D$1,FALSE),IF($A$109="Or industriel",VLOOKUP($A129,OUTIL!$AC:$AH,D$1,FALSE),IF($A$109="Produits bruts d'origine animale et vegetale",VLOOKUP($A129,OUTIL!$AK:$AP,D$1,FALSE),IF($A$109="Produits bruts d'origine minerale",VLOOKUP($A129,OUTIL!$AS:$AX,D$1,FALSE),IF($A$109="Produits finis de consommation",VLOOKUP($A129,OUTIL!$BA:$BF,D$1,FALSE),IF($A$109="Produits finis d'equipement agricole",VLOOKUP($A129,OUTIL!$BI:$BN,D$1,FALSE),IF($A$109="Produits finis d'equipement industriel",VLOOKUP($A129,OUTIL!$BQ:$BV,D$1,FALSE),"Ahmadovitch")))))))))/1000,0)</f>
        <v>137826</v>
      </c>
      <c r="E129" s="5">
        <f>ROUND(IF($A$109="Alimentation, boissons et tabacs",VLOOKUP($A129,OUTIL!$E:$J,E$1,FALSE),IF($A$109="Demi produits",VLOOKUP($A129,OUTIL!$M:$R,E$1,FALSE),IF($A$109="Energie  et  lubrifiants",VLOOKUP($A129,OUTIL!$U:$Z,E$1,FALSE),IF($A$109="Or industriel",VLOOKUP($A129,OUTIL!$AC:$AH,E$1,FALSE),IF($A$109="Produits bruts d'origine animale et vegetale",VLOOKUP($A129,OUTIL!$AK:$AP,E$1,FALSE),IF($A$109="Produits bruts d'origine minerale",VLOOKUP($A129,OUTIL!$AS:$AX,E$1,FALSE),IF($A$109="Produits finis de consommation",VLOOKUP($A129,OUTIL!$BA:$BF,E$1,FALSE),IF($A$109="Produits finis d'equipement agricole",VLOOKUP($A129,OUTIL!$BI:$BN,E$1,FALSE),IF($A$109="Produits finis d'equipement industriel",VLOOKUP($A129,OUTIL!$BQ:$BV,E$1,FALSE),"Ahmadovitch")))))))))/1000,0)</f>
        <v>290</v>
      </c>
      <c r="F129" s="5">
        <f>ROUND(IF($A$109="Alimentation, boissons et tabacs",VLOOKUP($A129,OUTIL!$E:$J,F$1,FALSE),IF($A$109="Demi produits",VLOOKUP($A129,OUTIL!$M:$R,F$1,FALSE),IF($A$109="Energie  et  lubrifiants",VLOOKUP($A129,OUTIL!$U:$Z,F$1,FALSE),IF($A$109="Or industriel",VLOOKUP($A129,OUTIL!$AC:$AH,F$1,FALSE),IF($A$109="Produits bruts d'origine animale et vegetale",VLOOKUP($A129,OUTIL!$AK:$AP,F$1,FALSE),IF($A$109="Produits bruts d'origine minerale",VLOOKUP($A129,OUTIL!$AS:$AX,F$1,FALSE),IF($A$109="Produits finis de consommation",VLOOKUP($A129,OUTIL!$BA:$BF,F$1,FALSE),IF($A$109="Produits finis d'equipement agricole",VLOOKUP($A129,OUTIL!$BI:$BN,F$1,FALSE),IF($A$109="Produits finis d'equipement industriel",VLOOKUP($A129,OUTIL!$BQ:$BV,F$1,FALSE),"Ahmadovitch")))))))))/1000,0)</f>
        <v>108061</v>
      </c>
      <c r="J129" s="4"/>
      <c r="K129" s="4"/>
      <c r="L129" s="4"/>
      <c r="M129" s="4"/>
    </row>
    <row r="130" spans="1:13" ht="16.5" x14ac:dyDescent="0.3">
      <c r="A130">
        <v>21</v>
      </c>
      <c r="B130" s="5" t="str">
        <f>IF($A$109="Alimentation, boissons et tabacs",VLOOKUP(VLOOKUP($A130,OUTIL!$E:$J,B$1,FALSE),REF!$K:$L,2,FALSE),IF($A$109="Demi produits",VLOOKUP(VLOOKUP($A130,OUTIL!$M:$R,B$1,FALSE),REF!$N:$O,2,FALSE),IF($A$109="Energie  et  lubrifiants",VLOOKUP(VLOOKUP($A130,OUTIL!$U:$Z,B$1,FALSE),REF!$Z:$AA,2,FALSE),IF($A$109="Or industriel",VLOOKUP(VLOOKUP($A130,OUTIL!$AC:$AH,B$1,FALSE),REF!$AC:$AD,2,FALSE),IF($A$109="Produits bruts d'origine animale et vegetale",VLOOKUP(VLOOKUP($A130,OUTIL!$AK:$AP,B$1,FALSE),REF!$Q:$R,2,FALSE),IF($A$109="Produits bruts d'origine minerale",VLOOKUP(VLOOKUP($A130,OUTIL!$AS:$AX,B$1,FALSE),REF!$AF:$AG,2,FALSE),IF($A$109="Produits finis de consommation",VLOOKUP(VLOOKUP($A130,OUTIL!$BA:$BF,B$1,FALSE),REF!$T:$U,2,FALSE),IF($A$109="Produits finis d'equipement agricole",VLOOKUP(VLOOKUP($A130,OUTIL!$BI:$BN,B$1,FALSE),REF!$AI:$AJ,2,FALSE),IF($A$109="Produits finis d'equipement industriel",VLOOKUP(VLOOKUP($A130,OUTIL!$BQ:$BV,B$1,FALSE),REF!$W:$X,2,FALSE),"Ahmadovitch")))))))))</f>
        <v>Machines et appareils servant à l'impression</v>
      </c>
      <c r="C130" s="5">
        <f>ROUND(IF($A$109="Alimentation, boissons et tabacs",VLOOKUP($A130,OUTIL!$E:$J,C$1,FALSE),IF($A$109="Demi produits",VLOOKUP($A130,OUTIL!$M:$R,C$1,FALSE),IF($A$109="Energie  et  lubrifiants",VLOOKUP($A130,OUTIL!$U:$Z,C$1,FALSE),IF($A$109="Or industriel",VLOOKUP($A130,OUTIL!$AC:$AH,C$1,FALSE),IF($A$109="Produits bruts d'origine animale et vegetale",VLOOKUP($A130,OUTIL!$AK:$AP,C$1,FALSE),IF($A$109="Produits bruts d'origine minerale",VLOOKUP($A130,OUTIL!$AS:$AX,C$1,FALSE),IF($A$109="Produits finis de consommation",VLOOKUP($A130,OUTIL!$BA:$BF,C$1,FALSE),IF($A$109="Produits finis d'equipement agricole",VLOOKUP($A130,OUTIL!$BI:$BN,C$1,FALSE),IF($A$109="Produits finis d'equipement industriel",VLOOKUP($A130,OUTIL!$BQ:$BV,C$1,FALSE),"Ahmadovitch")))))))))/1000,0)</f>
        <v>508</v>
      </c>
      <c r="D130" s="5">
        <f>ROUND(IF($A$109="Alimentation, boissons et tabacs",VLOOKUP($A130,OUTIL!$E:$J,D$1,FALSE),IF($A$109="Demi produits",VLOOKUP($A130,OUTIL!$M:$R,D$1,FALSE),IF($A$109="Energie  et  lubrifiants",VLOOKUP($A130,OUTIL!$U:$Z,D$1,FALSE),IF($A$109="Or industriel",VLOOKUP($A130,OUTIL!$AC:$AH,D$1,FALSE),IF($A$109="Produits bruts d'origine animale et vegetale",VLOOKUP($A130,OUTIL!$AK:$AP,D$1,FALSE),IF($A$109="Produits bruts d'origine minerale",VLOOKUP($A130,OUTIL!$AS:$AX,D$1,FALSE),IF($A$109="Produits finis de consommation",VLOOKUP($A130,OUTIL!$BA:$BF,D$1,FALSE),IF($A$109="Produits finis d'equipement agricole",VLOOKUP($A130,OUTIL!$BI:$BN,D$1,FALSE),IF($A$109="Produits finis d'equipement industriel",VLOOKUP($A130,OUTIL!$BQ:$BV,D$1,FALSE),"Ahmadovitch")))))))))/1000,0)</f>
        <v>119791</v>
      </c>
      <c r="E130" s="5">
        <f>ROUND(IF($A$109="Alimentation, boissons et tabacs",VLOOKUP($A130,OUTIL!$E:$J,E$1,FALSE),IF($A$109="Demi produits",VLOOKUP($A130,OUTIL!$M:$R,E$1,FALSE),IF($A$109="Energie  et  lubrifiants",VLOOKUP($A130,OUTIL!$U:$Z,E$1,FALSE),IF($A$109="Or industriel",VLOOKUP($A130,OUTIL!$AC:$AH,E$1,FALSE),IF($A$109="Produits bruts d'origine animale et vegetale",VLOOKUP($A130,OUTIL!$AK:$AP,E$1,FALSE),IF($A$109="Produits bruts d'origine minerale",VLOOKUP($A130,OUTIL!$AS:$AX,E$1,FALSE),IF($A$109="Produits finis de consommation",VLOOKUP($A130,OUTIL!$BA:$BF,E$1,FALSE),IF($A$109="Produits finis d'equipement agricole",VLOOKUP($A130,OUTIL!$BI:$BN,E$1,FALSE),IF($A$109="Produits finis d'equipement industriel",VLOOKUP($A130,OUTIL!$BQ:$BV,E$1,FALSE),"Ahmadovitch")))))))))/1000,0)</f>
        <v>514</v>
      </c>
      <c r="F130" s="5">
        <f>ROUND(IF($A$109="Alimentation, boissons et tabacs",VLOOKUP($A130,OUTIL!$E:$J,F$1,FALSE),IF($A$109="Demi produits",VLOOKUP($A130,OUTIL!$M:$R,F$1,FALSE),IF($A$109="Energie  et  lubrifiants",VLOOKUP($A130,OUTIL!$U:$Z,F$1,FALSE),IF($A$109="Or industriel",VLOOKUP($A130,OUTIL!$AC:$AH,F$1,FALSE),IF($A$109="Produits bruts d'origine animale et vegetale",VLOOKUP($A130,OUTIL!$AK:$AP,F$1,FALSE),IF($A$109="Produits bruts d'origine minerale",VLOOKUP($A130,OUTIL!$AS:$AX,F$1,FALSE),IF($A$109="Produits finis de consommation",VLOOKUP($A130,OUTIL!$BA:$BF,F$1,FALSE),IF($A$109="Produits finis d'equipement agricole",VLOOKUP($A130,OUTIL!$BI:$BN,F$1,FALSE),IF($A$109="Produits finis d'equipement industriel",VLOOKUP($A130,OUTIL!$BQ:$BV,F$1,FALSE),"Ahmadovitch")))))))))/1000,0)</f>
        <v>104071</v>
      </c>
      <c r="J130" s="4"/>
      <c r="K130" s="4"/>
      <c r="L130" s="4"/>
      <c r="M130" s="4"/>
    </row>
    <row r="131" spans="1:13" ht="16.5" x14ac:dyDescent="0.3">
      <c r="A131">
        <v>22</v>
      </c>
      <c r="B131" s="5" t="str">
        <f>IF($A$109="Alimentation, boissons et tabacs",VLOOKUP(VLOOKUP($A131,OUTIL!$E:$J,B$1,FALSE),REF!$K:$L,2,FALSE),IF($A$109="Demi produits",VLOOKUP(VLOOKUP($A131,OUTIL!$M:$R,B$1,FALSE),REF!$N:$O,2,FALSE),IF($A$109="Energie  et  lubrifiants",VLOOKUP(VLOOKUP($A131,OUTIL!$U:$Z,B$1,FALSE),REF!$Z:$AA,2,FALSE),IF($A$109="Or industriel",VLOOKUP(VLOOKUP($A131,OUTIL!$AC:$AH,B$1,FALSE),REF!$AC:$AD,2,FALSE),IF($A$109="Produits bruts d'origine animale et vegetale",VLOOKUP(VLOOKUP($A131,OUTIL!$AK:$AP,B$1,FALSE),REF!$Q:$R,2,FALSE),IF($A$109="Produits bruts d'origine minerale",VLOOKUP(VLOOKUP($A131,OUTIL!$AS:$AX,B$1,FALSE),REF!$AF:$AG,2,FALSE),IF($A$109="Produits finis de consommation",VLOOKUP(VLOOKUP($A131,OUTIL!$BA:$BF,B$1,FALSE),REF!$T:$U,2,FALSE),IF($A$109="Produits finis d'equipement agricole",VLOOKUP(VLOOKUP($A131,OUTIL!$BI:$BN,B$1,FALSE),REF!$AI:$AJ,2,FALSE),IF($A$109="Produits finis d'equipement industriel",VLOOKUP(VLOOKUP($A131,OUTIL!$BQ:$BV,B$1,FALSE),REF!$W:$X,2,FALSE),"Ahmadovitch")))))))))</f>
        <v>Articles textiles d'emballage</v>
      </c>
      <c r="C131" s="5">
        <f>ROUND(IF($A$109="Alimentation, boissons et tabacs",VLOOKUP($A131,OUTIL!$E:$J,C$1,FALSE),IF($A$109="Demi produits",VLOOKUP($A131,OUTIL!$M:$R,C$1,FALSE),IF($A$109="Energie  et  lubrifiants",VLOOKUP($A131,OUTIL!$U:$Z,C$1,FALSE),IF($A$109="Or industriel",VLOOKUP($A131,OUTIL!$AC:$AH,C$1,FALSE),IF($A$109="Produits bruts d'origine animale et vegetale",VLOOKUP($A131,OUTIL!$AK:$AP,C$1,FALSE),IF($A$109="Produits bruts d'origine minerale",VLOOKUP($A131,OUTIL!$AS:$AX,C$1,FALSE),IF($A$109="Produits finis de consommation",VLOOKUP($A131,OUTIL!$BA:$BF,C$1,FALSE),IF($A$109="Produits finis d'equipement agricole",VLOOKUP($A131,OUTIL!$BI:$BN,C$1,FALSE),IF($A$109="Produits finis d'equipement industriel",VLOOKUP($A131,OUTIL!$BQ:$BV,C$1,FALSE),"Ahmadovitch")))))))))/1000,0)</f>
        <v>3257</v>
      </c>
      <c r="D131" s="5">
        <f>ROUND(IF($A$109="Alimentation, boissons et tabacs",VLOOKUP($A131,OUTIL!$E:$J,D$1,FALSE),IF($A$109="Demi produits",VLOOKUP($A131,OUTIL!$M:$R,D$1,FALSE),IF($A$109="Energie  et  lubrifiants",VLOOKUP($A131,OUTIL!$U:$Z,D$1,FALSE),IF($A$109="Or industriel",VLOOKUP($A131,OUTIL!$AC:$AH,D$1,FALSE),IF($A$109="Produits bruts d'origine animale et vegetale",VLOOKUP($A131,OUTIL!$AK:$AP,D$1,FALSE),IF($A$109="Produits bruts d'origine minerale",VLOOKUP($A131,OUTIL!$AS:$AX,D$1,FALSE),IF($A$109="Produits finis de consommation",VLOOKUP($A131,OUTIL!$BA:$BF,D$1,FALSE),IF($A$109="Produits finis d'equipement agricole",VLOOKUP($A131,OUTIL!$BI:$BN,D$1,FALSE),IF($A$109="Produits finis d'equipement industriel",VLOOKUP($A131,OUTIL!$BQ:$BV,D$1,FALSE),"Ahmadovitch")))))))))/1000,0)</f>
        <v>92569</v>
      </c>
      <c r="E131" s="5">
        <f>ROUND(IF($A$109="Alimentation, boissons et tabacs",VLOOKUP($A131,OUTIL!$E:$J,E$1,FALSE),IF($A$109="Demi produits",VLOOKUP($A131,OUTIL!$M:$R,E$1,FALSE),IF($A$109="Energie  et  lubrifiants",VLOOKUP($A131,OUTIL!$U:$Z,E$1,FALSE),IF($A$109="Or industriel",VLOOKUP($A131,OUTIL!$AC:$AH,E$1,FALSE),IF($A$109="Produits bruts d'origine animale et vegetale",VLOOKUP($A131,OUTIL!$AK:$AP,E$1,FALSE),IF($A$109="Produits bruts d'origine minerale",VLOOKUP($A131,OUTIL!$AS:$AX,E$1,FALSE),IF($A$109="Produits finis de consommation",VLOOKUP($A131,OUTIL!$BA:$BF,E$1,FALSE),IF($A$109="Produits finis d'equipement agricole",VLOOKUP($A131,OUTIL!$BI:$BN,E$1,FALSE),IF($A$109="Produits finis d'equipement industriel",VLOOKUP($A131,OUTIL!$BQ:$BV,E$1,FALSE),"Ahmadovitch")))))))))/1000,0)</f>
        <v>3363</v>
      </c>
      <c r="F131" s="5">
        <f>ROUND(IF($A$109="Alimentation, boissons et tabacs",VLOOKUP($A131,OUTIL!$E:$J,F$1,FALSE),IF($A$109="Demi produits",VLOOKUP($A131,OUTIL!$M:$R,F$1,FALSE),IF($A$109="Energie  et  lubrifiants",VLOOKUP($A131,OUTIL!$U:$Z,F$1,FALSE),IF($A$109="Or industriel",VLOOKUP($A131,OUTIL!$AC:$AH,F$1,FALSE),IF($A$109="Produits bruts d'origine animale et vegetale",VLOOKUP($A131,OUTIL!$AK:$AP,F$1,FALSE),IF($A$109="Produits bruts d'origine minerale",VLOOKUP($A131,OUTIL!$AS:$AX,F$1,FALSE),IF($A$109="Produits finis de consommation",VLOOKUP($A131,OUTIL!$BA:$BF,F$1,FALSE),IF($A$109="Produits finis d'equipement agricole",VLOOKUP($A131,OUTIL!$BI:$BN,F$1,FALSE),IF($A$109="Produits finis d'equipement industriel",VLOOKUP($A131,OUTIL!$BQ:$BV,F$1,FALSE),"Ahmadovitch")))))))))/1000,0)</f>
        <v>87804</v>
      </c>
      <c r="J131" s="4"/>
      <c r="K131" s="4"/>
      <c r="L131" s="4"/>
      <c r="M131" s="4"/>
    </row>
    <row r="132" spans="1:13" ht="16.5" x14ac:dyDescent="0.3">
      <c r="A132">
        <v>23</v>
      </c>
      <c r="B132" s="5" t="str">
        <f>IF($A$109="Alimentation, boissons et tabacs",VLOOKUP(VLOOKUP($A132,OUTIL!$E:$J,B$1,FALSE),REF!$K:$L,2,FALSE),IF($A$109="Demi produits",VLOOKUP(VLOOKUP($A132,OUTIL!$M:$R,B$1,FALSE),REF!$N:$O,2,FALSE),IF($A$109="Energie  et  lubrifiants",VLOOKUP(VLOOKUP($A132,OUTIL!$U:$Z,B$1,FALSE),REF!$Z:$AA,2,FALSE),IF($A$109="Or industriel",VLOOKUP(VLOOKUP($A132,OUTIL!$AC:$AH,B$1,FALSE),REF!$AC:$AD,2,FALSE),IF($A$109="Produits bruts d'origine animale et vegetale",VLOOKUP(VLOOKUP($A132,OUTIL!$AK:$AP,B$1,FALSE),REF!$Q:$R,2,FALSE),IF($A$109="Produits bruts d'origine minerale",VLOOKUP(VLOOKUP($A132,OUTIL!$AS:$AX,B$1,FALSE),REF!$AF:$AG,2,FALSE),IF($A$109="Produits finis de consommation",VLOOKUP(VLOOKUP($A132,OUTIL!$BA:$BF,B$1,FALSE),REF!$T:$U,2,FALSE),IF($A$109="Produits finis d'equipement agricole",VLOOKUP(VLOOKUP($A132,OUTIL!$BI:$BN,B$1,FALSE),REF!$AI:$AJ,2,FALSE),IF($A$109="Produits finis d'equipement industriel",VLOOKUP(VLOOKUP($A132,OUTIL!$BQ:$BV,B$1,FALSE),REF!$W:$X,2,FALSE),"Ahmadovitch")))))))))</f>
        <v>Parties de machines ou d'appareils ne comportant pas de connexions électriques</v>
      </c>
      <c r="C132" s="5">
        <f>ROUND(IF($A$109="Alimentation, boissons et tabacs",VLOOKUP($A132,OUTIL!$E:$J,C$1,FALSE),IF($A$109="Demi produits",VLOOKUP($A132,OUTIL!$M:$R,C$1,FALSE),IF($A$109="Energie  et  lubrifiants",VLOOKUP($A132,OUTIL!$U:$Z,C$1,FALSE),IF($A$109="Or industriel",VLOOKUP($A132,OUTIL!$AC:$AH,C$1,FALSE),IF($A$109="Produits bruts d'origine animale et vegetale",VLOOKUP($A132,OUTIL!$AK:$AP,C$1,FALSE),IF($A$109="Produits bruts d'origine minerale",VLOOKUP($A132,OUTIL!$AS:$AX,C$1,FALSE),IF($A$109="Produits finis de consommation",VLOOKUP($A132,OUTIL!$BA:$BF,C$1,FALSE),IF($A$109="Produits finis d'equipement agricole",VLOOKUP($A132,OUTIL!$BI:$BN,C$1,FALSE),IF($A$109="Produits finis d'equipement industriel",VLOOKUP($A132,OUTIL!$BQ:$BV,C$1,FALSE),"Ahmadovitch")))))))))/1000,0)</f>
        <v>259</v>
      </c>
      <c r="D132" s="5">
        <f>ROUND(IF($A$109="Alimentation, boissons et tabacs",VLOOKUP($A132,OUTIL!$E:$J,D$1,FALSE),IF($A$109="Demi produits",VLOOKUP($A132,OUTIL!$M:$R,D$1,FALSE),IF($A$109="Energie  et  lubrifiants",VLOOKUP($A132,OUTIL!$U:$Z,D$1,FALSE),IF($A$109="Or industriel",VLOOKUP($A132,OUTIL!$AC:$AH,D$1,FALSE),IF($A$109="Produits bruts d'origine animale et vegetale",VLOOKUP($A132,OUTIL!$AK:$AP,D$1,FALSE),IF($A$109="Produits bruts d'origine minerale",VLOOKUP($A132,OUTIL!$AS:$AX,D$1,FALSE),IF($A$109="Produits finis de consommation",VLOOKUP($A132,OUTIL!$BA:$BF,D$1,FALSE),IF($A$109="Produits finis d'equipement agricole",VLOOKUP($A132,OUTIL!$BI:$BN,D$1,FALSE),IF($A$109="Produits finis d'equipement industriel",VLOOKUP($A132,OUTIL!$BQ:$BV,D$1,FALSE),"Ahmadovitch")))))))))/1000,0)</f>
        <v>59235</v>
      </c>
      <c r="E132" s="5">
        <f>ROUND(IF($A$109="Alimentation, boissons et tabacs",VLOOKUP($A132,OUTIL!$E:$J,E$1,FALSE),IF($A$109="Demi produits",VLOOKUP($A132,OUTIL!$M:$R,E$1,FALSE),IF($A$109="Energie  et  lubrifiants",VLOOKUP($A132,OUTIL!$U:$Z,E$1,FALSE),IF($A$109="Or industriel",VLOOKUP($A132,OUTIL!$AC:$AH,E$1,FALSE),IF($A$109="Produits bruts d'origine animale et vegetale",VLOOKUP($A132,OUTIL!$AK:$AP,E$1,FALSE),IF($A$109="Produits bruts d'origine minerale",VLOOKUP($A132,OUTIL!$AS:$AX,E$1,FALSE),IF($A$109="Produits finis de consommation",VLOOKUP($A132,OUTIL!$BA:$BF,E$1,FALSE),IF($A$109="Produits finis d'equipement agricole",VLOOKUP($A132,OUTIL!$BI:$BN,E$1,FALSE),IF($A$109="Produits finis d'equipement industriel",VLOOKUP($A132,OUTIL!$BQ:$BV,E$1,FALSE),"Ahmadovitch")))))))))/1000,0)</f>
        <v>319</v>
      </c>
      <c r="F132" s="5">
        <f>ROUND(IF($A$109="Alimentation, boissons et tabacs",VLOOKUP($A132,OUTIL!$E:$J,F$1,FALSE),IF($A$109="Demi produits",VLOOKUP($A132,OUTIL!$M:$R,F$1,FALSE),IF($A$109="Energie  et  lubrifiants",VLOOKUP($A132,OUTIL!$U:$Z,F$1,FALSE),IF($A$109="Or industriel",VLOOKUP($A132,OUTIL!$AC:$AH,F$1,FALSE),IF($A$109="Produits bruts d'origine animale et vegetale",VLOOKUP($A132,OUTIL!$AK:$AP,F$1,FALSE),IF($A$109="Produits bruts d'origine minerale",VLOOKUP($A132,OUTIL!$AS:$AX,F$1,FALSE),IF($A$109="Produits finis de consommation",VLOOKUP($A132,OUTIL!$BA:$BF,F$1,FALSE),IF($A$109="Produits finis d'equipement agricole",VLOOKUP($A132,OUTIL!$BI:$BN,F$1,FALSE),IF($A$109="Produits finis d'equipement industriel",VLOOKUP($A132,OUTIL!$BQ:$BV,F$1,FALSE),"Ahmadovitch")))))))))/1000,0)</f>
        <v>57789</v>
      </c>
      <c r="J132" s="4"/>
      <c r="K132" s="4"/>
      <c r="L132" s="4"/>
      <c r="M132" s="4"/>
    </row>
    <row r="133" spans="1:13" ht="16.5" x14ac:dyDescent="0.3">
      <c r="A133">
        <v>24</v>
      </c>
      <c r="B133" s="5" t="str">
        <f>IF($A$109="Alimentation, boissons et tabacs",VLOOKUP(VLOOKUP($A133,OUTIL!$E:$J,B$1,FALSE),REF!$K:$L,2,FALSE),IF($A$109="Demi produits",VLOOKUP(VLOOKUP($A133,OUTIL!$M:$R,B$1,FALSE),REF!$N:$O,2,FALSE),IF($A$109="Energie  et  lubrifiants",VLOOKUP(VLOOKUP($A133,OUTIL!$U:$Z,B$1,FALSE),REF!$Z:$AA,2,FALSE),IF($A$109="Or industriel",VLOOKUP(VLOOKUP($A133,OUTIL!$AC:$AH,B$1,FALSE),REF!$AC:$AD,2,FALSE),IF($A$109="Produits bruts d'origine animale et vegetale",VLOOKUP(VLOOKUP($A133,OUTIL!$AK:$AP,B$1,FALSE),REF!$Q:$R,2,FALSE),IF($A$109="Produits bruts d'origine minerale",VLOOKUP(VLOOKUP($A133,OUTIL!$AS:$AX,B$1,FALSE),REF!$AF:$AG,2,FALSE),IF($A$109="Produits finis de consommation",VLOOKUP(VLOOKUP($A133,OUTIL!$BA:$BF,B$1,FALSE),REF!$T:$U,2,FALSE),IF($A$109="Produits finis d'equipement agricole",VLOOKUP(VLOOKUP($A133,OUTIL!$BI:$BN,B$1,FALSE),REF!$AI:$AJ,2,FALSE),IF($A$109="Produits finis d'equipement industriel",VLOOKUP(VLOOKUP($A133,OUTIL!$BQ:$BV,B$1,FALSE),REF!$W:$X,2,FALSE),"Ahmadovitch")))))))))</f>
        <v>Outils de métier</v>
      </c>
      <c r="C133" s="5">
        <f>ROUND(IF($A$109="Alimentation, boissons et tabacs",VLOOKUP($A133,OUTIL!$E:$J,C$1,FALSE),IF($A$109="Demi produits",VLOOKUP($A133,OUTIL!$M:$R,C$1,FALSE),IF($A$109="Energie  et  lubrifiants",VLOOKUP($A133,OUTIL!$U:$Z,C$1,FALSE),IF($A$109="Or industriel",VLOOKUP($A133,OUTIL!$AC:$AH,C$1,FALSE),IF($A$109="Produits bruts d'origine animale et vegetale",VLOOKUP($A133,OUTIL!$AK:$AP,C$1,FALSE),IF($A$109="Produits bruts d'origine minerale",VLOOKUP($A133,OUTIL!$AS:$AX,C$1,FALSE),IF($A$109="Produits finis de consommation",VLOOKUP($A133,OUTIL!$BA:$BF,C$1,FALSE),IF($A$109="Produits finis d'equipement agricole",VLOOKUP($A133,OUTIL!$BI:$BN,C$1,FALSE),IF($A$109="Produits finis d'equipement industriel",VLOOKUP($A133,OUTIL!$BQ:$BV,C$1,FALSE),"Ahmadovitch")))))))))/1000,0)</f>
        <v>760</v>
      </c>
      <c r="D133" s="5">
        <f>ROUND(IF($A$109="Alimentation, boissons et tabacs",VLOOKUP($A133,OUTIL!$E:$J,D$1,FALSE),IF($A$109="Demi produits",VLOOKUP($A133,OUTIL!$M:$R,D$1,FALSE),IF($A$109="Energie  et  lubrifiants",VLOOKUP($A133,OUTIL!$U:$Z,D$1,FALSE),IF($A$109="Or industriel",VLOOKUP($A133,OUTIL!$AC:$AH,D$1,FALSE),IF($A$109="Produits bruts d'origine animale et vegetale",VLOOKUP($A133,OUTIL!$AK:$AP,D$1,FALSE),IF($A$109="Produits bruts d'origine minerale",VLOOKUP($A133,OUTIL!$AS:$AX,D$1,FALSE),IF($A$109="Produits finis de consommation",VLOOKUP($A133,OUTIL!$BA:$BF,D$1,FALSE),IF($A$109="Produits finis d'equipement agricole",VLOOKUP($A133,OUTIL!$BI:$BN,D$1,FALSE),IF($A$109="Produits finis d'equipement industriel",VLOOKUP($A133,OUTIL!$BQ:$BV,D$1,FALSE),"Ahmadovitch")))))))))/1000,0)</f>
        <v>54322</v>
      </c>
      <c r="E133" s="5">
        <f>ROUND(IF($A$109="Alimentation, boissons et tabacs",VLOOKUP($A133,OUTIL!$E:$J,E$1,FALSE),IF($A$109="Demi produits",VLOOKUP($A133,OUTIL!$M:$R,E$1,FALSE),IF($A$109="Energie  et  lubrifiants",VLOOKUP($A133,OUTIL!$U:$Z,E$1,FALSE),IF($A$109="Or industriel",VLOOKUP($A133,OUTIL!$AC:$AH,E$1,FALSE),IF($A$109="Produits bruts d'origine animale et vegetale",VLOOKUP($A133,OUTIL!$AK:$AP,E$1,FALSE),IF($A$109="Produits bruts d'origine minerale",VLOOKUP($A133,OUTIL!$AS:$AX,E$1,FALSE),IF($A$109="Produits finis de consommation",VLOOKUP($A133,OUTIL!$BA:$BF,E$1,FALSE),IF($A$109="Produits finis d'equipement agricole",VLOOKUP($A133,OUTIL!$BI:$BN,E$1,FALSE),IF($A$109="Produits finis d'equipement industriel",VLOOKUP($A133,OUTIL!$BQ:$BV,E$1,FALSE),"Ahmadovitch")))))))))/1000,0)</f>
        <v>148</v>
      </c>
      <c r="F133" s="5">
        <f>ROUND(IF($A$109="Alimentation, boissons et tabacs",VLOOKUP($A133,OUTIL!$E:$J,F$1,FALSE),IF($A$109="Demi produits",VLOOKUP($A133,OUTIL!$M:$R,F$1,FALSE),IF($A$109="Energie  et  lubrifiants",VLOOKUP($A133,OUTIL!$U:$Z,F$1,FALSE),IF($A$109="Or industriel",VLOOKUP($A133,OUTIL!$AC:$AH,F$1,FALSE),IF($A$109="Produits bruts d'origine animale et vegetale",VLOOKUP($A133,OUTIL!$AK:$AP,F$1,FALSE),IF($A$109="Produits bruts d'origine minerale",VLOOKUP($A133,OUTIL!$AS:$AX,F$1,FALSE),IF($A$109="Produits finis de consommation",VLOOKUP($A133,OUTIL!$BA:$BF,F$1,FALSE),IF($A$109="Produits finis d'equipement agricole",VLOOKUP($A133,OUTIL!$BI:$BN,F$1,FALSE),IF($A$109="Produits finis d'equipement industriel",VLOOKUP($A133,OUTIL!$BQ:$BV,F$1,FALSE),"Ahmadovitch")))))))))/1000,0)</f>
        <v>22443</v>
      </c>
      <c r="G133" s="4"/>
      <c r="H133" s="4"/>
      <c r="I133" s="4"/>
      <c r="J133" s="4"/>
      <c r="K133" s="4"/>
      <c r="L133" s="4"/>
      <c r="M133" s="4"/>
    </row>
    <row r="134" spans="1:13" ht="16.5" x14ac:dyDescent="0.3">
      <c r="A134">
        <v>25</v>
      </c>
      <c r="B134" s="5" t="str">
        <f>IF($A$109="Alimentation, boissons et tabacs",VLOOKUP(VLOOKUP($A134,OUTIL!$E:$J,B$1,FALSE),REF!$K:$L,2,FALSE),IF($A$109="Demi produits",VLOOKUP(VLOOKUP($A134,OUTIL!$M:$R,B$1,FALSE),REF!$N:$O,2,FALSE),IF($A$109="Energie  et  lubrifiants",VLOOKUP(VLOOKUP($A134,OUTIL!$U:$Z,B$1,FALSE),REF!$Z:$AA,2,FALSE),IF($A$109="Or industriel",VLOOKUP(VLOOKUP($A134,OUTIL!$AC:$AH,B$1,FALSE),REF!$AC:$AD,2,FALSE),IF($A$109="Produits bruts d'origine animale et vegetale",VLOOKUP(VLOOKUP($A134,OUTIL!$AK:$AP,B$1,FALSE),REF!$Q:$R,2,FALSE),IF($A$109="Produits bruts d'origine minerale",VLOOKUP(VLOOKUP($A134,OUTIL!$AS:$AX,B$1,FALSE),REF!$AF:$AG,2,FALSE),IF($A$109="Produits finis de consommation",VLOOKUP(VLOOKUP($A134,OUTIL!$BA:$BF,B$1,FALSE),REF!$T:$U,2,FALSE),IF($A$109="Produits finis d'equipement agricole",VLOOKUP(VLOOKUP($A134,OUTIL!$BI:$BN,B$1,FALSE),REF!$AI:$AJ,2,FALSE),IF($A$109="Produits finis d'equipement industriel",VLOOKUP(VLOOKUP($A134,OUTIL!$BQ:$BV,B$1,FALSE),REF!$W:$X,2,FALSE),"Ahmadovitch")))))))))</f>
        <v>Sous systèmes électroniques</v>
      </c>
      <c r="C134" s="5">
        <f>ROUND(IF($A$109="Alimentation, boissons et tabacs",VLOOKUP($A134,OUTIL!$E:$J,C$1,FALSE),IF($A$109="Demi produits",VLOOKUP($A134,OUTIL!$M:$R,C$1,FALSE),IF($A$109="Energie  et  lubrifiants",VLOOKUP($A134,OUTIL!$U:$Z,C$1,FALSE),IF($A$109="Or industriel",VLOOKUP($A134,OUTIL!$AC:$AH,C$1,FALSE),IF($A$109="Produits bruts d'origine animale et vegetale",VLOOKUP($A134,OUTIL!$AK:$AP,C$1,FALSE),IF($A$109="Produits bruts d'origine minerale",VLOOKUP($A134,OUTIL!$AS:$AX,C$1,FALSE),IF($A$109="Produits finis de consommation",VLOOKUP($A134,OUTIL!$BA:$BF,C$1,FALSE),IF($A$109="Produits finis d'equipement agricole",VLOOKUP($A134,OUTIL!$BI:$BN,C$1,FALSE),IF($A$109="Produits finis d'equipement industriel",VLOOKUP($A134,OUTIL!$BQ:$BV,C$1,FALSE),"Ahmadovitch")))))))))/1000,0)</f>
        <v>23</v>
      </c>
      <c r="D134" s="5">
        <f>ROUND(IF($A$109="Alimentation, boissons et tabacs",VLOOKUP($A134,OUTIL!$E:$J,D$1,FALSE),IF($A$109="Demi produits",VLOOKUP($A134,OUTIL!$M:$R,D$1,FALSE),IF($A$109="Energie  et  lubrifiants",VLOOKUP($A134,OUTIL!$U:$Z,D$1,FALSE),IF($A$109="Or industriel",VLOOKUP($A134,OUTIL!$AC:$AH,D$1,FALSE),IF($A$109="Produits bruts d'origine animale et vegetale",VLOOKUP($A134,OUTIL!$AK:$AP,D$1,FALSE),IF($A$109="Produits bruts d'origine minerale",VLOOKUP($A134,OUTIL!$AS:$AX,D$1,FALSE),IF($A$109="Produits finis de consommation",VLOOKUP($A134,OUTIL!$BA:$BF,D$1,FALSE),IF($A$109="Produits finis d'equipement agricole",VLOOKUP($A134,OUTIL!$BI:$BN,D$1,FALSE),IF($A$109="Produits finis d'equipement industriel",VLOOKUP($A134,OUTIL!$BQ:$BV,D$1,FALSE),"Ahmadovitch")))))))))/1000,0)</f>
        <v>45182</v>
      </c>
      <c r="E134" s="5">
        <f>ROUND(IF($A$109="Alimentation, boissons et tabacs",VLOOKUP($A134,OUTIL!$E:$J,E$1,FALSE),IF($A$109="Demi produits",VLOOKUP($A134,OUTIL!$M:$R,E$1,FALSE),IF($A$109="Energie  et  lubrifiants",VLOOKUP($A134,OUTIL!$U:$Z,E$1,FALSE),IF($A$109="Or industriel",VLOOKUP($A134,OUTIL!$AC:$AH,E$1,FALSE),IF($A$109="Produits bruts d'origine animale et vegetale",VLOOKUP($A134,OUTIL!$AK:$AP,E$1,FALSE),IF($A$109="Produits bruts d'origine minerale",VLOOKUP($A134,OUTIL!$AS:$AX,E$1,FALSE),IF($A$109="Produits finis de consommation",VLOOKUP($A134,OUTIL!$BA:$BF,E$1,FALSE),IF($A$109="Produits finis d'equipement agricole",VLOOKUP($A134,OUTIL!$BI:$BN,E$1,FALSE),IF($A$109="Produits finis d'equipement industriel",VLOOKUP($A134,OUTIL!$BQ:$BV,E$1,FALSE),"Ahmadovitch")))))))))/1000,0)</f>
        <v>23</v>
      </c>
      <c r="F134" s="5">
        <f>ROUND(IF($A$109="Alimentation, boissons et tabacs",VLOOKUP($A134,OUTIL!$E:$J,F$1,FALSE),IF($A$109="Demi produits",VLOOKUP($A134,OUTIL!$M:$R,F$1,FALSE),IF($A$109="Energie  et  lubrifiants",VLOOKUP($A134,OUTIL!$U:$Z,F$1,FALSE),IF($A$109="Or industriel",VLOOKUP($A134,OUTIL!$AC:$AH,F$1,FALSE),IF($A$109="Produits bruts d'origine animale et vegetale",VLOOKUP($A134,OUTIL!$AK:$AP,F$1,FALSE),IF($A$109="Produits bruts d'origine minerale",VLOOKUP($A134,OUTIL!$AS:$AX,F$1,FALSE),IF($A$109="Produits finis de consommation",VLOOKUP($A134,OUTIL!$BA:$BF,F$1,FALSE),IF($A$109="Produits finis d'equipement agricole",VLOOKUP($A134,OUTIL!$BI:$BN,F$1,FALSE),IF($A$109="Produits finis d'equipement industriel",VLOOKUP($A134,OUTIL!$BQ:$BV,F$1,FALSE),"Ahmadovitch")))))))))/1000,0)</f>
        <v>35904</v>
      </c>
      <c r="J134" s="4"/>
      <c r="K134" s="4"/>
      <c r="L134" s="4"/>
      <c r="M134" s="4"/>
    </row>
    <row r="135" spans="1:13" ht="16.5" x14ac:dyDescent="0.3">
      <c r="A135">
        <v>26</v>
      </c>
      <c r="B135" s="5" t="str">
        <f>IF($A$109="Alimentation, boissons et tabacs",VLOOKUP(VLOOKUP($A135,OUTIL!$E:$J,B$1,FALSE),REF!$K:$L,2,FALSE),IF($A$109="Demi produits",VLOOKUP(VLOOKUP($A135,OUTIL!$M:$R,B$1,FALSE),REF!$N:$O,2,FALSE),IF($A$109="Energie  et  lubrifiants",VLOOKUP(VLOOKUP($A135,OUTIL!$U:$Z,B$1,FALSE),REF!$Z:$AA,2,FALSE),IF($A$109="Or industriel",VLOOKUP(VLOOKUP($A135,OUTIL!$AC:$AH,B$1,FALSE),REF!$AC:$AD,2,FALSE),IF($A$109="Produits bruts d'origine animale et vegetale",VLOOKUP(VLOOKUP($A135,OUTIL!$AK:$AP,B$1,FALSE),REF!$Q:$R,2,FALSE),IF($A$109="Produits bruts d'origine minerale",VLOOKUP(VLOOKUP($A135,OUTIL!$AS:$AX,B$1,FALSE),REF!$AF:$AG,2,FALSE),IF($A$109="Produits finis de consommation",VLOOKUP(VLOOKUP($A135,OUTIL!$BA:$BF,B$1,FALSE),REF!$T:$U,2,FALSE),IF($A$109="Produits finis d'equipement agricole",VLOOKUP(VLOOKUP($A135,OUTIL!$BI:$BN,B$1,FALSE),REF!$AI:$AJ,2,FALSE),IF($A$109="Produits finis d'equipement industriel",VLOOKUP(VLOOKUP($A135,OUTIL!$BQ:$BV,B$1,FALSE),REF!$W:$X,2,FALSE),"Ahmadovitch")))))))))</f>
        <v>Moules, modèles et plaques de fond pour moules</v>
      </c>
      <c r="C135" s="5">
        <f>ROUND(IF($A$109="Alimentation, boissons et tabacs",VLOOKUP($A135,OUTIL!$E:$J,C$1,FALSE),IF($A$109="Demi produits",VLOOKUP($A135,OUTIL!$M:$R,C$1,FALSE),IF($A$109="Energie  et  lubrifiants",VLOOKUP($A135,OUTIL!$U:$Z,C$1,FALSE),IF($A$109="Or industriel",VLOOKUP($A135,OUTIL!$AC:$AH,C$1,FALSE),IF($A$109="Produits bruts d'origine animale et vegetale",VLOOKUP($A135,OUTIL!$AK:$AP,C$1,FALSE),IF($A$109="Produits bruts d'origine minerale",VLOOKUP($A135,OUTIL!$AS:$AX,C$1,FALSE),IF($A$109="Produits finis de consommation",VLOOKUP($A135,OUTIL!$BA:$BF,C$1,FALSE),IF($A$109="Produits finis d'equipement agricole",VLOOKUP($A135,OUTIL!$BI:$BN,C$1,FALSE),IF($A$109="Produits finis d'equipement industriel",VLOOKUP($A135,OUTIL!$BQ:$BV,C$1,FALSE),"Ahmadovitch")))))))))/1000,0)</f>
        <v>352</v>
      </c>
      <c r="D135" s="5">
        <f>ROUND(IF($A$109="Alimentation, boissons et tabacs",VLOOKUP($A135,OUTIL!$E:$J,D$1,FALSE),IF($A$109="Demi produits",VLOOKUP($A135,OUTIL!$M:$R,D$1,FALSE),IF($A$109="Energie  et  lubrifiants",VLOOKUP($A135,OUTIL!$U:$Z,D$1,FALSE),IF($A$109="Or industriel",VLOOKUP($A135,OUTIL!$AC:$AH,D$1,FALSE),IF($A$109="Produits bruts d'origine animale et vegetale",VLOOKUP($A135,OUTIL!$AK:$AP,D$1,FALSE),IF($A$109="Produits bruts d'origine minerale",VLOOKUP($A135,OUTIL!$AS:$AX,D$1,FALSE),IF($A$109="Produits finis de consommation",VLOOKUP($A135,OUTIL!$BA:$BF,D$1,FALSE),IF($A$109="Produits finis d'equipement agricole",VLOOKUP($A135,OUTIL!$BI:$BN,D$1,FALSE),IF($A$109="Produits finis d'equipement industriel",VLOOKUP($A135,OUTIL!$BQ:$BV,D$1,FALSE),"Ahmadovitch")))))))))/1000,0)</f>
        <v>41712</v>
      </c>
      <c r="E135" s="5">
        <f>ROUND(IF($A$109="Alimentation, boissons et tabacs",VLOOKUP($A135,OUTIL!$E:$J,E$1,FALSE),IF($A$109="Demi produits",VLOOKUP($A135,OUTIL!$M:$R,E$1,FALSE),IF($A$109="Energie  et  lubrifiants",VLOOKUP($A135,OUTIL!$U:$Z,E$1,FALSE),IF($A$109="Or industriel",VLOOKUP($A135,OUTIL!$AC:$AH,E$1,FALSE),IF($A$109="Produits bruts d'origine animale et vegetale",VLOOKUP($A135,OUTIL!$AK:$AP,E$1,FALSE),IF($A$109="Produits bruts d'origine minerale",VLOOKUP($A135,OUTIL!$AS:$AX,E$1,FALSE),IF($A$109="Produits finis de consommation",VLOOKUP($A135,OUTIL!$BA:$BF,E$1,FALSE),IF($A$109="Produits finis d'equipement agricole",VLOOKUP($A135,OUTIL!$BI:$BN,E$1,FALSE),IF($A$109="Produits finis d'equipement industriel",VLOOKUP($A135,OUTIL!$BQ:$BV,E$1,FALSE),"Ahmadovitch")))))))))/1000,0)</f>
        <v>361</v>
      </c>
      <c r="F135" s="5">
        <f>ROUND(IF($A$109="Alimentation, boissons et tabacs",VLOOKUP($A135,OUTIL!$E:$J,F$1,FALSE),IF($A$109="Demi produits",VLOOKUP($A135,OUTIL!$M:$R,F$1,FALSE),IF($A$109="Energie  et  lubrifiants",VLOOKUP($A135,OUTIL!$U:$Z,F$1,FALSE),IF($A$109="Or industriel",VLOOKUP($A135,OUTIL!$AC:$AH,F$1,FALSE),IF($A$109="Produits bruts d'origine animale et vegetale",VLOOKUP($A135,OUTIL!$AK:$AP,F$1,FALSE),IF($A$109="Produits bruts d'origine minerale",VLOOKUP($A135,OUTIL!$AS:$AX,F$1,FALSE),IF($A$109="Produits finis de consommation",VLOOKUP($A135,OUTIL!$BA:$BF,F$1,FALSE),IF($A$109="Produits finis d'equipement agricole",VLOOKUP($A135,OUTIL!$BI:$BN,F$1,FALSE),IF($A$109="Produits finis d'equipement industriel",VLOOKUP($A135,OUTIL!$BQ:$BV,F$1,FALSE),"Ahmadovitch")))))))))/1000,0)</f>
        <v>32348</v>
      </c>
      <c r="J135" s="4"/>
      <c r="K135" s="4"/>
      <c r="L135" s="4"/>
      <c r="M135" s="4"/>
    </row>
    <row r="136" spans="1:13" ht="16.5" x14ac:dyDescent="0.3">
      <c r="A136">
        <v>27</v>
      </c>
      <c r="B136" s="5" t="str">
        <f>IF($A$109="Alimentation, boissons et tabacs",VLOOKUP(VLOOKUP($A136,OUTIL!$E:$J,B$1,FALSE),REF!$K:$L,2,FALSE),IF($A$109="Demi produits",VLOOKUP(VLOOKUP($A136,OUTIL!$M:$R,B$1,FALSE),REF!$N:$O,2,FALSE),IF($A$109="Energie  et  lubrifiants",VLOOKUP(VLOOKUP($A136,OUTIL!$U:$Z,B$1,FALSE),REF!$Z:$AA,2,FALSE),IF($A$109="Or industriel",VLOOKUP(VLOOKUP($A136,OUTIL!$AC:$AH,B$1,FALSE),REF!$AC:$AD,2,FALSE),IF($A$109="Produits bruts d'origine animale et vegetale",VLOOKUP(VLOOKUP($A136,OUTIL!$AK:$AP,B$1,FALSE),REF!$Q:$R,2,FALSE),IF($A$109="Produits bruts d'origine minerale",VLOOKUP(VLOOKUP($A136,OUTIL!$AS:$AX,B$1,FALSE),REF!$AF:$AG,2,FALSE),IF($A$109="Produits finis de consommation",VLOOKUP(VLOOKUP($A136,OUTIL!$BA:$BF,B$1,FALSE),REF!$T:$U,2,FALSE),IF($A$109="Produits finis d'equipement agricole",VLOOKUP(VLOOKUP($A136,OUTIL!$BI:$BN,B$1,FALSE),REF!$AI:$AJ,2,FALSE),IF($A$109="Produits finis d'equipement industriel",VLOOKUP(VLOOKUP($A136,OUTIL!$BQ:$BV,B$1,FALSE),REF!$W:$X,2,FALSE),"Ahmadovitch")))))))))</f>
        <v>Appareils de réception, enregistrement ou reproduction du son et de l'image</v>
      </c>
      <c r="C136" s="5">
        <f>ROUND(IF($A$109="Alimentation, boissons et tabacs",VLOOKUP($A136,OUTIL!$E:$J,C$1,FALSE),IF($A$109="Demi produits",VLOOKUP($A136,OUTIL!$M:$R,C$1,FALSE),IF($A$109="Energie  et  lubrifiants",VLOOKUP($A136,OUTIL!$U:$Z,C$1,FALSE),IF($A$109="Or industriel",VLOOKUP($A136,OUTIL!$AC:$AH,C$1,FALSE),IF($A$109="Produits bruts d'origine animale et vegetale",VLOOKUP($A136,OUTIL!$AK:$AP,C$1,FALSE),IF($A$109="Produits bruts d'origine minerale",VLOOKUP($A136,OUTIL!$AS:$AX,C$1,FALSE),IF($A$109="Produits finis de consommation",VLOOKUP($A136,OUTIL!$BA:$BF,C$1,FALSE),IF($A$109="Produits finis d'equipement agricole",VLOOKUP($A136,OUTIL!$BI:$BN,C$1,FALSE),IF($A$109="Produits finis d'equipement industriel",VLOOKUP($A136,OUTIL!$BQ:$BV,C$1,FALSE),"Ahmadovitch")))))))))/1000,0)</f>
        <v>11</v>
      </c>
      <c r="D136" s="5">
        <f>ROUND(IF($A$109="Alimentation, boissons et tabacs",VLOOKUP($A136,OUTIL!$E:$J,D$1,FALSE),IF($A$109="Demi produits",VLOOKUP($A136,OUTIL!$M:$R,D$1,FALSE),IF($A$109="Energie  et  lubrifiants",VLOOKUP($A136,OUTIL!$U:$Z,D$1,FALSE),IF($A$109="Or industriel",VLOOKUP($A136,OUTIL!$AC:$AH,D$1,FALSE),IF($A$109="Produits bruts d'origine animale et vegetale",VLOOKUP($A136,OUTIL!$AK:$AP,D$1,FALSE),IF($A$109="Produits bruts d'origine minerale",VLOOKUP($A136,OUTIL!$AS:$AX,D$1,FALSE),IF($A$109="Produits finis de consommation",VLOOKUP($A136,OUTIL!$BA:$BF,D$1,FALSE),IF($A$109="Produits finis d'equipement agricole",VLOOKUP($A136,OUTIL!$BI:$BN,D$1,FALSE),IF($A$109="Produits finis d'equipement industriel",VLOOKUP($A136,OUTIL!$BQ:$BV,D$1,FALSE),"Ahmadovitch")))))))))/1000,0)</f>
        <v>38519</v>
      </c>
      <c r="E136" s="5">
        <f>ROUND(IF($A$109="Alimentation, boissons et tabacs",VLOOKUP($A136,OUTIL!$E:$J,E$1,FALSE),IF($A$109="Demi produits",VLOOKUP($A136,OUTIL!$M:$R,E$1,FALSE),IF($A$109="Energie  et  lubrifiants",VLOOKUP($A136,OUTIL!$U:$Z,E$1,FALSE),IF($A$109="Or industriel",VLOOKUP($A136,OUTIL!$AC:$AH,E$1,FALSE),IF($A$109="Produits bruts d'origine animale et vegetale",VLOOKUP($A136,OUTIL!$AK:$AP,E$1,FALSE),IF($A$109="Produits bruts d'origine minerale",VLOOKUP($A136,OUTIL!$AS:$AX,E$1,FALSE),IF($A$109="Produits finis de consommation",VLOOKUP($A136,OUTIL!$BA:$BF,E$1,FALSE),IF($A$109="Produits finis d'equipement agricole",VLOOKUP($A136,OUTIL!$BI:$BN,E$1,FALSE),IF($A$109="Produits finis d'equipement industriel",VLOOKUP($A136,OUTIL!$BQ:$BV,E$1,FALSE),"Ahmadovitch")))))))))/1000,0)</f>
        <v>8</v>
      </c>
      <c r="F136" s="5">
        <f>ROUND(IF($A$109="Alimentation, boissons et tabacs",VLOOKUP($A136,OUTIL!$E:$J,F$1,FALSE),IF($A$109="Demi produits",VLOOKUP($A136,OUTIL!$M:$R,F$1,FALSE),IF($A$109="Energie  et  lubrifiants",VLOOKUP($A136,OUTIL!$U:$Z,F$1,FALSE),IF($A$109="Or industriel",VLOOKUP($A136,OUTIL!$AC:$AH,F$1,FALSE),IF($A$109="Produits bruts d'origine animale et vegetale",VLOOKUP($A136,OUTIL!$AK:$AP,F$1,FALSE),IF($A$109="Produits bruts d'origine minerale",VLOOKUP($A136,OUTIL!$AS:$AX,F$1,FALSE),IF($A$109="Produits finis de consommation",VLOOKUP($A136,OUTIL!$BA:$BF,F$1,FALSE),IF($A$109="Produits finis d'equipement agricole",VLOOKUP($A136,OUTIL!$BI:$BN,F$1,FALSE),IF($A$109="Produits finis d'equipement industriel",VLOOKUP($A136,OUTIL!$BQ:$BV,F$1,FALSE),"Ahmadovitch")))))))))/1000,0)</f>
        <v>29444</v>
      </c>
      <c r="J136" s="4"/>
      <c r="K136" s="4"/>
      <c r="L136" s="4"/>
      <c r="M136" s="4"/>
    </row>
    <row r="137" spans="1:13" ht="16.5" x14ac:dyDescent="0.3">
      <c r="A137">
        <v>28</v>
      </c>
      <c r="B137" s="5" t="str">
        <f>IF($A$109="Alimentation, boissons et tabacs",VLOOKUP(VLOOKUP($A137,OUTIL!$E:$J,B$1,FALSE),REF!$K:$L,2,FALSE),IF($A$109="Demi produits",VLOOKUP(VLOOKUP($A137,OUTIL!$M:$R,B$1,FALSE),REF!$N:$O,2,FALSE),IF($A$109="Energie  et  lubrifiants",VLOOKUP(VLOOKUP($A137,OUTIL!$U:$Z,B$1,FALSE),REF!$Z:$AA,2,FALSE),IF($A$109="Or industriel",VLOOKUP(VLOOKUP($A137,OUTIL!$AC:$AH,B$1,FALSE),REF!$AC:$AD,2,FALSE),IF($A$109="Produits bruts d'origine animale et vegetale",VLOOKUP(VLOOKUP($A137,OUTIL!$AK:$AP,B$1,FALSE),REF!$Q:$R,2,FALSE),IF($A$109="Produits bruts d'origine minerale",VLOOKUP(VLOOKUP($A137,OUTIL!$AS:$AX,B$1,FALSE),REF!$AF:$AG,2,FALSE),IF($A$109="Produits finis de consommation",VLOOKUP(VLOOKUP($A137,OUTIL!$BA:$BF,B$1,FALSE),REF!$T:$U,2,FALSE),IF($A$109="Produits finis d'equipement agricole",VLOOKUP(VLOOKUP($A137,OUTIL!$BI:$BN,B$1,FALSE),REF!$AI:$AJ,2,FALSE),IF($A$109="Produits finis d'equipement industriel",VLOOKUP(VLOOKUP($A137,OUTIL!$BQ:$BV,B$1,FALSE),REF!$W:$X,2,FALSE),"Ahmadovitch")))))))))</f>
        <v>Piles, batteries de piles et acumulateurs électriques</v>
      </c>
      <c r="C137" s="5">
        <f>ROUND(IF($A$109="Alimentation, boissons et tabacs",VLOOKUP($A137,OUTIL!$E:$J,C$1,FALSE),IF($A$109="Demi produits",VLOOKUP($A137,OUTIL!$M:$R,C$1,FALSE),IF($A$109="Energie  et  lubrifiants",VLOOKUP($A137,OUTIL!$U:$Z,C$1,FALSE),IF($A$109="Or industriel",VLOOKUP($A137,OUTIL!$AC:$AH,C$1,FALSE),IF($A$109="Produits bruts d'origine animale et vegetale",VLOOKUP($A137,OUTIL!$AK:$AP,C$1,FALSE),IF($A$109="Produits bruts d'origine minerale",VLOOKUP($A137,OUTIL!$AS:$AX,C$1,FALSE),IF($A$109="Produits finis de consommation",VLOOKUP($A137,OUTIL!$BA:$BF,C$1,FALSE),IF($A$109="Produits finis d'equipement agricole",VLOOKUP($A137,OUTIL!$BI:$BN,C$1,FALSE),IF($A$109="Produits finis d'equipement industriel",VLOOKUP($A137,OUTIL!$BQ:$BV,C$1,FALSE),"Ahmadovitch")))))))))/1000,0)</f>
        <v>1263</v>
      </c>
      <c r="D137" s="5">
        <f>ROUND(IF($A$109="Alimentation, boissons et tabacs",VLOOKUP($A137,OUTIL!$E:$J,D$1,FALSE),IF($A$109="Demi produits",VLOOKUP($A137,OUTIL!$M:$R,D$1,FALSE),IF($A$109="Energie  et  lubrifiants",VLOOKUP($A137,OUTIL!$U:$Z,D$1,FALSE),IF($A$109="Or industriel",VLOOKUP($A137,OUTIL!$AC:$AH,D$1,FALSE),IF($A$109="Produits bruts d'origine animale et vegetale",VLOOKUP($A137,OUTIL!$AK:$AP,D$1,FALSE),IF($A$109="Produits bruts d'origine minerale",VLOOKUP($A137,OUTIL!$AS:$AX,D$1,FALSE),IF($A$109="Produits finis de consommation",VLOOKUP($A137,OUTIL!$BA:$BF,D$1,FALSE),IF($A$109="Produits finis d'equipement agricole",VLOOKUP($A137,OUTIL!$BI:$BN,D$1,FALSE),IF($A$109="Produits finis d'equipement industriel",VLOOKUP($A137,OUTIL!$BQ:$BV,D$1,FALSE),"Ahmadovitch")))))))))/1000,0)</f>
        <v>36444</v>
      </c>
      <c r="E137" s="5">
        <f>ROUND(IF($A$109="Alimentation, boissons et tabacs",VLOOKUP($A137,OUTIL!$E:$J,E$1,FALSE),IF($A$109="Demi produits",VLOOKUP($A137,OUTIL!$M:$R,E$1,FALSE),IF($A$109="Energie  et  lubrifiants",VLOOKUP($A137,OUTIL!$U:$Z,E$1,FALSE),IF($A$109="Or industriel",VLOOKUP($A137,OUTIL!$AC:$AH,E$1,FALSE),IF($A$109="Produits bruts d'origine animale et vegetale",VLOOKUP($A137,OUTIL!$AK:$AP,E$1,FALSE),IF($A$109="Produits bruts d'origine minerale",VLOOKUP($A137,OUTIL!$AS:$AX,E$1,FALSE),IF($A$109="Produits finis de consommation",VLOOKUP($A137,OUTIL!$BA:$BF,E$1,FALSE),IF($A$109="Produits finis d'equipement agricole",VLOOKUP($A137,OUTIL!$BI:$BN,E$1,FALSE),IF($A$109="Produits finis d'equipement industriel",VLOOKUP($A137,OUTIL!$BQ:$BV,E$1,FALSE),"Ahmadovitch")))))))))/1000,0)</f>
        <v>1806</v>
      </c>
      <c r="F137" s="5">
        <f>ROUND(IF($A$109="Alimentation, boissons et tabacs",VLOOKUP($A137,OUTIL!$E:$J,F$1,FALSE),IF($A$109="Demi produits",VLOOKUP($A137,OUTIL!$M:$R,F$1,FALSE),IF($A$109="Energie  et  lubrifiants",VLOOKUP($A137,OUTIL!$U:$Z,F$1,FALSE),IF($A$109="Or industriel",VLOOKUP($A137,OUTIL!$AC:$AH,F$1,FALSE),IF($A$109="Produits bruts d'origine animale et vegetale",VLOOKUP($A137,OUTIL!$AK:$AP,F$1,FALSE),IF($A$109="Produits bruts d'origine minerale",VLOOKUP($A137,OUTIL!$AS:$AX,F$1,FALSE),IF($A$109="Produits finis de consommation",VLOOKUP($A137,OUTIL!$BA:$BF,F$1,FALSE),IF($A$109="Produits finis d'equipement agricole",VLOOKUP($A137,OUTIL!$BI:$BN,F$1,FALSE),IF($A$109="Produits finis d'equipement industriel",VLOOKUP($A137,OUTIL!$BQ:$BV,F$1,FALSE),"Ahmadovitch")))))))))/1000,0)</f>
        <v>50921</v>
      </c>
      <c r="G137" s="4"/>
      <c r="H137" s="4"/>
      <c r="I137" s="4"/>
      <c r="J137" s="4"/>
      <c r="K137" s="4"/>
      <c r="L137" s="4"/>
      <c r="M137" s="4"/>
    </row>
    <row r="138" spans="1:13" ht="16.5" x14ac:dyDescent="0.3">
      <c r="A138">
        <v>29</v>
      </c>
      <c r="B138" s="5" t="str">
        <f>IF($A$109="Alimentation, boissons et tabacs",VLOOKUP(VLOOKUP($A138,OUTIL!$E:$J,B$1,FALSE),REF!$K:$L,2,FALSE),IF($A$109="Demi produits",VLOOKUP(VLOOKUP($A138,OUTIL!$M:$R,B$1,FALSE),REF!$N:$O,2,FALSE),IF($A$109="Energie  et  lubrifiants",VLOOKUP(VLOOKUP($A138,OUTIL!$U:$Z,B$1,FALSE),REF!$Z:$AA,2,FALSE),IF($A$109="Or industriel",VLOOKUP(VLOOKUP($A138,OUTIL!$AC:$AH,B$1,FALSE),REF!$AC:$AD,2,FALSE),IF($A$109="Produits bruts d'origine animale et vegetale",VLOOKUP(VLOOKUP($A138,OUTIL!$AK:$AP,B$1,FALSE),REF!$Q:$R,2,FALSE),IF($A$109="Produits bruts d'origine minerale",VLOOKUP(VLOOKUP($A138,OUTIL!$AS:$AX,B$1,FALSE),REF!$AF:$AG,2,FALSE),IF($A$109="Produits finis de consommation",VLOOKUP(VLOOKUP($A138,OUTIL!$BA:$BF,B$1,FALSE),REF!$T:$U,2,FALSE),IF($A$109="Produits finis d'equipement agricole",VLOOKUP(VLOOKUP($A138,OUTIL!$BI:$BN,B$1,FALSE),REF!$AI:$AJ,2,FALSE),IF($A$109="Produits finis d'equipement industriel",VLOOKUP(VLOOKUP($A138,OUTIL!$BQ:$BV,B$1,FALSE),REF!$W:$X,2,FALSE),"Ahmadovitch")))))))))</f>
        <v>Groupes électrogènes et convertisseurs rotatifs électriques</v>
      </c>
      <c r="C138" s="5">
        <f>ROUND(IF($A$109="Alimentation, boissons et tabacs",VLOOKUP($A138,OUTIL!$E:$J,C$1,FALSE),IF($A$109="Demi produits",VLOOKUP($A138,OUTIL!$M:$R,C$1,FALSE),IF($A$109="Energie  et  lubrifiants",VLOOKUP($A138,OUTIL!$U:$Z,C$1,FALSE),IF($A$109="Or industriel",VLOOKUP($A138,OUTIL!$AC:$AH,C$1,FALSE),IF($A$109="Produits bruts d'origine animale et vegetale",VLOOKUP($A138,OUTIL!$AK:$AP,C$1,FALSE),IF($A$109="Produits bruts d'origine minerale",VLOOKUP($A138,OUTIL!$AS:$AX,C$1,FALSE),IF($A$109="Produits finis de consommation",VLOOKUP($A138,OUTIL!$BA:$BF,C$1,FALSE),IF($A$109="Produits finis d'equipement agricole",VLOOKUP($A138,OUTIL!$BI:$BN,C$1,FALSE),IF($A$109="Produits finis d'equipement industriel",VLOOKUP($A138,OUTIL!$BQ:$BV,C$1,FALSE),"Ahmadovitch")))))))))/1000,0)</f>
        <v>291</v>
      </c>
      <c r="D138" s="5">
        <f>ROUND(IF($A$109="Alimentation, boissons et tabacs",VLOOKUP($A138,OUTIL!$E:$J,D$1,FALSE),IF($A$109="Demi produits",VLOOKUP($A138,OUTIL!$M:$R,D$1,FALSE),IF($A$109="Energie  et  lubrifiants",VLOOKUP($A138,OUTIL!$U:$Z,D$1,FALSE),IF($A$109="Or industriel",VLOOKUP($A138,OUTIL!$AC:$AH,D$1,FALSE),IF($A$109="Produits bruts d'origine animale et vegetale",VLOOKUP($A138,OUTIL!$AK:$AP,D$1,FALSE),IF($A$109="Produits bruts d'origine minerale",VLOOKUP($A138,OUTIL!$AS:$AX,D$1,FALSE),IF($A$109="Produits finis de consommation",VLOOKUP($A138,OUTIL!$BA:$BF,D$1,FALSE),IF($A$109="Produits finis d'equipement agricole",VLOOKUP($A138,OUTIL!$BI:$BN,D$1,FALSE),IF($A$109="Produits finis d'equipement industriel",VLOOKUP($A138,OUTIL!$BQ:$BV,D$1,FALSE),"Ahmadovitch")))))))))/1000,0)</f>
        <v>35911</v>
      </c>
      <c r="E138" s="5">
        <f>ROUND(IF($A$109="Alimentation, boissons et tabacs",VLOOKUP($A138,OUTIL!$E:$J,E$1,FALSE),IF($A$109="Demi produits",VLOOKUP($A138,OUTIL!$M:$R,E$1,FALSE),IF($A$109="Energie  et  lubrifiants",VLOOKUP($A138,OUTIL!$U:$Z,E$1,FALSE),IF($A$109="Or industriel",VLOOKUP($A138,OUTIL!$AC:$AH,E$1,FALSE),IF($A$109="Produits bruts d'origine animale et vegetale",VLOOKUP($A138,OUTIL!$AK:$AP,E$1,FALSE),IF($A$109="Produits bruts d'origine minerale",VLOOKUP($A138,OUTIL!$AS:$AX,E$1,FALSE),IF($A$109="Produits finis de consommation",VLOOKUP($A138,OUTIL!$BA:$BF,E$1,FALSE),IF($A$109="Produits finis d'equipement agricole",VLOOKUP($A138,OUTIL!$BI:$BN,E$1,FALSE),IF($A$109="Produits finis d'equipement industriel",VLOOKUP($A138,OUTIL!$BQ:$BV,E$1,FALSE),"Ahmadovitch")))))))))/1000,0)</f>
        <v>380</v>
      </c>
      <c r="F138" s="5">
        <f>ROUND(IF($A$109="Alimentation, boissons et tabacs",VLOOKUP($A138,OUTIL!$E:$J,F$1,FALSE),IF($A$109="Demi produits",VLOOKUP($A138,OUTIL!$M:$R,F$1,FALSE),IF($A$109="Energie  et  lubrifiants",VLOOKUP($A138,OUTIL!$U:$Z,F$1,FALSE),IF($A$109="Or industriel",VLOOKUP($A138,OUTIL!$AC:$AH,F$1,FALSE),IF($A$109="Produits bruts d'origine animale et vegetale",VLOOKUP($A138,OUTIL!$AK:$AP,F$1,FALSE),IF($A$109="Produits bruts d'origine minerale",VLOOKUP($A138,OUTIL!$AS:$AX,F$1,FALSE),IF($A$109="Produits finis de consommation",VLOOKUP($A138,OUTIL!$BA:$BF,F$1,FALSE),IF($A$109="Produits finis d'equipement agricole",VLOOKUP($A138,OUTIL!$BI:$BN,F$1,FALSE),IF($A$109="Produits finis d'equipement industriel",VLOOKUP($A138,OUTIL!$BQ:$BV,F$1,FALSE),"Ahmadovitch")))))))))/1000,0)</f>
        <v>46382</v>
      </c>
      <c r="J138" s="4"/>
      <c r="K138" s="4"/>
      <c r="L138" s="4"/>
      <c r="M138" s="4"/>
    </row>
    <row r="139" spans="1:13" ht="16.5" x14ac:dyDescent="0.3">
      <c r="A139">
        <v>30</v>
      </c>
      <c r="B139" s="5" t="str">
        <f>IF($A$109="Alimentation, boissons et tabacs",VLOOKUP(VLOOKUP($A139,OUTIL!$E:$J,B$1,FALSE),REF!$K:$L,2,FALSE),IF($A$109="Demi produits",VLOOKUP(VLOOKUP($A139,OUTIL!$M:$R,B$1,FALSE),REF!$N:$O,2,FALSE),IF($A$109="Energie  et  lubrifiants",VLOOKUP(VLOOKUP($A139,OUTIL!$U:$Z,B$1,FALSE),REF!$Z:$AA,2,FALSE),IF($A$109="Or industriel",VLOOKUP(VLOOKUP($A139,OUTIL!$AC:$AH,B$1,FALSE),REF!$AC:$AD,2,FALSE),IF($A$109="Produits bruts d'origine animale et vegetale",VLOOKUP(VLOOKUP($A139,OUTIL!$AK:$AP,B$1,FALSE),REF!$Q:$R,2,FALSE),IF($A$109="Produits bruts d'origine minerale",VLOOKUP(VLOOKUP($A139,OUTIL!$AS:$AX,B$1,FALSE),REF!$AF:$AG,2,FALSE),IF($A$109="Produits finis de consommation",VLOOKUP(VLOOKUP($A139,OUTIL!$BA:$BF,B$1,FALSE),REF!$T:$U,2,FALSE),IF($A$109="Produits finis d'equipement agricole",VLOOKUP(VLOOKUP($A139,OUTIL!$BI:$BN,B$1,FALSE),REF!$AI:$AJ,2,FALSE),IF($A$109="Produits finis d'equipement industriel",VLOOKUP(VLOOKUP($A139,OUTIL!$BQ:$BV,B$1,FALSE),REF!$W:$X,2,FALSE),"Ahmadovitch")))))))))</f>
        <v>Articles divers en caoutchouc</v>
      </c>
      <c r="C139" s="5">
        <f>ROUND(IF($A$109="Alimentation, boissons et tabacs",VLOOKUP($A139,OUTIL!$E:$J,C$1,FALSE),IF($A$109="Demi produits",VLOOKUP($A139,OUTIL!$M:$R,C$1,FALSE),IF($A$109="Energie  et  lubrifiants",VLOOKUP($A139,OUTIL!$U:$Z,C$1,FALSE),IF($A$109="Or industriel",VLOOKUP($A139,OUTIL!$AC:$AH,C$1,FALSE),IF($A$109="Produits bruts d'origine animale et vegetale",VLOOKUP($A139,OUTIL!$AK:$AP,C$1,FALSE),IF($A$109="Produits bruts d'origine minerale",VLOOKUP($A139,OUTIL!$AS:$AX,C$1,FALSE),IF($A$109="Produits finis de consommation",VLOOKUP($A139,OUTIL!$BA:$BF,C$1,FALSE),IF($A$109="Produits finis d'equipement agricole",VLOOKUP($A139,OUTIL!$BI:$BN,C$1,FALSE),IF($A$109="Produits finis d'equipement industriel",VLOOKUP($A139,OUTIL!$BQ:$BV,C$1,FALSE),"Ahmadovitch")))))))))/1000,0)</f>
        <v>342</v>
      </c>
      <c r="D139" s="5">
        <f>ROUND(IF($A$109="Alimentation, boissons et tabacs",VLOOKUP($A139,OUTIL!$E:$J,D$1,FALSE),IF($A$109="Demi produits",VLOOKUP($A139,OUTIL!$M:$R,D$1,FALSE),IF($A$109="Energie  et  lubrifiants",VLOOKUP($A139,OUTIL!$U:$Z,D$1,FALSE),IF($A$109="Or industriel",VLOOKUP($A139,OUTIL!$AC:$AH,D$1,FALSE),IF($A$109="Produits bruts d'origine animale et vegetale",VLOOKUP($A139,OUTIL!$AK:$AP,D$1,FALSE),IF($A$109="Produits bruts d'origine minerale",VLOOKUP($A139,OUTIL!$AS:$AX,D$1,FALSE),IF($A$109="Produits finis de consommation",VLOOKUP($A139,OUTIL!$BA:$BF,D$1,FALSE),IF($A$109="Produits finis d'equipement agricole",VLOOKUP($A139,OUTIL!$BI:$BN,D$1,FALSE),IF($A$109="Produits finis d'equipement industriel",VLOOKUP($A139,OUTIL!$BQ:$BV,D$1,FALSE),"Ahmadovitch")))))))))/1000,0)</f>
        <v>35817</v>
      </c>
      <c r="E139" s="5">
        <f>ROUND(IF($A$109="Alimentation, boissons et tabacs",VLOOKUP($A139,OUTIL!$E:$J,E$1,FALSE),IF($A$109="Demi produits",VLOOKUP($A139,OUTIL!$M:$R,E$1,FALSE),IF($A$109="Energie  et  lubrifiants",VLOOKUP($A139,OUTIL!$U:$Z,E$1,FALSE),IF($A$109="Or industriel",VLOOKUP($A139,OUTIL!$AC:$AH,E$1,FALSE),IF($A$109="Produits bruts d'origine animale et vegetale",VLOOKUP($A139,OUTIL!$AK:$AP,E$1,FALSE),IF($A$109="Produits bruts d'origine minerale",VLOOKUP($A139,OUTIL!$AS:$AX,E$1,FALSE),IF($A$109="Produits finis de consommation",VLOOKUP($A139,OUTIL!$BA:$BF,E$1,FALSE),IF($A$109="Produits finis d'equipement agricole",VLOOKUP($A139,OUTIL!$BI:$BN,E$1,FALSE),IF($A$109="Produits finis d'equipement industriel",VLOOKUP($A139,OUTIL!$BQ:$BV,E$1,FALSE),"Ahmadovitch")))))))))/1000,0)</f>
        <v>398</v>
      </c>
      <c r="F139" s="5">
        <f>ROUND(IF($A$109="Alimentation, boissons et tabacs",VLOOKUP($A139,OUTIL!$E:$J,F$1,FALSE),IF($A$109="Demi produits",VLOOKUP($A139,OUTIL!$M:$R,F$1,FALSE),IF($A$109="Energie  et  lubrifiants",VLOOKUP($A139,OUTIL!$U:$Z,F$1,FALSE),IF($A$109="Or industriel",VLOOKUP($A139,OUTIL!$AC:$AH,F$1,FALSE),IF($A$109="Produits bruts d'origine animale et vegetale",VLOOKUP($A139,OUTIL!$AK:$AP,F$1,FALSE),IF($A$109="Produits bruts d'origine minerale",VLOOKUP($A139,OUTIL!$AS:$AX,F$1,FALSE),IF($A$109="Produits finis de consommation",VLOOKUP($A139,OUTIL!$BA:$BF,F$1,FALSE),IF($A$109="Produits finis d'equipement agricole",VLOOKUP($A139,OUTIL!$BI:$BN,F$1,FALSE),IF($A$109="Produits finis d'equipement industriel",VLOOKUP($A139,OUTIL!$BQ:$BV,F$1,FALSE),"Ahmadovitch")))))))))/1000,0)</f>
        <v>44129</v>
      </c>
      <c r="J139" s="4"/>
      <c r="K139" s="4"/>
      <c r="L139" s="4"/>
      <c r="M139" s="4"/>
    </row>
    <row r="140" spans="1:13" ht="16.5" x14ac:dyDescent="0.3">
      <c r="B140" s="5" t="s">
        <v>113</v>
      </c>
      <c r="C140" s="6">
        <f>C109-SUM(C110:C139)</f>
        <v>4822</v>
      </c>
      <c r="D140" s="6">
        <f>D109-SUM(D110:D139)</f>
        <v>377662</v>
      </c>
      <c r="E140" s="6">
        <f>E109-SUM(E110:E139)</f>
        <v>10565</v>
      </c>
      <c r="F140" s="6">
        <f>F109-SUM(F110:F139)</f>
        <v>694958</v>
      </c>
      <c r="J140" s="4"/>
      <c r="K140" s="4"/>
      <c r="L140" s="4"/>
      <c r="M140" s="4"/>
    </row>
    <row r="141" spans="1:13" x14ac:dyDescent="0.25">
      <c r="A141" t="s">
        <v>221</v>
      </c>
      <c r="B141" s="2" t="str">
        <f>IF($A$141="Alimentation, boissons et tabacs",VLOOKUP(VLOOKUP($A141,OUTIL!$E:$J,B$1,FALSE),REF!$K:$L,2,FALSE),IF($A$141="Demi produits",VLOOKUP(VLOOKUP($A141,OUTIL!$M:$R,B$1,FALSE),REF!$N:$O,2,FALSE),IF($A$141="Energie  et  lubrifiants",VLOOKUP(VLOOKUP($A141,OUTIL!$U:$Z,B$1,FALSE),REF!$Z:$AA,2,FALSE),IF($A$141="Or industriel",VLOOKUP(VLOOKUP($A141,OUTIL!$AC:$AH,B$1,FALSE),REF!$AC:$AD,2,FALSE),IF($A$141="Produits bruts d'origine animale et vegetale",VLOOKUP(VLOOKUP($A141,OUTIL!$AK:$AP,B$1,FALSE),REF!$Q:$R,2,FALSE),IF($A$141="Produits bruts d'origine minerale",VLOOKUP(VLOOKUP($A141,OUTIL!$AS:$AX,B$1,FALSE),REF!$AF:$AG,2,FALSE),IF($A$141="Produits finis de consommation",VLOOKUP(VLOOKUP($A141,OUTIL!$BA:$BF,B$1,FALSE),REF!$T:$U,2,FALSE),IF($A$141="Produits finis d'equipement agricole",VLOOKUP(VLOOKUP($A141,OUTIL!$BI:$BN,B$1,FALSE),REF!$AI:$AJ,2,FALSE),IF($A$141="Produits finis d'equipement industriel",VLOOKUP(VLOOKUP($A141,OUTIL!$BQ:$BV,B$1,FALSE),REF!$W:$X,2,FALSE),"Ahmadovitch")))))))))</f>
        <v>PRODUITS FINIS DE CONSOMMATION</v>
      </c>
      <c r="C141" s="2">
        <f>ROUND(IF($A$141="Alimentation, boissons et tabacs",VLOOKUP($A141,OUTIL!$E:$J,C$1,FALSE),IF($A$141="Demi produits",VLOOKUP($A141,OUTIL!$M:$R,C$1,FALSE),IF($A$141="Energie  et  lubrifiants",VLOOKUP($A141,OUTIL!$U:$Z,C$1,FALSE),IF($A$141="Or industriel",VLOOKUP($A141,OUTIL!$AC:$AH,C$1,FALSE),IF($A$141="Produits bruts d'origine animale et vegetale",VLOOKUP($A141,OUTIL!$AK:$AP,C$1,FALSE),IF($A$141="Produits bruts d'origine minerale",VLOOKUP($A141,OUTIL!$AS:$AX,C$1,FALSE),IF($A$141="Produits finis de consommation",VLOOKUP($A141,OUTIL!$BA:$BF,C$1,FALSE),IF($A$141="Produits finis d'equipement agricole",VLOOKUP($A141,OUTIL!$BI:$BN,C$1,FALSE),IF($A$141="Produits finis d'equipement industriel",VLOOKUP($A141,OUTIL!$BQ:$BV,C$1,FALSE),"Ahmadovitch")))))))))/1000,0)</f>
        <v>538321</v>
      </c>
      <c r="D141" s="2">
        <f>ROUND(IF($A$141="Alimentation, boissons et tabacs",VLOOKUP($A141,OUTIL!$E:$J,D$1,FALSE),IF($A$141="Demi produits",VLOOKUP($A141,OUTIL!$M:$R,D$1,FALSE),IF($A$141="Energie  et  lubrifiants",VLOOKUP($A141,OUTIL!$U:$Z,D$1,FALSE),IF($A$141="Or industriel",VLOOKUP($A141,OUTIL!$AC:$AH,D$1,FALSE),IF($A$141="Produits bruts d'origine animale et vegetale",VLOOKUP($A141,OUTIL!$AK:$AP,D$1,FALSE),IF($A$141="Produits bruts d'origine minerale",VLOOKUP($A141,OUTIL!$AS:$AX,D$1,FALSE),IF($A$141="Produits finis de consommation",VLOOKUP($A141,OUTIL!$BA:$BF,D$1,FALSE),IF($A$141="Produits finis d'equipement agricole",VLOOKUP($A141,OUTIL!$BI:$BN,D$1,FALSE),IF($A$141="Produits finis d'equipement industriel",VLOOKUP($A141,OUTIL!$BQ:$BV,D$1,FALSE),"Ahmadovitch")))))))))/1000,0)</f>
        <v>66016766</v>
      </c>
      <c r="E141" s="2">
        <f>ROUND(IF($A$141="Alimentation, boissons et tabacs",VLOOKUP($A141,OUTIL!$E:$J,E$1,FALSE),IF($A$141="Demi produits",VLOOKUP($A141,OUTIL!$M:$R,E$1,FALSE),IF($A$141="Energie  et  lubrifiants",VLOOKUP($A141,OUTIL!$U:$Z,E$1,FALSE),IF($A$141="Or industriel",VLOOKUP($A141,OUTIL!$AC:$AH,E$1,FALSE),IF($A$141="Produits bruts d'origine animale et vegetale",VLOOKUP($A141,OUTIL!$AK:$AP,E$1,FALSE),IF($A$141="Produits bruts d'origine minerale",VLOOKUP($A141,OUTIL!$AS:$AX,E$1,FALSE),IF($A$141="Produits finis de consommation",VLOOKUP($A141,OUTIL!$BA:$BF,E$1,FALSE),IF($A$141="Produits finis d'equipement agricole",VLOOKUP($A141,OUTIL!$BI:$BN,E$1,FALSE),IF($A$141="Produits finis d'equipement industriel",VLOOKUP($A141,OUTIL!$BQ:$BV,E$1,FALSE),"Ahmadovitch")))))))))/1000,0)</f>
        <v>511875</v>
      </c>
      <c r="F141" s="2">
        <f>ROUND(IF($A$141="Alimentation, boissons et tabacs",VLOOKUP($A141,OUTIL!$E:$J,F$1,FALSE),IF($A$141="Demi produits",VLOOKUP($A141,OUTIL!$M:$R,F$1,FALSE),IF($A$141="Energie  et  lubrifiants",VLOOKUP($A141,OUTIL!$U:$Z,F$1,FALSE),IF($A$141="Or industriel",VLOOKUP($A141,OUTIL!$AC:$AH,F$1,FALSE),IF($A$141="Produits bruts d'origine animale et vegetale",VLOOKUP($A141,OUTIL!$AK:$AP,F$1,FALSE),IF($A$141="Produits bruts d'origine minerale",VLOOKUP($A141,OUTIL!$AS:$AX,F$1,FALSE),IF($A$141="Produits finis de consommation",VLOOKUP($A141,OUTIL!$BA:$BF,F$1,FALSE),IF($A$141="Produits finis d'equipement agricole",VLOOKUP($A141,OUTIL!$BI:$BN,F$1,FALSE),IF($A$141="Produits finis d'equipement industriel",VLOOKUP($A141,OUTIL!$BQ:$BV,F$1,FALSE),"Ahmadovitch")))))))))/1000,0)</f>
        <v>60780847</v>
      </c>
      <c r="J141" s="4"/>
      <c r="K141" s="4"/>
      <c r="L141" s="4"/>
      <c r="M141" s="4"/>
    </row>
    <row r="142" spans="1:13" ht="16.5" x14ac:dyDescent="0.3">
      <c r="A142">
        <v>1</v>
      </c>
      <c r="B142" s="5" t="str">
        <f>IF($A$141="Alimentation, boissons et tabacs",VLOOKUP(VLOOKUP($A142,OUTIL!$E:$J,B$1,FALSE),REF!$K:$L,2,FALSE),IF($A$141="Demi produits",VLOOKUP(VLOOKUP($A142,OUTIL!$M:$R,B$1,FALSE),REF!$N:$O,2,FALSE),IF($A$141="Energie  et  lubrifiants",VLOOKUP(VLOOKUP($A142,OUTIL!$U:$Z,B$1,FALSE),REF!$Z:$AA,2,FALSE),IF($A$141="Or industriel",VLOOKUP(VLOOKUP($A142,OUTIL!$AC:$AH,B$1,FALSE),REF!$AC:$AD,2,FALSE),IF($A$141="Produits bruts d'origine animale et vegetale",VLOOKUP(VLOOKUP($A142,OUTIL!$AK:$AP,B$1,FALSE),REF!$Q:$R,2,FALSE),IF($A$141="Produits bruts d'origine minerale",VLOOKUP(VLOOKUP($A142,OUTIL!$AS:$AX,B$1,FALSE),REF!$AF:$AG,2,FALSE),IF($A$141="Produits finis de consommation",VLOOKUP(VLOOKUP($A142,OUTIL!$BA:$BF,B$1,FALSE),REF!$T:$U,2,FALSE),IF($A$141="Produits finis d'equipement agricole",VLOOKUP(VLOOKUP($A142,OUTIL!$BI:$BN,B$1,FALSE),REF!$AI:$AJ,2,FALSE),IF($A$141="Produits finis d'equipement industriel",VLOOKUP(VLOOKUP($A142,OUTIL!$BQ:$BV,B$1,FALSE),REF!$W:$X,2,FALSE),"Ahmadovitch")))))))))</f>
        <v>Voitures de tourisme</v>
      </c>
      <c r="C142" s="5">
        <f>ROUND(IF($A$141="Alimentation, boissons et tabacs",VLOOKUP($A142,OUTIL!$E:$J,C$1,FALSE),IF($A$141="Demi produits",VLOOKUP($A142,OUTIL!$M:$R,C$1,FALSE),IF($A$141="Energie  et  lubrifiants",VLOOKUP($A142,OUTIL!$U:$Z,C$1,FALSE),IF($A$141="Or industriel",VLOOKUP($A142,OUTIL!$AC:$AH,C$1,FALSE),IF($A$141="Produits bruts d'origine animale et vegetale",VLOOKUP($A142,OUTIL!$AK:$AP,C$1,FALSE),IF($A$141="Produits bruts d'origine minerale",VLOOKUP($A142,OUTIL!$AS:$AX,C$1,FALSE),IF($A$141="Produits finis de consommation",VLOOKUP($A142,OUTIL!$BA:$BF,C$1,FALSE),IF($A$141="Produits finis d'equipement agricole",VLOOKUP($A142,OUTIL!$BI:$BN,C$1,FALSE),IF($A$141="Produits finis d'equipement industriel",VLOOKUP($A142,OUTIL!$BQ:$BV,C$1,FALSE),"Ahmadovitch")))))))))/1000,0)</f>
        <v>242748</v>
      </c>
      <c r="D142" s="5">
        <f>ROUND(IF($A$141="Alimentation, boissons et tabacs",VLOOKUP($A142,OUTIL!$E:$J,D$1,FALSE),IF($A$141="Demi produits",VLOOKUP($A142,OUTIL!$M:$R,D$1,FALSE),IF($A$141="Energie  et  lubrifiants",VLOOKUP($A142,OUTIL!$U:$Z,D$1,FALSE),IF($A$141="Or industriel",VLOOKUP($A142,OUTIL!$AC:$AH,D$1,FALSE),IF($A$141="Produits bruts d'origine animale et vegetale",VLOOKUP($A142,OUTIL!$AK:$AP,D$1,FALSE),IF($A$141="Produits bruts d'origine minerale",VLOOKUP($A142,OUTIL!$AS:$AX,D$1,FALSE),IF($A$141="Produits finis de consommation",VLOOKUP($A142,OUTIL!$BA:$BF,D$1,FALSE),IF($A$141="Produits finis d'equipement agricole",VLOOKUP($A142,OUTIL!$BI:$BN,D$1,FALSE),IF($A$141="Produits finis d'equipement industriel",VLOOKUP($A142,OUTIL!$BQ:$BV,D$1,FALSE),"Ahmadovitch")))))))))/1000,0)</f>
        <v>30298753</v>
      </c>
      <c r="E142" s="5">
        <f>ROUND(IF($A$141="Alimentation, boissons et tabacs",VLOOKUP($A142,OUTIL!$E:$J,E$1,FALSE),IF($A$141="Demi produits",VLOOKUP($A142,OUTIL!$M:$R,E$1,FALSE),IF($A$141="Energie  et  lubrifiants",VLOOKUP($A142,OUTIL!$U:$Z,E$1,FALSE),IF($A$141="Or industriel",VLOOKUP($A142,OUTIL!$AC:$AH,E$1,FALSE),IF($A$141="Produits bruts d'origine animale et vegetale",VLOOKUP($A142,OUTIL!$AK:$AP,E$1,FALSE),IF($A$141="Produits bruts d'origine minerale",VLOOKUP($A142,OUTIL!$AS:$AX,E$1,FALSE),IF($A$141="Produits finis de consommation",VLOOKUP($A142,OUTIL!$BA:$BF,E$1,FALSE),IF($A$141="Produits finis d'equipement agricole",VLOOKUP($A142,OUTIL!$BI:$BN,E$1,FALSE),IF($A$141="Produits finis d'equipement industriel",VLOOKUP($A142,OUTIL!$BQ:$BV,E$1,FALSE),"Ahmadovitch")))))))))/1000,0)</f>
        <v>205894</v>
      </c>
      <c r="F142" s="5">
        <f>ROUND(IF($A$141="Alimentation, boissons et tabacs",VLOOKUP($A142,OUTIL!$E:$J,F$1,FALSE),IF($A$141="Demi produits",VLOOKUP($A142,OUTIL!$M:$R,F$1,FALSE),IF($A$141="Energie  et  lubrifiants",VLOOKUP($A142,OUTIL!$U:$Z,F$1,FALSE),IF($A$141="Or industriel",VLOOKUP($A142,OUTIL!$AC:$AH,F$1,FALSE),IF($A$141="Produits bruts d'origine animale et vegetale",VLOOKUP($A142,OUTIL!$AK:$AP,F$1,FALSE),IF($A$141="Produits bruts d'origine minerale",VLOOKUP($A142,OUTIL!$AS:$AX,F$1,FALSE),IF($A$141="Produits finis de consommation",VLOOKUP($A142,OUTIL!$BA:$BF,F$1,FALSE),IF($A$141="Produits finis d'equipement agricole",VLOOKUP($A142,OUTIL!$BI:$BN,F$1,FALSE),IF($A$141="Produits finis d'equipement industriel",VLOOKUP($A142,OUTIL!$BQ:$BV,F$1,FALSE),"Ahmadovitch")))))))))/1000,0)</f>
        <v>23590953</v>
      </c>
      <c r="J142" s="4"/>
      <c r="K142" s="4"/>
      <c r="L142" s="4"/>
      <c r="M142" s="4"/>
    </row>
    <row r="143" spans="1:13" ht="16.5" x14ac:dyDescent="0.3">
      <c r="A143">
        <v>2</v>
      </c>
      <c r="B143" s="5" t="str">
        <f>IF($A$141="Alimentation, boissons et tabacs",VLOOKUP(VLOOKUP($A143,OUTIL!$E:$J,B$1,FALSE),REF!$K:$L,2,FALSE),IF($A$141="Demi produits",VLOOKUP(VLOOKUP($A143,OUTIL!$M:$R,B$1,FALSE),REF!$N:$O,2,FALSE),IF($A$141="Energie  et  lubrifiants",VLOOKUP(VLOOKUP($A143,OUTIL!$U:$Z,B$1,FALSE),REF!$Z:$AA,2,FALSE),IF($A$141="Or industriel",VLOOKUP(VLOOKUP($A143,OUTIL!$AC:$AH,B$1,FALSE),REF!$AC:$AD,2,FALSE),IF($A$141="Produits bruts d'origine animale et vegetale",VLOOKUP(VLOOKUP($A143,OUTIL!$AK:$AP,B$1,FALSE),REF!$Q:$R,2,FALSE),IF($A$141="Produits bruts d'origine minerale",VLOOKUP(VLOOKUP($A143,OUTIL!$AS:$AX,B$1,FALSE),REF!$AF:$AG,2,FALSE),IF($A$141="Produits finis de consommation",VLOOKUP(VLOOKUP($A143,OUTIL!$BA:$BF,B$1,FALSE),REF!$T:$U,2,FALSE),IF($A$141="Produits finis d'equipement agricole",VLOOKUP(VLOOKUP($A143,OUTIL!$BI:$BN,B$1,FALSE),REF!$AI:$AJ,2,FALSE),IF($A$141="Produits finis d'equipement industriel",VLOOKUP(VLOOKUP($A143,OUTIL!$BQ:$BV,B$1,FALSE),REF!$W:$X,2,FALSE),"Ahmadovitch")))))))))</f>
        <v>Vêtements confectionnes</v>
      </c>
      <c r="C143" s="5">
        <f>ROUND(IF($A$141="Alimentation, boissons et tabacs",VLOOKUP($A143,OUTIL!$E:$J,C$1,FALSE),IF($A$141="Demi produits",VLOOKUP($A143,OUTIL!$M:$R,C$1,FALSE),IF($A$141="Energie  et  lubrifiants",VLOOKUP($A143,OUTIL!$U:$Z,C$1,FALSE),IF($A$141="Or industriel",VLOOKUP($A143,OUTIL!$AC:$AH,C$1,FALSE),IF($A$141="Produits bruts d'origine animale et vegetale",VLOOKUP($A143,OUTIL!$AK:$AP,C$1,FALSE),IF($A$141="Produits bruts d'origine minerale",VLOOKUP($A143,OUTIL!$AS:$AX,C$1,FALSE),IF($A$141="Produits finis de consommation",VLOOKUP($A143,OUTIL!$BA:$BF,C$1,FALSE),IF($A$141="Produits finis d'equipement agricole",VLOOKUP($A143,OUTIL!$BI:$BN,C$1,FALSE),IF($A$141="Produits finis d'equipement industriel",VLOOKUP($A143,OUTIL!$BQ:$BV,C$1,FALSE),"Ahmadovitch")))))))))/1000,0)</f>
        <v>32684</v>
      </c>
      <c r="D143" s="5">
        <f>ROUND(IF($A$141="Alimentation, boissons et tabacs",VLOOKUP($A143,OUTIL!$E:$J,D$1,FALSE),IF($A$141="Demi produits",VLOOKUP($A143,OUTIL!$M:$R,D$1,FALSE),IF($A$141="Energie  et  lubrifiants",VLOOKUP($A143,OUTIL!$U:$Z,D$1,FALSE),IF($A$141="Or industriel",VLOOKUP($A143,OUTIL!$AC:$AH,D$1,FALSE),IF($A$141="Produits bruts d'origine animale et vegetale",VLOOKUP($A143,OUTIL!$AK:$AP,D$1,FALSE),IF($A$141="Produits bruts d'origine minerale",VLOOKUP($A143,OUTIL!$AS:$AX,D$1,FALSE),IF($A$141="Produits finis de consommation",VLOOKUP($A143,OUTIL!$BA:$BF,D$1,FALSE),IF($A$141="Produits finis d'equipement agricole",VLOOKUP($A143,OUTIL!$BI:$BN,D$1,FALSE),IF($A$141="Produits finis d'equipement industriel",VLOOKUP($A143,OUTIL!$BQ:$BV,D$1,FALSE),"Ahmadovitch")))))))))/1000,0)</f>
        <v>11883313</v>
      </c>
      <c r="E143" s="5">
        <f>ROUND(IF($A$141="Alimentation, boissons et tabacs",VLOOKUP($A143,OUTIL!$E:$J,E$1,FALSE),IF($A$141="Demi produits",VLOOKUP($A143,OUTIL!$M:$R,E$1,FALSE),IF($A$141="Energie  et  lubrifiants",VLOOKUP($A143,OUTIL!$U:$Z,E$1,FALSE),IF($A$141="Or industriel",VLOOKUP($A143,OUTIL!$AC:$AH,E$1,FALSE),IF($A$141="Produits bruts d'origine animale et vegetale",VLOOKUP($A143,OUTIL!$AK:$AP,E$1,FALSE),IF($A$141="Produits bruts d'origine minerale",VLOOKUP($A143,OUTIL!$AS:$AX,E$1,FALSE),IF($A$141="Produits finis de consommation",VLOOKUP($A143,OUTIL!$BA:$BF,E$1,FALSE),IF($A$141="Produits finis d'equipement agricole",VLOOKUP($A143,OUTIL!$BI:$BN,E$1,FALSE),IF($A$141="Produits finis d'equipement industriel",VLOOKUP($A143,OUTIL!$BQ:$BV,E$1,FALSE),"Ahmadovitch")))))))))/1000,0)</f>
        <v>37219</v>
      </c>
      <c r="F143" s="5">
        <f>ROUND(IF($A$141="Alimentation, boissons et tabacs",VLOOKUP($A143,OUTIL!$E:$J,F$1,FALSE),IF($A$141="Demi produits",VLOOKUP($A143,OUTIL!$M:$R,F$1,FALSE),IF($A$141="Energie  et  lubrifiants",VLOOKUP($A143,OUTIL!$U:$Z,F$1,FALSE),IF($A$141="Or industriel",VLOOKUP($A143,OUTIL!$AC:$AH,F$1,FALSE),IF($A$141="Produits bruts d'origine animale et vegetale",VLOOKUP($A143,OUTIL!$AK:$AP,F$1,FALSE),IF($A$141="Produits bruts d'origine minerale",VLOOKUP($A143,OUTIL!$AS:$AX,F$1,FALSE),IF($A$141="Produits finis de consommation",VLOOKUP($A143,OUTIL!$BA:$BF,F$1,FALSE),IF($A$141="Produits finis d'equipement agricole",VLOOKUP($A143,OUTIL!$BI:$BN,F$1,FALSE),IF($A$141="Produits finis d'equipement industriel",VLOOKUP($A143,OUTIL!$BQ:$BV,F$1,FALSE),"Ahmadovitch")))))))))/1000,0)</f>
        <v>12938481</v>
      </c>
      <c r="J143" s="4"/>
      <c r="K143" s="4"/>
      <c r="L143" s="4"/>
      <c r="M143" s="4"/>
    </row>
    <row r="144" spans="1:13" ht="16.5" x14ac:dyDescent="0.3">
      <c r="A144">
        <v>3</v>
      </c>
      <c r="B144" s="5" t="str">
        <f>IF($A$141="Alimentation, boissons et tabacs",VLOOKUP(VLOOKUP($A144,OUTIL!$E:$J,B$1,FALSE),REF!$K:$L,2,FALSE),IF($A$141="Demi produits",VLOOKUP(VLOOKUP($A144,OUTIL!$M:$R,B$1,FALSE),REF!$N:$O,2,FALSE),IF($A$141="Energie  et  lubrifiants",VLOOKUP(VLOOKUP($A144,OUTIL!$U:$Z,B$1,FALSE),REF!$Z:$AA,2,FALSE),IF($A$141="Or industriel",VLOOKUP(VLOOKUP($A144,OUTIL!$AC:$AH,B$1,FALSE),REF!$AC:$AD,2,FALSE),IF($A$141="Produits bruts d'origine animale et vegetale",VLOOKUP(VLOOKUP($A144,OUTIL!$AK:$AP,B$1,FALSE),REF!$Q:$R,2,FALSE),IF($A$141="Produits bruts d'origine minerale",VLOOKUP(VLOOKUP($A144,OUTIL!$AS:$AX,B$1,FALSE),REF!$AF:$AG,2,FALSE),IF($A$141="Produits finis de consommation",VLOOKUP(VLOOKUP($A144,OUTIL!$BA:$BF,B$1,FALSE),REF!$T:$U,2,FALSE),IF($A$141="Produits finis d'equipement agricole",VLOOKUP(VLOOKUP($A144,OUTIL!$BI:$BN,B$1,FALSE),REF!$AI:$AJ,2,FALSE),IF($A$141="Produits finis d'equipement industriel",VLOOKUP(VLOOKUP($A144,OUTIL!$BQ:$BV,B$1,FALSE),REF!$W:$X,2,FALSE),"Ahmadovitch")))))))))</f>
        <v>Parties et pièces pour voitures et véhicules de tourisme</v>
      </c>
      <c r="C144" s="5">
        <f>ROUND(IF($A$141="Alimentation, boissons et tabacs",VLOOKUP($A144,OUTIL!$E:$J,C$1,FALSE),IF($A$141="Demi produits",VLOOKUP($A144,OUTIL!$M:$R,C$1,FALSE),IF($A$141="Energie  et  lubrifiants",VLOOKUP($A144,OUTIL!$U:$Z,C$1,FALSE),IF($A$141="Or industriel",VLOOKUP($A144,OUTIL!$AC:$AH,C$1,FALSE),IF($A$141="Produits bruts d'origine animale et vegetale",VLOOKUP($A144,OUTIL!$AK:$AP,C$1,FALSE),IF($A$141="Produits bruts d'origine minerale",VLOOKUP($A144,OUTIL!$AS:$AX,C$1,FALSE),IF($A$141="Produits finis de consommation",VLOOKUP($A144,OUTIL!$BA:$BF,C$1,FALSE),IF($A$141="Produits finis d'equipement agricole",VLOOKUP($A144,OUTIL!$BI:$BN,C$1,FALSE),IF($A$141="Produits finis d'equipement industriel",VLOOKUP($A144,OUTIL!$BQ:$BV,C$1,FALSE),"Ahmadovitch")))))))))/1000,0)</f>
        <v>89811</v>
      </c>
      <c r="D144" s="5">
        <f>ROUND(IF($A$141="Alimentation, boissons et tabacs",VLOOKUP($A144,OUTIL!$E:$J,D$1,FALSE),IF($A$141="Demi produits",VLOOKUP($A144,OUTIL!$M:$R,D$1,FALSE),IF($A$141="Energie  et  lubrifiants",VLOOKUP($A144,OUTIL!$U:$Z,D$1,FALSE),IF($A$141="Or industriel",VLOOKUP($A144,OUTIL!$AC:$AH,D$1,FALSE),IF($A$141="Produits bruts d'origine animale et vegetale",VLOOKUP($A144,OUTIL!$AK:$AP,D$1,FALSE),IF($A$141="Produits bruts d'origine minerale",VLOOKUP($A144,OUTIL!$AS:$AX,D$1,FALSE),IF($A$141="Produits finis de consommation",VLOOKUP($A144,OUTIL!$BA:$BF,D$1,FALSE),IF($A$141="Produits finis d'equipement agricole",VLOOKUP($A144,OUTIL!$BI:$BN,D$1,FALSE),IF($A$141="Produits finis d'equipement industriel",VLOOKUP($A144,OUTIL!$BQ:$BV,D$1,FALSE),"Ahmadovitch")))))))))/1000,0)</f>
        <v>6963790</v>
      </c>
      <c r="E144" s="5">
        <f>ROUND(IF($A$141="Alimentation, boissons et tabacs",VLOOKUP($A144,OUTIL!$E:$J,E$1,FALSE),IF($A$141="Demi produits",VLOOKUP($A144,OUTIL!$M:$R,E$1,FALSE),IF($A$141="Energie  et  lubrifiants",VLOOKUP($A144,OUTIL!$U:$Z,E$1,FALSE),IF($A$141="Or industriel",VLOOKUP($A144,OUTIL!$AC:$AH,E$1,FALSE),IF($A$141="Produits bruts d'origine animale et vegetale",VLOOKUP($A144,OUTIL!$AK:$AP,E$1,FALSE),IF($A$141="Produits bruts d'origine minerale",VLOOKUP($A144,OUTIL!$AS:$AX,E$1,FALSE),IF($A$141="Produits finis de consommation",VLOOKUP($A144,OUTIL!$BA:$BF,E$1,FALSE),IF($A$141="Produits finis d'equipement agricole",VLOOKUP($A144,OUTIL!$BI:$BN,E$1,FALSE),IF($A$141="Produits finis d'equipement industriel",VLOOKUP($A144,OUTIL!$BQ:$BV,E$1,FALSE),"Ahmadovitch")))))))))/1000,0)</f>
        <v>108301</v>
      </c>
      <c r="F144" s="5">
        <f>ROUND(IF($A$141="Alimentation, boissons et tabacs",VLOOKUP($A144,OUTIL!$E:$J,F$1,FALSE),IF($A$141="Demi produits",VLOOKUP($A144,OUTIL!$M:$R,F$1,FALSE),IF($A$141="Energie  et  lubrifiants",VLOOKUP($A144,OUTIL!$U:$Z,F$1,FALSE),IF($A$141="Or industriel",VLOOKUP($A144,OUTIL!$AC:$AH,F$1,FALSE),IF($A$141="Produits bruts d'origine animale et vegetale",VLOOKUP($A144,OUTIL!$AK:$AP,F$1,FALSE),IF($A$141="Produits bruts d'origine minerale",VLOOKUP($A144,OUTIL!$AS:$AX,F$1,FALSE),IF($A$141="Produits finis de consommation",VLOOKUP($A144,OUTIL!$BA:$BF,F$1,FALSE),IF($A$141="Produits finis d'equipement agricole",VLOOKUP($A144,OUTIL!$BI:$BN,F$1,FALSE),IF($A$141="Produits finis d'equipement industriel",VLOOKUP($A144,OUTIL!$BQ:$BV,F$1,FALSE),"Ahmadovitch")))))))))/1000,0)</f>
        <v>8132189</v>
      </c>
      <c r="G144" s="4"/>
      <c r="H144" s="4"/>
      <c r="I144" s="4"/>
      <c r="J144" s="4"/>
      <c r="K144" s="4"/>
      <c r="L144" s="4"/>
      <c r="M144" s="4"/>
    </row>
    <row r="145" spans="1:13" ht="16.5" x14ac:dyDescent="0.3">
      <c r="A145">
        <v>4</v>
      </c>
      <c r="B145" s="5" t="str">
        <f>IF($A$141="Alimentation, boissons et tabacs",VLOOKUP(VLOOKUP($A145,OUTIL!$E:$J,B$1,FALSE),REF!$K:$L,2,FALSE),IF($A$141="Demi produits",VLOOKUP(VLOOKUP($A145,OUTIL!$M:$R,B$1,FALSE),REF!$N:$O,2,FALSE),IF($A$141="Energie  et  lubrifiants",VLOOKUP(VLOOKUP($A145,OUTIL!$U:$Z,B$1,FALSE),REF!$Z:$AA,2,FALSE),IF($A$141="Or industriel",VLOOKUP(VLOOKUP($A145,OUTIL!$AC:$AH,B$1,FALSE),REF!$AC:$AD,2,FALSE),IF($A$141="Produits bruts d'origine animale et vegetale",VLOOKUP(VLOOKUP($A145,OUTIL!$AK:$AP,B$1,FALSE),REF!$Q:$R,2,FALSE),IF($A$141="Produits bruts d'origine minerale",VLOOKUP(VLOOKUP($A145,OUTIL!$AS:$AX,B$1,FALSE),REF!$AF:$AG,2,FALSE),IF($A$141="Produits finis de consommation",VLOOKUP(VLOOKUP($A145,OUTIL!$BA:$BF,B$1,FALSE),REF!$T:$U,2,FALSE),IF($A$141="Produits finis d'equipement agricole",VLOOKUP(VLOOKUP($A145,OUTIL!$BI:$BN,B$1,FALSE),REF!$AI:$AJ,2,FALSE),IF($A$141="Produits finis d'equipement industriel",VLOOKUP(VLOOKUP($A145,OUTIL!$BQ:$BV,B$1,FALSE),REF!$W:$X,2,FALSE),"Ahmadovitch")))))))))</f>
        <v>Sièges, meubles,matelas et articles d'éclairage</v>
      </c>
      <c r="C145" s="5">
        <f>ROUND(IF($A$141="Alimentation, boissons et tabacs",VLOOKUP($A145,OUTIL!$E:$J,C$1,FALSE),IF($A$141="Demi produits",VLOOKUP($A145,OUTIL!$M:$R,C$1,FALSE),IF($A$141="Energie  et  lubrifiants",VLOOKUP($A145,OUTIL!$U:$Z,C$1,FALSE),IF($A$141="Or industriel",VLOOKUP($A145,OUTIL!$AC:$AH,C$1,FALSE),IF($A$141="Produits bruts d'origine animale et vegetale",VLOOKUP($A145,OUTIL!$AK:$AP,C$1,FALSE),IF($A$141="Produits bruts d'origine minerale",VLOOKUP($A145,OUTIL!$AS:$AX,C$1,FALSE),IF($A$141="Produits finis de consommation",VLOOKUP($A145,OUTIL!$BA:$BF,C$1,FALSE),IF($A$141="Produits finis d'equipement agricole",VLOOKUP($A145,OUTIL!$BI:$BN,C$1,FALSE),IF($A$141="Produits finis d'equipement industriel",VLOOKUP($A145,OUTIL!$BQ:$BV,C$1,FALSE),"Ahmadovitch")))))))))/1000,0)</f>
        <v>24346</v>
      </c>
      <c r="D145" s="5">
        <f>ROUND(IF($A$141="Alimentation, boissons et tabacs",VLOOKUP($A145,OUTIL!$E:$J,D$1,FALSE),IF($A$141="Demi produits",VLOOKUP($A145,OUTIL!$M:$R,D$1,FALSE),IF($A$141="Energie  et  lubrifiants",VLOOKUP($A145,OUTIL!$U:$Z,D$1,FALSE),IF($A$141="Or industriel",VLOOKUP($A145,OUTIL!$AC:$AH,D$1,FALSE),IF($A$141="Produits bruts d'origine animale et vegetale",VLOOKUP($A145,OUTIL!$AK:$AP,D$1,FALSE),IF($A$141="Produits bruts d'origine minerale",VLOOKUP($A145,OUTIL!$AS:$AX,D$1,FALSE),IF($A$141="Produits finis de consommation",VLOOKUP($A145,OUTIL!$BA:$BF,D$1,FALSE),IF($A$141="Produits finis d'equipement agricole",VLOOKUP($A145,OUTIL!$BI:$BN,D$1,FALSE),IF($A$141="Produits finis d'equipement industriel",VLOOKUP($A145,OUTIL!$BQ:$BV,D$1,FALSE),"Ahmadovitch")))))))))/1000,0)</f>
        <v>3944914</v>
      </c>
      <c r="E145" s="5">
        <f>ROUND(IF($A$141="Alimentation, boissons et tabacs",VLOOKUP($A145,OUTIL!$E:$J,E$1,FALSE),IF($A$141="Demi produits",VLOOKUP($A145,OUTIL!$M:$R,E$1,FALSE),IF($A$141="Energie  et  lubrifiants",VLOOKUP($A145,OUTIL!$U:$Z,E$1,FALSE),IF($A$141="Or industriel",VLOOKUP($A145,OUTIL!$AC:$AH,E$1,FALSE),IF($A$141="Produits bruts d'origine animale et vegetale",VLOOKUP($A145,OUTIL!$AK:$AP,E$1,FALSE),IF($A$141="Produits bruts d'origine minerale",VLOOKUP($A145,OUTIL!$AS:$AX,E$1,FALSE),IF($A$141="Produits finis de consommation",VLOOKUP($A145,OUTIL!$BA:$BF,E$1,FALSE),IF($A$141="Produits finis d'equipement agricole",VLOOKUP($A145,OUTIL!$BI:$BN,E$1,FALSE),IF($A$141="Produits finis d'equipement industriel",VLOOKUP($A145,OUTIL!$BQ:$BV,E$1,FALSE),"Ahmadovitch")))))))))/1000,0)</f>
        <v>20769</v>
      </c>
      <c r="F145" s="5">
        <f>ROUND(IF($A$141="Alimentation, boissons et tabacs",VLOOKUP($A145,OUTIL!$E:$J,F$1,FALSE),IF($A$141="Demi produits",VLOOKUP($A145,OUTIL!$M:$R,F$1,FALSE),IF($A$141="Energie  et  lubrifiants",VLOOKUP($A145,OUTIL!$U:$Z,F$1,FALSE),IF($A$141="Or industriel",VLOOKUP($A145,OUTIL!$AC:$AH,F$1,FALSE),IF($A$141="Produits bruts d'origine animale et vegetale",VLOOKUP($A145,OUTIL!$AK:$AP,F$1,FALSE),IF($A$141="Produits bruts d'origine minerale",VLOOKUP($A145,OUTIL!$AS:$AX,F$1,FALSE),IF($A$141="Produits finis de consommation",VLOOKUP($A145,OUTIL!$BA:$BF,F$1,FALSE),IF($A$141="Produits finis d'equipement agricole",VLOOKUP($A145,OUTIL!$BI:$BN,F$1,FALSE),IF($A$141="Produits finis d'equipement industriel",VLOOKUP($A145,OUTIL!$BQ:$BV,F$1,FALSE),"Ahmadovitch")))))))))/1000,0)</f>
        <v>3494367</v>
      </c>
      <c r="J145" s="4"/>
      <c r="K145" s="4"/>
      <c r="L145" s="4"/>
      <c r="M145" s="4"/>
    </row>
    <row r="146" spans="1:13" ht="16.5" x14ac:dyDescent="0.3">
      <c r="A146">
        <v>5</v>
      </c>
      <c r="B146" s="5" t="str">
        <f>IF($A$141="Alimentation, boissons et tabacs",VLOOKUP(VLOOKUP($A146,OUTIL!$E:$J,B$1,FALSE),REF!$K:$L,2,FALSE),IF($A$141="Demi produits",VLOOKUP(VLOOKUP($A146,OUTIL!$M:$R,B$1,FALSE),REF!$N:$O,2,FALSE),IF($A$141="Energie  et  lubrifiants",VLOOKUP(VLOOKUP($A146,OUTIL!$U:$Z,B$1,FALSE),REF!$Z:$AA,2,FALSE),IF($A$141="Or industriel",VLOOKUP(VLOOKUP($A146,OUTIL!$AC:$AH,B$1,FALSE),REF!$AC:$AD,2,FALSE),IF($A$141="Produits bruts d'origine animale et vegetale",VLOOKUP(VLOOKUP($A146,OUTIL!$AK:$AP,B$1,FALSE),REF!$Q:$R,2,FALSE),IF($A$141="Produits bruts d'origine minerale",VLOOKUP(VLOOKUP($A146,OUTIL!$AS:$AX,B$1,FALSE),REF!$AF:$AG,2,FALSE),IF($A$141="Produits finis de consommation",VLOOKUP(VLOOKUP($A146,OUTIL!$BA:$BF,B$1,FALSE),REF!$T:$U,2,FALSE),IF($A$141="Produits finis d'equipement agricole",VLOOKUP(VLOOKUP($A146,OUTIL!$BI:$BN,B$1,FALSE),REF!$AI:$AJ,2,FALSE),IF($A$141="Produits finis d'equipement industriel",VLOOKUP(VLOOKUP($A146,OUTIL!$BQ:$BV,B$1,FALSE),REF!$W:$X,2,FALSE),"Ahmadovitch")))))))))</f>
        <v>Articles de bonneterie</v>
      </c>
      <c r="C146" s="5">
        <f>ROUND(IF($A$141="Alimentation, boissons et tabacs",VLOOKUP($A146,OUTIL!$E:$J,C$1,FALSE),IF($A$141="Demi produits",VLOOKUP($A146,OUTIL!$M:$R,C$1,FALSE),IF($A$141="Energie  et  lubrifiants",VLOOKUP($A146,OUTIL!$U:$Z,C$1,FALSE),IF($A$141="Or industriel",VLOOKUP($A146,OUTIL!$AC:$AH,C$1,FALSE),IF($A$141="Produits bruts d'origine animale et vegetale",VLOOKUP($A146,OUTIL!$AK:$AP,C$1,FALSE),IF($A$141="Produits bruts d'origine minerale",VLOOKUP($A146,OUTIL!$AS:$AX,C$1,FALSE),IF($A$141="Produits finis de consommation",VLOOKUP($A146,OUTIL!$BA:$BF,C$1,FALSE),IF($A$141="Produits finis d'equipement agricole",VLOOKUP($A146,OUTIL!$BI:$BN,C$1,FALSE),IF($A$141="Produits finis d'equipement industriel",VLOOKUP($A146,OUTIL!$BQ:$BV,C$1,FALSE),"Ahmadovitch")))))))))/1000,0)</f>
        <v>15739</v>
      </c>
      <c r="D146" s="5">
        <f>ROUND(IF($A$141="Alimentation, boissons et tabacs",VLOOKUP($A146,OUTIL!$E:$J,D$1,FALSE),IF($A$141="Demi produits",VLOOKUP($A146,OUTIL!$M:$R,D$1,FALSE),IF($A$141="Energie  et  lubrifiants",VLOOKUP($A146,OUTIL!$U:$Z,D$1,FALSE),IF($A$141="Or industriel",VLOOKUP($A146,OUTIL!$AC:$AH,D$1,FALSE),IF($A$141="Produits bruts d'origine animale et vegetale",VLOOKUP($A146,OUTIL!$AK:$AP,D$1,FALSE),IF($A$141="Produits bruts d'origine minerale",VLOOKUP($A146,OUTIL!$AS:$AX,D$1,FALSE),IF($A$141="Produits finis de consommation",VLOOKUP($A146,OUTIL!$BA:$BF,D$1,FALSE),IF($A$141="Produits finis d'equipement agricole",VLOOKUP($A146,OUTIL!$BI:$BN,D$1,FALSE),IF($A$141="Produits finis d'equipement industriel",VLOOKUP($A146,OUTIL!$BQ:$BV,D$1,FALSE),"Ahmadovitch")))))))))/1000,0)</f>
        <v>3235331</v>
      </c>
      <c r="E146" s="5">
        <f>ROUND(IF($A$141="Alimentation, boissons et tabacs",VLOOKUP($A146,OUTIL!$E:$J,E$1,FALSE),IF($A$141="Demi produits",VLOOKUP($A146,OUTIL!$M:$R,E$1,FALSE),IF($A$141="Energie  et  lubrifiants",VLOOKUP($A146,OUTIL!$U:$Z,E$1,FALSE),IF($A$141="Or industriel",VLOOKUP($A146,OUTIL!$AC:$AH,E$1,FALSE),IF($A$141="Produits bruts d'origine animale et vegetale",VLOOKUP($A146,OUTIL!$AK:$AP,E$1,FALSE),IF($A$141="Produits bruts d'origine minerale",VLOOKUP($A146,OUTIL!$AS:$AX,E$1,FALSE),IF($A$141="Produits finis de consommation",VLOOKUP($A146,OUTIL!$BA:$BF,E$1,FALSE),IF($A$141="Produits finis d'equipement agricole",VLOOKUP($A146,OUTIL!$BI:$BN,E$1,FALSE),IF($A$141="Produits finis d'equipement industriel",VLOOKUP($A146,OUTIL!$BQ:$BV,E$1,FALSE),"Ahmadovitch")))))))))/1000,0)</f>
        <v>18242</v>
      </c>
      <c r="F146" s="5">
        <f>ROUND(IF($A$141="Alimentation, boissons et tabacs",VLOOKUP($A146,OUTIL!$E:$J,F$1,FALSE),IF($A$141="Demi produits",VLOOKUP($A146,OUTIL!$M:$R,F$1,FALSE),IF($A$141="Energie  et  lubrifiants",VLOOKUP($A146,OUTIL!$U:$Z,F$1,FALSE),IF($A$141="Or industriel",VLOOKUP($A146,OUTIL!$AC:$AH,F$1,FALSE),IF($A$141="Produits bruts d'origine animale et vegetale",VLOOKUP($A146,OUTIL!$AK:$AP,F$1,FALSE),IF($A$141="Produits bruts d'origine minerale",VLOOKUP($A146,OUTIL!$AS:$AX,F$1,FALSE),IF($A$141="Produits finis de consommation",VLOOKUP($A146,OUTIL!$BA:$BF,F$1,FALSE),IF($A$141="Produits finis d'equipement agricole",VLOOKUP($A146,OUTIL!$BI:$BN,F$1,FALSE),IF($A$141="Produits finis d'equipement industriel",VLOOKUP($A146,OUTIL!$BQ:$BV,F$1,FALSE),"Ahmadovitch")))))))))/1000,0)</f>
        <v>3668061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>
        <v>6</v>
      </c>
      <c r="B147" s="5" t="str">
        <f>IF($A$141="Alimentation, boissons et tabacs",VLOOKUP(VLOOKUP($A147,OUTIL!$E:$J,B$1,FALSE),REF!$K:$L,2,FALSE),IF($A$141="Demi produits",VLOOKUP(VLOOKUP($A147,OUTIL!$M:$R,B$1,FALSE),REF!$N:$O,2,FALSE),IF($A$141="Energie  et  lubrifiants",VLOOKUP(VLOOKUP($A147,OUTIL!$U:$Z,B$1,FALSE),REF!$Z:$AA,2,FALSE),IF($A$141="Or industriel",VLOOKUP(VLOOKUP($A147,OUTIL!$AC:$AH,B$1,FALSE),REF!$AC:$AD,2,FALSE),IF($A$141="Produits bruts d'origine animale et vegetale",VLOOKUP(VLOOKUP($A147,OUTIL!$AK:$AP,B$1,FALSE),REF!$Q:$R,2,FALSE),IF($A$141="Produits bruts d'origine minerale",VLOOKUP(VLOOKUP($A147,OUTIL!$AS:$AX,B$1,FALSE),REF!$AF:$AG,2,FALSE),IF($A$141="Produits finis de consommation",VLOOKUP(VLOOKUP($A147,OUTIL!$BA:$BF,B$1,FALSE),REF!$T:$U,2,FALSE),IF($A$141="Produits finis d'equipement agricole",VLOOKUP(VLOOKUP($A147,OUTIL!$BI:$BN,B$1,FALSE),REF!$AI:$AJ,2,FALSE),IF($A$141="Produits finis d'equipement industriel",VLOOKUP(VLOOKUP($A147,OUTIL!$BQ:$BV,B$1,FALSE),REF!$W:$X,2,FALSE),"Ahmadovitch")))))))))</f>
        <v>Equipements électriques divers</v>
      </c>
      <c r="C147" s="5">
        <f>ROUND(IF($A$141="Alimentation, boissons et tabacs",VLOOKUP($A147,OUTIL!$E:$J,C$1,FALSE),IF($A$141="Demi produits",VLOOKUP($A147,OUTIL!$M:$R,C$1,FALSE),IF($A$141="Energie  et  lubrifiants",VLOOKUP($A147,OUTIL!$U:$Z,C$1,FALSE),IF($A$141="Or industriel",VLOOKUP($A147,OUTIL!$AC:$AH,C$1,FALSE),IF($A$141="Produits bruts d'origine animale et vegetale",VLOOKUP($A147,OUTIL!$AK:$AP,C$1,FALSE),IF($A$141="Produits bruts d'origine minerale",VLOOKUP($A147,OUTIL!$AS:$AX,C$1,FALSE),IF($A$141="Produits finis de consommation",VLOOKUP($A147,OUTIL!$BA:$BF,C$1,FALSE),IF($A$141="Produits finis d'equipement agricole",VLOOKUP($A147,OUTIL!$BI:$BN,C$1,FALSE),IF($A$141="Produits finis d'equipement industriel",VLOOKUP($A147,OUTIL!$BQ:$BV,C$1,FALSE),"Ahmadovitch")))))))))/1000,0)</f>
        <v>7767</v>
      </c>
      <c r="D147" s="5">
        <f>ROUND(IF($A$141="Alimentation, boissons et tabacs",VLOOKUP($A147,OUTIL!$E:$J,D$1,FALSE),IF($A$141="Demi produits",VLOOKUP($A147,OUTIL!$M:$R,D$1,FALSE),IF($A$141="Energie  et  lubrifiants",VLOOKUP($A147,OUTIL!$U:$Z,D$1,FALSE),IF($A$141="Or industriel",VLOOKUP($A147,OUTIL!$AC:$AH,D$1,FALSE),IF($A$141="Produits bruts d'origine animale et vegetale",VLOOKUP($A147,OUTIL!$AK:$AP,D$1,FALSE),IF($A$141="Produits bruts d'origine minerale",VLOOKUP($A147,OUTIL!$AS:$AX,D$1,FALSE),IF($A$141="Produits finis de consommation",VLOOKUP($A147,OUTIL!$BA:$BF,D$1,FALSE),IF($A$141="Produits finis d'equipement agricole",VLOOKUP($A147,OUTIL!$BI:$BN,D$1,FALSE),IF($A$141="Produits finis d'equipement industriel",VLOOKUP($A147,OUTIL!$BQ:$BV,D$1,FALSE),"Ahmadovitch")))))))))/1000,0)</f>
        <v>1814616</v>
      </c>
      <c r="E147" s="5">
        <f>ROUND(IF($A$141="Alimentation, boissons et tabacs",VLOOKUP($A147,OUTIL!$E:$J,E$1,FALSE),IF($A$141="Demi produits",VLOOKUP($A147,OUTIL!$M:$R,E$1,FALSE),IF($A$141="Energie  et  lubrifiants",VLOOKUP($A147,OUTIL!$U:$Z,E$1,FALSE),IF($A$141="Or industriel",VLOOKUP($A147,OUTIL!$AC:$AH,E$1,FALSE),IF($A$141="Produits bruts d'origine animale et vegetale",VLOOKUP($A147,OUTIL!$AK:$AP,E$1,FALSE),IF($A$141="Produits bruts d'origine minerale",VLOOKUP($A147,OUTIL!$AS:$AX,E$1,FALSE),IF($A$141="Produits finis de consommation",VLOOKUP($A147,OUTIL!$BA:$BF,E$1,FALSE),IF($A$141="Produits finis d'equipement agricole",VLOOKUP($A147,OUTIL!$BI:$BN,E$1,FALSE),IF($A$141="Produits finis d'equipement industriel",VLOOKUP($A147,OUTIL!$BQ:$BV,E$1,FALSE),"Ahmadovitch")))))))))/1000,0)</f>
        <v>7684</v>
      </c>
      <c r="F147" s="5">
        <f>ROUND(IF($A$141="Alimentation, boissons et tabacs",VLOOKUP($A147,OUTIL!$E:$J,F$1,FALSE),IF($A$141="Demi produits",VLOOKUP($A147,OUTIL!$M:$R,F$1,FALSE),IF($A$141="Energie  et  lubrifiants",VLOOKUP($A147,OUTIL!$U:$Z,F$1,FALSE),IF($A$141="Or industriel",VLOOKUP($A147,OUTIL!$AC:$AH,F$1,FALSE),IF($A$141="Produits bruts d'origine animale et vegetale",VLOOKUP($A147,OUTIL!$AK:$AP,F$1,FALSE),IF($A$141="Produits bruts d'origine minerale",VLOOKUP($A147,OUTIL!$AS:$AX,F$1,FALSE),IF($A$141="Produits finis de consommation",VLOOKUP($A147,OUTIL!$BA:$BF,F$1,FALSE),IF($A$141="Produits finis d'equipement agricole",VLOOKUP($A147,OUTIL!$BI:$BN,F$1,FALSE),IF($A$141="Produits finis d'equipement industriel",VLOOKUP($A147,OUTIL!$BQ:$BV,F$1,FALSE),"Ahmadovitch")))))))))/1000,0)</f>
        <v>1614448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>
        <v>7</v>
      </c>
      <c r="B148" s="5" t="str">
        <f>IF($A$141="Alimentation, boissons et tabacs",VLOOKUP(VLOOKUP($A148,OUTIL!$E:$J,B$1,FALSE),REF!$K:$L,2,FALSE),IF($A$141="Demi produits",VLOOKUP(VLOOKUP($A148,OUTIL!$M:$R,B$1,FALSE),REF!$N:$O,2,FALSE),IF($A$141="Energie  et  lubrifiants",VLOOKUP(VLOOKUP($A148,OUTIL!$U:$Z,B$1,FALSE),REF!$Z:$AA,2,FALSE),IF($A$141="Or industriel",VLOOKUP(VLOOKUP($A148,OUTIL!$AC:$AH,B$1,FALSE),REF!$AC:$AD,2,FALSE),IF($A$141="Produits bruts d'origine animale et vegetale",VLOOKUP(VLOOKUP($A148,OUTIL!$AK:$AP,B$1,FALSE),REF!$Q:$R,2,FALSE),IF($A$141="Produits bruts d'origine minerale",VLOOKUP(VLOOKUP($A148,OUTIL!$AS:$AX,B$1,FALSE),REF!$AF:$AG,2,FALSE),IF($A$141="Produits finis de consommation",VLOOKUP(VLOOKUP($A148,OUTIL!$BA:$BF,B$1,FALSE),REF!$T:$U,2,FALSE),IF($A$141="Produits finis d'equipement agricole",VLOOKUP(VLOOKUP($A148,OUTIL!$BI:$BN,B$1,FALSE),REF!$AI:$AJ,2,FALSE),IF($A$141="Produits finis d'equipement industriel",VLOOKUP(VLOOKUP($A148,OUTIL!$BQ:$BV,B$1,FALSE),REF!$W:$X,2,FALSE),"Ahmadovitch")))))))))</f>
        <v>Ouvrages divers en matières plastiques</v>
      </c>
      <c r="C148" s="5">
        <f>ROUND(IF($A$141="Alimentation, boissons et tabacs",VLOOKUP($A148,OUTIL!$E:$J,C$1,FALSE),IF($A$141="Demi produits",VLOOKUP($A148,OUTIL!$M:$R,C$1,FALSE),IF($A$141="Energie  et  lubrifiants",VLOOKUP($A148,OUTIL!$U:$Z,C$1,FALSE),IF($A$141="Or industriel",VLOOKUP($A148,OUTIL!$AC:$AH,C$1,FALSE),IF($A$141="Produits bruts d'origine animale et vegetale",VLOOKUP($A148,OUTIL!$AK:$AP,C$1,FALSE),IF($A$141="Produits bruts d'origine minerale",VLOOKUP($A148,OUTIL!$AS:$AX,C$1,FALSE),IF($A$141="Produits finis de consommation",VLOOKUP($A148,OUTIL!$BA:$BF,C$1,FALSE),IF($A$141="Produits finis d'equipement agricole",VLOOKUP($A148,OUTIL!$BI:$BN,C$1,FALSE),IF($A$141="Produits finis d'equipement industriel",VLOOKUP($A148,OUTIL!$BQ:$BV,C$1,FALSE),"Ahmadovitch")))))))))/1000,0)</f>
        <v>22518</v>
      </c>
      <c r="D148" s="5">
        <f>ROUND(IF($A$141="Alimentation, boissons et tabacs",VLOOKUP($A148,OUTIL!$E:$J,D$1,FALSE),IF($A$141="Demi produits",VLOOKUP($A148,OUTIL!$M:$R,D$1,FALSE),IF($A$141="Energie  et  lubrifiants",VLOOKUP($A148,OUTIL!$U:$Z,D$1,FALSE),IF($A$141="Or industriel",VLOOKUP($A148,OUTIL!$AC:$AH,D$1,FALSE),IF($A$141="Produits bruts d'origine animale et vegetale",VLOOKUP($A148,OUTIL!$AK:$AP,D$1,FALSE),IF($A$141="Produits bruts d'origine minerale",VLOOKUP($A148,OUTIL!$AS:$AX,D$1,FALSE),IF($A$141="Produits finis de consommation",VLOOKUP($A148,OUTIL!$BA:$BF,D$1,FALSE),IF($A$141="Produits finis d'equipement agricole",VLOOKUP($A148,OUTIL!$BI:$BN,D$1,FALSE),IF($A$141="Produits finis d'equipement industriel",VLOOKUP($A148,OUTIL!$BQ:$BV,D$1,FALSE),"Ahmadovitch")))))))))/1000,0)</f>
        <v>1149853</v>
      </c>
      <c r="E148" s="5">
        <f>ROUND(IF($A$141="Alimentation, boissons et tabacs",VLOOKUP($A148,OUTIL!$E:$J,E$1,FALSE),IF($A$141="Demi produits",VLOOKUP($A148,OUTIL!$M:$R,E$1,FALSE),IF($A$141="Energie  et  lubrifiants",VLOOKUP($A148,OUTIL!$U:$Z,E$1,FALSE),IF($A$141="Or industriel",VLOOKUP($A148,OUTIL!$AC:$AH,E$1,FALSE),IF($A$141="Produits bruts d'origine animale et vegetale",VLOOKUP($A148,OUTIL!$AK:$AP,E$1,FALSE),IF($A$141="Produits bruts d'origine minerale",VLOOKUP($A148,OUTIL!$AS:$AX,E$1,FALSE),IF($A$141="Produits finis de consommation",VLOOKUP($A148,OUTIL!$BA:$BF,E$1,FALSE),IF($A$141="Produits finis d'equipement agricole",VLOOKUP($A148,OUTIL!$BI:$BN,E$1,FALSE),IF($A$141="Produits finis d'equipement industriel",VLOOKUP($A148,OUTIL!$BQ:$BV,E$1,FALSE),"Ahmadovitch")))))))))/1000,0)</f>
        <v>18981</v>
      </c>
      <c r="F148" s="5">
        <f>ROUND(IF($A$141="Alimentation, boissons et tabacs",VLOOKUP($A148,OUTIL!$E:$J,F$1,FALSE),IF($A$141="Demi produits",VLOOKUP($A148,OUTIL!$M:$R,F$1,FALSE),IF($A$141="Energie  et  lubrifiants",VLOOKUP($A148,OUTIL!$U:$Z,F$1,FALSE),IF($A$141="Or industriel",VLOOKUP($A148,OUTIL!$AC:$AH,F$1,FALSE),IF($A$141="Produits bruts d'origine animale et vegetale",VLOOKUP($A148,OUTIL!$AK:$AP,F$1,FALSE),IF($A$141="Produits bruts d'origine minerale",VLOOKUP($A148,OUTIL!$AS:$AX,F$1,FALSE),IF($A$141="Produits finis de consommation",VLOOKUP($A148,OUTIL!$BA:$BF,F$1,FALSE),IF($A$141="Produits finis d'equipement agricole",VLOOKUP($A148,OUTIL!$BI:$BN,F$1,FALSE),IF($A$141="Produits finis d'equipement industriel",VLOOKUP($A148,OUTIL!$BQ:$BV,F$1,FALSE),"Ahmadovitch")))))))))/1000,0)</f>
        <v>957030</v>
      </c>
      <c r="G148" s="4"/>
      <c r="H148" s="4"/>
      <c r="I148" s="4"/>
      <c r="J148" s="4"/>
      <c r="K148" s="4"/>
      <c r="L148" s="4"/>
      <c r="M148" s="4"/>
    </row>
    <row r="149" spans="1:13" ht="16.5" x14ac:dyDescent="0.3">
      <c r="A149">
        <v>8</v>
      </c>
      <c r="B149" s="5" t="str">
        <f>IF($A$141="Alimentation, boissons et tabacs",VLOOKUP(VLOOKUP($A149,OUTIL!$E:$J,B$1,FALSE),REF!$K:$L,2,FALSE),IF($A$141="Demi produits",VLOOKUP(VLOOKUP($A149,OUTIL!$M:$R,B$1,FALSE),REF!$N:$O,2,FALSE),IF($A$141="Energie  et  lubrifiants",VLOOKUP(VLOOKUP($A149,OUTIL!$U:$Z,B$1,FALSE),REF!$Z:$AA,2,FALSE),IF($A$141="Or industriel",VLOOKUP(VLOOKUP($A149,OUTIL!$AC:$AH,B$1,FALSE),REF!$AC:$AD,2,FALSE),IF($A$141="Produits bruts d'origine animale et vegetale",VLOOKUP(VLOOKUP($A149,OUTIL!$AK:$AP,B$1,FALSE),REF!$Q:$R,2,FALSE),IF($A$141="Produits bruts d'origine minerale",VLOOKUP(VLOOKUP($A149,OUTIL!$AS:$AX,B$1,FALSE),REF!$AF:$AG,2,FALSE),IF($A$141="Produits finis de consommation",VLOOKUP(VLOOKUP($A149,OUTIL!$BA:$BF,B$1,FALSE),REF!$T:$U,2,FALSE),IF($A$141="Produits finis d'equipement agricole",VLOOKUP(VLOOKUP($A149,OUTIL!$BI:$BN,B$1,FALSE),REF!$AI:$AJ,2,FALSE),IF($A$141="Produits finis d'equipement industriel",VLOOKUP(VLOOKUP($A149,OUTIL!$BQ:$BV,B$1,FALSE),REF!$W:$X,2,FALSE),"Ahmadovitch")))))))))</f>
        <v>Chaussures</v>
      </c>
      <c r="C149" s="5">
        <f>ROUND(IF($A$141="Alimentation, boissons et tabacs",VLOOKUP($A149,OUTIL!$E:$J,C$1,FALSE),IF($A$141="Demi produits",VLOOKUP($A149,OUTIL!$M:$R,C$1,FALSE),IF($A$141="Energie  et  lubrifiants",VLOOKUP($A149,OUTIL!$U:$Z,C$1,FALSE),IF($A$141="Or industriel",VLOOKUP($A149,OUTIL!$AC:$AH,C$1,FALSE),IF($A$141="Produits bruts d'origine animale et vegetale",VLOOKUP($A149,OUTIL!$AK:$AP,C$1,FALSE),IF($A$141="Produits bruts d'origine minerale",VLOOKUP($A149,OUTIL!$AS:$AX,C$1,FALSE),IF($A$141="Produits finis de consommation",VLOOKUP($A149,OUTIL!$BA:$BF,C$1,FALSE),IF($A$141="Produits finis d'equipement agricole",VLOOKUP($A149,OUTIL!$BI:$BN,C$1,FALSE),IF($A$141="Produits finis d'equipement industriel",VLOOKUP($A149,OUTIL!$BQ:$BV,C$1,FALSE),"Ahmadovitch")))))))))/1000,0)</f>
        <v>3978</v>
      </c>
      <c r="D149" s="5">
        <f>ROUND(IF($A$141="Alimentation, boissons et tabacs",VLOOKUP($A149,OUTIL!$E:$J,D$1,FALSE),IF($A$141="Demi produits",VLOOKUP($A149,OUTIL!$M:$R,D$1,FALSE),IF($A$141="Energie  et  lubrifiants",VLOOKUP($A149,OUTIL!$U:$Z,D$1,FALSE),IF($A$141="Or industriel",VLOOKUP($A149,OUTIL!$AC:$AH,D$1,FALSE),IF($A$141="Produits bruts d'origine animale et vegetale",VLOOKUP($A149,OUTIL!$AK:$AP,D$1,FALSE),IF($A$141="Produits bruts d'origine minerale",VLOOKUP($A149,OUTIL!$AS:$AX,D$1,FALSE),IF($A$141="Produits finis de consommation",VLOOKUP($A149,OUTIL!$BA:$BF,D$1,FALSE),IF($A$141="Produits finis d'equipement agricole",VLOOKUP($A149,OUTIL!$BI:$BN,D$1,FALSE),IF($A$141="Produits finis d'equipement industriel",VLOOKUP($A149,OUTIL!$BQ:$BV,D$1,FALSE),"Ahmadovitch")))))))))/1000,0)</f>
        <v>944074</v>
      </c>
      <c r="E149" s="5">
        <f>ROUND(IF($A$141="Alimentation, boissons et tabacs",VLOOKUP($A149,OUTIL!$E:$J,E$1,FALSE),IF($A$141="Demi produits",VLOOKUP($A149,OUTIL!$M:$R,E$1,FALSE),IF($A$141="Energie  et  lubrifiants",VLOOKUP($A149,OUTIL!$U:$Z,E$1,FALSE),IF($A$141="Or industriel",VLOOKUP($A149,OUTIL!$AC:$AH,E$1,FALSE),IF($A$141="Produits bruts d'origine animale et vegetale",VLOOKUP($A149,OUTIL!$AK:$AP,E$1,FALSE),IF($A$141="Produits bruts d'origine minerale",VLOOKUP($A149,OUTIL!$AS:$AX,E$1,FALSE),IF($A$141="Produits finis de consommation",VLOOKUP($A149,OUTIL!$BA:$BF,E$1,FALSE),IF($A$141="Produits finis d'equipement agricole",VLOOKUP($A149,OUTIL!$BI:$BN,E$1,FALSE),IF($A$141="Produits finis d'equipement industriel",VLOOKUP($A149,OUTIL!$BQ:$BV,E$1,FALSE),"Ahmadovitch")))))))))/1000,0)</f>
        <v>4341</v>
      </c>
      <c r="F149" s="5">
        <f>ROUND(IF($A$141="Alimentation, boissons et tabacs",VLOOKUP($A149,OUTIL!$E:$J,F$1,FALSE),IF($A$141="Demi produits",VLOOKUP($A149,OUTIL!$M:$R,F$1,FALSE),IF($A$141="Energie  et  lubrifiants",VLOOKUP($A149,OUTIL!$U:$Z,F$1,FALSE),IF($A$141="Or industriel",VLOOKUP($A149,OUTIL!$AC:$AH,F$1,FALSE),IF($A$141="Produits bruts d'origine animale et vegetale",VLOOKUP($A149,OUTIL!$AK:$AP,F$1,FALSE),IF($A$141="Produits bruts d'origine minerale",VLOOKUP($A149,OUTIL!$AS:$AX,F$1,FALSE),IF($A$141="Produits finis de consommation",VLOOKUP($A149,OUTIL!$BA:$BF,F$1,FALSE),IF($A$141="Produits finis d'equipement agricole",VLOOKUP($A149,OUTIL!$BI:$BN,F$1,FALSE),IF($A$141="Produits finis d'equipement industriel",VLOOKUP($A149,OUTIL!$BQ:$BV,F$1,FALSE),"Ahmadovitch")))))))))/1000,0)</f>
        <v>959676</v>
      </c>
      <c r="J149" s="4"/>
      <c r="K149" s="4"/>
      <c r="L149" s="4"/>
      <c r="M149" s="4"/>
    </row>
    <row r="150" spans="1:13" ht="16.5" x14ac:dyDescent="0.3">
      <c r="A150">
        <v>9</v>
      </c>
      <c r="B150" s="5" t="str">
        <f>IF($A$141="Alimentation, boissons et tabacs",VLOOKUP(VLOOKUP($A150,OUTIL!$E:$J,B$1,FALSE),REF!$K:$L,2,FALSE),IF($A$141="Demi produits",VLOOKUP(VLOOKUP($A150,OUTIL!$M:$R,B$1,FALSE),REF!$N:$O,2,FALSE),IF($A$141="Energie  et  lubrifiants",VLOOKUP(VLOOKUP($A150,OUTIL!$U:$Z,B$1,FALSE),REF!$Z:$AA,2,FALSE),IF($A$141="Or industriel",VLOOKUP(VLOOKUP($A150,OUTIL!$AC:$AH,B$1,FALSE),REF!$AC:$AD,2,FALSE),IF($A$141="Produits bruts d'origine animale et vegetale",VLOOKUP(VLOOKUP($A150,OUTIL!$AK:$AP,B$1,FALSE),REF!$Q:$R,2,FALSE),IF($A$141="Produits bruts d'origine minerale",VLOOKUP(VLOOKUP($A150,OUTIL!$AS:$AX,B$1,FALSE),REF!$AF:$AG,2,FALSE),IF($A$141="Produits finis de consommation",VLOOKUP(VLOOKUP($A150,OUTIL!$BA:$BF,B$1,FALSE),REF!$T:$U,2,FALSE),IF($A$141="Produits finis d'equipement agricole",VLOOKUP(VLOOKUP($A150,OUTIL!$BI:$BN,B$1,FALSE),REF!$AI:$AJ,2,FALSE),IF($A$141="Produits finis d'equipement industriel",VLOOKUP(VLOOKUP($A150,OUTIL!$BQ:$BV,B$1,FALSE),REF!$W:$X,2,FALSE),"Ahmadovitch")))))))))</f>
        <v>Ouvrages divers en fer ou en acier</v>
      </c>
      <c r="C150" s="5">
        <f>ROUND(IF($A$141="Alimentation, boissons et tabacs",VLOOKUP($A150,OUTIL!$E:$J,C$1,FALSE),IF($A$141="Demi produits",VLOOKUP($A150,OUTIL!$M:$R,C$1,FALSE),IF($A$141="Energie  et  lubrifiants",VLOOKUP($A150,OUTIL!$U:$Z,C$1,FALSE),IF($A$141="Or industriel",VLOOKUP($A150,OUTIL!$AC:$AH,C$1,FALSE),IF($A$141="Produits bruts d'origine animale et vegetale",VLOOKUP($A150,OUTIL!$AK:$AP,C$1,FALSE),IF($A$141="Produits bruts d'origine minerale",VLOOKUP($A150,OUTIL!$AS:$AX,C$1,FALSE),IF($A$141="Produits finis de consommation",VLOOKUP($A150,OUTIL!$BA:$BF,C$1,FALSE),IF($A$141="Produits finis d'equipement agricole",VLOOKUP($A150,OUTIL!$BI:$BN,C$1,FALSE),IF($A$141="Produits finis d'equipement industriel",VLOOKUP($A150,OUTIL!$BQ:$BV,C$1,FALSE),"Ahmadovitch")))))))))/1000,0)</f>
        <v>38766</v>
      </c>
      <c r="D150" s="5">
        <f>ROUND(IF($A$141="Alimentation, boissons et tabacs",VLOOKUP($A150,OUTIL!$E:$J,D$1,FALSE),IF($A$141="Demi produits",VLOOKUP($A150,OUTIL!$M:$R,D$1,FALSE),IF($A$141="Energie  et  lubrifiants",VLOOKUP($A150,OUTIL!$U:$Z,D$1,FALSE),IF($A$141="Or industriel",VLOOKUP($A150,OUTIL!$AC:$AH,D$1,FALSE),IF($A$141="Produits bruts d'origine animale et vegetale",VLOOKUP($A150,OUTIL!$AK:$AP,D$1,FALSE),IF($A$141="Produits bruts d'origine minerale",VLOOKUP($A150,OUTIL!$AS:$AX,D$1,FALSE),IF($A$141="Produits finis de consommation",VLOOKUP($A150,OUTIL!$BA:$BF,D$1,FALSE),IF($A$141="Produits finis d'equipement agricole",VLOOKUP($A150,OUTIL!$BI:$BN,D$1,FALSE),IF($A$141="Produits finis d'equipement industriel",VLOOKUP($A150,OUTIL!$BQ:$BV,D$1,FALSE),"Ahmadovitch")))))))))/1000,0)</f>
        <v>804740</v>
      </c>
      <c r="E150" s="5">
        <f>ROUND(IF($A$141="Alimentation, boissons et tabacs",VLOOKUP($A150,OUTIL!$E:$J,E$1,FALSE),IF($A$141="Demi produits",VLOOKUP($A150,OUTIL!$M:$R,E$1,FALSE),IF($A$141="Energie  et  lubrifiants",VLOOKUP($A150,OUTIL!$U:$Z,E$1,FALSE),IF($A$141="Or industriel",VLOOKUP($A150,OUTIL!$AC:$AH,E$1,FALSE),IF($A$141="Produits bruts d'origine animale et vegetale",VLOOKUP($A150,OUTIL!$AK:$AP,E$1,FALSE),IF($A$141="Produits bruts d'origine minerale",VLOOKUP($A150,OUTIL!$AS:$AX,E$1,FALSE),IF($A$141="Produits finis de consommation",VLOOKUP($A150,OUTIL!$BA:$BF,E$1,FALSE),IF($A$141="Produits finis d'equipement agricole",VLOOKUP($A150,OUTIL!$BI:$BN,E$1,FALSE),IF($A$141="Produits finis d'equipement industriel",VLOOKUP($A150,OUTIL!$BQ:$BV,E$1,FALSE),"Ahmadovitch")))))))))/1000,0)</f>
        <v>33256</v>
      </c>
      <c r="F150" s="5">
        <f>ROUND(IF($A$141="Alimentation, boissons et tabacs",VLOOKUP($A150,OUTIL!$E:$J,F$1,FALSE),IF($A$141="Demi produits",VLOOKUP($A150,OUTIL!$M:$R,F$1,FALSE),IF($A$141="Energie  et  lubrifiants",VLOOKUP($A150,OUTIL!$U:$Z,F$1,FALSE),IF($A$141="Or industriel",VLOOKUP($A150,OUTIL!$AC:$AH,F$1,FALSE),IF($A$141="Produits bruts d'origine animale et vegetale",VLOOKUP($A150,OUTIL!$AK:$AP,F$1,FALSE),IF($A$141="Produits bruts d'origine minerale",VLOOKUP($A150,OUTIL!$AS:$AX,F$1,FALSE),IF($A$141="Produits finis de consommation",VLOOKUP($A150,OUTIL!$BA:$BF,F$1,FALSE),IF($A$141="Produits finis d'equipement agricole",VLOOKUP($A150,OUTIL!$BI:$BN,F$1,FALSE),IF($A$141="Produits finis d'equipement industriel",VLOOKUP($A150,OUTIL!$BQ:$BV,F$1,FALSE),"Ahmadovitch")))))))))/1000,0)</f>
        <v>629069</v>
      </c>
      <c r="J150" s="4"/>
      <c r="K150" s="4"/>
      <c r="L150" s="4"/>
      <c r="M150" s="4"/>
    </row>
    <row r="151" spans="1:13" ht="16.5" x14ac:dyDescent="0.3">
      <c r="A151">
        <v>10</v>
      </c>
      <c r="B151" s="5" t="str">
        <f>IF($A$141="Alimentation, boissons et tabacs",VLOOKUP(VLOOKUP($A151,OUTIL!$E:$J,B$1,FALSE),REF!$K:$L,2,FALSE),IF($A$141="Demi produits",VLOOKUP(VLOOKUP($A151,OUTIL!$M:$R,B$1,FALSE),REF!$N:$O,2,FALSE),IF($A$141="Energie  et  lubrifiants",VLOOKUP(VLOOKUP($A151,OUTIL!$U:$Z,B$1,FALSE),REF!$Z:$AA,2,FALSE),IF($A$141="Or industriel",VLOOKUP(VLOOKUP($A151,OUTIL!$AC:$AH,B$1,FALSE),REF!$AC:$AD,2,FALSE),IF($A$141="Produits bruts d'origine animale et vegetale",VLOOKUP(VLOOKUP($A151,OUTIL!$AK:$AP,B$1,FALSE),REF!$Q:$R,2,FALSE),IF($A$141="Produits bruts d'origine minerale",VLOOKUP(VLOOKUP($A151,OUTIL!$AS:$AX,B$1,FALSE),REF!$AF:$AG,2,FALSE),IF($A$141="Produits finis de consommation",VLOOKUP(VLOOKUP($A151,OUTIL!$BA:$BF,B$1,FALSE),REF!$T:$U,2,FALSE),IF($A$141="Produits finis d'equipement agricole",VLOOKUP(VLOOKUP($A151,OUTIL!$BI:$BN,B$1,FALSE),REF!$AI:$AJ,2,FALSE),IF($A$141="Produits finis d'equipement industriel",VLOOKUP(VLOOKUP($A151,OUTIL!$BQ:$BV,B$1,FALSE),REF!$W:$X,2,FALSE),"Ahmadovitch")))))))))</f>
        <v>Couvertures, linge  et autres articles textiles confectionnés</v>
      </c>
      <c r="C151" s="5">
        <f>ROUND(IF($A$141="Alimentation, boissons et tabacs",VLOOKUP($A151,OUTIL!$E:$J,C$1,FALSE),IF($A$141="Demi produits",VLOOKUP($A151,OUTIL!$M:$R,C$1,FALSE),IF($A$141="Energie  et  lubrifiants",VLOOKUP($A151,OUTIL!$U:$Z,C$1,FALSE),IF($A$141="Or industriel",VLOOKUP($A151,OUTIL!$AC:$AH,C$1,FALSE),IF($A$141="Produits bruts d'origine animale et vegetale",VLOOKUP($A151,OUTIL!$AK:$AP,C$1,FALSE),IF($A$141="Produits bruts d'origine minerale",VLOOKUP($A151,OUTIL!$AS:$AX,C$1,FALSE),IF($A$141="Produits finis de consommation",VLOOKUP($A151,OUTIL!$BA:$BF,C$1,FALSE),IF($A$141="Produits finis d'equipement agricole",VLOOKUP($A151,OUTIL!$BI:$BN,C$1,FALSE),IF($A$141="Produits finis d'equipement industriel",VLOOKUP($A151,OUTIL!$BQ:$BV,C$1,FALSE),"Ahmadovitch")))))))))/1000,0)</f>
        <v>3396</v>
      </c>
      <c r="D151" s="5">
        <f>ROUND(IF($A$141="Alimentation, boissons et tabacs",VLOOKUP($A151,OUTIL!$E:$J,D$1,FALSE),IF($A$141="Demi produits",VLOOKUP($A151,OUTIL!$M:$R,D$1,FALSE),IF($A$141="Energie  et  lubrifiants",VLOOKUP($A151,OUTIL!$U:$Z,D$1,FALSE),IF($A$141="Or industriel",VLOOKUP($A151,OUTIL!$AC:$AH,D$1,FALSE),IF($A$141="Produits bruts d'origine animale et vegetale",VLOOKUP($A151,OUTIL!$AK:$AP,D$1,FALSE),IF($A$141="Produits bruts d'origine minerale",VLOOKUP($A151,OUTIL!$AS:$AX,D$1,FALSE),IF($A$141="Produits finis de consommation",VLOOKUP($A151,OUTIL!$BA:$BF,D$1,FALSE),IF($A$141="Produits finis d'equipement agricole",VLOOKUP($A151,OUTIL!$BI:$BN,D$1,FALSE),IF($A$141="Produits finis d'equipement industriel",VLOOKUP($A151,OUTIL!$BQ:$BV,D$1,FALSE),"Ahmadovitch")))))))))/1000,0)</f>
        <v>659363</v>
      </c>
      <c r="E151" s="5">
        <f>ROUND(IF($A$141="Alimentation, boissons et tabacs",VLOOKUP($A151,OUTIL!$E:$J,E$1,FALSE),IF($A$141="Demi produits",VLOOKUP($A151,OUTIL!$M:$R,E$1,FALSE),IF($A$141="Energie  et  lubrifiants",VLOOKUP($A151,OUTIL!$U:$Z,E$1,FALSE),IF($A$141="Or industriel",VLOOKUP($A151,OUTIL!$AC:$AH,E$1,FALSE),IF($A$141="Produits bruts d'origine animale et vegetale",VLOOKUP($A151,OUTIL!$AK:$AP,E$1,FALSE),IF($A$141="Produits bruts d'origine minerale",VLOOKUP($A151,OUTIL!$AS:$AX,E$1,FALSE),IF($A$141="Produits finis de consommation",VLOOKUP($A151,OUTIL!$BA:$BF,E$1,FALSE),IF($A$141="Produits finis d'equipement agricole",VLOOKUP($A151,OUTIL!$BI:$BN,E$1,FALSE),IF($A$141="Produits finis d'equipement industriel",VLOOKUP($A151,OUTIL!$BQ:$BV,E$1,FALSE),"Ahmadovitch")))))))))/1000,0)</f>
        <v>2941</v>
      </c>
      <c r="F151" s="5">
        <f>ROUND(IF($A$141="Alimentation, boissons et tabacs",VLOOKUP($A151,OUTIL!$E:$J,F$1,FALSE),IF($A$141="Demi produits",VLOOKUP($A151,OUTIL!$M:$R,F$1,FALSE),IF($A$141="Energie  et  lubrifiants",VLOOKUP($A151,OUTIL!$U:$Z,F$1,FALSE),IF($A$141="Or industriel",VLOOKUP($A151,OUTIL!$AC:$AH,F$1,FALSE),IF($A$141="Produits bruts d'origine animale et vegetale",VLOOKUP($A151,OUTIL!$AK:$AP,F$1,FALSE),IF($A$141="Produits bruts d'origine minerale",VLOOKUP($A151,OUTIL!$AS:$AX,F$1,FALSE),IF($A$141="Produits finis de consommation",VLOOKUP($A151,OUTIL!$BA:$BF,F$1,FALSE),IF($A$141="Produits finis d'equipement agricole",VLOOKUP($A151,OUTIL!$BI:$BN,F$1,FALSE),IF($A$141="Produits finis d'equipement industriel",VLOOKUP($A151,OUTIL!$BQ:$BV,F$1,FALSE),"Ahmadovitch")))))))))/1000,0)</f>
        <v>648277</v>
      </c>
      <c r="J151" s="4"/>
      <c r="K151" s="4"/>
      <c r="L151" s="4"/>
      <c r="M151" s="4"/>
    </row>
    <row r="152" spans="1:13" ht="16.5" x14ac:dyDescent="0.3">
      <c r="A152">
        <v>11</v>
      </c>
      <c r="B152" s="5" t="str">
        <f>IF($A$141="Alimentation, boissons et tabacs",VLOOKUP(VLOOKUP($A152,OUTIL!$E:$J,B$1,FALSE),REF!$K:$L,2,FALSE),IF($A$141="Demi produits",VLOOKUP(VLOOKUP($A152,OUTIL!$M:$R,B$1,FALSE),REF!$N:$O,2,FALSE),IF($A$141="Energie  et  lubrifiants",VLOOKUP(VLOOKUP($A152,OUTIL!$U:$Z,B$1,FALSE),REF!$Z:$AA,2,FALSE),IF($A$141="Or industriel",VLOOKUP(VLOOKUP($A152,OUTIL!$AC:$AH,B$1,FALSE),REF!$AC:$AD,2,FALSE),IF($A$141="Produits bruts d'origine animale et vegetale",VLOOKUP(VLOOKUP($A152,OUTIL!$AK:$AP,B$1,FALSE),REF!$Q:$R,2,FALSE),IF($A$141="Produits bruts d'origine minerale",VLOOKUP(VLOOKUP($A152,OUTIL!$AS:$AX,B$1,FALSE),REF!$AF:$AG,2,FALSE),IF($A$141="Produits finis de consommation",VLOOKUP(VLOOKUP($A152,OUTIL!$BA:$BF,B$1,FALSE),REF!$T:$U,2,FALSE),IF($A$141="Produits finis d'equipement agricole",VLOOKUP(VLOOKUP($A152,OUTIL!$BI:$BN,B$1,FALSE),REF!$AI:$AJ,2,FALSE),IF($A$141="Produits finis d'equipement industriel",VLOOKUP(VLOOKUP($A152,OUTIL!$BQ:$BV,B$1,FALSE),REF!$W:$X,2,FALSE),"Ahmadovitch")))))))))</f>
        <v>Médicaments et autres produits pharmaceutiques</v>
      </c>
      <c r="C152" s="5">
        <f>ROUND(IF($A$141="Alimentation, boissons et tabacs",VLOOKUP($A152,OUTIL!$E:$J,C$1,FALSE),IF($A$141="Demi produits",VLOOKUP($A152,OUTIL!$M:$R,C$1,FALSE),IF($A$141="Energie  et  lubrifiants",VLOOKUP($A152,OUTIL!$U:$Z,C$1,FALSE),IF($A$141="Or industriel",VLOOKUP($A152,OUTIL!$AC:$AH,C$1,FALSE),IF($A$141="Produits bruts d'origine animale et vegetale",VLOOKUP($A152,OUTIL!$AK:$AP,C$1,FALSE),IF($A$141="Produits bruts d'origine minerale",VLOOKUP($A152,OUTIL!$AS:$AX,C$1,FALSE),IF($A$141="Produits finis de consommation",VLOOKUP($A152,OUTIL!$BA:$BF,C$1,FALSE),IF($A$141="Produits finis d'equipement agricole",VLOOKUP($A152,OUTIL!$BI:$BN,C$1,FALSE),IF($A$141="Produits finis d'equipement industriel",VLOOKUP($A152,OUTIL!$BQ:$BV,C$1,FALSE),"Ahmadovitch")))))))))/1000,0)</f>
        <v>3508</v>
      </c>
      <c r="D152" s="5">
        <f>ROUND(IF($A$141="Alimentation, boissons et tabacs",VLOOKUP($A152,OUTIL!$E:$J,D$1,FALSE),IF($A$141="Demi produits",VLOOKUP($A152,OUTIL!$M:$R,D$1,FALSE),IF($A$141="Energie  et  lubrifiants",VLOOKUP($A152,OUTIL!$U:$Z,D$1,FALSE),IF($A$141="Or industriel",VLOOKUP($A152,OUTIL!$AC:$AH,D$1,FALSE),IF($A$141="Produits bruts d'origine animale et vegetale",VLOOKUP($A152,OUTIL!$AK:$AP,D$1,FALSE),IF($A$141="Produits bruts d'origine minerale",VLOOKUP($A152,OUTIL!$AS:$AX,D$1,FALSE),IF($A$141="Produits finis de consommation",VLOOKUP($A152,OUTIL!$BA:$BF,D$1,FALSE),IF($A$141="Produits finis d'equipement agricole",VLOOKUP($A152,OUTIL!$BI:$BN,D$1,FALSE),IF($A$141="Produits finis d'equipement industriel",VLOOKUP($A152,OUTIL!$BQ:$BV,D$1,FALSE),"Ahmadovitch")))))))))/1000,0)</f>
        <v>650582</v>
      </c>
      <c r="E152" s="5">
        <f>ROUND(IF($A$141="Alimentation, boissons et tabacs",VLOOKUP($A152,OUTIL!$E:$J,E$1,FALSE),IF($A$141="Demi produits",VLOOKUP($A152,OUTIL!$M:$R,E$1,FALSE),IF($A$141="Energie  et  lubrifiants",VLOOKUP($A152,OUTIL!$U:$Z,E$1,FALSE),IF($A$141="Or industriel",VLOOKUP($A152,OUTIL!$AC:$AH,E$1,FALSE),IF($A$141="Produits bruts d'origine animale et vegetale",VLOOKUP($A152,OUTIL!$AK:$AP,E$1,FALSE),IF($A$141="Produits bruts d'origine minerale",VLOOKUP($A152,OUTIL!$AS:$AX,E$1,FALSE),IF($A$141="Produits finis de consommation",VLOOKUP($A152,OUTIL!$BA:$BF,E$1,FALSE),IF($A$141="Produits finis d'equipement agricole",VLOOKUP($A152,OUTIL!$BI:$BN,E$1,FALSE),IF($A$141="Produits finis d'equipement industriel",VLOOKUP($A152,OUTIL!$BQ:$BV,E$1,FALSE),"Ahmadovitch")))))))))/1000,0)</f>
        <v>3354</v>
      </c>
      <c r="F152" s="5">
        <f>ROUND(IF($A$141="Alimentation, boissons et tabacs",VLOOKUP($A152,OUTIL!$E:$J,F$1,FALSE),IF($A$141="Demi produits",VLOOKUP($A152,OUTIL!$M:$R,F$1,FALSE),IF($A$141="Energie  et  lubrifiants",VLOOKUP($A152,OUTIL!$U:$Z,F$1,FALSE),IF($A$141="Or industriel",VLOOKUP($A152,OUTIL!$AC:$AH,F$1,FALSE),IF($A$141="Produits bruts d'origine animale et vegetale",VLOOKUP($A152,OUTIL!$AK:$AP,F$1,FALSE),IF($A$141="Produits bruts d'origine minerale",VLOOKUP($A152,OUTIL!$AS:$AX,F$1,FALSE),IF($A$141="Produits finis de consommation",VLOOKUP($A152,OUTIL!$BA:$BF,F$1,FALSE),IF($A$141="Produits finis d'equipement agricole",VLOOKUP($A152,OUTIL!$BI:$BN,F$1,FALSE),IF($A$141="Produits finis d'equipement industriel",VLOOKUP($A152,OUTIL!$BQ:$BV,F$1,FALSE),"Ahmadovitch")))))))))/1000,0)</f>
        <v>625597</v>
      </c>
      <c r="J152" s="4"/>
      <c r="K152" s="4"/>
      <c r="L152" s="4"/>
      <c r="M152" s="4"/>
    </row>
    <row r="153" spans="1:13" ht="16.5" x14ac:dyDescent="0.3">
      <c r="A153">
        <v>12</v>
      </c>
      <c r="B153" s="5" t="str">
        <f>IF($A$141="Alimentation, boissons et tabacs",VLOOKUP(VLOOKUP($A153,OUTIL!$E:$J,B$1,FALSE),REF!$K:$L,2,FALSE),IF($A$141="Demi produits",VLOOKUP(VLOOKUP($A153,OUTIL!$M:$R,B$1,FALSE),REF!$N:$O,2,FALSE),IF($A$141="Energie  et  lubrifiants",VLOOKUP(VLOOKUP($A153,OUTIL!$U:$Z,B$1,FALSE),REF!$Z:$AA,2,FALSE),IF($A$141="Or industriel",VLOOKUP(VLOOKUP($A153,OUTIL!$AC:$AH,B$1,FALSE),REF!$AC:$AD,2,FALSE),IF($A$141="Produits bruts d'origine animale et vegetale",VLOOKUP(VLOOKUP($A153,OUTIL!$AK:$AP,B$1,FALSE),REF!$Q:$R,2,FALSE),IF($A$141="Produits bruts d'origine minerale",VLOOKUP(VLOOKUP($A153,OUTIL!$AS:$AX,B$1,FALSE),REF!$AF:$AG,2,FALSE),IF($A$141="Produits finis de consommation",VLOOKUP(VLOOKUP($A153,OUTIL!$BA:$BF,B$1,FALSE),REF!$T:$U,2,FALSE),IF($A$141="Produits finis d'equipement agricole",VLOOKUP(VLOOKUP($A153,OUTIL!$BI:$BN,B$1,FALSE),REF!$AI:$AJ,2,FALSE),IF($A$141="Produits finis d'equipement industriel",VLOOKUP(VLOOKUP($A153,OUTIL!$BQ:$BV,B$1,FALSE),REF!$W:$X,2,FALSE),"Ahmadovitch")))))))))</f>
        <v>Articles divers en caoutchouc</v>
      </c>
      <c r="C153" s="5">
        <f>ROUND(IF($A$141="Alimentation, boissons et tabacs",VLOOKUP($A153,OUTIL!$E:$J,C$1,FALSE),IF($A$141="Demi produits",VLOOKUP($A153,OUTIL!$M:$R,C$1,FALSE),IF($A$141="Energie  et  lubrifiants",VLOOKUP($A153,OUTIL!$U:$Z,C$1,FALSE),IF($A$141="Or industriel",VLOOKUP($A153,OUTIL!$AC:$AH,C$1,FALSE),IF($A$141="Produits bruts d'origine animale et vegetale",VLOOKUP($A153,OUTIL!$AK:$AP,C$1,FALSE),IF($A$141="Produits bruts d'origine minerale",VLOOKUP($A153,OUTIL!$AS:$AX,C$1,FALSE),IF($A$141="Produits finis de consommation",VLOOKUP($A153,OUTIL!$BA:$BF,C$1,FALSE),IF($A$141="Produits finis d'equipement agricole",VLOOKUP($A153,OUTIL!$BI:$BN,C$1,FALSE),IF($A$141="Produits finis d'equipement industriel",VLOOKUP($A153,OUTIL!$BQ:$BV,C$1,FALSE),"Ahmadovitch")))))))))/1000,0)</f>
        <v>4098</v>
      </c>
      <c r="D153" s="5">
        <f>ROUND(IF($A$141="Alimentation, boissons et tabacs",VLOOKUP($A153,OUTIL!$E:$J,D$1,FALSE),IF($A$141="Demi produits",VLOOKUP($A153,OUTIL!$M:$R,D$1,FALSE),IF($A$141="Energie  et  lubrifiants",VLOOKUP($A153,OUTIL!$U:$Z,D$1,FALSE),IF($A$141="Or industriel",VLOOKUP($A153,OUTIL!$AC:$AH,D$1,FALSE),IF($A$141="Produits bruts d'origine animale et vegetale",VLOOKUP($A153,OUTIL!$AK:$AP,D$1,FALSE),IF($A$141="Produits bruts d'origine minerale",VLOOKUP($A153,OUTIL!$AS:$AX,D$1,FALSE),IF($A$141="Produits finis de consommation",VLOOKUP($A153,OUTIL!$BA:$BF,D$1,FALSE),IF($A$141="Produits finis d'equipement agricole",VLOOKUP($A153,OUTIL!$BI:$BN,D$1,FALSE),IF($A$141="Produits finis d'equipement industriel",VLOOKUP($A153,OUTIL!$BQ:$BV,D$1,FALSE),"Ahmadovitch")))))))))/1000,0)</f>
        <v>593136</v>
      </c>
      <c r="E153" s="5">
        <f>ROUND(IF($A$141="Alimentation, boissons et tabacs",VLOOKUP($A153,OUTIL!$E:$J,E$1,FALSE),IF($A$141="Demi produits",VLOOKUP($A153,OUTIL!$M:$R,E$1,FALSE),IF($A$141="Energie  et  lubrifiants",VLOOKUP($A153,OUTIL!$U:$Z,E$1,FALSE),IF($A$141="Or industriel",VLOOKUP($A153,OUTIL!$AC:$AH,E$1,FALSE),IF($A$141="Produits bruts d'origine animale et vegetale",VLOOKUP($A153,OUTIL!$AK:$AP,E$1,FALSE),IF($A$141="Produits bruts d'origine minerale",VLOOKUP($A153,OUTIL!$AS:$AX,E$1,FALSE),IF($A$141="Produits finis de consommation",VLOOKUP($A153,OUTIL!$BA:$BF,E$1,FALSE),IF($A$141="Produits finis d'equipement agricole",VLOOKUP($A153,OUTIL!$BI:$BN,E$1,FALSE),IF($A$141="Produits finis d'equipement industriel",VLOOKUP($A153,OUTIL!$BQ:$BV,E$1,FALSE),"Ahmadovitch")))))))))/1000,0)</f>
        <v>4246</v>
      </c>
      <c r="F153" s="5">
        <f>ROUND(IF($A$141="Alimentation, boissons et tabacs",VLOOKUP($A153,OUTIL!$E:$J,F$1,FALSE),IF($A$141="Demi produits",VLOOKUP($A153,OUTIL!$M:$R,F$1,FALSE),IF($A$141="Energie  et  lubrifiants",VLOOKUP($A153,OUTIL!$U:$Z,F$1,FALSE),IF($A$141="Or industriel",VLOOKUP($A153,OUTIL!$AC:$AH,F$1,FALSE),IF($A$141="Produits bruts d'origine animale et vegetale",VLOOKUP($A153,OUTIL!$AK:$AP,F$1,FALSE),IF($A$141="Produits bruts d'origine minerale",VLOOKUP($A153,OUTIL!$AS:$AX,F$1,FALSE),IF($A$141="Produits finis de consommation",VLOOKUP($A153,OUTIL!$BA:$BF,F$1,FALSE),IF($A$141="Produits finis d'equipement agricole",VLOOKUP($A153,OUTIL!$BI:$BN,F$1,FALSE),IF($A$141="Produits finis d'equipement industriel",VLOOKUP($A153,OUTIL!$BQ:$BV,F$1,FALSE),"Ahmadovitch")))))))))/1000,0)</f>
        <v>529953</v>
      </c>
      <c r="J153" s="4"/>
      <c r="K153" s="4"/>
      <c r="L153" s="4"/>
      <c r="M153" s="4"/>
    </row>
    <row r="154" spans="1:13" ht="16.5" x14ac:dyDescent="0.3">
      <c r="A154">
        <v>13</v>
      </c>
      <c r="B154" s="5" t="str">
        <f>IF($A$141="Alimentation, boissons et tabacs",VLOOKUP(VLOOKUP($A154,OUTIL!$E:$J,B$1,FALSE),REF!$K:$L,2,FALSE),IF($A$141="Demi produits",VLOOKUP(VLOOKUP($A154,OUTIL!$M:$R,B$1,FALSE),REF!$N:$O,2,FALSE),IF($A$141="Energie  et  lubrifiants",VLOOKUP(VLOOKUP($A154,OUTIL!$U:$Z,B$1,FALSE),REF!$Z:$AA,2,FALSE),IF($A$141="Or industriel",VLOOKUP(VLOOKUP($A154,OUTIL!$AC:$AH,B$1,FALSE),REF!$AC:$AD,2,FALSE),IF($A$141="Produits bruts d'origine animale et vegetale",VLOOKUP(VLOOKUP($A154,OUTIL!$AK:$AP,B$1,FALSE),REF!$Q:$R,2,FALSE),IF($A$141="Produits bruts d'origine minerale",VLOOKUP(VLOOKUP($A154,OUTIL!$AS:$AX,B$1,FALSE),REF!$AF:$AG,2,FALSE),IF($A$141="Produits finis de consommation",VLOOKUP(VLOOKUP($A154,OUTIL!$BA:$BF,B$1,FALSE),REF!$T:$U,2,FALSE),IF($A$141="Produits finis d'equipement agricole",VLOOKUP(VLOOKUP($A154,OUTIL!$BI:$BN,B$1,FALSE),REF!$AI:$AJ,2,FALSE),IF($A$141="Produits finis d'equipement industriel",VLOOKUP(VLOOKUP($A154,OUTIL!$BQ:$BV,B$1,FALSE),REF!$W:$X,2,FALSE),"Ahmadovitch")))))))))</f>
        <v>Produits de parfumerie ou de toilette et preparations cosmetiques</v>
      </c>
      <c r="C154" s="5">
        <f>ROUND(IF($A$141="Alimentation, boissons et tabacs",VLOOKUP($A154,OUTIL!$E:$J,C$1,FALSE),IF($A$141="Demi produits",VLOOKUP($A154,OUTIL!$M:$R,C$1,FALSE),IF($A$141="Energie  et  lubrifiants",VLOOKUP($A154,OUTIL!$U:$Z,C$1,FALSE),IF($A$141="Or industriel",VLOOKUP($A154,OUTIL!$AC:$AH,C$1,FALSE),IF($A$141="Produits bruts d'origine animale et vegetale",VLOOKUP($A154,OUTIL!$AK:$AP,C$1,FALSE),IF($A$141="Produits bruts d'origine minerale",VLOOKUP($A154,OUTIL!$AS:$AX,C$1,FALSE),IF($A$141="Produits finis de consommation",VLOOKUP($A154,OUTIL!$BA:$BF,C$1,FALSE),IF($A$141="Produits finis d'equipement agricole",VLOOKUP($A154,OUTIL!$BI:$BN,C$1,FALSE),IF($A$141="Produits finis d'equipement industriel",VLOOKUP($A154,OUTIL!$BQ:$BV,C$1,FALSE),"Ahmadovitch")))))))))/1000,0)</f>
        <v>2254</v>
      </c>
      <c r="D154" s="5">
        <f>ROUND(IF($A$141="Alimentation, boissons et tabacs",VLOOKUP($A154,OUTIL!$E:$J,D$1,FALSE),IF($A$141="Demi produits",VLOOKUP($A154,OUTIL!$M:$R,D$1,FALSE),IF($A$141="Energie  et  lubrifiants",VLOOKUP($A154,OUTIL!$U:$Z,D$1,FALSE),IF($A$141="Or industriel",VLOOKUP($A154,OUTIL!$AC:$AH,D$1,FALSE),IF($A$141="Produits bruts d'origine animale et vegetale",VLOOKUP($A154,OUTIL!$AK:$AP,D$1,FALSE),IF($A$141="Produits bruts d'origine minerale",VLOOKUP($A154,OUTIL!$AS:$AX,D$1,FALSE),IF($A$141="Produits finis de consommation",VLOOKUP($A154,OUTIL!$BA:$BF,D$1,FALSE),IF($A$141="Produits finis d'equipement agricole",VLOOKUP($A154,OUTIL!$BI:$BN,D$1,FALSE),IF($A$141="Produits finis d'equipement industriel",VLOOKUP($A154,OUTIL!$BQ:$BV,D$1,FALSE),"Ahmadovitch")))))))))/1000,0)</f>
        <v>416445</v>
      </c>
      <c r="E154" s="5">
        <f>ROUND(IF($A$141="Alimentation, boissons et tabacs",VLOOKUP($A154,OUTIL!$E:$J,E$1,FALSE),IF($A$141="Demi produits",VLOOKUP($A154,OUTIL!$M:$R,E$1,FALSE),IF($A$141="Energie  et  lubrifiants",VLOOKUP($A154,OUTIL!$U:$Z,E$1,FALSE),IF($A$141="Or industriel",VLOOKUP($A154,OUTIL!$AC:$AH,E$1,FALSE),IF($A$141="Produits bruts d'origine animale et vegetale",VLOOKUP($A154,OUTIL!$AK:$AP,E$1,FALSE),IF($A$141="Produits bruts d'origine minerale",VLOOKUP($A154,OUTIL!$AS:$AX,E$1,FALSE),IF($A$141="Produits finis de consommation",VLOOKUP($A154,OUTIL!$BA:$BF,E$1,FALSE),IF($A$141="Produits finis d'equipement agricole",VLOOKUP($A154,OUTIL!$BI:$BN,E$1,FALSE),IF($A$141="Produits finis d'equipement industriel",VLOOKUP($A154,OUTIL!$BQ:$BV,E$1,FALSE),"Ahmadovitch")))))))))/1000,0)</f>
        <v>2117</v>
      </c>
      <c r="F154" s="5">
        <f>ROUND(IF($A$141="Alimentation, boissons et tabacs",VLOOKUP($A154,OUTIL!$E:$J,F$1,FALSE),IF($A$141="Demi produits",VLOOKUP($A154,OUTIL!$M:$R,F$1,FALSE),IF($A$141="Energie  et  lubrifiants",VLOOKUP($A154,OUTIL!$U:$Z,F$1,FALSE),IF($A$141="Or industriel",VLOOKUP($A154,OUTIL!$AC:$AH,F$1,FALSE),IF($A$141="Produits bruts d'origine animale et vegetale",VLOOKUP($A154,OUTIL!$AK:$AP,F$1,FALSE),IF($A$141="Produits bruts d'origine minerale",VLOOKUP($A154,OUTIL!$AS:$AX,F$1,FALSE),IF($A$141="Produits finis de consommation",VLOOKUP($A154,OUTIL!$BA:$BF,F$1,FALSE),IF($A$141="Produits finis d'equipement agricole",VLOOKUP($A154,OUTIL!$BI:$BN,F$1,FALSE),IF($A$141="Produits finis d'equipement industriel",VLOOKUP($A154,OUTIL!$BQ:$BV,F$1,FALSE),"Ahmadovitch")))))))))/1000,0)</f>
        <v>372532</v>
      </c>
      <c r="J154" s="4"/>
      <c r="K154" s="4"/>
      <c r="L154" s="4"/>
      <c r="M154" s="4"/>
    </row>
    <row r="155" spans="1:13" ht="16.5" x14ac:dyDescent="0.3">
      <c r="A155">
        <v>14</v>
      </c>
      <c r="B155" s="5" t="str">
        <f>IF($A$141="Alimentation, boissons et tabacs",VLOOKUP(VLOOKUP($A155,OUTIL!$E:$J,B$1,FALSE),REF!$K:$L,2,FALSE),IF($A$141="Demi produits",VLOOKUP(VLOOKUP($A155,OUTIL!$M:$R,B$1,FALSE),REF!$N:$O,2,FALSE),IF($A$141="Energie  et  lubrifiants",VLOOKUP(VLOOKUP($A155,OUTIL!$U:$Z,B$1,FALSE),REF!$Z:$AA,2,FALSE),IF($A$141="Or industriel",VLOOKUP(VLOOKUP($A155,OUTIL!$AC:$AH,B$1,FALSE),REF!$AC:$AD,2,FALSE),IF($A$141="Produits bruts d'origine animale et vegetale",VLOOKUP(VLOOKUP($A155,OUTIL!$AK:$AP,B$1,FALSE),REF!$Q:$R,2,FALSE),IF($A$141="Produits bruts d'origine minerale",VLOOKUP(VLOOKUP($A155,OUTIL!$AS:$AX,B$1,FALSE),REF!$AF:$AG,2,FALSE),IF($A$141="Produits finis de consommation",VLOOKUP(VLOOKUP($A155,OUTIL!$BA:$BF,B$1,FALSE),REF!$T:$U,2,FALSE),IF($A$141="Produits finis d'equipement agricole",VLOOKUP(VLOOKUP($A155,OUTIL!$BI:$BN,B$1,FALSE),REF!$AI:$AJ,2,FALSE),IF($A$141="Produits finis d'equipement industriel",VLOOKUP(VLOOKUP($A155,OUTIL!$BQ:$BV,B$1,FALSE),REF!$W:$X,2,FALSE),"Ahmadovitch")))))))))</f>
        <v>Quincaillerie de ménage et articles d'économie domestique</v>
      </c>
      <c r="C155" s="5">
        <f>ROUND(IF($A$141="Alimentation, boissons et tabacs",VLOOKUP($A155,OUTIL!$E:$J,C$1,FALSE),IF($A$141="Demi produits",VLOOKUP($A155,OUTIL!$M:$R,C$1,FALSE),IF($A$141="Energie  et  lubrifiants",VLOOKUP($A155,OUTIL!$U:$Z,C$1,FALSE),IF($A$141="Or industriel",VLOOKUP($A155,OUTIL!$AC:$AH,C$1,FALSE),IF($A$141="Produits bruts d'origine animale et vegetale",VLOOKUP($A155,OUTIL!$AK:$AP,C$1,FALSE),IF($A$141="Produits bruts d'origine minerale",VLOOKUP($A155,OUTIL!$AS:$AX,C$1,FALSE),IF($A$141="Produits finis de consommation",VLOOKUP($A155,OUTIL!$BA:$BF,C$1,FALSE),IF($A$141="Produits finis d'equipement agricole",VLOOKUP($A155,OUTIL!$BI:$BN,C$1,FALSE),IF($A$141="Produits finis d'equipement industriel",VLOOKUP($A155,OUTIL!$BQ:$BV,C$1,FALSE),"Ahmadovitch")))))))))/1000,0)</f>
        <v>3290</v>
      </c>
      <c r="D155" s="5">
        <f>ROUND(IF($A$141="Alimentation, boissons et tabacs",VLOOKUP($A155,OUTIL!$E:$J,D$1,FALSE),IF($A$141="Demi produits",VLOOKUP($A155,OUTIL!$M:$R,D$1,FALSE),IF($A$141="Energie  et  lubrifiants",VLOOKUP($A155,OUTIL!$U:$Z,D$1,FALSE),IF($A$141="Or industriel",VLOOKUP($A155,OUTIL!$AC:$AH,D$1,FALSE),IF($A$141="Produits bruts d'origine animale et vegetale",VLOOKUP($A155,OUTIL!$AK:$AP,D$1,FALSE),IF($A$141="Produits bruts d'origine minerale",VLOOKUP($A155,OUTIL!$AS:$AX,D$1,FALSE),IF($A$141="Produits finis de consommation",VLOOKUP($A155,OUTIL!$BA:$BF,D$1,FALSE),IF($A$141="Produits finis d'equipement agricole",VLOOKUP($A155,OUTIL!$BI:$BN,D$1,FALSE),IF($A$141="Produits finis d'equipement industriel",VLOOKUP($A155,OUTIL!$BQ:$BV,D$1,FALSE),"Ahmadovitch")))))))))/1000,0)</f>
        <v>317176</v>
      </c>
      <c r="E155" s="5">
        <f>ROUND(IF($A$141="Alimentation, boissons et tabacs",VLOOKUP($A155,OUTIL!$E:$J,E$1,FALSE),IF($A$141="Demi produits",VLOOKUP($A155,OUTIL!$M:$R,E$1,FALSE),IF($A$141="Energie  et  lubrifiants",VLOOKUP($A155,OUTIL!$U:$Z,E$1,FALSE),IF($A$141="Or industriel",VLOOKUP($A155,OUTIL!$AC:$AH,E$1,FALSE),IF($A$141="Produits bruts d'origine animale et vegetale",VLOOKUP($A155,OUTIL!$AK:$AP,E$1,FALSE),IF($A$141="Produits bruts d'origine minerale",VLOOKUP($A155,OUTIL!$AS:$AX,E$1,FALSE),IF($A$141="Produits finis de consommation",VLOOKUP($A155,OUTIL!$BA:$BF,E$1,FALSE),IF($A$141="Produits finis d'equipement agricole",VLOOKUP($A155,OUTIL!$BI:$BN,E$1,FALSE),IF($A$141="Produits finis d'equipement industriel",VLOOKUP($A155,OUTIL!$BQ:$BV,E$1,FALSE),"Ahmadovitch")))))))))/1000,0)</f>
        <v>2915</v>
      </c>
      <c r="F155" s="5">
        <f>ROUND(IF($A$141="Alimentation, boissons et tabacs",VLOOKUP($A155,OUTIL!$E:$J,F$1,FALSE),IF($A$141="Demi produits",VLOOKUP($A155,OUTIL!$M:$R,F$1,FALSE),IF($A$141="Energie  et  lubrifiants",VLOOKUP($A155,OUTIL!$U:$Z,F$1,FALSE),IF($A$141="Or industriel",VLOOKUP($A155,OUTIL!$AC:$AH,F$1,FALSE),IF($A$141="Produits bruts d'origine animale et vegetale",VLOOKUP($A155,OUTIL!$AK:$AP,F$1,FALSE),IF($A$141="Produits bruts d'origine minerale",VLOOKUP($A155,OUTIL!$AS:$AX,F$1,FALSE),IF($A$141="Produits finis de consommation",VLOOKUP($A155,OUTIL!$BA:$BF,F$1,FALSE),IF($A$141="Produits finis d'equipement agricole",VLOOKUP($A155,OUTIL!$BI:$BN,F$1,FALSE),IF($A$141="Produits finis d'equipement industriel",VLOOKUP($A155,OUTIL!$BQ:$BV,F$1,FALSE),"Ahmadovitch")))))))))/1000,0)</f>
        <v>338953</v>
      </c>
      <c r="J155" s="4"/>
      <c r="K155" s="4"/>
      <c r="L155" s="4"/>
      <c r="M155" s="4"/>
    </row>
    <row r="156" spans="1:13" ht="16.5" x14ac:dyDescent="0.3">
      <c r="A156">
        <v>15</v>
      </c>
      <c r="B156" s="5" t="str">
        <f>IF($A$141="Alimentation, boissons et tabacs",VLOOKUP(VLOOKUP($A156,OUTIL!$E:$J,B$1,FALSE),REF!$K:$L,2,FALSE),IF($A$141="Demi produits",VLOOKUP(VLOOKUP($A156,OUTIL!$M:$R,B$1,FALSE),REF!$N:$O,2,FALSE),IF($A$141="Energie  et  lubrifiants",VLOOKUP(VLOOKUP($A156,OUTIL!$U:$Z,B$1,FALSE),REF!$Z:$AA,2,FALSE),IF($A$141="Or industriel",VLOOKUP(VLOOKUP($A156,OUTIL!$AC:$AH,B$1,FALSE),REF!$AC:$AD,2,FALSE),IF($A$141="Produits bruts d'origine animale et vegetale",VLOOKUP(VLOOKUP($A156,OUTIL!$AK:$AP,B$1,FALSE),REF!$Q:$R,2,FALSE),IF($A$141="Produits bruts d'origine minerale",VLOOKUP(VLOOKUP($A156,OUTIL!$AS:$AX,B$1,FALSE),REF!$AF:$AG,2,FALSE),IF($A$141="Produits finis de consommation",VLOOKUP(VLOOKUP($A156,OUTIL!$BA:$BF,B$1,FALSE),REF!$T:$U,2,FALSE),IF($A$141="Produits finis d'equipement agricole",VLOOKUP(VLOOKUP($A156,OUTIL!$BI:$BN,B$1,FALSE),REF!$AI:$AJ,2,FALSE),IF($A$141="Produits finis d'equipement industriel",VLOOKUP(VLOOKUP($A156,OUTIL!$BQ:$BV,B$1,FALSE),REF!$W:$X,2,FALSE),"Ahmadovitch")))))))))</f>
        <v>Sacs, malles et ouvrages divers en cuir</v>
      </c>
      <c r="C156" s="5">
        <f>ROUND(IF($A$141="Alimentation, boissons et tabacs",VLOOKUP($A156,OUTIL!$E:$J,C$1,FALSE),IF($A$141="Demi produits",VLOOKUP($A156,OUTIL!$M:$R,C$1,FALSE),IF($A$141="Energie  et  lubrifiants",VLOOKUP($A156,OUTIL!$U:$Z,C$1,FALSE),IF($A$141="Or industriel",VLOOKUP($A156,OUTIL!$AC:$AH,C$1,FALSE),IF($A$141="Produits bruts d'origine animale et vegetale",VLOOKUP($A156,OUTIL!$AK:$AP,C$1,FALSE),IF($A$141="Produits bruts d'origine minerale",VLOOKUP($A156,OUTIL!$AS:$AX,C$1,FALSE),IF($A$141="Produits finis de consommation",VLOOKUP($A156,OUTIL!$BA:$BF,C$1,FALSE),IF($A$141="Produits finis d'equipement agricole",VLOOKUP($A156,OUTIL!$BI:$BN,C$1,FALSE),IF($A$141="Produits finis d'equipement industriel",VLOOKUP($A156,OUTIL!$BQ:$BV,C$1,FALSE),"Ahmadovitch")))))))))/1000,0)</f>
        <v>1011</v>
      </c>
      <c r="D156" s="5">
        <f>ROUND(IF($A$141="Alimentation, boissons et tabacs",VLOOKUP($A156,OUTIL!$E:$J,D$1,FALSE),IF($A$141="Demi produits",VLOOKUP($A156,OUTIL!$M:$R,D$1,FALSE),IF($A$141="Energie  et  lubrifiants",VLOOKUP($A156,OUTIL!$U:$Z,D$1,FALSE),IF($A$141="Or industriel",VLOOKUP($A156,OUTIL!$AC:$AH,D$1,FALSE),IF($A$141="Produits bruts d'origine animale et vegetale",VLOOKUP($A156,OUTIL!$AK:$AP,D$1,FALSE),IF($A$141="Produits bruts d'origine minerale",VLOOKUP($A156,OUTIL!$AS:$AX,D$1,FALSE),IF($A$141="Produits finis de consommation",VLOOKUP($A156,OUTIL!$BA:$BF,D$1,FALSE),IF($A$141="Produits finis d'equipement agricole",VLOOKUP($A156,OUTIL!$BI:$BN,D$1,FALSE),IF($A$141="Produits finis d'equipement industriel",VLOOKUP($A156,OUTIL!$BQ:$BV,D$1,FALSE),"Ahmadovitch")))))))))/1000,0)</f>
        <v>279505</v>
      </c>
      <c r="E156" s="5">
        <f>ROUND(IF($A$141="Alimentation, boissons et tabacs",VLOOKUP($A156,OUTIL!$E:$J,E$1,FALSE),IF($A$141="Demi produits",VLOOKUP($A156,OUTIL!$M:$R,E$1,FALSE),IF($A$141="Energie  et  lubrifiants",VLOOKUP($A156,OUTIL!$U:$Z,E$1,FALSE),IF($A$141="Or industriel",VLOOKUP($A156,OUTIL!$AC:$AH,E$1,FALSE),IF($A$141="Produits bruts d'origine animale et vegetale",VLOOKUP($A156,OUTIL!$AK:$AP,E$1,FALSE),IF($A$141="Produits bruts d'origine minerale",VLOOKUP($A156,OUTIL!$AS:$AX,E$1,FALSE),IF($A$141="Produits finis de consommation",VLOOKUP($A156,OUTIL!$BA:$BF,E$1,FALSE),IF($A$141="Produits finis d'equipement agricole",VLOOKUP($A156,OUTIL!$BI:$BN,E$1,FALSE),IF($A$141="Produits finis d'equipement industriel",VLOOKUP($A156,OUTIL!$BQ:$BV,E$1,FALSE),"Ahmadovitch")))))))))/1000,0)</f>
        <v>1002</v>
      </c>
      <c r="F156" s="5">
        <f>ROUND(IF($A$141="Alimentation, boissons et tabacs",VLOOKUP($A156,OUTIL!$E:$J,F$1,FALSE),IF($A$141="Demi produits",VLOOKUP($A156,OUTIL!$M:$R,F$1,FALSE),IF($A$141="Energie  et  lubrifiants",VLOOKUP($A156,OUTIL!$U:$Z,F$1,FALSE),IF($A$141="Or industriel",VLOOKUP($A156,OUTIL!$AC:$AH,F$1,FALSE),IF($A$141="Produits bruts d'origine animale et vegetale",VLOOKUP($A156,OUTIL!$AK:$AP,F$1,FALSE),IF($A$141="Produits bruts d'origine minerale",VLOOKUP($A156,OUTIL!$AS:$AX,F$1,FALSE),IF($A$141="Produits finis de consommation",VLOOKUP($A156,OUTIL!$BA:$BF,F$1,FALSE),IF($A$141="Produits finis d'equipement agricole",VLOOKUP($A156,OUTIL!$BI:$BN,F$1,FALSE),IF($A$141="Produits finis d'equipement industriel",VLOOKUP($A156,OUTIL!$BQ:$BV,F$1,FALSE),"Ahmadovitch")))))))))/1000,0)</f>
        <v>251154</v>
      </c>
      <c r="J156" s="4"/>
      <c r="K156" s="4"/>
      <c r="L156" s="4"/>
      <c r="M156" s="4"/>
    </row>
    <row r="157" spans="1:13" ht="16.5" x14ac:dyDescent="0.3">
      <c r="A157">
        <v>16</v>
      </c>
      <c r="B157" s="5" t="str">
        <f>IF($A$141="Alimentation, boissons et tabacs",VLOOKUP(VLOOKUP($A157,OUTIL!$E:$J,B$1,FALSE),REF!$K:$L,2,FALSE),IF($A$141="Demi produits",VLOOKUP(VLOOKUP($A157,OUTIL!$M:$R,B$1,FALSE),REF!$N:$O,2,FALSE),IF($A$141="Energie  et  lubrifiants",VLOOKUP(VLOOKUP($A157,OUTIL!$U:$Z,B$1,FALSE),REF!$Z:$AA,2,FALSE),IF($A$141="Or industriel",VLOOKUP(VLOOKUP($A157,OUTIL!$AC:$AH,B$1,FALSE),REF!$AC:$AD,2,FALSE),IF($A$141="Produits bruts d'origine animale et vegetale",VLOOKUP(VLOOKUP($A157,OUTIL!$AK:$AP,B$1,FALSE),REF!$Q:$R,2,FALSE),IF($A$141="Produits bruts d'origine minerale",VLOOKUP(VLOOKUP($A157,OUTIL!$AS:$AX,B$1,FALSE),REF!$AF:$AG,2,FALSE),IF($A$141="Produits finis de consommation",VLOOKUP(VLOOKUP($A157,OUTIL!$BA:$BF,B$1,FALSE),REF!$T:$U,2,FALSE),IF($A$141="Produits finis d'equipement agricole",VLOOKUP(VLOOKUP($A157,OUTIL!$BI:$BN,B$1,FALSE),REF!$AI:$AJ,2,FALSE),IF($A$141="Produits finis d'equipement industriel",VLOOKUP(VLOOKUP($A157,OUTIL!$BQ:$BV,B$1,FALSE),REF!$W:$X,2,FALSE),"Ahmadovitch")))))))))</f>
        <v>Vaisselle et objets céramiques divers</v>
      </c>
      <c r="C157" s="5">
        <f>ROUND(IF($A$141="Alimentation, boissons et tabacs",VLOOKUP($A157,OUTIL!$E:$J,C$1,FALSE),IF($A$141="Demi produits",VLOOKUP($A157,OUTIL!$M:$R,C$1,FALSE),IF($A$141="Energie  et  lubrifiants",VLOOKUP($A157,OUTIL!$U:$Z,C$1,FALSE),IF($A$141="Or industriel",VLOOKUP($A157,OUTIL!$AC:$AH,C$1,FALSE),IF($A$141="Produits bruts d'origine animale et vegetale",VLOOKUP($A157,OUTIL!$AK:$AP,C$1,FALSE),IF($A$141="Produits bruts d'origine minerale",VLOOKUP($A157,OUTIL!$AS:$AX,C$1,FALSE),IF($A$141="Produits finis de consommation",VLOOKUP($A157,OUTIL!$BA:$BF,C$1,FALSE),IF($A$141="Produits finis d'equipement agricole",VLOOKUP($A157,OUTIL!$BI:$BN,C$1,FALSE),IF($A$141="Produits finis d'equipement industriel",VLOOKUP($A157,OUTIL!$BQ:$BV,C$1,FALSE),"Ahmadovitch")))))))))/1000,0)</f>
        <v>13797</v>
      </c>
      <c r="D157" s="5">
        <f>ROUND(IF($A$141="Alimentation, boissons et tabacs",VLOOKUP($A157,OUTIL!$E:$J,D$1,FALSE),IF($A$141="Demi produits",VLOOKUP($A157,OUTIL!$M:$R,D$1,FALSE),IF($A$141="Energie  et  lubrifiants",VLOOKUP($A157,OUTIL!$U:$Z,D$1,FALSE),IF($A$141="Or industriel",VLOOKUP($A157,OUTIL!$AC:$AH,D$1,FALSE),IF($A$141="Produits bruts d'origine animale et vegetale",VLOOKUP($A157,OUTIL!$AK:$AP,D$1,FALSE),IF($A$141="Produits bruts d'origine minerale",VLOOKUP($A157,OUTIL!$AS:$AX,D$1,FALSE),IF($A$141="Produits finis de consommation",VLOOKUP($A157,OUTIL!$BA:$BF,D$1,FALSE),IF($A$141="Produits finis d'equipement agricole",VLOOKUP($A157,OUTIL!$BI:$BN,D$1,FALSE),IF($A$141="Produits finis d'equipement industriel",VLOOKUP($A157,OUTIL!$BQ:$BV,D$1,FALSE),"Ahmadovitch")))))))))/1000,0)</f>
        <v>262831</v>
      </c>
      <c r="E157" s="5">
        <f>ROUND(IF($A$141="Alimentation, boissons et tabacs",VLOOKUP($A157,OUTIL!$E:$J,E$1,FALSE),IF($A$141="Demi produits",VLOOKUP($A157,OUTIL!$M:$R,E$1,FALSE),IF($A$141="Energie  et  lubrifiants",VLOOKUP($A157,OUTIL!$U:$Z,E$1,FALSE),IF($A$141="Or industriel",VLOOKUP($A157,OUTIL!$AC:$AH,E$1,FALSE),IF($A$141="Produits bruts d'origine animale et vegetale",VLOOKUP($A157,OUTIL!$AK:$AP,E$1,FALSE),IF($A$141="Produits bruts d'origine minerale",VLOOKUP($A157,OUTIL!$AS:$AX,E$1,FALSE),IF($A$141="Produits finis de consommation",VLOOKUP($A157,OUTIL!$BA:$BF,E$1,FALSE),IF($A$141="Produits finis d'equipement agricole",VLOOKUP($A157,OUTIL!$BI:$BN,E$1,FALSE),IF($A$141="Produits finis d'equipement industriel",VLOOKUP($A157,OUTIL!$BQ:$BV,E$1,FALSE),"Ahmadovitch")))))))))/1000,0)</f>
        <v>14581</v>
      </c>
      <c r="F157" s="5">
        <f>ROUND(IF($A$141="Alimentation, boissons et tabacs",VLOOKUP($A157,OUTIL!$E:$J,F$1,FALSE),IF($A$141="Demi produits",VLOOKUP($A157,OUTIL!$M:$R,F$1,FALSE),IF($A$141="Energie  et  lubrifiants",VLOOKUP($A157,OUTIL!$U:$Z,F$1,FALSE),IF($A$141="Or industriel",VLOOKUP($A157,OUTIL!$AC:$AH,F$1,FALSE),IF($A$141="Produits bruts d'origine animale et vegetale",VLOOKUP($A157,OUTIL!$AK:$AP,F$1,FALSE),IF($A$141="Produits bruts d'origine minerale",VLOOKUP($A157,OUTIL!$AS:$AX,F$1,FALSE),IF($A$141="Produits finis de consommation",VLOOKUP($A157,OUTIL!$BA:$BF,F$1,FALSE),IF($A$141="Produits finis d'equipement agricole",VLOOKUP($A157,OUTIL!$BI:$BN,F$1,FALSE),IF($A$141="Produits finis d'equipement industriel",VLOOKUP($A157,OUTIL!$BQ:$BV,F$1,FALSE),"Ahmadovitch")))))))))/1000,0)</f>
        <v>272983</v>
      </c>
    </row>
    <row r="158" spans="1:13" ht="16.5" x14ac:dyDescent="0.3">
      <c r="A158">
        <v>17</v>
      </c>
      <c r="B158" s="5" t="str">
        <f>IF($A$141="Alimentation, boissons et tabacs",VLOOKUP(VLOOKUP($A158,OUTIL!$E:$J,B$1,FALSE),REF!$K:$L,2,FALSE),IF($A$141="Demi produits",VLOOKUP(VLOOKUP($A158,OUTIL!$M:$R,B$1,FALSE),REF!$N:$O,2,FALSE),IF($A$141="Energie  et  lubrifiants",VLOOKUP(VLOOKUP($A158,OUTIL!$U:$Z,B$1,FALSE),REF!$Z:$AA,2,FALSE),IF($A$141="Or industriel",VLOOKUP(VLOOKUP($A158,OUTIL!$AC:$AH,B$1,FALSE),REF!$AC:$AD,2,FALSE),IF($A$141="Produits bruts d'origine animale et vegetale",VLOOKUP(VLOOKUP($A158,OUTIL!$AK:$AP,B$1,FALSE),REF!$Q:$R,2,FALSE),IF($A$141="Produits bruts d'origine minerale",VLOOKUP(VLOOKUP($A158,OUTIL!$AS:$AX,B$1,FALSE),REF!$AF:$AG,2,FALSE),IF($A$141="Produits finis de consommation",VLOOKUP(VLOOKUP($A158,OUTIL!$BA:$BF,B$1,FALSE),REF!$T:$U,2,FALSE),IF($A$141="Produits finis d'equipement agricole",VLOOKUP(VLOOKUP($A158,OUTIL!$BI:$BN,B$1,FALSE),REF!$AI:$AJ,2,FALSE),IF($A$141="Produits finis d'equipement industriel",VLOOKUP(VLOOKUP($A158,OUTIL!$BQ:$BV,B$1,FALSE),REF!$W:$X,2,FALSE),"Ahmadovitch")))))))))</f>
        <v>Ouvrages divers en verre</v>
      </c>
      <c r="C158" s="5">
        <f>ROUND(IF($A$141="Alimentation, boissons et tabacs",VLOOKUP($A158,OUTIL!$E:$J,C$1,FALSE),IF($A$141="Demi produits",VLOOKUP($A158,OUTIL!$M:$R,C$1,FALSE),IF($A$141="Energie  et  lubrifiants",VLOOKUP($A158,OUTIL!$U:$Z,C$1,FALSE),IF($A$141="Or industriel",VLOOKUP($A158,OUTIL!$AC:$AH,C$1,FALSE),IF($A$141="Produits bruts d'origine animale et vegetale",VLOOKUP($A158,OUTIL!$AK:$AP,C$1,FALSE),IF($A$141="Produits bruts d'origine minerale",VLOOKUP($A158,OUTIL!$AS:$AX,C$1,FALSE),IF($A$141="Produits finis de consommation",VLOOKUP($A158,OUTIL!$BA:$BF,C$1,FALSE),IF($A$141="Produits finis d'equipement agricole",VLOOKUP($A158,OUTIL!$BI:$BN,C$1,FALSE),IF($A$141="Produits finis d'equipement industriel",VLOOKUP($A158,OUTIL!$BQ:$BV,C$1,FALSE),"Ahmadovitch")))))))))/1000,0)</f>
        <v>892</v>
      </c>
      <c r="D158" s="5">
        <f>ROUND(IF($A$141="Alimentation, boissons et tabacs",VLOOKUP($A158,OUTIL!$E:$J,D$1,FALSE),IF($A$141="Demi produits",VLOOKUP($A158,OUTIL!$M:$R,D$1,FALSE),IF($A$141="Energie  et  lubrifiants",VLOOKUP($A158,OUTIL!$U:$Z,D$1,FALSE),IF($A$141="Or industriel",VLOOKUP($A158,OUTIL!$AC:$AH,D$1,FALSE),IF($A$141="Produits bruts d'origine animale et vegetale",VLOOKUP($A158,OUTIL!$AK:$AP,D$1,FALSE),IF($A$141="Produits bruts d'origine minerale",VLOOKUP($A158,OUTIL!$AS:$AX,D$1,FALSE),IF($A$141="Produits finis de consommation",VLOOKUP($A158,OUTIL!$BA:$BF,D$1,FALSE),IF($A$141="Produits finis d'equipement agricole",VLOOKUP($A158,OUTIL!$BI:$BN,D$1,FALSE),IF($A$141="Produits finis d'equipement industriel",VLOOKUP($A158,OUTIL!$BQ:$BV,D$1,FALSE),"Ahmadovitch")))))))))/1000,0)</f>
        <v>253661</v>
      </c>
      <c r="E158" s="5">
        <f>ROUND(IF($A$141="Alimentation, boissons et tabacs",VLOOKUP($A158,OUTIL!$E:$J,E$1,FALSE),IF($A$141="Demi produits",VLOOKUP($A158,OUTIL!$M:$R,E$1,FALSE),IF($A$141="Energie  et  lubrifiants",VLOOKUP($A158,OUTIL!$U:$Z,E$1,FALSE),IF($A$141="Or industriel",VLOOKUP($A158,OUTIL!$AC:$AH,E$1,FALSE),IF($A$141="Produits bruts d'origine animale et vegetale",VLOOKUP($A158,OUTIL!$AK:$AP,E$1,FALSE),IF($A$141="Produits bruts d'origine minerale",VLOOKUP($A158,OUTIL!$AS:$AX,E$1,FALSE),IF($A$141="Produits finis de consommation",VLOOKUP($A158,OUTIL!$BA:$BF,E$1,FALSE),IF($A$141="Produits finis d'equipement agricole",VLOOKUP($A158,OUTIL!$BI:$BN,E$1,FALSE),IF($A$141="Produits finis d'equipement industriel",VLOOKUP($A158,OUTIL!$BQ:$BV,E$1,FALSE),"Ahmadovitch")))))))))/1000,0)</f>
        <v>864</v>
      </c>
      <c r="F158" s="5">
        <f>ROUND(IF($A$141="Alimentation, boissons et tabacs",VLOOKUP($A158,OUTIL!$E:$J,F$1,FALSE),IF($A$141="Demi produits",VLOOKUP($A158,OUTIL!$M:$R,F$1,FALSE),IF($A$141="Energie  et  lubrifiants",VLOOKUP($A158,OUTIL!$U:$Z,F$1,FALSE),IF($A$141="Or industriel",VLOOKUP($A158,OUTIL!$AC:$AH,F$1,FALSE),IF($A$141="Produits bruts d'origine animale et vegetale",VLOOKUP($A158,OUTIL!$AK:$AP,F$1,FALSE),IF($A$141="Produits bruts d'origine minerale",VLOOKUP($A158,OUTIL!$AS:$AX,F$1,FALSE),IF($A$141="Produits finis de consommation",VLOOKUP($A158,OUTIL!$BA:$BF,F$1,FALSE),IF($A$141="Produits finis d'equipement agricole",VLOOKUP($A158,OUTIL!$BI:$BN,F$1,FALSE),IF($A$141="Produits finis d'equipement industriel",VLOOKUP($A158,OUTIL!$BQ:$BV,F$1,FALSE),"Ahmadovitch")))))))))/1000,0)</f>
        <v>206573</v>
      </c>
    </row>
    <row r="159" spans="1:13" ht="16.5" x14ac:dyDescent="0.3">
      <c r="A159">
        <v>18</v>
      </c>
      <c r="B159" s="5" t="str">
        <f>IF($A$141="Alimentation, boissons et tabacs",VLOOKUP(VLOOKUP($A159,OUTIL!$E:$J,B$1,FALSE),REF!$K:$L,2,FALSE),IF($A$141="Demi produits",VLOOKUP(VLOOKUP($A159,OUTIL!$M:$R,B$1,FALSE),REF!$N:$O,2,FALSE),IF($A$141="Energie  et  lubrifiants",VLOOKUP(VLOOKUP($A159,OUTIL!$U:$Z,B$1,FALSE),REF!$Z:$AA,2,FALSE),IF($A$141="Or industriel",VLOOKUP(VLOOKUP($A159,OUTIL!$AC:$AH,B$1,FALSE),REF!$AC:$AD,2,FALSE),IF($A$141="Produits bruts d'origine animale et vegetale",VLOOKUP(VLOOKUP($A159,OUTIL!$AK:$AP,B$1,FALSE),REF!$Q:$R,2,FALSE),IF($A$141="Produits bruts d'origine minerale",VLOOKUP(VLOOKUP($A159,OUTIL!$AS:$AX,B$1,FALSE),REF!$AF:$AG,2,FALSE),IF($A$141="Produits finis de consommation",VLOOKUP(VLOOKUP($A159,OUTIL!$BA:$BF,B$1,FALSE),REF!$T:$U,2,FALSE),IF($A$141="Produits finis d'equipement agricole",VLOOKUP(VLOOKUP($A159,OUTIL!$BI:$BN,B$1,FALSE),REF!$AI:$AJ,2,FALSE),IF($A$141="Produits finis d'equipement industriel",VLOOKUP(VLOOKUP($A159,OUTIL!$BQ:$BV,B$1,FALSE),REF!$W:$X,2,FALSE),"Ahmadovitch")))))))))</f>
        <v>Réfrigérateurs, lave-vaisselle et autres articles domestiques</v>
      </c>
      <c r="C159" s="5">
        <f>ROUND(IF($A$141="Alimentation, boissons et tabacs",VLOOKUP($A159,OUTIL!$E:$J,C$1,FALSE),IF($A$141="Demi produits",VLOOKUP($A159,OUTIL!$M:$R,C$1,FALSE),IF($A$141="Energie  et  lubrifiants",VLOOKUP($A159,OUTIL!$U:$Z,C$1,FALSE),IF($A$141="Or industriel",VLOOKUP($A159,OUTIL!$AC:$AH,C$1,FALSE),IF($A$141="Produits bruts d'origine animale et vegetale",VLOOKUP($A159,OUTIL!$AK:$AP,C$1,FALSE),IF($A$141="Produits bruts d'origine minerale",VLOOKUP($A159,OUTIL!$AS:$AX,C$1,FALSE),IF($A$141="Produits finis de consommation",VLOOKUP($A159,OUTIL!$BA:$BF,C$1,FALSE),IF($A$141="Produits finis d'equipement agricole",VLOOKUP($A159,OUTIL!$BI:$BN,C$1,FALSE),IF($A$141="Produits finis d'equipement industriel",VLOOKUP($A159,OUTIL!$BQ:$BV,C$1,FALSE),"Ahmadovitch")))))))))/1000,0)</f>
        <v>890</v>
      </c>
      <c r="D159" s="5">
        <f>ROUND(IF($A$141="Alimentation, boissons et tabacs",VLOOKUP($A159,OUTIL!$E:$J,D$1,FALSE),IF($A$141="Demi produits",VLOOKUP($A159,OUTIL!$M:$R,D$1,FALSE),IF($A$141="Energie  et  lubrifiants",VLOOKUP($A159,OUTIL!$U:$Z,D$1,FALSE),IF($A$141="Or industriel",VLOOKUP($A159,OUTIL!$AC:$AH,D$1,FALSE),IF($A$141="Produits bruts d'origine animale et vegetale",VLOOKUP($A159,OUTIL!$AK:$AP,D$1,FALSE),IF($A$141="Produits bruts d'origine minerale",VLOOKUP($A159,OUTIL!$AS:$AX,D$1,FALSE),IF($A$141="Produits finis de consommation",VLOOKUP($A159,OUTIL!$BA:$BF,D$1,FALSE),IF($A$141="Produits finis d'equipement agricole",VLOOKUP($A159,OUTIL!$BI:$BN,D$1,FALSE),IF($A$141="Produits finis d'equipement industriel",VLOOKUP($A159,OUTIL!$BQ:$BV,D$1,FALSE),"Ahmadovitch")))))))))/1000,0)</f>
        <v>201588</v>
      </c>
      <c r="E159" s="5">
        <f>ROUND(IF($A$141="Alimentation, boissons et tabacs",VLOOKUP($A159,OUTIL!$E:$J,E$1,FALSE),IF($A$141="Demi produits",VLOOKUP($A159,OUTIL!$M:$R,E$1,FALSE),IF($A$141="Energie  et  lubrifiants",VLOOKUP($A159,OUTIL!$U:$Z,E$1,FALSE),IF($A$141="Or industriel",VLOOKUP($A159,OUTIL!$AC:$AH,E$1,FALSE),IF($A$141="Produits bruts d'origine animale et vegetale",VLOOKUP($A159,OUTIL!$AK:$AP,E$1,FALSE),IF($A$141="Produits bruts d'origine minerale",VLOOKUP($A159,OUTIL!$AS:$AX,E$1,FALSE),IF($A$141="Produits finis de consommation",VLOOKUP($A159,OUTIL!$BA:$BF,E$1,FALSE),IF($A$141="Produits finis d'equipement agricole",VLOOKUP($A159,OUTIL!$BI:$BN,E$1,FALSE),IF($A$141="Produits finis d'equipement industriel",VLOOKUP($A159,OUTIL!$BQ:$BV,E$1,FALSE),"Ahmadovitch")))))))))/1000,0)</f>
        <v>414</v>
      </c>
      <c r="F159" s="5">
        <f>ROUND(IF($A$141="Alimentation, boissons et tabacs",VLOOKUP($A159,OUTIL!$E:$J,F$1,FALSE),IF($A$141="Demi produits",VLOOKUP($A159,OUTIL!$M:$R,F$1,FALSE),IF($A$141="Energie  et  lubrifiants",VLOOKUP($A159,OUTIL!$U:$Z,F$1,FALSE),IF($A$141="Or industriel",VLOOKUP($A159,OUTIL!$AC:$AH,F$1,FALSE),IF($A$141="Produits bruts d'origine animale et vegetale",VLOOKUP($A159,OUTIL!$AK:$AP,F$1,FALSE),IF($A$141="Produits bruts d'origine minerale",VLOOKUP($A159,OUTIL!$AS:$AX,F$1,FALSE),IF($A$141="Produits finis de consommation",VLOOKUP($A159,OUTIL!$BA:$BF,F$1,FALSE),IF($A$141="Produits finis d'equipement agricole",VLOOKUP($A159,OUTIL!$BI:$BN,F$1,FALSE),IF($A$141="Produits finis d'equipement industriel",VLOOKUP($A159,OUTIL!$BQ:$BV,F$1,FALSE),"Ahmadovitch")))))))))/1000,0)</f>
        <v>47120</v>
      </c>
    </row>
    <row r="160" spans="1:13" ht="16.5" x14ac:dyDescent="0.3">
      <c r="A160">
        <v>19</v>
      </c>
      <c r="B160" s="5" t="str">
        <f>IF($A$141="Alimentation, boissons et tabacs",VLOOKUP(VLOOKUP($A160,OUTIL!$E:$J,B$1,FALSE),REF!$K:$L,2,FALSE),IF($A$141="Demi produits",VLOOKUP(VLOOKUP($A160,OUTIL!$M:$R,B$1,FALSE),REF!$N:$O,2,FALSE),IF($A$141="Energie  et  lubrifiants",VLOOKUP(VLOOKUP($A160,OUTIL!$U:$Z,B$1,FALSE),REF!$Z:$AA,2,FALSE),IF($A$141="Or industriel",VLOOKUP(VLOOKUP($A160,OUTIL!$AC:$AH,B$1,FALSE),REF!$AC:$AD,2,FALSE),IF($A$141="Produits bruts d'origine animale et vegetale",VLOOKUP(VLOOKUP($A160,OUTIL!$AK:$AP,B$1,FALSE),REF!$Q:$R,2,FALSE),IF($A$141="Produits bruts d'origine minerale",VLOOKUP(VLOOKUP($A160,OUTIL!$AS:$AX,B$1,FALSE),REF!$AF:$AG,2,FALSE),IF($A$141="Produits finis de consommation",VLOOKUP(VLOOKUP($A160,OUTIL!$BA:$BF,B$1,FALSE),REF!$T:$U,2,FALSE),IF($A$141="Produits finis d'equipement agricole",VLOOKUP(VLOOKUP($A160,OUTIL!$BI:$BN,B$1,FALSE),REF!$AI:$AJ,2,FALSE),IF($A$141="Produits finis d'equipement industriel",VLOOKUP(VLOOKUP($A160,OUTIL!$BQ:$BV,B$1,FALSE),REF!$W:$X,2,FALSE),"Ahmadovitch")))))))))</f>
        <v>Livres et imprimés divers</v>
      </c>
      <c r="C160" s="5">
        <f>ROUND(IF($A$141="Alimentation, boissons et tabacs",VLOOKUP($A160,OUTIL!$E:$J,C$1,FALSE),IF($A$141="Demi produits",VLOOKUP($A160,OUTIL!$M:$R,C$1,FALSE),IF($A$141="Energie  et  lubrifiants",VLOOKUP($A160,OUTIL!$U:$Z,C$1,FALSE),IF($A$141="Or industriel",VLOOKUP($A160,OUTIL!$AC:$AH,C$1,FALSE),IF($A$141="Produits bruts d'origine animale et vegetale",VLOOKUP($A160,OUTIL!$AK:$AP,C$1,FALSE),IF($A$141="Produits bruts d'origine minerale",VLOOKUP($A160,OUTIL!$AS:$AX,C$1,FALSE),IF($A$141="Produits finis de consommation",VLOOKUP($A160,OUTIL!$BA:$BF,C$1,FALSE),IF($A$141="Produits finis d'equipement agricole",VLOOKUP($A160,OUTIL!$BI:$BN,C$1,FALSE),IF($A$141="Produits finis d'equipement industriel",VLOOKUP($A160,OUTIL!$BQ:$BV,C$1,FALSE),"Ahmadovitch")))))))))/1000,0)</f>
        <v>651</v>
      </c>
      <c r="D160" s="5">
        <f>ROUND(IF($A$141="Alimentation, boissons et tabacs",VLOOKUP($A160,OUTIL!$E:$J,D$1,FALSE),IF($A$141="Demi produits",VLOOKUP($A160,OUTIL!$M:$R,D$1,FALSE),IF($A$141="Energie  et  lubrifiants",VLOOKUP($A160,OUTIL!$U:$Z,D$1,FALSE),IF($A$141="Or industriel",VLOOKUP($A160,OUTIL!$AC:$AH,D$1,FALSE),IF($A$141="Produits bruts d'origine animale et vegetale",VLOOKUP($A160,OUTIL!$AK:$AP,D$1,FALSE),IF($A$141="Produits bruts d'origine minerale",VLOOKUP($A160,OUTIL!$AS:$AX,D$1,FALSE),IF($A$141="Produits finis de consommation",VLOOKUP($A160,OUTIL!$BA:$BF,D$1,FALSE),IF($A$141="Produits finis d'equipement agricole",VLOOKUP($A160,OUTIL!$BI:$BN,D$1,FALSE),IF($A$141="Produits finis d'equipement industriel",VLOOKUP($A160,OUTIL!$BQ:$BV,D$1,FALSE),"Ahmadovitch")))))))))/1000,0)</f>
        <v>177077</v>
      </c>
      <c r="E160" s="5">
        <f>ROUND(IF($A$141="Alimentation, boissons et tabacs",VLOOKUP($A160,OUTIL!$E:$J,E$1,FALSE),IF($A$141="Demi produits",VLOOKUP($A160,OUTIL!$M:$R,E$1,FALSE),IF($A$141="Energie  et  lubrifiants",VLOOKUP($A160,OUTIL!$U:$Z,E$1,FALSE),IF($A$141="Or industriel",VLOOKUP($A160,OUTIL!$AC:$AH,E$1,FALSE),IF($A$141="Produits bruts d'origine animale et vegetale",VLOOKUP($A160,OUTIL!$AK:$AP,E$1,FALSE),IF($A$141="Produits bruts d'origine minerale",VLOOKUP($A160,OUTIL!$AS:$AX,E$1,FALSE),IF($A$141="Produits finis de consommation",VLOOKUP($A160,OUTIL!$BA:$BF,E$1,FALSE),IF($A$141="Produits finis d'equipement agricole",VLOOKUP($A160,OUTIL!$BI:$BN,E$1,FALSE),IF($A$141="Produits finis d'equipement industriel",VLOOKUP($A160,OUTIL!$BQ:$BV,E$1,FALSE),"Ahmadovitch")))))))))/1000,0)</f>
        <v>664</v>
      </c>
      <c r="F160" s="5">
        <f>ROUND(IF($A$141="Alimentation, boissons et tabacs",VLOOKUP($A160,OUTIL!$E:$J,F$1,FALSE),IF($A$141="Demi produits",VLOOKUP($A160,OUTIL!$M:$R,F$1,FALSE),IF($A$141="Energie  et  lubrifiants",VLOOKUP($A160,OUTIL!$U:$Z,F$1,FALSE),IF($A$141="Or industriel",VLOOKUP($A160,OUTIL!$AC:$AH,F$1,FALSE),IF($A$141="Produits bruts d'origine animale et vegetale",VLOOKUP($A160,OUTIL!$AK:$AP,F$1,FALSE),IF($A$141="Produits bruts d'origine minerale",VLOOKUP($A160,OUTIL!$AS:$AX,F$1,FALSE),IF($A$141="Produits finis de consommation",VLOOKUP($A160,OUTIL!$BA:$BF,F$1,FALSE),IF($A$141="Produits finis d'equipement agricole",VLOOKUP($A160,OUTIL!$BI:$BN,F$1,FALSE),IF($A$141="Produits finis d'equipement industriel",VLOOKUP($A160,OUTIL!$BQ:$BV,F$1,FALSE),"Ahmadovitch")))))))))/1000,0)</f>
        <v>217223</v>
      </c>
    </row>
    <row r="161" spans="1:6" ht="16.5" x14ac:dyDescent="0.3">
      <c r="A161">
        <v>20</v>
      </c>
      <c r="B161" s="5" t="str">
        <f>IF($A$141="Alimentation, boissons et tabacs",VLOOKUP(VLOOKUP($A161,OUTIL!$E:$J,B$1,FALSE),REF!$K:$L,2,FALSE),IF($A$141="Demi produits",VLOOKUP(VLOOKUP($A161,OUTIL!$M:$R,B$1,FALSE),REF!$N:$O,2,FALSE),IF($A$141="Energie  et  lubrifiants",VLOOKUP(VLOOKUP($A161,OUTIL!$U:$Z,B$1,FALSE),REF!$Z:$AA,2,FALSE),IF($A$141="Or industriel",VLOOKUP(VLOOKUP($A161,OUTIL!$AC:$AH,B$1,FALSE),REF!$AC:$AD,2,FALSE),IF($A$141="Produits bruts d'origine animale et vegetale",VLOOKUP(VLOOKUP($A161,OUTIL!$AK:$AP,B$1,FALSE),REF!$Q:$R,2,FALSE),IF($A$141="Produits bruts d'origine minerale",VLOOKUP(VLOOKUP($A161,OUTIL!$AS:$AX,B$1,FALSE),REF!$AF:$AG,2,FALSE),IF($A$141="Produits finis de consommation",VLOOKUP(VLOOKUP($A161,OUTIL!$BA:$BF,B$1,FALSE),REF!$T:$U,2,FALSE),IF($A$141="Produits finis d'equipement agricole",VLOOKUP(VLOOKUP($A161,OUTIL!$BI:$BN,B$1,FALSE),REF!$AI:$AJ,2,FALSE),IF($A$141="Produits finis d'equipement industriel",VLOOKUP(VLOOKUP($A161,OUTIL!$BQ:$BV,B$1,FALSE),REF!$W:$X,2,FALSE),"Ahmadovitch")))))))))</f>
        <v>Ouvrages divers en bois en sparterie ou en vannerie</v>
      </c>
      <c r="C161" s="5">
        <f>ROUND(IF($A$141="Alimentation, boissons et tabacs",VLOOKUP($A161,OUTIL!$E:$J,C$1,FALSE),IF($A$141="Demi produits",VLOOKUP($A161,OUTIL!$M:$R,C$1,FALSE),IF($A$141="Energie  et  lubrifiants",VLOOKUP($A161,OUTIL!$U:$Z,C$1,FALSE),IF($A$141="Or industriel",VLOOKUP($A161,OUTIL!$AC:$AH,C$1,FALSE),IF($A$141="Produits bruts d'origine animale et vegetale",VLOOKUP($A161,OUTIL!$AK:$AP,C$1,FALSE),IF($A$141="Produits bruts d'origine minerale",VLOOKUP($A161,OUTIL!$AS:$AX,C$1,FALSE),IF($A$141="Produits finis de consommation",VLOOKUP($A161,OUTIL!$BA:$BF,C$1,FALSE),IF($A$141="Produits finis d'equipement agricole",VLOOKUP($A161,OUTIL!$BI:$BN,C$1,FALSE),IF($A$141="Produits finis d'equipement industriel",VLOOKUP($A161,OUTIL!$BQ:$BV,C$1,FALSE),"Ahmadovitch")))))))))/1000,0)</f>
        <v>2212</v>
      </c>
      <c r="D161" s="5">
        <f>ROUND(IF($A$141="Alimentation, boissons et tabacs",VLOOKUP($A161,OUTIL!$E:$J,D$1,FALSE),IF($A$141="Demi produits",VLOOKUP($A161,OUTIL!$M:$R,D$1,FALSE),IF($A$141="Energie  et  lubrifiants",VLOOKUP($A161,OUTIL!$U:$Z,D$1,FALSE),IF($A$141="Or industriel",VLOOKUP($A161,OUTIL!$AC:$AH,D$1,FALSE),IF($A$141="Produits bruts d'origine animale et vegetale",VLOOKUP($A161,OUTIL!$AK:$AP,D$1,FALSE),IF($A$141="Produits bruts d'origine minerale",VLOOKUP($A161,OUTIL!$AS:$AX,D$1,FALSE),IF($A$141="Produits finis de consommation",VLOOKUP($A161,OUTIL!$BA:$BF,D$1,FALSE),IF($A$141="Produits finis d'equipement agricole",VLOOKUP($A161,OUTIL!$BI:$BN,D$1,FALSE),IF($A$141="Produits finis d'equipement industriel",VLOOKUP($A161,OUTIL!$BQ:$BV,D$1,FALSE),"Ahmadovitch")))))))))/1000,0)</f>
        <v>124193</v>
      </c>
      <c r="E161" s="5">
        <f>ROUND(IF($A$141="Alimentation, boissons et tabacs",VLOOKUP($A161,OUTIL!$E:$J,E$1,FALSE),IF($A$141="Demi produits",VLOOKUP($A161,OUTIL!$M:$R,E$1,FALSE),IF($A$141="Energie  et  lubrifiants",VLOOKUP($A161,OUTIL!$U:$Z,E$1,FALSE),IF($A$141="Or industriel",VLOOKUP($A161,OUTIL!$AC:$AH,E$1,FALSE),IF($A$141="Produits bruts d'origine animale et vegetale",VLOOKUP($A161,OUTIL!$AK:$AP,E$1,FALSE),IF($A$141="Produits bruts d'origine minerale",VLOOKUP($A161,OUTIL!$AS:$AX,E$1,FALSE),IF($A$141="Produits finis de consommation",VLOOKUP($A161,OUTIL!$BA:$BF,E$1,FALSE),IF($A$141="Produits finis d'equipement agricole",VLOOKUP($A161,OUTIL!$BI:$BN,E$1,FALSE),IF($A$141="Produits finis d'equipement industriel",VLOOKUP($A161,OUTIL!$BQ:$BV,E$1,FALSE),"Ahmadovitch")))))))))/1000,0)</f>
        <v>2020</v>
      </c>
      <c r="F161" s="5">
        <f>ROUND(IF($A$141="Alimentation, boissons et tabacs",VLOOKUP($A161,OUTIL!$E:$J,F$1,FALSE),IF($A$141="Demi produits",VLOOKUP($A161,OUTIL!$M:$R,F$1,FALSE),IF($A$141="Energie  et  lubrifiants",VLOOKUP($A161,OUTIL!$U:$Z,F$1,FALSE),IF($A$141="Or industriel",VLOOKUP($A161,OUTIL!$AC:$AH,F$1,FALSE),IF($A$141="Produits bruts d'origine animale et vegetale",VLOOKUP($A161,OUTIL!$AK:$AP,F$1,FALSE),IF($A$141="Produits bruts d'origine minerale",VLOOKUP($A161,OUTIL!$AS:$AX,F$1,FALSE),IF($A$141="Produits finis de consommation",VLOOKUP($A161,OUTIL!$BA:$BF,F$1,FALSE),IF($A$141="Produits finis d'equipement agricole",VLOOKUP($A161,OUTIL!$BI:$BN,F$1,FALSE),IF($A$141="Produits finis d'equipement industriel",VLOOKUP($A161,OUTIL!$BQ:$BV,F$1,FALSE),"Ahmadovitch")))))))))/1000,0)</f>
        <v>94671</v>
      </c>
    </row>
    <row r="162" spans="1:6" ht="16.5" x14ac:dyDescent="0.3">
      <c r="A162">
        <v>21</v>
      </c>
      <c r="B162" s="5" t="str">
        <f>IF($A$141="Alimentation, boissons et tabacs",VLOOKUP(VLOOKUP($A162,OUTIL!$E:$J,B$1,FALSE),REF!$K:$L,2,FALSE),IF($A$141="Demi produits",VLOOKUP(VLOOKUP($A162,OUTIL!$M:$R,B$1,FALSE),REF!$N:$O,2,FALSE),IF($A$141="Energie  et  lubrifiants",VLOOKUP(VLOOKUP($A162,OUTIL!$U:$Z,B$1,FALSE),REF!$Z:$AA,2,FALSE),IF($A$141="Or industriel",VLOOKUP(VLOOKUP($A162,OUTIL!$AC:$AH,B$1,FALSE),REF!$AC:$AD,2,FALSE),IF($A$141="Produits bruts d'origine animale et vegetale",VLOOKUP(VLOOKUP($A162,OUTIL!$AK:$AP,B$1,FALSE),REF!$Q:$R,2,FALSE),IF($A$141="Produits bruts d'origine minerale",VLOOKUP(VLOOKUP($A162,OUTIL!$AS:$AX,B$1,FALSE),REF!$AF:$AG,2,FALSE),IF($A$141="Produits finis de consommation",VLOOKUP(VLOOKUP($A162,OUTIL!$BA:$BF,B$1,FALSE),REF!$T:$U,2,FALSE),IF($A$141="Produits finis d'equipement agricole",VLOOKUP(VLOOKUP($A162,OUTIL!$BI:$BN,B$1,FALSE),REF!$AI:$AJ,2,FALSE),IF($A$141="Produits finis d'equipement industriel",VLOOKUP(VLOOKUP($A162,OUTIL!$BQ:$BV,B$1,FALSE),REF!$W:$X,2,FALSE),"Ahmadovitch")))))))))</f>
        <v>Savons; agents de surface organiques et préparations tensio-avtives</v>
      </c>
      <c r="C162" s="5">
        <f>ROUND(IF($A$141="Alimentation, boissons et tabacs",VLOOKUP($A162,OUTIL!$E:$J,C$1,FALSE),IF($A$141="Demi produits",VLOOKUP($A162,OUTIL!$M:$R,C$1,FALSE),IF($A$141="Energie  et  lubrifiants",VLOOKUP($A162,OUTIL!$U:$Z,C$1,FALSE),IF($A$141="Or industriel",VLOOKUP($A162,OUTIL!$AC:$AH,C$1,FALSE),IF($A$141="Produits bruts d'origine animale et vegetale",VLOOKUP($A162,OUTIL!$AK:$AP,C$1,FALSE),IF($A$141="Produits bruts d'origine minerale",VLOOKUP($A162,OUTIL!$AS:$AX,C$1,FALSE),IF($A$141="Produits finis de consommation",VLOOKUP($A162,OUTIL!$BA:$BF,C$1,FALSE),IF($A$141="Produits finis d'equipement agricole",VLOOKUP($A162,OUTIL!$BI:$BN,C$1,FALSE),IF($A$141="Produits finis d'equipement industriel",VLOOKUP($A162,OUTIL!$BQ:$BV,C$1,FALSE),"Ahmadovitch")))))))))/1000,0)</f>
        <v>5111</v>
      </c>
      <c r="D162" s="5">
        <f>ROUND(IF($A$141="Alimentation, boissons et tabacs",VLOOKUP($A162,OUTIL!$E:$J,D$1,FALSE),IF($A$141="Demi produits",VLOOKUP($A162,OUTIL!$M:$R,D$1,FALSE),IF($A$141="Energie  et  lubrifiants",VLOOKUP($A162,OUTIL!$U:$Z,D$1,FALSE),IF($A$141="Or industriel",VLOOKUP($A162,OUTIL!$AC:$AH,D$1,FALSE),IF($A$141="Produits bruts d'origine animale et vegetale",VLOOKUP($A162,OUTIL!$AK:$AP,D$1,FALSE),IF($A$141="Produits bruts d'origine minerale",VLOOKUP($A162,OUTIL!$AS:$AX,D$1,FALSE),IF($A$141="Produits finis de consommation",VLOOKUP($A162,OUTIL!$BA:$BF,D$1,FALSE),IF($A$141="Produits finis d'equipement agricole",VLOOKUP($A162,OUTIL!$BI:$BN,D$1,FALSE),IF($A$141="Produits finis d'equipement industriel",VLOOKUP($A162,OUTIL!$BQ:$BV,D$1,FALSE),"Ahmadovitch")))))))))/1000,0)</f>
        <v>114211</v>
      </c>
      <c r="E162" s="5">
        <f>ROUND(IF($A$141="Alimentation, boissons et tabacs",VLOOKUP($A162,OUTIL!$E:$J,E$1,FALSE),IF($A$141="Demi produits",VLOOKUP($A162,OUTIL!$M:$R,E$1,FALSE),IF($A$141="Energie  et  lubrifiants",VLOOKUP($A162,OUTIL!$U:$Z,E$1,FALSE),IF($A$141="Or industriel",VLOOKUP($A162,OUTIL!$AC:$AH,E$1,FALSE),IF($A$141="Produits bruts d'origine animale et vegetale",VLOOKUP($A162,OUTIL!$AK:$AP,E$1,FALSE),IF($A$141="Produits bruts d'origine minerale",VLOOKUP($A162,OUTIL!$AS:$AX,E$1,FALSE),IF($A$141="Produits finis de consommation",VLOOKUP($A162,OUTIL!$BA:$BF,E$1,FALSE),IF($A$141="Produits finis d'equipement agricole",VLOOKUP($A162,OUTIL!$BI:$BN,E$1,FALSE),IF($A$141="Produits finis d'equipement industriel",VLOOKUP($A162,OUTIL!$BQ:$BV,E$1,FALSE),"Ahmadovitch")))))))))/1000,0)</f>
        <v>1710</v>
      </c>
      <c r="F162" s="5">
        <f>ROUND(IF($A$141="Alimentation, boissons et tabacs",VLOOKUP($A162,OUTIL!$E:$J,F$1,FALSE),IF($A$141="Demi produits",VLOOKUP($A162,OUTIL!$M:$R,F$1,FALSE),IF($A$141="Energie  et  lubrifiants",VLOOKUP($A162,OUTIL!$U:$Z,F$1,FALSE),IF($A$141="Or industriel",VLOOKUP($A162,OUTIL!$AC:$AH,F$1,FALSE),IF($A$141="Produits bruts d'origine animale et vegetale",VLOOKUP($A162,OUTIL!$AK:$AP,F$1,FALSE),IF($A$141="Produits bruts d'origine minerale",VLOOKUP($A162,OUTIL!$AS:$AX,F$1,FALSE),IF($A$141="Produits finis de consommation",VLOOKUP($A162,OUTIL!$BA:$BF,F$1,FALSE),IF($A$141="Produits finis d'equipement agricole",VLOOKUP($A162,OUTIL!$BI:$BN,F$1,FALSE),IF($A$141="Produits finis d'equipement industriel",VLOOKUP($A162,OUTIL!$BQ:$BV,F$1,FALSE),"Ahmadovitch")))))))))/1000,0)</f>
        <v>42455</v>
      </c>
    </row>
    <row r="163" spans="1:6" ht="16.5" x14ac:dyDescent="0.3">
      <c r="A163">
        <v>22</v>
      </c>
      <c r="B163" s="5" t="str">
        <f>IF($A$141="Alimentation, boissons et tabacs",VLOOKUP(VLOOKUP($A163,OUTIL!$E:$J,B$1,FALSE),REF!$K:$L,2,FALSE),IF($A$141="Demi produits",VLOOKUP(VLOOKUP($A163,OUTIL!$M:$R,B$1,FALSE),REF!$N:$O,2,FALSE),IF($A$141="Energie  et  lubrifiants",VLOOKUP(VLOOKUP($A163,OUTIL!$U:$Z,B$1,FALSE),REF!$Z:$AA,2,FALSE),IF($A$141="Or industriel",VLOOKUP(VLOOKUP($A163,OUTIL!$AC:$AH,B$1,FALSE),REF!$AC:$AD,2,FALSE),IF($A$141="Produits bruts d'origine animale et vegetale",VLOOKUP(VLOOKUP($A163,OUTIL!$AK:$AP,B$1,FALSE),REF!$Q:$R,2,FALSE),IF($A$141="Produits bruts d'origine minerale",VLOOKUP(VLOOKUP($A163,OUTIL!$AS:$AX,B$1,FALSE),REF!$AF:$AG,2,FALSE),IF($A$141="Produits finis de consommation",VLOOKUP(VLOOKUP($A163,OUTIL!$BA:$BF,B$1,FALSE),REF!$T:$U,2,FALSE),IF($A$141="Produits finis d'equipement agricole",VLOOKUP(VLOOKUP($A163,OUTIL!$BI:$BN,B$1,FALSE),REF!$AI:$AJ,2,FALSE),IF($A$141="Produits finis d'equipement industriel",VLOOKUP(VLOOKUP($A163,OUTIL!$BQ:$BV,B$1,FALSE),REF!$W:$X,2,FALSE),"Ahmadovitch")))))))))</f>
        <v>Tissus spéciaux, velours, dentelles et broderies</v>
      </c>
      <c r="C163" s="5">
        <f>ROUND(IF($A$141="Alimentation, boissons et tabacs",VLOOKUP($A163,OUTIL!$E:$J,C$1,FALSE),IF($A$141="Demi produits",VLOOKUP($A163,OUTIL!$M:$R,C$1,FALSE),IF($A$141="Energie  et  lubrifiants",VLOOKUP($A163,OUTIL!$U:$Z,C$1,FALSE),IF($A$141="Or industriel",VLOOKUP($A163,OUTIL!$AC:$AH,C$1,FALSE),IF($A$141="Produits bruts d'origine animale et vegetale",VLOOKUP($A163,OUTIL!$AK:$AP,C$1,FALSE),IF($A$141="Produits bruts d'origine minerale",VLOOKUP($A163,OUTIL!$AS:$AX,C$1,FALSE),IF($A$141="Produits finis de consommation",VLOOKUP($A163,OUTIL!$BA:$BF,C$1,FALSE),IF($A$141="Produits finis d'equipement agricole",VLOOKUP($A163,OUTIL!$BI:$BN,C$1,FALSE),IF($A$141="Produits finis d'equipement industriel",VLOOKUP($A163,OUTIL!$BQ:$BV,C$1,FALSE),"Ahmadovitch")))))))))/1000,0)</f>
        <v>361</v>
      </c>
      <c r="D163" s="5">
        <f>ROUND(IF($A$141="Alimentation, boissons et tabacs",VLOOKUP($A163,OUTIL!$E:$J,D$1,FALSE),IF($A$141="Demi produits",VLOOKUP($A163,OUTIL!$M:$R,D$1,FALSE),IF($A$141="Energie  et  lubrifiants",VLOOKUP($A163,OUTIL!$U:$Z,D$1,FALSE),IF($A$141="Or industriel",VLOOKUP($A163,OUTIL!$AC:$AH,D$1,FALSE),IF($A$141="Produits bruts d'origine animale et vegetale",VLOOKUP($A163,OUTIL!$AK:$AP,D$1,FALSE),IF($A$141="Produits bruts d'origine minerale",VLOOKUP($A163,OUTIL!$AS:$AX,D$1,FALSE),IF($A$141="Produits finis de consommation",VLOOKUP($A163,OUTIL!$BA:$BF,D$1,FALSE),IF($A$141="Produits finis d'equipement agricole",VLOOKUP($A163,OUTIL!$BI:$BN,D$1,FALSE),IF($A$141="Produits finis d'equipement industriel",VLOOKUP($A163,OUTIL!$BQ:$BV,D$1,FALSE),"Ahmadovitch")))))))))/1000,0)</f>
        <v>113276</v>
      </c>
      <c r="E163" s="5">
        <f>ROUND(IF($A$141="Alimentation, boissons et tabacs",VLOOKUP($A163,OUTIL!$E:$J,E$1,FALSE),IF($A$141="Demi produits",VLOOKUP($A163,OUTIL!$M:$R,E$1,FALSE),IF($A$141="Energie  et  lubrifiants",VLOOKUP($A163,OUTIL!$U:$Z,E$1,FALSE),IF($A$141="Or industriel",VLOOKUP($A163,OUTIL!$AC:$AH,E$1,FALSE),IF($A$141="Produits bruts d'origine animale et vegetale",VLOOKUP($A163,OUTIL!$AK:$AP,E$1,FALSE),IF($A$141="Produits bruts d'origine minerale",VLOOKUP($A163,OUTIL!$AS:$AX,E$1,FALSE),IF($A$141="Produits finis de consommation",VLOOKUP($A163,OUTIL!$BA:$BF,E$1,FALSE),IF($A$141="Produits finis d'equipement agricole",VLOOKUP($A163,OUTIL!$BI:$BN,E$1,FALSE),IF($A$141="Produits finis d'equipement industriel",VLOOKUP($A163,OUTIL!$BQ:$BV,E$1,FALSE),"Ahmadovitch")))))))))/1000,0)</f>
        <v>259</v>
      </c>
      <c r="F163" s="5">
        <f>ROUND(IF($A$141="Alimentation, boissons et tabacs",VLOOKUP($A163,OUTIL!$E:$J,F$1,FALSE),IF($A$141="Demi produits",VLOOKUP($A163,OUTIL!$M:$R,F$1,FALSE),IF($A$141="Energie  et  lubrifiants",VLOOKUP($A163,OUTIL!$U:$Z,F$1,FALSE),IF($A$141="Or industriel",VLOOKUP($A163,OUTIL!$AC:$AH,F$1,FALSE),IF($A$141="Produits bruts d'origine animale et vegetale",VLOOKUP($A163,OUTIL!$AK:$AP,F$1,FALSE),IF($A$141="Produits bruts d'origine minerale",VLOOKUP($A163,OUTIL!$AS:$AX,F$1,FALSE),IF($A$141="Produits finis de consommation",VLOOKUP($A163,OUTIL!$BA:$BF,F$1,FALSE),IF($A$141="Produits finis d'equipement agricole",VLOOKUP($A163,OUTIL!$BI:$BN,F$1,FALSE),IF($A$141="Produits finis d'equipement industriel",VLOOKUP($A163,OUTIL!$BQ:$BV,F$1,FALSE),"Ahmadovitch")))))))))/1000,0)</f>
        <v>94061</v>
      </c>
    </row>
    <row r="164" spans="1:6" ht="16.5" x14ac:dyDescent="0.3">
      <c r="A164">
        <v>23</v>
      </c>
      <c r="B164" s="5" t="str">
        <f>IF($A$141="Alimentation, boissons et tabacs",VLOOKUP(VLOOKUP($A164,OUTIL!$E:$J,B$1,FALSE),REF!$K:$L,2,FALSE),IF($A$141="Demi produits",VLOOKUP(VLOOKUP($A164,OUTIL!$M:$R,B$1,FALSE),REF!$N:$O,2,FALSE),IF($A$141="Energie  et  lubrifiants",VLOOKUP(VLOOKUP($A164,OUTIL!$U:$Z,B$1,FALSE),REF!$Z:$AA,2,FALSE),IF($A$141="Or industriel",VLOOKUP(VLOOKUP($A164,OUTIL!$AC:$AH,B$1,FALSE),REF!$AC:$AD,2,FALSE),IF($A$141="Produits bruts d'origine animale et vegetale",VLOOKUP(VLOOKUP($A164,OUTIL!$AK:$AP,B$1,FALSE),REF!$Q:$R,2,FALSE),IF($A$141="Produits bruts d'origine minerale",VLOOKUP(VLOOKUP($A164,OUTIL!$AS:$AX,B$1,FALSE),REF!$AF:$AG,2,FALSE),IF($A$141="Produits finis de consommation",VLOOKUP(VLOOKUP($A164,OUTIL!$BA:$BF,B$1,FALSE),REF!$T:$U,2,FALSE),IF($A$141="Produits finis d'equipement agricole",VLOOKUP(VLOOKUP($A164,OUTIL!$BI:$BN,B$1,FALSE),REF!$AI:$AJ,2,FALSE),IF($A$141="Produits finis d'equipement industriel",VLOOKUP(VLOOKUP($A164,OUTIL!$BQ:$BV,B$1,FALSE),REF!$W:$X,2,FALSE),"Ahmadovitch")))))))))</f>
        <v>Papiers finis et ouvrages en papier</v>
      </c>
      <c r="C164" s="5">
        <f>ROUND(IF($A$141="Alimentation, boissons et tabacs",VLOOKUP($A164,OUTIL!$E:$J,C$1,FALSE),IF($A$141="Demi produits",VLOOKUP($A164,OUTIL!$M:$R,C$1,FALSE),IF($A$141="Energie  et  lubrifiants",VLOOKUP($A164,OUTIL!$U:$Z,C$1,FALSE),IF($A$141="Or industriel",VLOOKUP($A164,OUTIL!$AC:$AH,C$1,FALSE),IF($A$141="Produits bruts d'origine animale et vegetale",VLOOKUP($A164,OUTIL!$AK:$AP,C$1,FALSE),IF($A$141="Produits bruts d'origine minerale",VLOOKUP($A164,OUTIL!$AS:$AX,C$1,FALSE),IF($A$141="Produits finis de consommation",VLOOKUP($A164,OUTIL!$BA:$BF,C$1,FALSE),IF($A$141="Produits finis d'equipement agricole",VLOOKUP($A164,OUTIL!$BI:$BN,C$1,FALSE),IF($A$141="Produits finis d'equipement industriel",VLOOKUP($A164,OUTIL!$BQ:$BV,C$1,FALSE),"Ahmadovitch")))))))))/1000,0)</f>
        <v>10300</v>
      </c>
      <c r="D164" s="5">
        <f>ROUND(IF($A$141="Alimentation, boissons et tabacs",VLOOKUP($A164,OUTIL!$E:$J,D$1,FALSE),IF($A$141="Demi produits",VLOOKUP($A164,OUTIL!$M:$R,D$1,FALSE),IF($A$141="Energie  et  lubrifiants",VLOOKUP($A164,OUTIL!$U:$Z,D$1,FALSE),IF($A$141="Or industriel",VLOOKUP($A164,OUTIL!$AC:$AH,D$1,FALSE),IF($A$141="Produits bruts d'origine animale et vegetale",VLOOKUP($A164,OUTIL!$AK:$AP,D$1,FALSE),IF($A$141="Produits bruts d'origine minerale",VLOOKUP($A164,OUTIL!$AS:$AX,D$1,FALSE),IF($A$141="Produits finis de consommation",VLOOKUP($A164,OUTIL!$BA:$BF,D$1,FALSE),IF($A$141="Produits finis d'equipement agricole",VLOOKUP($A164,OUTIL!$BI:$BN,D$1,FALSE),IF($A$141="Produits finis d'equipement industriel",VLOOKUP($A164,OUTIL!$BQ:$BV,D$1,FALSE),"Ahmadovitch")))))))))/1000,0)</f>
        <v>113158</v>
      </c>
      <c r="E164" s="5">
        <f>ROUND(IF($A$141="Alimentation, boissons et tabacs",VLOOKUP($A164,OUTIL!$E:$J,E$1,FALSE),IF($A$141="Demi produits",VLOOKUP($A164,OUTIL!$M:$R,E$1,FALSE),IF($A$141="Energie  et  lubrifiants",VLOOKUP($A164,OUTIL!$U:$Z,E$1,FALSE),IF($A$141="Or industriel",VLOOKUP($A164,OUTIL!$AC:$AH,E$1,FALSE),IF($A$141="Produits bruts d'origine animale et vegetale",VLOOKUP($A164,OUTIL!$AK:$AP,E$1,FALSE),IF($A$141="Produits bruts d'origine minerale",VLOOKUP($A164,OUTIL!$AS:$AX,E$1,FALSE),IF($A$141="Produits finis de consommation",VLOOKUP($A164,OUTIL!$BA:$BF,E$1,FALSE),IF($A$141="Produits finis d'equipement agricole",VLOOKUP($A164,OUTIL!$BI:$BN,E$1,FALSE),IF($A$141="Produits finis d'equipement industriel",VLOOKUP($A164,OUTIL!$BQ:$BV,E$1,FALSE),"Ahmadovitch")))))))))/1000,0)</f>
        <v>10578</v>
      </c>
      <c r="F164" s="5">
        <f>ROUND(IF($A$141="Alimentation, boissons et tabacs",VLOOKUP($A164,OUTIL!$E:$J,F$1,FALSE),IF($A$141="Demi produits",VLOOKUP($A164,OUTIL!$M:$R,F$1,FALSE),IF($A$141="Energie  et  lubrifiants",VLOOKUP($A164,OUTIL!$U:$Z,F$1,FALSE),IF($A$141="Or industriel",VLOOKUP($A164,OUTIL!$AC:$AH,F$1,FALSE),IF($A$141="Produits bruts d'origine animale et vegetale",VLOOKUP($A164,OUTIL!$AK:$AP,F$1,FALSE),IF($A$141="Produits bruts d'origine minerale",VLOOKUP($A164,OUTIL!$AS:$AX,F$1,FALSE),IF($A$141="Produits finis de consommation",VLOOKUP($A164,OUTIL!$BA:$BF,F$1,FALSE),IF($A$141="Produits finis d'equipement agricole",VLOOKUP($A164,OUTIL!$BI:$BN,F$1,FALSE),IF($A$141="Produits finis d'equipement industriel",VLOOKUP($A164,OUTIL!$BQ:$BV,F$1,FALSE),"Ahmadovitch")))))))))/1000,0)</f>
        <v>105543</v>
      </c>
    </row>
    <row r="165" spans="1:6" ht="16.5" x14ac:dyDescent="0.3">
      <c r="A165">
        <v>24</v>
      </c>
      <c r="B165" s="5" t="str">
        <f>IF($A$141="Alimentation, boissons et tabacs",VLOOKUP(VLOOKUP($A165,OUTIL!$E:$J,B$1,FALSE),REF!$K:$L,2,FALSE),IF($A$141="Demi produits",VLOOKUP(VLOOKUP($A165,OUTIL!$M:$R,B$1,FALSE),REF!$N:$O,2,FALSE),IF($A$141="Energie  et  lubrifiants",VLOOKUP(VLOOKUP($A165,OUTIL!$U:$Z,B$1,FALSE),REF!$Z:$AA,2,FALSE),IF($A$141="Or industriel",VLOOKUP(VLOOKUP($A165,OUTIL!$AC:$AH,B$1,FALSE),REF!$AC:$AD,2,FALSE),IF($A$141="Produits bruts d'origine animale et vegetale",VLOOKUP(VLOOKUP($A165,OUTIL!$AK:$AP,B$1,FALSE),REF!$Q:$R,2,FALSE),IF($A$141="Produits bruts d'origine minerale",VLOOKUP(VLOOKUP($A165,OUTIL!$AS:$AX,B$1,FALSE),REF!$AF:$AG,2,FALSE),IF($A$141="Produits finis de consommation",VLOOKUP(VLOOKUP($A165,OUTIL!$BA:$BF,B$1,FALSE),REF!$T:$U,2,FALSE),IF($A$141="Produits finis d'equipement agricole",VLOOKUP(VLOOKUP($A165,OUTIL!$BI:$BN,B$1,FALSE),REF!$AI:$AJ,2,FALSE),IF($A$141="Produits finis d'equipement industriel",VLOOKUP(VLOOKUP($A165,OUTIL!$BQ:$BV,B$1,FALSE),REF!$W:$X,2,FALSE),"Ahmadovitch")))))))))</f>
        <v>Tissus et fils de fibres synthétiques et artificielles</v>
      </c>
      <c r="C165" s="5">
        <f>ROUND(IF($A$141="Alimentation, boissons et tabacs",VLOOKUP($A165,OUTIL!$E:$J,C$1,FALSE),IF($A$141="Demi produits",VLOOKUP($A165,OUTIL!$M:$R,C$1,FALSE),IF($A$141="Energie  et  lubrifiants",VLOOKUP($A165,OUTIL!$U:$Z,C$1,FALSE),IF($A$141="Or industriel",VLOOKUP($A165,OUTIL!$AC:$AH,C$1,FALSE),IF($A$141="Produits bruts d'origine animale et vegetale",VLOOKUP($A165,OUTIL!$AK:$AP,C$1,FALSE),IF($A$141="Produits bruts d'origine minerale",VLOOKUP($A165,OUTIL!$AS:$AX,C$1,FALSE),IF($A$141="Produits finis de consommation",VLOOKUP($A165,OUTIL!$BA:$BF,C$1,FALSE),IF($A$141="Produits finis d'equipement agricole",VLOOKUP($A165,OUTIL!$BI:$BN,C$1,FALSE),IF($A$141="Produits finis d'equipement industriel",VLOOKUP($A165,OUTIL!$BQ:$BV,C$1,FALSE),"Ahmadovitch")))))))))/1000,0)</f>
        <v>977</v>
      </c>
      <c r="D165" s="5">
        <f>ROUND(IF($A$141="Alimentation, boissons et tabacs",VLOOKUP($A165,OUTIL!$E:$J,D$1,FALSE),IF($A$141="Demi produits",VLOOKUP($A165,OUTIL!$M:$R,D$1,FALSE),IF($A$141="Energie  et  lubrifiants",VLOOKUP($A165,OUTIL!$U:$Z,D$1,FALSE),IF($A$141="Or industriel",VLOOKUP($A165,OUTIL!$AC:$AH,D$1,FALSE),IF($A$141="Produits bruts d'origine animale et vegetale",VLOOKUP($A165,OUTIL!$AK:$AP,D$1,FALSE),IF($A$141="Produits bruts d'origine minerale",VLOOKUP($A165,OUTIL!$AS:$AX,D$1,FALSE),IF($A$141="Produits finis de consommation",VLOOKUP($A165,OUTIL!$BA:$BF,D$1,FALSE),IF($A$141="Produits finis d'equipement agricole",VLOOKUP($A165,OUTIL!$BI:$BN,D$1,FALSE),IF($A$141="Produits finis d'equipement industriel",VLOOKUP($A165,OUTIL!$BQ:$BV,D$1,FALSE),"Ahmadovitch")))))))))/1000,0)</f>
        <v>88310</v>
      </c>
      <c r="E165" s="5">
        <f>ROUND(IF($A$141="Alimentation, boissons et tabacs",VLOOKUP($A165,OUTIL!$E:$J,E$1,FALSE),IF($A$141="Demi produits",VLOOKUP($A165,OUTIL!$M:$R,E$1,FALSE),IF($A$141="Energie  et  lubrifiants",VLOOKUP($A165,OUTIL!$U:$Z,E$1,FALSE),IF($A$141="Or industriel",VLOOKUP($A165,OUTIL!$AC:$AH,E$1,FALSE),IF($A$141="Produits bruts d'origine animale et vegetale",VLOOKUP($A165,OUTIL!$AK:$AP,E$1,FALSE),IF($A$141="Produits bruts d'origine minerale",VLOOKUP($A165,OUTIL!$AS:$AX,E$1,FALSE),IF($A$141="Produits finis de consommation",VLOOKUP($A165,OUTIL!$BA:$BF,E$1,FALSE),IF($A$141="Produits finis d'equipement agricole",VLOOKUP($A165,OUTIL!$BI:$BN,E$1,FALSE),IF($A$141="Produits finis d'equipement industriel",VLOOKUP($A165,OUTIL!$BQ:$BV,E$1,FALSE),"Ahmadovitch")))))))))/1000,0)</f>
        <v>1226</v>
      </c>
      <c r="F165" s="5">
        <f>ROUND(IF($A$141="Alimentation, boissons et tabacs",VLOOKUP($A165,OUTIL!$E:$J,F$1,FALSE),IF($A$141="Demi produits",VLOOKUP($A165,OUTIL!$M:$R,F$1,FALSE),IF($A$141="Energie  et  lubrifiants",VLOOKUP($A165,OUTIL!$U:$Z,F$1,FALSE),IF($A$141="Or industriel",VLOOKUP($A165,OUTIL!$AC:$AH,F$1,FALSE),IF($A$141="Produits bruts d'origine animale et vegetale",VLOOKUP($A165,OUTIL!$AK:$AP,F$1,FALSE),IF($A$141="Produits bruts d'origine minerale",VLOOKUP($A165,OUTIL!$AS:$AX,F$1,FALSE),IF($A$141="Produits finis de consommation",VLOOKUP($A165,OUTIL!$BA:$BF,F$1,FALSE),IF($A$141="Produits finis d'equipement agricole",VLOOKUP($A165,OUTIL!$BI:$BN,F$1,FALSE),IF($A$141="Produits finis d'equipement industriel",VLOOKUP($A165,OUTIL!$BQ:$BV,F$1,FALSE),"Ahmadovitch")))))))))/1000,0)</f>
        <v>161517</v>
      </c>
    </row>
    <row r="166" spans="1:6" ht="16.5" x14ac:dyDescent="0.3">
      <c r="A166">
        <v>25</v>
      </c>
      <c r="B166" s="5" t="str">
        <f>IF($A$141="Alimentation, boissons et tabacs",VLOOKUP(VLOOKUP($A166,OUTIL!$E:$J,B$1,FALSE),REF!$K:$L,2,FALSE),IF($A$141="Demi produits",VLOOKUP(VLOOKUP($A166,OUTIL!$M:$R,B$1,FALSE),REF!$N:$O,2,FALSE),IF($A$141="Energie  et  lubrifiants",VLOOKUP(VLOOKUP($A166,OUTIL!$U:$Z,B$1,FALSE),REF!$Z:$AA,2,FALSE),IF($A$141="Or industriel",VLOOKUP(VLOOKUP($A166,OUTIL!$AC:$AH,B$1,FALSE),REF!$AC:$AD,2,FALSE),IF($A$141="Produits bruts d'origine animale et vegetale",VLOOKUP(VLOOKUP($A166,OUTIL!$AK:$AP,B$1,FALSE),REF!$Q:$R,2,FALSE),IF($A$141="Produits bruts d'origine minerale",VLOOKUP(VLOOKUP($A166,OUTIL!$AS:$AX,B$1,FALSE),REF!$AF:$AG,2,FALSE),IF($A$141="Produits finis de consommation",VLOOKUP(VLOOKUP($A166,OUTIL!$BA:$BF,B$1,FALSE),REF!$T:$U,2,FALSE),IF($A$141="Produits finis d'equipement agricole",VLOOKUP(VLOOKUP($A166,OUTIL!$BI:$BN,B$1,FALSE),REF!$AI:$AJ,2,FALSE),IF($A$141="Produits finis d'equipement industriel",VLOOKUP(VLOOKUP($A166,OUTIL!$BQ:$BV,B$1,FALSE),REF!$W:$X,2,FALSE),"Ahmadovitch")))))))))</f>
        <v>Peintures, vernis et mastics</v>
      </c>
      <c r="C166" s="5">
        <f>ROUND(IF($A$141="Alimentation, boissons et tabacs",VLOOKUP($A166,OUTIL!$E:$J,C$1,FALSE),IF($A$141="Demi produits",VLOOKUP($A166,OUTIL!$M:$R,C$1,FALSE),IF($A$141="Energie  et  lubrifiants",VLOOKUP($A166,OUTIL!$U:$Z,C$1,FALSE),IF($A$141="Or industriel",VLOOKUP($A166,OUTIL!$AC:$AH,C$1,FALSE),IF($A$141="Produits bruts d'origine animale et vegetale",VLOOKUP($A166,OUTIL!$AK:$AP,C$1,FALSE),IF($A$141="Produits bruts d'origine minerale",VLOOKUP($A166,OUTIL!$AS:$AX,C$1,FALSE),IF($A$141="Produits finis de consommation",VLOOKUP($A166,OUTIL!$BA:$BF,C$1,FALSE),IF($A$141="Produits finis d'equipement agricole",VLOOKUP($A166,OUTIL!$BI:$BN,C$1,FALSE),IF($A$141="Produits finis d'equipement industriel",VLOOKUP($A166,OUTIL!$BQ:$BV,C$1,FALSE),"Ahmadovitch")))))))))/1000,0)</f>
        <v>2201</v>
      </c>
      <c r="D166" s="5">
        <f>ROUND(IF($A$141="Alimentation, boissons et tabacs",VLOOKUP($A166,OUTIL!$E:$J,D$1,FALSE),IF($A$141="Demi produits",VLOOKUP($A166,OUTIL!$M:$R,D$1,FALSE),IF($A$141="Energie  et  lubrifiants",VLOOKUP($A166,OUTIL!$U:$Z,D$1,FALSE),IF($A$141="Or industriel",VLOOKUP($A166,OUTIL!$AC:$AH,D$1,FALSE),IF($A$141="Produits bruts d'origine animale et vegetale",VLOOKUP($A166,OUTIL!$AK:$AP,D$1,FALSE),IF($A$141="Produits bruts d'origine minerale",VLOOKUP($A166,OUTIL!$AS:$AX,D$1,FALSE),IF($A$141="Produits finis de consommation",VLOOKUP($A166,OUTIL!$BA:$BF,D$1,FALSE),IF($A$141="Produits finis d'equipement agricole",VLOOKUP($A166,OUTIL!$BI:$BN,D$1,FALSE),IF($A$141="Produits finis d'equipement industriel",VLOOKUP($A166,OUTIL!$BQ:$BV,D$1,FALSE),"Ahmadovitch")))))))))/1000,0)</f>
        <v>68907</v>
      </c>
      <c r="E166" s="5">
        <f>ROUND(IF($A$141="Alimentation, boissons et tabacs",VLOOKUP($A166,OUTIL!$E:$J,E$1,FALSE),IF($A$141="Demi produits",VLOOKUP($A166,OUTIL!$M:$R,E$1,FALSE),IF($A$141="Energie  et  lubrifiants",VLOOKUP($A166,OUTIL!$U:$Z,E$1,FALSE),IF($A$141="Or industriel",VLOOKUP($A166,OUTIL!$AC:$AH,E$1,FALSE),IF($A$141="Produits bruts d'origine animale et vegetale",VLOOKUP($A166,OUTIL!$AK:$AP,E$1,FALSE),IF($A$141="Produits bruts d'origine minerale",VLOOKUP($A166,OUTIL!$AS:$AX,E$1,FALSE),IF($A$141="Produits finis de consommation",VLOOKUP($A166,OUTIL!$BA:$BF,E$1,FALSE),IF($A$141="Produits finis d'equipement agricole",VLOOKUP($A166,OUTIL!$BI:$BN,E$1,FALSE),IF($A$141="Produits finis d'equipement industriel",VLOOKUP($A166,OUTIL!$BQ:$BV,E$1,FALSE),"Ahmadovitch")))))))))/1000,0)</f>
        <v>2276</v>
      </c>
      <c r="F166" s="5">
        <f>ROUND(IF($A$141="Alimentation, boissons et tabacs",VLOOKUP($A166,OUTIL!$E:$J,F$1,FALSE),IF($A$141="Demi produits",VLOOKUP($A166,OUTIL!$M:$R,F$1,FALSE),IF($A$141="Energie  et  lubrifiants",VLOOKUP($A166,OUTIL!$U:$Z,F$1,FALSE),IF($A$141="Or industriel",VLOOKUP($A166,OUTIL!$AC:$AH,F$1,FALSE),IF($A$141="Produits bruts d'origine animale et vegetale",VLOOKUP($A166,OUTIL!$AK:$AP,F$1,FALSE),IF($A$141="Produits bruts d'origine minerale",VLOOKUP($A166,OUTIL!$AS:$AX,F$1,FALSE),IF($A$141="Produits finis de consommation",VLOOKUP($A166,OUTIL!$BA:$BF,F$1,FALSE),IF($A$141="Produits finis d'equipement agricole",VLOOKUP($A166,OUTIL!$BI:$BN,F$1,FALSE),IF($A$141="Produits finis d'equipement industriel",VLOOKUP($A166,OUTIL!$BQ:$BV,F$1,FALSE),"Ahmadovitch")))))))))/1000,0)</f>
        <v>74057</v>
      </c>
    </row>
    <row r="167" spans="1:6" ht="16.5" x14ac:dyDescent="0.3">
      <c r="A167">
        <v>26</v>
      </c>
      <c r="B167" s="5" t="str">
        <f>IF($A$141="Alimentation, boissons et tabacs",VLOOKUP(VLOOKUP($A167,OUTIL!$E:$J,B$1,FALSE),REF!$K:$L,2,FALSE),IF($A$141="Demi produits",VLOOKUP(VLOOKUP($A167,OUTIL!$M:$R,B$1,FALSE),REF!$N:$O,2,FALSE),IF($A$141="Energie  et  lubrifiants",VLOOKUP(VLOOKUP($A167,OUTIL!$U:$Z,B$1,FALSE),REF!$Z:$AA,2,FALSE),IF($A$141="Or industriel",VLOOKUP(VLOOKUP($A167,OUTIL!$AC:$AH,B$1,FALSE),REF!$AC:$AD,2,FALSE),IF($A$141="Produits bruts d'origine animale et vegetale",VLOOKUP(VLOOKUP($A167,OUTIL!$AK:$AP,B$1,FALSE),REF!$Q:$R,2,FALSE),IF($A$141="Produits bruts d'origine minerale",VLOOKUP(VLOOKUP($A167,OUTIL!$AS:$AX,B$1,FALSE),REF!$AF:$AG,2,FALSE),IF($A$141="Produits finis de consommation",VLOOKUP(VLOOKUP($A167,OUTIL!$BA:$BF,B$1,FALSE),REF!$T:$U,2,FALSE),IF($A$141="Produits finis d'equipement agricole",VLOOKUP(VLOOKUP($A167,OUTIL!$BI:$BN,B$1,FALSE),REF!$AI:$AJ,2,FALSE),IF($A$141="Produits finis d'equipement industriel",VLOOKUP(VLOOKUP($A167,OUTIL!$BQ:$BV,B$1,FALSE),REF!$W:$X,2,FALSE),"Ahmadovitch")))))))))</f>
        <v>Ouvrages divers en cuivre</v>
      </c>
      <c r="C167" s="5">
        <f>ROUND(IF($A$141="Alimentation, boissons et tabacs",VLOOKUP($A167,OUTIL!$E:$J,C$1,FALSE),IF($A$141="Demi produits",VLOOKUP($A167,OUTIL!$M:$R,C$1,FALSE),IF($A$141="Energie  et  lubrifiants",VLOOKUP($A167,OUTIL!$U:$Z,C$1,FALSE),IF($A$141="Or industriel",VLOOKUP($A167,OUTIL!$AC:$AH,C$1,FALSE),IF($A$141="Produits bruts d'origine animale et vegetale",VLOOKUP($A167,OUTIL!$AK:$AP,C$1,FALSE),IF($A$141="Produits bruts d'origine minerale",VLOOKUP($A167,OUTIL!$AS:$AX,C$1,FALSE),IF($A$141="Produits finis de consommation",VLOOKUP($A167,OUTIL!$BA:$BF,C$1,FALSE),IF($A$141="Produits finis d'equipement agricole",VLOOKUP($A167,OUTIL!$BI:$BN,C$1,FALSE),IF($A$141="Produits finis d'equipement industriel",VLOOKUP($A167,OUTIL!$BQ:$BV,C$1,FALSE),"Ahmadovitch")))))))))/1000,0)</f>
        <v>187</v>
      </c>
      <c r="D167" s="5">
        <f>ROUND(IF($A$141="Alimentation, boissons et tabacs",VLOOKUP($A167,OUTIL!$E:$J,D$1,FALSE),IF($A$141="Demi produits",VLOOKUP($A167,OUTIL!$M:$R,D$1,FALSE),IF($A$141="Energie  et  lubrifiants",VLOOKUP($A167,OUTIL!$U:$Z,D$1,FALSE),IF($A$141="Or industriel",VLOOKUP($A167,OUTIL!$AC:$AH,D$1,FALSE),IF($A$141="Produits bruts d'origine animale et vegetale",VLOOKUP($A167,OUTIL!$AK:$AP,D$1,FALSE),IF($A$141="Produits bruts d'origine minerale",VLOOKUP($A167,OUTIL!$AS:$AX,D$1,FALSE),IF($A$141="Produits finis de consommation",VLOOKUP($A167,OUTIL!$BA:$BF,D$1,FALSE),IF($A$141="Produits finis d'equipement agricole",VLOOKUP($A167,OUTIL!$BI:$BN,D$1,FALSE),IF($A$141="Produits finis d'equipement industriel",VLOOKUP($A167,OUTIL!$BQ:$BV,D$1,FALSE),"Ahmadovitch")))))))))/1000,0)</f>
        <v>60697</v>
      </c>
      <c r="E167" s="5">
        <f>ROUND(IF($A$141="Alimentation, boissons et tabacs",VLOOKUP($A167,OUTIL!$E:$J,E$1,FALSE),IF($A$141="Demi produits",VLOOKUP($A167,OUTIL!$M:$R,E$1,FALSE),IF($A$141="Energie  et  lubrifiants",VLOOKUP($A167,OUTIL!$U:$Z,E$1,FALSE),IF($A$141="Or industriel",VLOOKUP($A167,OUTIL!$AC:$AH,E$1,FALSE),IF($A$141="Produits bruts d'origine animale et vegetale",VLOOKUP($A167,OUTIL!$AK:$AP,E$1,FALSE),IF($A$141="Produits bruts d'origine minerale",VLOOKUP($A167,OUTIL!$AS:$AX,E$1,FALSE),IF($A$141="Produits finis de consommation",VLOOKUP($A167,OUTIL!$BA:$BF,E$1,FALSE),IF($A$141="Produits finis d'equipement agricole",VLOOKUP($A167,OUTIL!$BI:$BN,E$1,FALSE),IF($A$141="Produits finis d'equipement industriel",VLOOKUP($A167,OUTIL!$BQ:$BV,E$1,FALSE),"Ahmadovitch")))))))))/1000,0)</f>
        <v>173</v>
      </c>
      <c r="F167" s="5">
        <f>ROUND(IF($A$141="Alimentation, boissons et tabacs",VLOOKUP($A167,OUTIL!$E:$J,F$1,FALSE),IF($A$141="Demi produits",VLOOKUP($A167,OUTIL!$M:$R,F$1,FALSE),IF($A$141="Energie  et  lubrifiants",VLOOKUP($A167,OUTIL!$U:$Z,F$1,FALSE),IF($A$141="Or industriel",VLOOKUP($A167,OUTIL!$AC:$AH,F$1,FALSE),IF($A$141="Produits bruts d'origine animale et vegetale",VLOOKUP($A167,OUTIL!$AK:$AP,F$1,FALSE),IF($A$141="Produits bruts d'origine minerale",VLOOKUP($A167,OUTIL!$AS:$AX,F$1,FALSE),IF($A$141="Produits finis de consommation",VLOOKUP($A167,OUTIL!$BA:$BF,F$1,FALSE),IF($A$141="Produits finis d'equipement agricole",VLOOKUP($A167,OUTIL!$BI:$BN,F$1,FALSE),IF($A$141="Produits finis d'equipement industriel",VLOOKUP($A167,OUTIL!$BQ:$BV,F$1,FALSE),"Ahmadovitch")))))))))/1000,0)</f>
        <v>59409</v>
      </c>
    </row>
    <row r="168" spans="1:6" ht="16.5" x14ac:dyDescent="0.3">
      <c r="A168">
        <v>27</v>
      </c>
      <c r="B168" s="5" t="str">
        <f>IF($A$141="Alimentation, boissons et tabacs",VLOOKUP(VLOOKUP($A168,OUTIL!$E:$J,B$1,FALSE),REF!$K:$L,2,FALSE),IF($A$141="Demi produits",VLOOKUP(VLOOKUP($A168,OUTIL!$M:$R,B$1,FALSE),REF!$N:$O,2,FALSE),IF($A$141="Energie  et  lubrifiants",VLOOKUP(VLOOKUP($A168,OUTIL!$U:$Z,B$1,FALSE),REF!$Z:$AA,2,FALSE),IF($A$141="Or industriel",VLOOKUP(VLOOKUP($A168,OUTIL!$AC:$AH,B$1,FALSE),REF!$AC:$AD,2,FALSE),IF($A$141="Produits bruts d'origine animale et vegetale",VLOOKUP(VLOOKUP($A168,OUTIL!$AK:$AP,B$1,FALSE),REF!$Q:$R,2,FALSE),IF($A$141="Produits bruts d'origine minerale",VLOOKUP(VLOOKUP($A168,OUTIL!$AS:$AX,B$1,FALSE),REF!$AF:$AG,2,FALSE),IF($A$141="Produits finis de consommation",VLOOKUP(VLOOKUP($A168,OUTIL!$BA:$BF,B$1,FALSE),REF!$T:$U,2,FALSE),IF($A$141="Produits finis d'equipement agricole",VLOOKUP(VLOOKUP($A168,OUTIL!$BI:$BN,B$1,FALSE),REF!$AI:$AJ,2,FALSE),IF($A$141="Produits finis d'equipement industriel",VLOOKUP(VLOOKUP($A168,OUTIL!$BQ:$BV,B$1,FALSE),REF!$W:$X,2,FALSE),"Ahmadovitch")))))))))</f>
        <v>Perles et bijouteries de fantaisie</v>
      </c>
      <c r="C168" s="5">
        <f>ROUND(IF($A$141="Alimentation, boissons et tabacs",VLOOKUP($A168,OUTIL!$E:$J,C$1,FALSE),IF($A$141="Demi produits",VLOOKUP($A168,OUTIL!$M:$R,C$1,FALSE),IF($A$141="Energie  et  lubrifiants",VLOOKUP($A168,OUTIL!$U:$Z,C$1,FALSE),IF($A$141="Or industriel",VLOOKUP($A168,OUTIL!$AC:$AH,C$1,FALSE),IF($A$141="Produits bruts d'origine animale et vegetale",VLOOKUP($A168,OUTIL!$AK:$AP,C$1,FALSE),IF($A$141="Produits bruts d'origine minerale",VLOOKUP($A168,OUTIL!$AS:$AX,C$1,FALSE),IF($A$141="Produits finis de consommation",VLOOKUP($A168,OUTIL!$BA:$BF,C$1,FALSE),IF($A$141="Produits finis d'equipement agricole",VLOOKUP($A168,OUTIL!$BI:$BN,C$1,FALSE),IF($A$141="Produits finis d'equipement industriel",VLOOKUP($A168,OUTIL!$BQ:$BV,C$1,FALSE),"Ahmadovitch")))))))))/1000,0)</f>
        <v>8</v>
      </c>
      <c r="D168" s="5">
        <f>ROUND(IF($A$141="Alimentation, boissons et tabacs",VLOOKUP($A168,OUTIL!$E:$J,D$1,FALSE),IF($A$141="Demi produits",VLOOKUP($A168,OUTIL!$M:$R,D$1,FALSE),IF($A$141="Energie  et  lubrifiants",VLOOKUP($A168,OUTIL!$U:$Z,D$1,FALSE),IF($A$141="Or industriel",VLOOKUP($A168,OUTIL!$AC:$AH,D$1,FALSE),IF($A$141="Produits bruts d'origine animale et vegetale",VLOOKUP($A168,OUTIL!$AK:$AP,D$1,FALSE),IF($A$141="Produits bruts d'origine minerale",VLOOKUP($A168,OUTIL!$AS:$AX,D$1,FALSE),IF($A$141="Produits finis de consommation",VLOOKUP($A168,OUTIL!$BA:$BF,D$1,FALSE),IF($A$141="Produits finis d'equipement agricole",VLOOKUP($A168,OUTIL!$BI:$BN,D$1,FALSE),IF($A$141="Produits finis d'equipement industriel",VLOOKUP($A168,OUTIL!$BQ:$BV,D$1,FALSE),"Ahmadovitch")))))))))/1000,0)</f>
        <v>60165</v>
      </c>
      <c r="E168" s="5">
        <f>ROUND(IF($A$141="Alimentation, boissons et tabacs",VLOOKUP($A168,OUTIL!$E:$J,E$1,FALSE),IF($A$141="Demi produits",VLOOKUP($A168,OUTIL!$M:$R,E$1,FALSE),IF($A$141="Energie  et  lubrifiants",VLOOKUP($A168,OUTIL!$U:$Z,E$1,FALSE),IF($A$141="Or industriel",VLOOKUP($A168,OUTIL!$AC:$AH,E$1,FALSE),IF($A$141="Produits bruts d'origine animale et vegetale",VLOOKUP($A168,OUTIL!$AK:$AP,E$1,FALSE),IF($A$141="Produits bruts d'origine minerale",VLOOKUP($A168,OUTIL!$AS:$AX,E$1,FALSE),IF($A$141="Produits finis de consommation",VLOOKUP($A168,OUTIL!$BA:$BF,E$1,FALSE),IF($A$141="Produits finis d'equipement agricole",VLOOKUP($A168,OUTIL!$BI:$BN,E$1,FALSE),IF($A$141="Produits finis d'equipement industriel",VLOOKUP($A168,OUTIL!$BQ:$BV,E$1,FALSE),"Ahmadovitch")))))))))/1000,0)</f>
        <v>9</v>
      </c>
      <c r="F168" s="5">
        <f>ROUND(IF($A$141="Alimentation, boissons et tabacs",VLOOKUP($A168,OUTIL!$E:$J,F$1,FALSE),IF($A$141="Demi produits",VLOOKUP($A168,OUTIL!$M:$R,F$1,FALSE),IF($A$141="Energie  et  lubrifiants",VLOOKUP($A168,OUTIL!$U:$Z,F$1,FALSE),IF($A$141="Or industriel",VLOOKUP($A168,OUTIL!$AC:$AH,F$1,FALSE),IF($A$141="Produits bruts d'origine animale et vegetale",VLOOKUP($A168,OUTIL!$AK:$AP,F$1,FALSE),IF($A$141="Produits bruts d'origine minerale",VLOOKUP($A168,OUTIL!$AS:$AX,F$1,FALSE),IF($A$141="Produits finis de consommation",VLOOKUP($A168,OUTIL!$BA:$BF,F$1,FALSE),IF($A$141="Produits finis d'equipement agricole",VLOOKUP($A168,OUTIL!$BI:$BN,F$1,FALSE),IF($A$141="Produits finis d'equipement industriel",VLOOKUP($A168,OUTIL!$BQ:$BV,F$1,FALSE),"Ahmadovitch")))))))))/1000,0)</f>
        <v>61010</v>
      </c>
    </row>
    <row r="169" spans="1:6" ht="16.5" x14ac:dyDescent="0.3">
      <c r="A169">
        <v>28</v>
      </c>
      <c r="B169" s="5" t="str">
        <f>IF($A$141="Alimentation, boissons et tabacs",VLOOKUP(VLOOKUP($A169,OUTIL!$E:$J,B$1,FALSE),REF!$K:$L,2,FALSE),IF($A$141="Demi produits",VLOOKUP(VLOOKUP($A169,OUTIL!$M:$R,B$1,FALSE),REF!$N:$O,2,FALSE),IF($A$141="Energie  et  lubrifiants",VLOOKUP(VLOOKUP($A169,OUTIL!$U:$Z,B$1,FALSE),REF!$Z:$AA,2,FALSE),IF($A$141="Or industriel",VLOOKUP(VLOOKUP($A169,OUTIL!$AC:$AH,B$1,FALSE),REF!$AC:$AD,2,FALSE),IF($A$141="Produits bruts d'origine animale et vegetale",VLOOKUP(VLOOKUP($A169,OUTIL!$AK:$AP,B$1,FALSE),REF!$Q:$R,2,FALSE),IF($A$141="Produits bruts d'origine minerale",VLOOKUP(VLOOKUP($A169,OUTIL!$AS:$AX,B$1,FALSE),REF!$AF:$AG,2,FALSE),IF($A$141="Produits finis de consommation",VLOOKUP(VLOOKUP($A169,OUTIL!$BA:$BF,B$1,FALSE),REF!$T:$U,2,FALSE),IF($A$141="Produits finis d'equipement agricole",VLOOKUP(VLOOKUP($A169,OUTIL!$BI:$BN,B$1,FALSE),REF!$AI:$AJ,2,FALSE),IF($A$141="Produits finis d'equipement industriel",VLOOKUP(VLOOKUP($A169,OUTIL!$BQ:$BV,B$1,FALSE),REF!$W:$X,2,FALSE),"Ahmadovitch")))))))))</f>
        <v>Tapis et revêtements de sol</v>
      </c>
      <c r="C169" s="5">
        <f>ROUND(IF($A$141="Alimentation, boissons et tabacs",VLOOKUP($A169,OUTIL!$E:$J,C$1,FALSE),IF($A$141="Demi produits",VLOOKUP($A169,OUTIL!$M:$R,C$1,FALSE),IF($A$141="Energie  et  lubrifiants",VLOOKUP($A169,OUTIL!$U:$Z,C$1,FALSE),IF($A$141="Or industriel",VLOOKUP($A169,OUTIL!$AC:$AH,C$1,FALSE),IF($A$141="Produits bruts d'origine animale et vegetale",VLOOKUP($A169,OUTIL!$AK:$AP,C$1,FALSE),IF($A$141="Produits bruts d'origine minerale",VLOOKUP($A169,OUTIL!$AS:$AX,C$1,FALSE),IF($A$141="Produits finis de consommation",VLOOKUP($A169,OUTIL!$BA:$BF,C$1,FALSE),IF($A$141="Produits finis d'equipement agricole",VLOOKUP($A169,OUTIL!$BI:$BN,C$1,FALSE),IF($A$141="Produits finis d'equipement industriel",VLOOKUP($A169,OUTIL!$BQ:$BV,C$1,FALSE),"Ahmadovitch")))))))))/1000,0)</f>
        <v>508</v>
      </c>
      <c r="D169" s="5">
        <f>ROUND(IF($A$141="Alimentation, boissons et tabacs",VLOOKUP($A169,OUTIL!$E:$J,D$1,FALSE),IF($A$141="Demi produits",VLOOKUP($A169,OUTIL!$M:$R,D$1,FALSE),IF($A$141="Energie  et  lubrifiants",VLOOKUP($A169,OUTIL!$U:$Z,D$1,FALSE),IF($A$141="Or industriel",VLOOKUP($A169,OUTIL!$AC:$AH,D$1,FALSE),IF($A$141="Produits bruts d'origine animale et vegetale",VLOOKUP($A169,OUTIL!$AK:$AP,D$1,FALSE),IF($A$141="Produits bruts d'origine minerale",VLOOKUP($A169,OUTIL!$AS:$AX,D$1,FALSE),IF($A$141="Produits finis de consommation",VLOOKUP($A169,OUTIL!$BA:$BF,D$1,FALSE),IF($A$141="Produits finis d'equipement agricole",VLOOKUP($A169,OUTIL!$BI:$BN,D$1,FALSE),IF($A$141="Produits finis d'equipement industriel",VLOOKUP($A169,OUTIL!$BQ:$BV,D$1,FALSE),"Ahmadovitch")))))))))/1000,0)</f>
        <v>49399</v>
      </c>
      <c r="E169" s="5">
        <f>ROUND(IF($A$141="Alimentation, boissons et tabacs",VLOOKUP($A169,OUTIL!$E:$J,E$1,FALSE),IF($A$141="Demi produits",VLOOKUP($A169,OUTIL!$M:$R,E$1,FALSE),IF($A$141="Energie  et  lubrifiants",VLOOKUP($A169,OUTIL!$U:$Z,E$1,FALSE),IF($A$141="Or industriel",VLOOKUP($A169,OUTIL!$AC:$AH,E$1,FALSE),IF($A$141="Produits bruts d'origine animale et vegetale",VLOOKUP($A169,OUTIL!$AK:$AP,E$1,FALSE),IF($A$141="Produits bruts d'origine minerale",VLOOKUP($A169,OUTIL!$AS:$AX,E$1,FALSE),IF($A$141="Produits finis de consommation",VLOOKUP($A169,OUTIL!$BA:$BF,E$1,FALSE),IF($A$141="Produits finis d'equipement agricole",VLOOKUP($A169,OUTIL!$BI:$BN,E$1,FALSE),IF($A$141="Produits finis d'equipement industriel",VLOOKUP($A169,OUTIL!$BQ:$BV,E$1,FALSE),"Ahmadovitch")))))))))/1000,0)</f>
        <v>624</v>
      </c>
      <c r="F169" s="5">
        <f>ROUND(IF($A$141="Alimentation, boissons et tabacs",VLOOKUP($A169,OUTIL!$E:$J,F$1,FALSE),IF($A$141="Demi produits",VLOOKUP($A169,OUTIL!$M:$R,F$1,FALSE),IF($A$141="Energie  et  lubrifiants",VLOOKUP($A169,OUTIL!$U:$Z,F$1,FALSE),IF($A$141="Or industriel",VLOOKUP($A169,OUTIL!$AC:$AH,F$1,FALSE),IF($A$141="Produits bruts d'origine animale et vegetale",VLOOKUP($A169,OUTIL!$AK:$AP,F$1,FALSE),IF($A$141="Produits bruts d'origine minerale",VLOOKUP($A169,OUTIL!$AS:$AX,F$1,FALSE),IF($A$141="Produits finis de consommation",VLOOKUP($A169,OUTIL!$BA:$BF,F$1,FALSE),IF($A$141="Produits finis d'equipement agricole",VLOOKUP($A169,OUTIL!$BI:$BN,F$1,FALSE),IF($A$141="Produits finis d'equipement industriel",VLOOKUP($A169,OUTIL!$BQ:$BV,F$1,FALSE),"Ahmadovitch")))))))))/1000,0)</f>
        <v>72938</v>
      </c>
    </row>
    <row r="170" spans="1:6" ht="16.5" x14ac:dyDescent="0.3">
      <c r="A170">
        <v>29</v>
      </c>
      <c r="B170" s="5" t="str">
        <f>IF($A$141="Alimentation, boissons et tabacs",VLOOKUP(VLOOKUP($A170,OUTIL!$E:$J,B$1,FALSE),REF!$K:$L,2,FALSE),IF($A$141="Demi produits",VLOOKUP(VLOOKUP($A170,OUTIL!$M:$R,B$1,FALSE),REF!$N:$O,2,FALSE),IF($A$141="Energie  et  lubrifiants",VLOOKUP(VLOOKUP($A170,OUTIL!$U:$Z,B$1,FALSE),REF!$Z:$AA,2,FALSE),IF($A$141="Or industriel",VLOOKUP(VLOOKUP($A170,OUTIL!$AC:$AH,B$1,FALSE),REF!$AC:$AD,2,FALSE),IF($A$141="Produits bruts d'origine animale et vegetale",VLOOKUP(VLOOKUP($A170,OUTIL!$AK:$AP,B$1,FALSE),REF!$Q:$R,2,FALSE),IF($A$141="Produits bruts d'origine minerale",VLOOKUP(VLOOKUP($A170,OUTIL!$AS:$AX,B$1,FALSE),REF!$AF:$AG,2,FALSE),IF($A$141="Produits finis de consommation",VLOOKUP(VLOOKUP($A170,OUTIL!$BA:$BF,B$1,FALSE),REF!$T:$U,2,FALSE),IF($A$141="Produits finis d'equipement agricole",VLOOKUP(VLOOKUP($A170,OUTIL!$BI:$BN,B$1,FALSE),REF!$AI:$AJ,2,FALSE),IF($A$141="Produits finis d'equipement industriel",VLOOKUP(VLOOKUP($A170,OUTIL!$BQ:$BV,B$1,FALSE),REF!$W:$X,2,FALSE),"Ahmadovitch")))))))))</f>
        <v>Jouets, jeux et articles de divertissement ou de sport</v>
      </c>
      <c r="C170" s="5">
        <f>ROUND(IF($A$141="Alimentation, boissons et tabacs",VLOOKUP($A170,OUTIL!$E:$J,C$1,FALSE),IF($A$141="Demi produits",VLOOKUP($A170,OUTIL!$M:$R,C$1,FALSE),IF($A$141="Energie  et  lubrifiants",VLOOKUP($A170,OUTIL!$U:$Z,C$1,FALSE),IF($A$141="Or industriel",VLOOKUP($A170,OUTIL!$AC:$AH,C$1,FALSE),IF($A$141="Produits bruts d'origine animale et vegetale",VLOOKUP($A170,OUTIL!$AK:$AP,C$1,FALSE),IF($A$141="Produits bruts d'origine minerale",VLOOKUP($A170,OUTIL!$AS:$AX,C$1,FALSE),IF($A$141="Produits finis de consommation",VLOOKUP($A170,OUTIL!$BA:$BF,C$1,FALSE),IF($A$141="Produits finis d'equipement agricole",VLOOKUP($A170,OUTIL!$BI:$BN,C$1,FALSE),IF($A$141="Produits finis d'equipement industriel",VLOOKUP($A170,OUTIL!$BQ:$BV,C$1,FALSE),"Ahmadovitch")))))))))/1000,0)</f>
        <v>511</v>
      </c>
      <c r="D170" s="5">
        <f>ROUND(IF($A$141="Alimentation, boissons et tabacs",VLOOKUP($A170,OUTIL!$E:$J,D$1,FALSE),IF($A$141="Demi produits",VLOOKUP($A170,OUTIL!$M:$R,D$1,FALSE),IF($A$141="Energie  et  lubrifiants",VLOOKUP($A170,OUTIL!$U:$Z,D$1,FALSE),IF($A$141="Or industriel",VLOOKUP($A170,OUTIL!$AC:$AH,D$1,FALSE),IF($A$141="Produits bruts d'origine animale et vegetale",VLOOKUP($A170,OUTIL!$AK:$AP,D$1,FALSE),IF($A$141="Produits bruts d'origine minerale",VLOOKUP($A170,OUTIL!$AS:$AX,D$1,FALSE),IF($A$141="Produits finis de consommation",VLOOKUP($A170,OUTIL!$BA:$BF,D$1,FALSE),IF($A$141="Produits finis d'equipement agricole",VLOOKUP($A170,OUTIL!$BI:$BN,D$1,FALSE),IF($A$141="Produits finis d'equipement industriel",VLOOKUP($A170,OUTIL!$BQ:$BV,D$1,FALSE),"Ahmadovitch")))))))))/1000,0)</f>
        <v>48539</v>
      </c>
      <c r="E170" s="5">
        <f>ROUND(IF($A$141="Alimentation, boissons et tabacs",VLOOKUP($A170,OUTIL!$E:$J,E$1,FALSE),IF($A$141="Demi produits",VLOOKUP($A170,OUTIL!$M:$R,E$1,FALSE),IF($A$141="Energie  et  lubrifiants",VLOOKUP($A170,OUTIL!$U:$Z,E$1,FALSE),IF($A$141="Or industriel",VLOOKUP($A170,OUTIL!$AC:$AH,E$1,FALSE),IF($A$141="Produits bruts d'origine animale et vegetale",VLOOKUP($A170,OUTIL!$AK:$AP,E$1,FALSE),IF($A$141="Produits bruts d'origine minerale",VLOOKUP($A170,OUTIL!$AS:$AX,E$1,FALSE),IF($A$141="Produits finis de consommation",VLOOKUP($A170,OUTIL!$BA:$BF,E$1,FALSE),IF($A$141="Produits finis d'equipement agricole",VLOOKUP($A170,OUTIL!$BI:$BN,E$1,FALSE),IF($A$141="Produits finis d'equipement industriel",VLOOKUP($A170,OUTIL!$BQ:$BV,E$1,FALSE),"Ahmadovitch")))))))))/1000,0)</f>
        <v>309</v>
      </c>
      <c r="F170" s="5">
        <f>ROUND(IF($A$141="Alimentation, boissons et tabacs",VLOOKUP($A170,OUTIL!$E:$J,F$1,FALSE),IF($A$141="Demi produits",VLOOKUP($A170,OUTIL!$M:$R,F$1,FALSE),IF($A$141="Energie  et  lubrifiants",VLOOKUP($A170,OUTIL!$U:$Z,F$1,FALSE),IF($A$141="Or industriel",VLOOKUP($A170,OUTIL!$AC:$AH,F$1,FALSE),IF($A$141="Produits bruts d'origine animale et vegetale",VLOOKUP($A170,OUTIL!$AK:$AP,F$1,FALSE),IF($A$141="Produits bruts d'origine minerale",VLOOKUP($A170,OUTIL!$AS:$AX,F$1,FALSE),IF($A$141="Produits finis de consommation",VLOOKUP($A170,OUTIL!$BA:$BF,F$1,FALSE),IF($A$141="Produits finis d'equipement agricole",VLOOKUP($A170,OUTIL!$BI:$BN,F$1,FALSE),IF($A$141="Produits finis d'equipement industriel",VLOOKUP($A170,OUTIL!$BQ:$BV,F$1,FALSE),"Ahmadovitch")))))))))/1000,0)</f>
        <v>36634</v>
      </c>
    </row>
    <row r="171" spans="1:6" ht="16.5" x14ac:dyDescent="0.3">
      <c r="B171" s="5" t="s">
        <v>137</v>
      </c>
      <c r="C171" s="6">
        <f>C141-SUM(C142:C170)</f>
        <v>3801</v>
      </c>
      <c r="D171" s="6">
        <f>D141-SUM(D142:D170)</f>
        <v>325163</v>
      </c>
      <c r="E171" s="6">
        <f>E141-SUM(E142:E170)</f>
        <v>4906</v>
      </c>
      <c r="F171" s="6">
        <f>F141-SUM(F142:F170)</f>
        <v>483913</v>
      </c>
    </row>
    <row r="172" spans="1:6" x14ac:dyDescent="0.25">
      <c r="A172" t="s">
        <v>218</v>
      </c>
      <c r="B172" s="2" t="str">
        <f>IF($A$172="Alimentation, boissons et tabacs",VLOOKUP(VLOOKUP($A172,OUTIL!$E:$J,B$1,FALSE),REF!$K:$L,2,FALSE),IF($A$172="Demi produits",VLOOKUP(VLOOKUP($A172,OUTIL!$M:$R,B$1,FALSE),REF!$N:$O,2,FALSE),IF($A$172="Energie  et  lubrifiants",VLOOKUP(VLOOKUP($A172,OUTIL!$U:$Z,B$1,FALSE),REF!$Z:$AA,2,FALSE),IF($A$172="Or industriel",VLOOKUP(VLOOKUP($A172,OUTIL!$AC:$AH,B$1,FALSE),REF!$AC:$AD,2,FALSE),IF($A$172="Produits bruts d'origine animale et vegetale",VLOOKUP(VLOOKUP($A172,OUTIL!$AK:$AP,B$1,FALSE),REF!$Q:$R,2,FALSE),IF($A$172="Produits bruts d'origine minerale",VLOOKUP(VLOOKUP($A172,OUTIL!$AS:$AX,B$1,FALSE),REF!$AF:$AG,2,FALSE),IF($A$172="Produits finis de consommation",VLOOKUP(VLOOKUP($A172,OUTIL!$BA:$BF,B$1,FALSE),REF!$T:$U,2,FALSE),IF($A$172="Produits finis d'equipement agricole",VLOOKUP(VLOOKUP($A172,OUTIL!$BI:$BN,B$1,FALSE),REF!$AI:$AJ,2,FALSE),IF($A$172="Produits finis d'equipement industriel",VLOOKUP(VLOOKUP($A172,OUTIL!$BQ:$BV,B$1,FALSE),REF!$W:$X,2,FALSE),"Ahmadovitch")))))))))</f>
        <v>OR INDUSTRIEL</v>
      </c>
      <c r="C172" s="2">
        <f>ROUND(IF($A$172="Alimentation, boissons et tabacs",VLOOKUP($A172,OUTIL!$E:$J,C$1,FALSE),IF($A$172="Demi produits",VLOOKUP($A172,OUTIL!$M:$R,C$1,FALSE),IF($A$172="Energie  et  lubrifiants",VLOOKUP($A172,OUTIL!$U:$Z,C$1,FALSE),IF($A$172="Or industriel",VLOOKUP($A172,OUTIL!$AC:$AH,C$1,FALSE),IF($A$172="Produits bruts d'origine animale et vegetale",VLOOKUP($A172,OUTIL!$AK:$AP,C$1,FALSE),IF($A$172="Produits bruts d'origine minerale",VLOOKUP($A172,OUTIL!$AS:$AX,C$1,FALSE),IF($A$172="Produits finis de consommation",VLOOKUP($A172,OUTIL!$BA:$BF,C$1,FALSE),IF($A$172="Produits finis d'equipement agricole",VLOOKUP($A172,OUTIL!$BI:$BN,C$1,FALSE),IF($A$172="Produits finis d'equipement industriel",VLOOKUP($A172,OUTIL!$BQ:$BV,C$1,FALSE),"Ahmadovitch")))))))))/1000,0)</f>
        <v>0</v>
      </c>
      <c r="D172" s="2">
        <f>ROUND(IF($A$172="Alimentation, boissons et tabacs",VLOOKUP($A172,OUTIL!$E:$J,D$1,FALSE),IF($A$172="Demi produits",VLOOKUP($A172,OUTIL!$M:$R,D$1,FALSE),IF($A$172="Energie  et  lubrifiants",VLOOKUP($A172,OUTIL!$U:$Z,D$1,FALSE),IF($A$172="Or industriel",VLOOKUP($A172,OUTIL!$AC:$AH,D$1,FALSE),IF($A$172="Produits bruts d'origine animale et vegetale",VLOOKUP($A172,OUTIL!$AK:$AP,D$1,FALSE),IF($A$172="Produits bruts d'origine minerale",VLOOKUP($A172,OUTIL!$AS:$AX,D$1,FALSE),IF($A$172="Produits finis de consommation",VLOOKUP($A172,OUTIL!$BA:$BF,D$1,FALSE),IF($A$172="Produits finis d'equipement agricole",VLOOKUP($A172,OUTIL!$BI:$BN,D$1,FALSE),IF($A$172="Produits finis d'equipement industriel",VLOOKUP($A172,OUTIL!$BQ:$BV,D$1,FALSE),"Ahmadovitch")))))))))/1000,0)</f>
        <v>169183</v>
      </c>
      <c r="E172" s="2">
        <f>ROUND(IF($A$172="Alimentation, boissons et tabacs",VLOOKUP($A172,OUTIL!$E:$J,E$1,FALSE),IF($A$172="Demi produits",VLOOKUP($A172,OUTIL!$M:$R,E$1,FALSE),IF($A$172="Energie  et  lubrifiants",VLOOKUP($A172,OUTIL!$U:$Z,E$1,FALSE),IF($A$172="Or industriel",VLOOKUP($A172,OUTIL!$AC:$AH,E$1,FALSE),IF($A$172="Produits bruts d'origine animale et vegetale",VLOOKUP($A172,OUTIL!$AK:$AP,E$1,FALSE),IF($A$172="Produits bruts d'origine minerale",VLOOKUP($A172,OUTIL!$AS:$AX,E$1,FALSE),IF($A$172="Produits finis de consommation",VLOOKUP($A172,OUTIL!$BA:$BF,E$1,FALSE),IF($A$172="Produits finis d'equipement agricole",VLOOKUP($A172,OUTIL!$BI:$BN,E$1,FALSE),IF($A$172="Produits finis d'equipement industriel",VLOOKUP($A172,OUTIL!$BQ:$BV,E$1,FALSE),"Ahmadovitch")))))))))/1000,0)</f>
        <v>0</v>
      </c>
      <c r="F172" s="2">
        <f>ROUND(IF($A$172="Alimentation, boissons et tabacs",VLOOKUP($A172,OUTIL!$E:$J,F$1,FALSE),IF($A$172="Demi produits",VLOOKUP($A172,OUTIL!$M:$R,F$1,FALSE),IF($A$172="Energie  et  lubrifiants",VLOOKUP($A172,OUTIL!$U:$Z,F$1,FALSE),IF($A$172="Or industriel",VLOOKUP($A172,OUTIL!$AC:$AH,F$1,FALSE),IF($A$172="Produits bruts d'origine animale et vegetale",VLOOKUP($A172,OUTIL!$AK:$AP,F$1,FALSE),IF($A$172="Produits bruts d'origine minerale",VLOOKUP($A172,OUTIL!$AS:$AX,F$1,FALSE),IF($A$172="Produits finis de consommation",VLOOKUP($A172,OUTIL!$BA:$BF,F$1,FALSE),IF($A$172="Produits finis d'equipement agricole",VLOOKUP($A172,OUTIL!$BI:$BN,F$1,FALSE),IF($A$172="Produits finis d'equipement industriel",VLOOKUP($A172,OUTIL!$BQ:$BV,F$1,FALSE),"Ahmadovitch")))))))))/1000,0)</f>
        <v>133187</v>
      </c>
    </row>
    <row r="173" spans="1:6" ht="16.5" x14ac:dyDescent="0.25">
      <c r="B173" s="9" t="s">
        <v>138</v>
      </c>
      <c r="C173" s="10">
        <f>ROUND(VLOOKUP($B173,OUTIL!$BY:$CC,2,FALSE)/1000,0)</f>
        <v>12807888</v>
      </c>
      <c r="D173" s="10">
        <f>ROUND(VLOOKUP($B173,OUTIL!$BY:$CC,3,FALSE)/1000,0)</f>
        <v>211413853</v>
      </c>
      <c r="E173" s="10">
        <f>ROUND(VLOOKUP($B173,OUTIL!$BY:$CC,4,FALSE)/1000,0)</f>
        <v>14712767</v>
      </c>
      <c r="F173" s="10">
        <f>ROUND(VLOOKUP($B173,OUTIL!$BY:$CC,5,FALSE)/1000,0)</f>
        <v>199730982</v>
      </c>
    </row>
    <row r="174" spans="1:6" ht="15.75" x14ac:dyDescent="0.25">
      <c r="B174" s="11" t="s">
        <v>139</v>
      </c>
      <c r="C174" s="12"/>
      <c r="D174" s="12"/>
      <c r="E174" s="12"/>
      <c r="F174" s="12"/>
    </row>
    <row r="175" spans="1:6" x14ac:dyDescent="0.25">
      <c r="C175" s="4"/>
      <c r="D175" s="4"/>
      <c r="E175" s="4"/>
      <c r="F175" s="4"/>
    </row>
    <row r="176" spans="1:6" x14ac:dyDescent="0.25">
      <c r="C176" s="4"/>
      <c r="D176" s="4"/>
      <c r="E176" s="4"/>
      <c r="F176" s="4"/>
    </row>
    <row r="177" spans="3:6" x14ac:dyDescent="0.25">
      <c r="C177" s="7"/>
      <c r="D177" s="7"/>
      <c r="E177" s="7"/>
      <c r="F177" s="7"/>
    </row>
    <row r="178" spans="3:6" x14ac:dyDescent="0.25">
      <c r="C178" s="7"/>
      <c r="D178" s="7"/>
      <c r="E178" s="7"/>
      <c r="F178" s="7"/>
    </row>
    <row r="179" spans="3:6" x14ac:dyDescent="0.25">
      <c r="C179" s="7"/>
    </row>
    <row r="180" spans="3:6" x14ac:dyDescent="0.25">
      <c r="C180" s="4"/>
      <c r="D180" s="4"/>
      <c r="E180" s="4"/>
      <c r="F180" s="4"/>
    </row>
    <row r="181" spans="3:6" x14ac:dyDescent="0.25">
      <c r="C181" s="4"/>
      <c r="D181" s="4"/>
      <c r="E181" s="4"/>
      <c r="F181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9"/>
  <sheetViews>
    <sheetView showGridLines="0" topLeftCell="B2" zoomScale="85" zoomScaleNormal="85" workbookViewId="0">
      <selection activeCell="B5" sqref="B5:E5"/>
    </sheetView>
  </sheetViews>
  <sheetFormatPr baseColWidth="10" defaultRowHeight="15" x14ac:dyDescent="0.25"/>
  <cols>
    <col min="1" max="1" width="42.7109375" hidden="1" customWidth="1"/>
    <col min="2" max="2" width="80.42578125" customWidth="1"/>
    <col min="3" max="3" width="18.5703125" bestFit="1" customWidth="1"/>
    <col min="4" max="4" width="19.7109375" bestFit="1" customWidth="1"/>
    <col min="5" max="5" width="18.5703125" bestFit="1" customWidth="1"/>
    <col min="6" max="6" width="19.5703125" customWidth="1"/>
    <col min="7" max="7" width="5.85546875" customWidth="1"/>
  </cols>
  <sheetData>
    <row r="1" spans="1:6" hidden="1" x14ac:dyDescent="0.25">
      <c r="B1">
        <v>2</v>
      </c>
      <c r="C1">
        <v>3</v>
      </c>
      <c r="D1">
        <v>4</v>
      </c>
      <c r="E1">
        <v>5</v>
      </c>
      <c r="F1">
        <v>6</v>
      </c>
    </row>
    <row r="2" spans="1:6" ht="15.75" x14ac:dyDescent="0.25">
      <c r="B2" s="13"/>
      <c r="C2" s="14"/>
      <c r="D2" s="14"/>
      <c r="E2" s="14"/>
      <c r="F2" s="14"/>
    </row>
    <row r="3" spans="1:6" x14ac:dyDescent="0.25">
      <c r="B3" s="43" t="s">
        <v>189</v>
      </c>
      <c r="C3" s="44"/>
      <c r="D3" s="44"/>
      <c r="E3" s="44"/>
      <c r="F3" s="45"/>
    </row>
    <row r="4" spans="1:6" ht="55.5" customHeight="1" x14ac:dyDescent="0.25">
      <c r="B4" s="46"/>
      <c r="C4" s="47"/>
      <c r="D4" s="47"/>
      <c r="E4" s="47"/>
      <c r="F4" s="48"/>
    </row>
    <row r="5" spans="1:6" ht="15.75" x14ac:dyDescent="0.25">
      <c r="B5" s="15"/>
      <c r="C5" s="16"/>
      <c r="D5" s="16"/>
      <c r="E5" s="16"/>
      <c r="F5" s="17"/>
    </row>
    <row r="6" spans="1:6" x14ac:dyDescent="0.25">
      <c r="B6" s="49"/>
      <c r="C6" s="54" t="s">
        <v>451</v>
      </c>
      <c r="D6" s="55"/>
      <c r="E6" s="54" t="s">
        <v>452</v>
      </c>
      <c r="F6" s="55"/>
    </row>
    <row r="7" spans="1:6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6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6" x14ac:dyDescent="0.25">
      <c r="A9" t="s">
        <v>215</v>
      </c>
      <c r="B9" s="2" t="str">
        <f>IF($A$9="Alimentation, boissons et tabacs",VLOOKUP(VLOOKUP($A9,OUTIL!$CH:$CM,B$1,FALSE),REF!$K:$L,2,FALSE),IF($A$9="Demi produits",VLOOKUP(VLOOKUP($A9,OUTIL!$CQ:$CV,B$1,FALSE),REF!$N:$O,2,FALSE),IF($A$9="Energie  et  lubrifiants",VLOOKUP(VLOOKUP($A9,OUTIL!$CY:$DD,B$1,FALSE),REF!$Z:$AA,2,FALSE),IF($A$9="Or industriel",VLOOKUP(VLOOKUP($A9,OUTIL!$DG:$DL,B$1,FALSE),REF!$AC:$AD,2,FALSE),IF($A$9="Produits bruts d'origine animale et vegetale",VLOOKUP(VLOOKUP($A9,OUTIL!$DO:$DT,B$1,FALSE),REF!$Q:$R,2,FALSE),IF($A$9="Produits bruts d'origine minerale",VLOOKUP(VLOOKUP($A9,OUTIL!$DW:$EB,B$1,FALSE),REF!$AF:$AG,2,FALSE),IF($A$9="Produits finis de consommation",VLOOKUP(VLOOKUP($A9,OUTIL!$EE:$EJ,B$1,FALSE),REF!$T:$U,2,FALSE),IF($A$9="Produits finis d'equipement agricole",VLOOKUP(VLOOKUP($A9,OUTIL!$EM:$ER,B$1,FALSE),REF!$AI:$AJ,2,FALSE),IF($A$9="Produits finis d'equipement industriel",VLOOKUP(VLOOKUP($A9,OUTIL!$EU:$EZ,B$1,FALSE),REF!$W:$X,2,FALSE),"Ahmadovitch")))))))))</f>
        <v>ALIMENTATION, BOISSONS ET TABACS</v>
      </c>
      <c r="C9" s="2">
        <f>ROUND(IF($A$9="Alimentation, boissons et tabacs",VLOOKUP($A9,OUTIL!$CH:$CM,C$1,FALSE),IF($A$9="Demi produits",VLOOKUP($A9,OUTIL!$CQ:$CV,C$1,FALSE),IF($A$9="Energie  et  lubrifiants",VLOOKUP($A9,OUTIL!$CY:$DD,C$1,FALSE),IF($A$9="Or industriel",VLOOKUP($A9,OUTIL!$DG:$DL,C$1,FALSE),IF($A$9="Produits bruts d'origine animale et vegetale",VLOOKUP($A9,OUTIL!$DO:$DT,C$1,FALSE),IF($A$9="Produits bruts d'origine minerale",VLOOKUP($A9,OUTIL!$DW:$EB,C$1,FALSE),IF($A$9="Produits finis de consommation",VLOOKUP($A9,OUTIL!$EE:$EJ,C$1,FALSE),IF($A$9="Produits finis d'equipement agricole",VLOOKUP($A9,OUTIL!$EM:$ER,C$1,FALSE),IF($A$9="Produits finis d'equipement industriel",VLOOKUP($A9,OUTIL!$EU:$EZ,C$1,FALSE),"Ahmadovitch")))))))))/1000,0)</f>
        <v>7968513</v>
      </c>
      <c r="D9" s="2">
        <f>ROUND(IF($A$9="Alimentation, boissons et tabacs",VLOOKUP($A9,OUTIL!$CH:$CM,D$1,FALSE),IF($A$9="Demi produits",VLOOKUP($A9,OUTIL!$CQ:$CV,D$1,FALSE),IF($A$9="Energie  et  lubrifiants",VLOOKUP($A9,OUTIL!$CY:$DD,D$1,FALSE),IF($A$9="Or industriel",VLOOKUP($A9,OUTIL!$DG:$DL,D$1,FALSE),IF($A$9="Produits bruts d'origine animale et vegetale",VLOOKUP($A9,OUTIL!$DO:$DT,D$1,FALSE),IF($A$9="Produits bruts d'origine minerale",VLOOKUP($A9,OUTIL!$DW:$EB,D$1,FALSE),IF($A$9="Produits finis de consommation",VLOOKUP($A9,OUTIL!$EE:$EJ,D$1,FALSE),IF($A$9="Produits finis d'equipement agricole",VLOOKUP($A9,OUTIL!$EM:$ER,D$1,FALSE),IF($A$9="Produits finis d'equipement industriel",VLOOKUP($A9,OUTIL!$EU:$EZ,D$1,FALSE),"Ahmadovitch")))))))))/1000,0)</f>
        <v>40164421</v>
      </c>
      <c r="E9" s="2">
        <f>ROUND(IF($A$9="Alimentation, boissons et tabacs",VLOOKUP($A9,OUTIL!$CH:$CM,E$1,FALSE),IF($A$9="Demi produits",VLOOKUP($A9,OUTIL!$CQ:$CV,E$1,FALSE),IF($A$9="Energie  et  lubrifiants",VLOOKUP($A9,OUTIL!$CY:$DD,E$1,FALSE),IF($A$9="Or industriel",VLOOKUP($A9,OUTIL!$DG:$DL,E$1,FALSE),IF($A$9="Produits bruts d'origine animale et vegetale",VLOOKUP($A9,OUTIL!$DO:$DT,E$1,FALSE),IF($A$9="Produits bruts d'origine minerale",VLOOKUP($A9,OUTIL!$DW:$EB,E$1,FALSE),IF($A$9="Produits finis de consommation",VLOOKUP($A9,OUTIL!$EE:$EJ,E$1,FALSE),IF($A$9="Produits finis d'equipement agricole",VLOOKUP($A9,OUTIL!$EM:$ER,E$1,FALSE),IF($A$9="Produits finis d'equipement industriel",VLOOKUP($A9,OUTIL!$EU:$EZ,E$1,FALSE),"Ahmadovitch")))))))))/1000,0)</f>
        <v>7389639</v>
      </c>
      <c r="F9" s="2">
        <f>ROUND(IF($A$9="Alimentation, boissons et tabacs",VLOOKUP($A9,OUTIL!$CH:$CM,F$1,FALSE),IF($A$9="Demi produits",VLOOKUP($A9,OUTIL!$CQ:$CV,F$1,FALSE),IF($A$9="Energie  et  lubrifiants",VLOOKUP($A9,OUTIL!$CY:$DD,F$1,FALSE),IF($A$9="Or industriel",VLOOKUP($A9,OUTIL!$DG:$DL,F$1,FALSE),IF($A$9="Produits bruts d'origine animale et vegetale",VLOOKUP($A9,OUTIL!$DO:$DT,F$1,FALSE),IF($A$9="Produits bruts d'origine minerale",VLOOKUP($A9,OUTIL!$DW:$EB,F$1,FALSE),IF($A$9="Produits finis de consommation",VLOOKUP($A9,OUTIL!$EE:$EJ,F$1,FALSE),IF($A$9="Produits finis d'equipement agricole",VLOOKUP($A9,OUTIL!$EM:$ER,F$1,FALSE),IF($A$9="Produits finis d'equipement industriel",VLOOKUP($A9,OUTIL!$EU:$EZ,F$1,FALSE),"Ahmadovitch")))))))))/1000,0)</f>
        <v>41131936</v>
      </c>
    </row>
    <row r="10" spans="1:6" ht="16.5" x14ac:dyDescent="0.3">
      <c r="A10">
        <v>1</v>
      </c>
      <c r="B10" s="5" t="str">
        <f>IF($A$9="Alimentation, boissons et tabacs",VLOOKUP(VLOOKUP($A10,OUTIL!$CH:$CM,B$1,FALSE),REF!$K:$L,2,FALSE),IF($A$9="Demi produits",VLOOKUP(VLOOKUP($A10,OUTIL!$CQ:$CV,B$1,FALSE),REF!$N:$O,2,FALSE),IF($A$9="Energie  et  lubrifiants",VLOOKUP(VLOOKUP($A10,OUTIL!$CY:$DD,B$1,FALSE),REF!$Z:$AA,2,FALSE),IF($A$9="Or industriel",VLOOKUP(VLOOKUP($A10,OUTIL!$DG:$DL,B$1,FALSE),REF!$AC:$AD,2,FALSE),IF($A$9="Produits bruts d'origine animale et vegetale",VLOOKUP(VLOOKUP($A10,OUTIL!$DO:$DT,B$1,FALSE),REF!$Q:$R,2,FALSE),IF($A$9="Produits bruts d'origine minerale",VLOOKUP(VLOOKUP($A10,OUTIL!$DW:$EB,B$1,FALSE),REF!$AF:$AG,2,FALSE),IF($A$9="Produits finis de consommation",VLOOKUP(VLOOKUP($A10,OUTIL!$EE:$EJ,B$1,FALSE),REF!$T:$U,2,FALSE),IF($A$9="Produits finis d'equipement agricole",VLOOKUP(VLOOKUP($A10,OUTIL!$EM:$ER,B$1,FALSE),REF!$AI:$AJ,2,FALSE),IF($A$9="Produits finis d'equipement industriel",VLOOKUP(VLOOKUP($A10,OUTIL!$EU:$EZ,B$1,FALSE),REF!$W:$X,2,FALSE),"Ahmadovitch")))))))))</f>
        <v>Blé</v>
      </c>
      <c r="C10" s="5">
        <f>ROUND(IF($A$9="Alimentation, boissons et tabacs",VLOOKUP($A10,OUTIL!$CH:$CM,C$1,FALSE),IF($A$9="Demi produits",VLOOKUP($A10,OUTIL!$CQ:$CV,C$1,FALSE),IF($A$9="Energie  et  lubrifiants",VLOOKUP($A10,OUTIL!$CY:$DD,C$1,FALSE),IF($A$9="Or industriel",VLOOKUP($A10,OUTIL!$DG:$DL,C$1,FALSE),IF($A$9="Produits bruts d'origine animale et vegetale",VLOOKUP($A10,OUTIL!$DO:$DT,C$1,FALSE),IF($A$9="Produits bruts d'origine minerale",VLOOKUP($A10,OUTIL!$DW:$EB,C$1,FALSE),IF($A$9="Produits finis de consommation",VLOOKUP($A10,OUTIL!$EE:$EJ,C$1,FALSE),IF($A$9="Produits finis d'equipement agricole",VLOOKUP($A10,OUTIL!$EM:$ER,C$1,FALSE),IF($A$9="Produits finis d'equipement industriel",VLOOKUP($A10,OUTIL!$EU:$EZ,C$1,FALSE),"Ahmadovitch")))))))))/1000,0)</f>
        <v>3291019</v>
      </c>
      <c r="D10" s="5">
        <f>ROUND(IF($A$9="Alimentation, boissons et tabacs",VLOOKUP($A10,OUTIL!$CH:$CM,D$1,FALSE),IF($A$9="Demi produits",VLOOKUP($A10,OUTIL!$CQ:$CV,D$1,FALSE),IF($A$9="Energie  et  lubrifiants",VLOOKUP($A10,OUTIL!$CY:$DD,D$1,FALSE),IF($A$9="Or industriel",VLOOKUP($A10,OUTIL!$DG:$DL,D$1,FALSE),IF($A$9="Produits bruts d'origine animale et vegetale",VLOOKUP($A10,OUTIL!$DO:$DT,D$1,FALSE),IF($A$9="Produits bruts d'origine minerale",VLOOKUP($A10,OUTIL!$DW:$EB,D$1,FALSE),IF($A$9="Produits finis de consommation",VLOOKUP($A10,OUTIL!$EE:$EJ,D$1,FALSE),IF($A$9="Produits finis d'equipement agricole",VLOOKUP($A10,OUTIL!$EM:$ER,D$1,FALSE),IF($A$9="Produits finis d'equipement industriel",VLOOKUP($A10,OUTIL!$EU:$EZ,D$1,FALSE),"Ahmadovitch")))))))))/1000,0)</f>
        <v>8352015</v>
      </c>
      <c r="E10" s="5">
        <f>ROUND(IF($A$9="Alimentation, boissons et tabacs",VLOOKUP($A10,OUTIL!$CH:$CM,E$1,FALSE),IF($A$9="Demi produits",VLOOKUP($A10,OUTIL!$CQ:$CV,E$1,FALSE),IF($A$9="Energie  et  lubrifiants",VLOOKUP($A10,OUTIL!$CY:$DD,E$1,FALSE),IF($A$9="Or industriel",VLOOKUP($A10,OUTIL!$DG:$DL,E$1,FALSE),IF($A$9="Produits bruts d'origine animale et vegetale",VLOOKUP($A10,OUTIL!$DO:$DT,E$1,FALSE),IF($A$9="Produits bruts d'origine minerale",VLOOKUP($A10,OUTIL!$DW:$EB,E$1,FALSE),IF($A$9="Produits finis de consommation",VLOOKUP($A10,OUTIL!$EE:$EJ,E$1,FALSE),IF($A$9="Produits finis d'equipement agricole",VLOOKUP($A10,OUTIL!$EM:$ER,E$1,FALSE),IF($A$9="Produits finis d'equipement industriel",VLOOKUP($A10,OUTIL!$EU:$EZ,E$1,FALSE),"Ahmadovitch")))))))))/1000,0)</f>
        <v>2820401</v>
      </c>
      <c r="F10" s="5">
        <f>ROUND(IF($A$9="Alimentation, boissons et tabacs",VLOOKUP($A10,OUTIL!$CH:$CM,F$1,FALSE),IF($A$9="Demi produits",VLOOKUP($A10,OUTIL!$CQ:$CV,F$1,FALSE),IF($A$9="Energie  et  lubrifiants",VLOOKUP($A10,OUTIL!$CY:$DD,F$1,FALSE),IF($A$9="Or industriel",VLOOKUP($A10,OUTIL!$DG:$DL,F$1,FALSE),IF($A$9="Produits bruts d'origine animale et vegetale",VLOOKUP($A10,OUTIL!$DO:$DT,F$1,FALSE),IF($A$9="Produits bruts d'origine minerale",VLOOKUP($A10,OUTIL!$DW:$EB,F$1,FALSE),IF($A$9="Produits finis de consommation",VLOOKUP($A10,OUTIL!$EE:$EJ,F$1,FALSE),IF($A$9="Produits finis d'equipement agricole",VLOOKUP($A10,OUTIL!$EM:$ER,F$1,FALSE),IF($A$9="Produits finis d'equipement industriel",VLOOKUP($A10,OUTIL!$EU:$EZ,F$1,FALSE),"Ahmadovitch")))))))))/1000,0)</f>
        <v>7689362</v>
      </c>
    </row>
    <row r="11" spans="1:6" ht="16.5" x14ac:dyDescent="0.3">
      <c r="A11">
        <v>2</v>
      </c>
      <c r="B11" s="5" t="str">
        <f>IF($A$9="Alimentation, boissons et tabacs",VLOOKUP(VLOOKUP($A11,OUTIL!$CH:$CM,B$1,FALSE),REF!$K:$L,2,FALSE),IF($A$9="Demi produits",VLOOKUP(VLOOKUP($A11,OUTIL!$CQ:$CV,B$1,FALSE),REF!$N:$O,2,FALSE),IF($A$9="Energie  et  lubrifiants",VLOOKUP(VLOOKUP($A11,OUTIL!$CY:$DD,B$1,FALSE),REF!$Z:$AA,2,FALSE),IF($A$9="Or industriel",VLOOKUP(VLOOKUP($A11,OUTIL!$DG:$DL,B$1,FALSE),REF!$AC:$AD,2,FALSE),IF($A$9="Produits bruts d'origine animale et vegetale",VLOOKUP(VLOOKUP($A11,OUTIL!$DO:$DT,B$1,FALSE),REF!$Q:$R,2,FALSE),IF($A$9="Produits bruts d'origine minerale",VLOOKUP(VLOOKUP($A11,OUTIL!$DW:$EB,B$1,FALSE),REF!$AF:$AG,2,FALSE),IF($A$9="Produits finis de consommation",VLOOKUP(VLOOKUP($A11,OUTIL!$EE:$EJ,B$1,FALSE),REF!$T:$U,2,FALSE),IF($A$9="Produits finis d'equipement agricole",VLOOKUP(VLOOKUP($A11,OUTIL!$EM:$ER,B$1,FALSE),REF!$AI:$AJ,2,FALSE),IF($A$9="Produits finis d'equipement industriel",VLOOKUP(VLOOKUP($A11,OUTIL!$EU:$EZ,B$1,FALSE),REF!$W:$X,2,FALSE),"Ahmadovitch")))))))))</f>
        <v>Mais</v>
      </c>
      <c r="C11" s="5">
        <f>ROUND(IF($A$9="Alimentation, boissons et tabacs",VLOOKUP($A11,OUTIL!$CH:$CM,C$1,FALSE),IF($A$9="Demi produits",VLOOKUP($A11,OUTIL!$CQ:$CV,C$1,FALSE),IF($A$9="Energie  et  lubrifiants",VLOOKUP($A11,OUTIL!$CY:$DD,C$1,FALSE),IF($A$9="Or industriel",VLOOKUP($A11,OUTIL!$DG:$DL,C$1,FALSE),IF($A$9="Produits bruts d'origine animale et vegetale",VLOOKUP($A11,OUTIL!$DO:$DT,C$1,FALSE),IF($A$9="Produits bruts d'origine minerale",VLOOKUP($A11,OUTIL!$DW:$EB,C$1,FALSE),IF($A$9="Produits finis de consommation",VLOOKUP($A11,OUTIL!$EE:$EJ,C$1,FALSE),IF($A$9="Produits finis d'equipement agricole",VLOOKUP($A11,OUTIL!$EM:$ER,C$1,FALSE),IF($A$9="Produits finis d'equipement industriel",VLOOKUP($A11,OUTIL!$EU:$EZ,C$1,FALSE),"Ahmadovitch")))))))))/1000,0)</f>
        <v>1567830</v>
      </c>
      <c r="D11" s="5">
        <f>ROUND(IF($A$9="Alimentation, boissons et tabacs",VLOOKUP($A11,OUTIL!$CH:$CM,D$1,FALSE),IF($A$9="Demi produits",VLOOKUP($A11,OUTIL!$CQ:$CV,D$1,FALSE),IF($A$9="Energie  et  lubrifiants",VLOOKUP($A11,OUTIL!$CY:$DD,D$1,FALSE),IF($A$9="Or industriel",VLOOKUP($A11,OUTIL!$DG:$DL,D$1,FALSE),IF($A$9="Produits bruts d'origine animale et vegetale",VLOOKUP($A11,OUTIL!$DO:$DT,D$1,FALSE),IF($A$9="Produits bruts d'origine minerale",VLOOKUP($A11,OUTIL!$DW:$EB,D$1,FALSE),IF($A$9="Produits finis de consommation",VLOOKUP($A11,OUTIL!$EE:$EJ,D$1,FALSE),IF($A$9="Produits finis d'equipement agricole",VLOOKUP($A11,OUTIL!$EM:$ER,D$1,FALSE),IF($A$9="Produits finis d'equipement industriel",VLOOKUP($A11,OUTIL!$EU:$EZ,D$1,FALSE),"Ahmadovitch")))))))))/1000,0)</f>
        <v>3737033</v>
      </c>
      <c r="E11" s="5">
        <f>ROUND(IF($A$9="Alimentation, boissons et tabacs",VLOOKUP($A11,OUTIL!$CH:$CM,E$1,FALSE),IF($A$9="Demi produits",VLOOKUP($A11,OUTIL!$CQ:$CV,E$1,FALSE),IF($A$9="Energie  et  lubrifiants",VLOOKUP($A11,OUTIL!$CY:$DD,E$1,FALSE),IF($A$9="Or industriel",VLOOKUP($A11,OUTIL!$DG:$DL,E$1,FALSE),IF($A$9="Produits bruts d'origine animale et vegetale",VLOOKUP($A11,OUTIL!$DO:$DT,E$1,FALSE),IF($A$9="Produits bruts d'origine minerale",VLOOKUP($A11,OUTIL!$DW:$EB,E$1,FALSE),IF($A$9="Produits finis de consommation",VLOOKUP($A11,OUTIL!$EE:$EJ,E$1,FALSE),IF($A$9="Produits finis d'equipement agricole",VLOOKUP($A11,OUTIL!$EM:$ER,E$1,FALSE),IF($A$9="Produits finis d'equipement industriel",VLOOKUP($A11,OUTIL!$EU:$EZ,E$1,FALSE),"Ahmadovitch")))))))))/1000,0)</f>
        <v>1305708</v>
      </c>
      <c r="F11" s="5">
        <f>ROUND(IF($A$9="Alimentation, boissons et tabacs",VLOOKUP($A11,OUTIL!$CH:$CM,F$1,FALSE),IF($A$9="Demi produits",VLOOKUP($A11,OUTIL!$CQ:$CV,F$1,FALSE),IF($A$9="Energie  et  lubrifiants",VLOOKUP($A11,OUTIL!$CY:$DD,F$1,FALSE),IF($A$9="Or industriel",VLOOKUP($A11,OUTIL!$DG:$DL,F$1,FALSE),IF($A$9="Produits bruts d'origine animale et vegetale",VLOOKUP($A11,OUTIL!$DO:$DT,F$1,FALSE),IF($A$9="Produits bruts d'origine minerale",VLOOKUP($A11,OUTIL!$DW:$EB,F$1,FALSE),IF($A$9="Produits finis de consommation",VLOOKUP($A11,OUTIL!$EE:$EJ,F$1,FALSE),IF($A$9="Produits finis d'equipement agricole",VLOOKUP($A11,OUTIL!$EM:$ER,F$1,FALSE),IF($A$9="Produits finis d'equipement industriel",VLOOKUP($A11,OUTIL!$EU:$EZ,F$1,FALSE),"Ahmadovitch")))))))))/1000,0)</f>
        <v>3344702</v>
      </c>
    </row>
    <row r="12" spans="1:6" ht="16.5" x14ac:dyDescent="0.3">
      <c r="A12">
        <v>3</v>
      </c>
      <c r="B12" s="5" t="str">
        <f>IF($A$9="Alimentation, boissons et tabacs",VLOOKUP(VLOOKUP($A12,OUTIL!$CH:$CM,B$1,FALSE),REF!$K:$L,2,FALSE),IF($A$9="Demi produits",VLOOKUP(VLOOKUP($A12,OUTIL!$CQ:$CV,B$1,FALSE),REF!$N:$O,2,FALSE),IF($A$9="Energie  et  lubrifiants",VLOOKUP(VLOOKUP($A12,OUTIL!$CY:$DD,B$1,FALSE),REF!$Z:$AA,2,FALSE),IF($A$9="Or industriel",VLOOKUP(VLOOKUP($A12,OUTIL!$DG:$DL,B$1,FALSE),REF!$AC:$AD,2,FALSE),IF($A$9="Produits bruts d'origine animale et vegetale",VLOOKUP(VLOOKUP($A12,OUTIL!$DO:$DT,B$1,FALSE),REF!$Q:$R,2,FALSE),IF($A$9="Produits bruts d'origine minerale",VLOOKUP(VLOOKUP($A12,OUTIL!$DW:$EB,B$1,FALSE),REF!$AF:$AG,2,FALSE),IF($A$9="Produits finis de consommation",VLOOKUP(VLOOKUP($A12,OUTIL!$EE:$EJ,B$1,FALSE),REF!$T:$U,2,FALSE),IF($A$9="Produits finis d'equipement agricole",VLOOKUP(VLOOKUP($A12,OUTIL!$EM:$ER,B$1,FALSE),REF!$AI:$AJ,2,FALSE),IF($A$9="Produits finis d'equipement industriel",VLOOKUP(VLOOKUP($A12,OUTIL!$EU:$EZ,B$1,FALSE),REF!$W:$X,2,FALSE),"Ahmadovitch")))))))))</f>
        <v>Tourteaux et autres résidus des industries alimentaires</v>
      </c>
      <c r="C12" s="5">
        <f>ROUND(IF($A$9="Alimentation, boissons et tabacs",VLOOKUP($A12,OUTIL!$CH:$CM,C$1,FALSE),IF($A$9="Demi produits",VLOOKUP($A12,OUTIL!$CQ:$CV,C$1,FALSE),IF($A$9="Energie  et  lubrifiants",VLOOKUP($A12,OUTIL!$CY:$DD,C$1,FALSE),IF($A$9="Or industriel",VLOOKUP($A12,OUTIL!$DG:$DL,C$1,FALSE),IF($A$9="Produits bruts d'origine animale et vegetale",VLOOKUP($A12,OUTIL!$DO:$DT,C$1,FALSE),IF($A$9="Produits bruts d'origine minerale",VLOOKUP($A12,OUTIL!$DW:$EB,C$1,FALSE),IF($A$9="Produits finis de consommation",VLOOKUP($A12,OUTIL!$EE:$EJ,C$1,FALSE),IF($A$9="Produits finis d'equipement agricole",VLOOKUP($A12,OUTIL!$EM:$ER,C$1,FALSE),IF($A$9="Produits finis d'equipement industriel",VLOOKUP($A12,OUTIL!$EU:$EZ,C$1,FALSE),"Ahmadovitch")))))))))/1000,0)</f>
        <v>1262682</v>
      </c>
      <c r="D12" s="5">
        <f>ROUND(IF($A$9="Alimentation, boissons et tabacs",VLOOKUP($A12,OUTIL!$CH:$CM,D$1,FALSE),IF($A$9="Demi produits",VLOOKUP($A12,OUTIL!$CQ:$CV,D$1,FALSE),IF($A$9="Energie  et  lubrifiants",VLOOKUP($A12,OUTIL!$CY:$DD,D$1,FALSE),IF($A$9="Or industriel",VLOOKUP($A12,OUTIL!$DG:$DL,D$1,FALSE),IF($A$9="Produits bruts d'origine animale et vegetale",VLOOKUP($A12,OUTIL!$DO:$DT,D$1,FALSE),IF($A$9="Produits bruts d'origine minerale",VLOOKUP($A12,OUTIL!$DW:$EB,D$1,FALSE),IF($A$9="Produits finis de consommation",VLOOKUP($A12,OUTIL!$EE:$EJ,D$1,FALSE),IF($A$9="Produits finis d'equipement agricole",VLOOKUP($A12,OUTIL!$EM:$ER,D$1,FALSE),IF($A$9="Produits finis d'equipement industriel",VLOOKUP($A12,OUTIL!$EU:$EZ,D$1,FALSE),"Ahmadovitch")))))))))/1000,0)</f>
        <v>3500350</v>
      </c>
      <c r="E12" s="5">
        <f>ROUND(IF($A$9="Alimentation, boissons et tabacs",VLOOKUP($A12,OUTIL!$CH:$CM,E$1,FALSE),IF($A$9="Demi produits",VLOOKUP($A12,OUTIL!$CQ:$CV,E$1,FALSE),IF($A$9="Energie  et  lubrifiants",VLOOKUP($A12,OUTIL!$CY:$DD,E$1,FALSE),IF($A$9="Or industriel",VLOOKUP($A12,OUTIL!$DG:$DL,E$1,FALSE),IF($A$9="Produits bruts d'origine animale et vegetale",VLOOKUP($A12,OUTIL!$DO:$DT,E$1,FALSE),IF($A$9="Produits bruts d'origine minerale",VLOOKUP($A12,OUTIL!$DW:$EB,E$1,FALSE),IF($A$9="Produits finis de consommation",VLOOKUP($A12,OUTIL!$EE:$EJ,E$1,FALSE),IF($A$9="Produits finis d'equipement agricole",VLOOKUP($A12,OUTIL!$EM:$ER,E$1,FALSE),IF($A$9="Produits finis d'equipement industriel",VLOOKUP($A12,OUTIL!$EU:$EZ,E$1,FALSE),"Ahmadovitch")))))))))/1000,0)</f>
        <v>1145154</v>
      </c>
      <c r="F12" s="5">
        <f>ROUND(IF($A$9="Alimentation, boissons et tabacs",VLOOKUP($A12,OUTIL!$CH:$CM,F$1,FALSE),IF($A$9="Demi produits",VLOOKUP($A12,OUTIL!$CQ:$CV,F$1,FALSE),IF($A$9="Energie  et  lubrifiants",VLOOKUP($A12,OUTIL!$CY:$DD,F$1,FALSE),IF($A$9="Or industriel",VLOOKUP($A12,OUTIL!$DG:$DL,F$1,FALSE),IF($A$9="Produits bruts d'origine animale et vegetale",VLOOKUP($A12,OUTIL!$DO:$DT,F$1,FALSE),IF($A$9="Produits bruts d'origine minerale",VLOOKUP($A12,OUTIL!$DW:$EB,F$1,FALSE),IF($A$9="Produits finis de consommation",VLOOKUP($A12,OUTIL!$EE:$EJ,F$1,FALSE),IF($A$9="Produits finis d'equipement agricole",VLOOKUP($A12,OUTIL!$EM:$ER,F$1,FALSE),IF($A$9="Produits finis d'equipement industriel",VLOOKUP($A12,OUTIL!$EU:$EZ,F$1,FALSE),"Ahmadovitch")))))))))/1000,0)</f>
        <v>2996830</v>
      </c>
    </row>
    <row r="13" spans="1:6" ht="16.5" x14ac:dyDescent="0.3">
      <c r="A13">
        <v>4</v>
      </c>
      <c r="B13" s="5" t="str">
        <f>IF($A$9="Alimentation, boissons et tabacs",VLOOKUP(VLOOKUP($A13,OUTIL!$CH:$CM,B$1,FALSE),REF!$K:$L,2,FALSE),IF($A$9="Demi produits",VLOOKUP(VLOOKUP($A13,OUTIL!$CQ:$CV,B$1,FALSE),REF!$N:$O,2,FALSE),IF($A$9="Energie  et  lubrifiants",VLOOKUP(VLOOKUP($A13,OUTIL!$CY:$DD,B$1,FALSE),REF!$Z:$AA,2,FALSE),IF($A$9="Or industriel",VLOOKUP(VLOOKUP($A13,OUTIL!$DG:$DL,B$1,FALSE),REF!$AC:$AD,2,FALSE),IF($A$9="Produits bruts d'origine animale et vegetale",VLOOKUP(VLOOKUP($A13,OUTIL!$DO:$DT,B$1,FALSE),REF!$Q:$R,2,FALSE),IF($A$9="Produits bruts d'origine minerale",VLOOKUP(VLOOKUP($A13,OUTIL!$DW:$EB,B$1,FALSE),REF!$AF:$AG,2,FALSE),IF($A$9="Produits finis de consommation",VLOOKUP(VLOOKUP($A13,OUTIL!$EE:$EJ,B$1,FALSE),REF!$T:$U,2,FALSE),IF($A$9="Produits finis d'equipement agricole",VLOOKUP(VLOOKUP($A13,OUTIL!$EM:$ER,B$1,FALSE),REF!$AI:$AJ,2,FALSE),IF($A$9="Produits finis d'equipement industriel",VLOOKUP(VLOOKUP($A13,OUTIL!$EU:$EZ,B$1,FALSE),REF!$W:$X,2,FALSE),"Ahmadovitch")))))))))</f>
        <v>Fruits frais ou secs, congelés ou en saumure</v>
      </c>
      <c r="C13" s="5">
        <f>ROUND(IF($A$9="Alimentation, boissons et tabacs",VLOOKUP($A13,OUTIL!$CH:$CM,C$1,FALSE),IF($A$9="Demi produits",VLOOKUP($A13,OUTIL!$CQ:$CV,C$1,FALSE),IF($A$9="Energie  et  lubrifiants",VLOOKUP($A13,OUTIL!$CY:$DD,C$1,FALSE),IF($A$9="Or industriel",VLOOKUP($A13,OUTIL!$DG:$DL,C$1,FALSE),IF($A$9="Produits bruts d'origine animale et vegetale",VLOOKUP($A13,OUTIL!$DO:$DT,C$1,FALSE),IF($A$9="Produits bruts d'origine minerale",VLOOKUP($A13,OUTIL!$DW:$EB,C$1,FALSE),IF($A$9="Produits finis de consommation",VLOOKUP($A13,OUTIL!$EE:$EJ,C$1,FALSE),IF($A$9="Produits finis d'equipement agricole",VLOOKUP($A13,OUTIL!$EM:$ER,C$1,FALSE),IF($A$9="Produits finis d'equipement industriel",VLOOKUP($A13,OUTIL!$EU:$EZ,C$1,FALSE),"Ahmadovitch")))))))))/1000,0)</f>
        <v>103026</v>
      </c>
      <c r="D13" s="5">
        <f>ROUND(IF($A$9="Alimentation, boissons et tabacs",VLOOKUP($A13,OUTIL!$CH:$CM,D$1,FALSE),IF($A$9="Demi produits",VLOOKUP($A13,OUTIL!$CQ:$CV,D$1,FALSE),IF($A$9="Energie  et  lubrifiants",VLOOKUP($A13,OUTIL!$CY:$DD,D$1,FALSE),IF($A$9="Or industriel",VLOOKUP($A13,OUTIL!$DG:$DL,D$1,FALSE),IF($A$9="Produits bruts d'origine animale et vegetale",VLOOKUP($A13,OUTIL!$DO:$DT,D$1,FALSE),IF($A$9="Produits bruts d'origine minerale",VLOOKUP($A13,OUTIL!$DW:$EB,D$1,FALSE),IF($A$9="Produits finis de consommation",VLOOKUP($A13,OUTIL!$EE:$EJ,D$1,FALSE),IF($A$9="Produits finis d'equipement agricole",VLOOKUP($A13,OUTIL!$EM:$ER,D$1,FALSE),IF($A$9="Produits finis d'equipement industriel",VLOOKUP($A13,OUTIL!$EU:$EZ,D$1,FALSE),"Ahmadovitch")))))))))/1000,0)</f>
        <v>2655102</v>
      </c>
      <c r="E13" s="5">
        <f>ROUND(IF($A$9="Alimentation, boissons et tabacs",VLOOKUP($A13,OUTIL!$CH:$CM,E$1,FALSE),IF($A$9="Demi produits",VLOOKUP($A13,OUTIL!$CQ:$CV,E$1,FALSE),IF($A$9="Energie  et  lubrifiants",VLOOKUP($A13,OUTIL!$CY:$DD,E$1,FALSE),IF($A$9="Or industriel",VLOOKUP($A13,OUTIL!$DG:$DL,E$1,FALSE),IF($A$9="Produits bruts d'origine animale et vegetale",VLOOKUP($A13,OUTIL!$DO:$DT,E$1,FALSE),IF($A$9="Produits bruts d'origine minerale",VLOOKUP($A13,OUTIL!$DW:$EB,E$1,FALSE),IF($A$9="Produits finis de consommation",VLOOKUP($A13,OUTIL!$EE:$EJ,E$1,FALSE),IF($A$9="Produits finis d'equipement agricole",VLOOKUP($A13,OUTIL!$EM:$ER,E$1,FALSE),IF($A$9="Produits finis d'equipement industriel",VLOOKUP($A13,OUTIL!$EU:$EZ,E$1,FALSE),"Ahmadovitch")))))))))/1000,0)</f>
        <v>87895</v>
      </c>
      <c r="F13" s="5">
        <f>ROUND(IF($A$9="Alimentation, boissons et tabacs",VLOOKUP($A13,OUTIL!$CH:$CM,F$1,FALSE),IF($A$9="Demi produits",VLOOKUP($A13,OUTIL!$CQ:$CV,F$1,FALSE),IF($A$9="Energie  et  lubrifiants",VLOOKUP($A13,OUTIL!$CY:$DD,F$1,FALSE),IF($A$9="Or industriel",VLOOKUP($A13,OUTIL!$DG:$DL,F$1,FALSE),IF($A$9="Produits bruts d'origine animale et vegetale",VLOOKUP($A13,OUTIL!$DO:$DT,F$1,FALSE),IF($A$9="Produits bruts d'origine minerale",VLOOKUP($A13,OUTIL!$DW:$EB,F$1,FALSE),IF($A$9="Produits finis de consommation",VLOOKUP($A13,OUTIL!$EE:$EJ,F$1,FALSE),IF($A$9="Produits finis d'equipement agricole",VLOOKUP($A13,OUTIL!$EM:$ER,F$1,FALSE),IF($A$9="Produits finis d'equipement industriel",VLOOKUP($A13,OUTIL!$EU:$EZ,F$1,FALSE),"Ahmadovitch")))))))))/1000,0)</f>
        <v>2181757</v>
      </c>
    </row>
    <row r="14" spans="1:6" ht="16.5" x14ac:dyDescent="0.3">
      <c r="A14">
        <v>5</v>
      </c>
      <c r="B14" s="5" t="str">
        <f>IF($A$9="Alimentation, boissons et tabacs",VLOOKUP(VLOOKUP($A14,OUTIL!$CH:$CM,B$1,FALSE),REF!$K:$L,2,FALSE),IF($A$9="Demi produits",VLOOKUP(VLOOKUP($A14,OUTIL!$CQ:$CV,B$1,FALSE),REF!$N:$O,2,FALSE),IF($A$9="Energie  et  lubrifiants",VLOOKUP(VLOOKUP($A14,OUTIL!$CY:$DD,B$1,FALSE),REF!$Z:$AA,2,FALSE),IF($A$9="Or industriel",VLOOKUP(VLOOKUP($A14,OUTIL!$DG:$DL,B$1,FALSE),REF!$AC:$AD,2,FALSE),IF($A$9="Produits bruts d'origine animale et vegetale",VLOOKUP(VLOOKUP($A14,OUTIL!$DO:$DT,B$1,FALSE),REF!$Q:$R,2,FALSE),IF($A$9="Produits bruts d'origine minerale",VLOOKUP(VLOOKUP($A14,OUTIL!$DW:$EB,B$1,FALSE),REF!$AF:$AG,2,FALSE),IF($A$9="Produits finis de consommation",VLOOKUP(VLOOKUP($A14,OUTIL!$EE:$EJ,B$1,FALSE),REF!$T:$U,2,FALSE),IF($A$9="Produits finis d'equipement agricole",VLOOKUP(VLOOKUP($A14,OUTIL!$EM:$ER,B$1,FALSE),REF!$AI:$AJ,2,FALSE),IF($A$9="Produits finis d'equipement industriel",VLOOKUP(VLOOKUP($A14,OUTIL!$EU:$EZ,B$1,FALSE),REF!$W:$X,2,FALSE),"Ahmadovitch")))))))))</f>
        <v>Animaux vivants</v>
      </c>
      <c r="C14" s="5">
        <f>ROUND(IF($A$9="Alimentation, boissons et tabacs",VLOOKUP($A14,OUTIL!$CH:$CM,C$1,FALSE),IF($A$9="Demi produits",VLOOKUP($A14,OUTIL!$CQ:$CV,C$1,FALSE),IF($A$9="Energie  et  lubrifiants",VLOOKUP($A14,OUTIL!$CY:$DD,C$1,FALSE),IF($A$9="Or industriel",VLOOKUP($A14,OUTIL!$DG:$DL,C$1,FALSE),IF($A$9="Produits bruts d'origine animale et vegetale",VLOOKUP($A14,OUTIL!$DO:$DT,C$1,FALSE),IF($A$9="Produits bruts d'origine minerale",VLOOKUP($A14,OUTIL!$DW:$EB,C$1,FALSE),IF($A$9="Produits finis de consommation",VLOOKUP($A14,OUTIL!$EE:$EJ,C$1,FALSE),IF($A$9="Produits finis d'equipement agricole",VLOOKUP($A14,OUTIL!$EM:$ER,C$1,FALSE),IF($A$9="Produits finis d'equipement industriel",VLOOKUP($A14,OUTIL!$EU:$EZ,C$1,FALSE),"Ahmadovitch")))))))))/1000,0)</f>
        <v>46238</v>
      </c>
      <c r="D14" s="5">
        <f>ROUND(IF($A$9="Alimentation, boissons et tabacs",VLOOKUP($A14,OUTIL!$CH:$CM,D$1,FALSE),IF($A$9="Demi produits",VLOOKUP($A14,OUTIL!$CQ:$CV,D$1,FALSE),IF($A$9="Energie  et  lubrifiants",VLOOKUP($A14,OUTIL!$CY:$DD,D$1,FALSE),IF($A$9="Or industriel",VLOOKUP($A14,OUTIL!$DG:$DL,D$1,FALSE),IF($A$9="Produits bruts d'origine animale et vegetale",VLOOKUP($A14,OUTIL!$DO:$DT,D$1,FALSE),IF($A$9="Produits bruts d'origine minerale",VLOOKUP($A14,OUTIL!$DW:$EB,D$1,FALSE),IF($A$9="Produits finis de consommation",VLOOKUP($A14,OUTIL!$EE:$EJ,D$1,FALSE),IF($A$9="Produits finis d'equipement agricole",VLOOKUP($A14,OUTIL!$EM:$ER,D$1,FALSE),IF($A$9="Produits finis d'equipement industriel",VLOOKUP($A14,OUTIL!$EU:$EZ,D$1,FALSE),"Ahmadovitch")))))))))/1000,0)</f>
        <v>2031300</v>
      </c>
      <c r="E14" s="5">
        <f>ROUND(IF($A$9="Alimentation, boissons et tabacs",VLOOKUP($A14,OUTIL!$CH:$CM,E$1,FALSE),IF($A$9="Demi produits",VLOOKUP($A14,OUTIL!$CQ:$CV,E$1,FALSE),IF($A$9="Energie  et  lubrifiants",VLOOKUP($A14,OUTIL!$CY:$DD,E$1,FALSE),IF($A$9="Or industriel",VLOOKUP($A14,OUTIL!$DG:$DL,E$1,FALSE),IF($A$9="Produits bruts d'origine animale et vegetale",VLOOKUP($A14,OUTIL!$DO:$DT,E$1,FALSE),IF($A$9="Produits bruts d'origine minerale",VLOOKUP($A14,OUTIL!$DW:$EB,E$1,FALSE),IF($A$9="Produits finis de consommation",VLOOKUP($A14,OUTIL!$EE:$EJ,E$1,FALSE),IF($A$9="Produits finis d'equipement agricole",VLOOKUP($A14,OUTIL!$EM:$ER,E$1,FALSE),IF($A$9="Produits finis d'equipement industriel",VLOOKUP($A14,OUTIL!$EU:$EZ,E$1,FALSE),"Ahmadovitch")))))))))/1000,0)</f>
        <v>57560</v>
      </c>
      <c r="F14" s="5">
        <f>ROUND(IF($A$9="Alimentation, boissons et tabacs",VLOOKUP($A14,OUTIL!$CH:$CM,F$1,FALSE),IF($A$9="Demi produits",VLOOKUP($A14,OUTIL!$CQ:$CV,F$1,FALSE),IF($A$9="Energie  et  lubrifiants",VLOOKUP($A14,OUTIL!$CY:$DD,F$1,FALSE),IF($A$9="Or industriel",VLOOKUP($A14,OUTIL!$DG:$DL,F$1,FALSE),IF($A$9="Produits bruts d'origine animale et vegetale",VLOOKUP($A14,OUTIL!$DO:$DT,F$1,FALSE),IF($A$9="Produits bruts d'origine minerale",VLOOKUP($A14,OUTIL!$DW:$EB,F$1,FALSE),IF($A$9="Produits finis de consommation",VLOOKUP($A14,OUTIL!$EE:$EJ,F$1,FALSE),IF($A$9="Produits finis d'equipement agricole",VLOOKUP($A14,OUTIL!$EM:$ER,F$1,FALSE),IF($A$9="Produits finis d'equipement industriel",VLOOKUP($A14,OUTIL!$EU:$EZ,F$1,FALSE),"Ahmadovitch")))))))))/1000,0)</f>
        <v>2659652</v>
      </c>
    </row>
    <row r="15" spans="1:6" ht="16.5" x14ac:dyDescent="0.3">
      <c r="A15">
        <v>6</v>
      </c>
      <c r="B15" s="5" t="str">
        <f>IF($A$9="Alimentation, boissons et tabacs",VLOOKUP(VLOOKUP($A15,OUTIL!$CH:$CM,B$1,FALSE),REF!$K:$L,2,FALSE),IF($A$9="Demi produits",VLOOKUP(VLOOKUP($A15,OUTIL!$CQ:$CV,B$1,FALSE),REF!$N:$O,2,FALSE),IF($A$9="Energie  et  lubrifiants",VLOOKUP(VLOOKUP($A15,OUTIL!$CY:$DD,B$1,FALSE),REF!$Z:$AA,2,FALSE),IF($A$9="Or industriel",VLOOKUP(VLOOKUP($A15,OUTIL!$DG:$DL,B$1,FALSE),REF!$AC:$AD,2,FALSE),IF($A$9="Produits bruts d'origine animale et vegetale",VLOOKUP(VLOOKUP($A15,OUTIL!$DO:$DT,B$1,FALSE),REF!$Q:$R,2,FALSE),IF($A$9="Produits bruts d'origine minerale",VLOOKUP(VLOOKUP($A15,OUTIL!$DW:$EB,B$1,FALSE),REF!$AF:$AG,2,FALSE),IF($A$9="Produits finis de consommation",VLOOKUP(VLOOKUP($A15,OUTIL!$EE:$EJ,B$1,FALSE),REF!$T:$U,2,FALSE),IF($A$9="Produits finis d'equipement agricole",VLOOKUP(VLOOKUP($A15,OUTIL!$EM:$ER,B$1,FALSE),REF!$AI:$AJ,2,FALSE),IF($A$9="Produits finis d'equipement industriel",VLOOKUP(VLOOKUP($A15,OUTIL!$EU:$EZ,B$1,FALSE),REF!$W:$X,2,FALSE),"Ahmadovitch")))))))))</f>
        <v>Sucre brut ou raffiné</v>
      </c>
      <c r="C15" s="5">
        <f>ROUND(IF($A$9="Alimentation, boissons et tabacs",VLOOKUP($A15,OUTIL!$CH:$CM,C$1,FALSE),IF($A$9="Demi produits",VLOOKUP($A15,OUTIL!$CQ:$CV,C$1,FALSE),IF($A$9="Energie  et  lubrifiants",VLOOKUP($A15,OUTIL!$CY:$DD,C$1,FALSE),IF($A$9="Or industriel",VLOOKUP($A15,OUTIL!$DG:$DL,C$1,FALSE),IF($A$9="Produits bruts d'origine animale et vegetale",VLOOKUP($A15,OUTIL!$DO:$DT,C$1,FALSE),IF($A$9="Produits bruts d'origine minerale",VLOOKUP($A15,OUTIL!$DW:$EB,C$1,FALSE),IF($A$9="Produits finis de consommation",VLOOKUP($A15,OUTIL!$EE:$EJ,C$1,FALSE),IF($A$9="Produits finis d'equipement agricole",VLOOKUP($A15,OUTIL!$EM:$ER,C$1,FALSE),IF($A$9="Produits finis d'equipement industriel",VLOOKUP($A15,OUTIL!$EU:$EZ,C$1,FALSE),"Ahmadovitch")))))))))/1000,0)</f>
        <v>525481</v>
      </c>
      <c r="D15" s="5">
        <f>ROUND(IF($A$9="Alimentation, boissons et tabacs",VLOOKUP($A15,OUTIL!$CH:$CM,D$1,FALSE),IF($A$9="Demi produits",VLOOKUP($A15,OUTIL!$CQ:$CV,D$1,FALSE),IF($A$9="Energie  et  lubrifiants",VLOOKUP($A15,OUTIL!$CY:$DD,D$1,FALSE),IF($A$9="Or industriel",VLOOKUP($A15,OUTIL!$DG:$DL,D$1,FALSE),IF($A$9="Produits bruts d'origine animale et vegetale",VLOOKUP($A15,OUTIL!$DO:$DT,D$1,FALSE),IF($A$9="Produits bruts d'origine minerale",VLOOKUP($A15,OUTIL!$DW:$EB,D$1,FALSE),IF($A$9="Produits finis de consommation",VLOOKUP($A15,OUTIL!$EE:$EJ,D$1,FALSE),IF($A$9="Produits finis d'equipement agricole",VLOOKUP($A15,OUTIL!$EM:$ER,D$1,FALSE),IF($A$9="Produits finis d'equipement industriel",VLOOKUP($A15,OUTIL!$EU:$EZ,D$1,FALSE),"Ahmadovitch")))))))))/1000,0)</f>
        <v>1875193</v>
      </c>
      <c r="E15" s="5">
        <f>ROUND(IF($A$9="Alimentation, boissons et tabacs",VLOOKUP($A15,OUTIL!$CH:$CM,E$1,FALSE),IF($A$9="Demi produits",VLOOKUP($A15,OUTIL!$CQ:$CV,E$1,FALSE),IF($A$9="Energie  et  lubrifiants",VLOOKUP($A15,OUTIL!$CY:$DD,E$1,FALSE),IF($A$9="Or industriel",VLOOKUP($A15,OUTIL!$DG:$DL,E$1,FALSE),IF($A$9="Produits bruts d'origine animale et vegetale",VLOOKUP($A15,OUTIL!$DO:$DT,E$1,FALSE),IF($A$9="Produits bruts d'origine minerale",VLOOKUP($A15,OUTIL!$DW:$EB,E$1,FALSE),IF($A$9="Produits finis de consommation",VLOOKUP($A15,OUTIL!$EE:$EJ,E$1,FALSE),IF($A$9="Produits finis d'equipement agricole",VLOOKUP($A15,OUTIL!$EM:$ER,E$1,FALSE),IF($A$9="Produits finis d'equipement industriel",VLOOKUP($A15,OUTIL!$EU:$EZ,E$1,FALSE),"Ahmadovitch")))))))))/1000,0)</f>
        <v>690436</v>
      </c>
      <c r="F15" s="5">
        <f>ROUND(IF($A$9="Alimentation, boissons et tabacs",VLOOKUP($A15,OUTIL!$CH:$CM,F$1,FALSE),IF($A$9="Demi produits",VLOOKUP($A15,OUTIL!$CQ:$CV,F$1,FALSE),IF($A$9="Energie  et  lubrifiants",VLOOKUP($A15,OUTIL!$CY:$DD,F$1,FALSE),IF($A$9="Or industriel",VLOOKUP($A15,OUTIL!$DG:$DL,F$1,FALSE),IF($A$9="Produits bruts d'origine animale et vegetale",VLOOKUP($A15,OUTIL!$DO:$DT,F$1,FALSE),IF($A$9="Produits bruts d'origine minerale",VLOOKUP($A15,OUTIL!$DW:$EB,F$1,FALSE),IF($A$9="Produits finis de consommation",VLOOKUP($A15,OUTIL!$EE:$EJ,F$1,FALSE),IF($A$9="Produits finis d'equipement agricole",VLOOKUP($A15,OUTIL!$EM:$ER,F$1,FALSE),IF($A$9="Produits finis d'equipement industriel",VLOOKUP($A15,OUTIL!$EU:$EZ,F$1,FALSE),"Ahmadovitch")))))))))/1000,0)</f>
        <v>3503360</v>
      </c>
    </row>
    <row r="16" spans="1:6" ht="16.5" x14ac:dyDescent="0.3">
      <c r="A16">
        <v>7</v>
      </c>
      <c r="B16" s="5" t="str">
        <f>IF($A$9="Alimentation, boissons et tabacs",VLOOKUP(VLOOKUP($A16,OUTIL!$CH:$CM,B$1,FALSE),REF!$K:$L,2,FALSE),IF($A$9="Demi produits",VLOOKUP(VLOOKUP($A16,OUTIL!$CQ:$CV,B$1,FALSE),REF!$N:$O,2,FALSE),IF($A$9="Energie  et  lubrifiants",VLOOKUP(VLOOKUP($A16,OUTIL!$CY:$DD,B$1,FALSE),REF!$Z:$AA,2,FALSE),IF($A$9="Or industriel",VLOOKUP(VLOOKUP($A16,OUTIL!$DG:$DL,B$1,FALSE),REF!$AC:$AD,2,FALSE),IF($A$9="Produits bruts d'origine animale et vegetale",VLOOKUP(VLOOKUP($A16,OUTIL!$DO:$DT,B$1,FALSE),REF!$Q:$R,2,FALSE),IF($A$9="Produits bruts d'origine minerale",VLOOKUP(VLOOKUP($A16,OUTIL!$DW:$EB,B$1,FALSE),REF!$AF:$AG,2,FALSE),IF($A$9="Produits finis de consommation",VLOOKUP(VLOOKUP($A16,OUTIL!$EE:$EJ,B$1,FALSE),REF!$T:$U,2,FALSE),IF($A$9="Produits finis d'equipement agricole",VLOOKUP(VLOOKUP($A16,OUTIL!$EM:$ER,B$1,FALSE),REF!$AI:$AJ,2,FALSE),IF($A$9="Produits finis d'equipement industriel",VLOOKUP(VLOOKUP($A16,OUTIL!$EU:$EZ,B$1,FALSE),REF!$W:$X,2,FALSE),"Ahmadovitch")))))))))</f>
        <v>Café</v>
      </c>
      <c r="C16" s="5">
        <f>ROUND(IF($A$9="Alimentation, boissons et tabacs",VLOOKUP($A16,OUTIL!$CH:$CM,C$1,FALSE),IF($A$9="Demi produits",VLOOKUP($A16,OUTIL!$CQ:$CV,C$1,FALSE),IF($A$9="Energie  et  lubrifiants",VLOOKUP($A16,OUTIL!$CY:$DD,C$1,FALSE),IF($A$9="Or industriel",VLOOKUP($A16,OUTIL!$DG:$DL,C$1,FALSE),IF($A$9="Produits bruts d'origine animale et vegetale",VLOOKUP($A16,OUTIL!$DO:$DT,C$1,FALSE),IF($A$9="Produits bruts d'origine minerale",VLOOKUP($A16,OUTIL!$DW:$EB,C$1,FALSE),IF($A$9="Produits finis de consommation",VLOOKUP($A16,OUTIL!$EE:$EJ,C$1,FALSE),IF($A$9="Produits finis d'equipement agricole",VLOOKUP($A16,OUTIL!$EM:$ER,C$1,FALSE),IF($A$9="Produits finis d'equipement industriel",VLOOKUP($A16,OUTIL!$EU:$EZ,C$1,FALSE),"Ahmadovitch")))))))))/1000,0)</f>
        <v>25318</v>
      </c>
      <c r="D16" s="5">
        <f>ROUND(IF($A$9="Alimentation, boissons et tabacs",VLOOKUP($A16,OUTIL!$CH:$CM,D$1,FALSE),IF($A$9="Demi produits",VLOOKUP($A16,OUTIL!$CQ:$CV,D$1,FALSE),IF($A$9="Energie  et  lubrifiants",VLOOKUP($A16,OUTIL!$CY:$DD,D$1,FALSE),IF($A$9="Or industriel",VLOOKUP($A16,OUTIL!$DG:$DL,D$1,FALSE),IF($A$9="Produits bruts d'origine animale et vegetale",VLOOKUP($A16,OUTIL!$DO:$DT,D$1,FALSE),IF($A$9="Produits bruts d'origine minerale",VLOOKUP($A16,OUTIL!$DW:$EB,D$1,FALSE),IF($A$9="Produits finis de consommation",VLOOKUP($A16,OUTIL!$EE:$EJ,D$1,FALSE),IF($A$9="Produits finis d'equipement agricole",VLOOKUP($A16,OUTIL!$EM:$ER,D$1,FALSE),IF($A$9="Produits finis d'equipement industriel",VLOOKUP($A16,OUTIL!$EU:$EZ,D$1,FALSE),"Ahmadovitch")))))))))/1000,0)</f>
        <v>1328227</v>
      </c>
      <c r="E16" s="5">
        <f>ROUND(IF($A$9="Alimentation, boissons et tabacs",VLOOKUP($A16,OUTIL!$CH:$CM,E$1,FALSE),IF($A$9="Demi produits",VLOOKUP($A16,OUTIL!$CQ:$CV,E$1,FALSE),IF($A$9="Energie  et  lubrifiants",VLOOKUP($A16,OUTIL!$CY:$DD,E$1,FALSE),IF($A$9="Or industriel",VLOOKUP($A16,OUTIL!$DG:$DL,E$1,FALSE),IF($A$9="Produits bruts d'origine animale et vegetale",VLOOKUP($A16,OUTIL!$DO:$DT,E$1,FALSE),IF($A$9="Produits bruts d'origine minerale",VLOOKUP($A16,OUTIL!$DW:$EB,E$1,FALSE),IF($A$9="Produits finis de consommation",VLOOKUP($A16,OUTIL!$EE:$EJ,E$1,FALSE),IF($A$9="Produits finis d'equipement agricole",VLOOKUP($A16,OUTIL!$EM:$ER,E$1,FALSE),IF($A$9="Produits finis d'equipement industriel",VLOOKUP($A16,OUTIL!$EU:$EZ,E$1,FALSE),"Ahmadovitch")))))))))/1000,0)</f>
        <v>23426</v>
      </c>
      <c r="F16" s="5">
        <f>ROUND(IF($A$9="Alimentation, boissons et tabacs",VLOOKUP($A16,OUTIL!$CH:$CM,F$1,FALSE),IF($A$9="Demi produits",VLOOKUP($A16,OUTIL!$CQ:$CV,F$1,FALSE),IF($A$9="Energie  et  lubrifiants",VLOOKUP($A16,OUTIL!$CY:$DD,F$1,FALSE),IF($A$9="Or industriel",VLOOKUP($A16,OUTIL!$DG:$DL,F$1,FALSE),IF($A$9="Produits bruts d'origine animale et vegetale",VLOOKUP($A16,OUTIL!$DO:$DT,F$1,FALSE),IF($A$9="Produits bruts d'origine minerale",VLOOKUP($A16,OUTIL!$DW:$EB,F$1,FALSE),IF($A$9="Produits finis de consommation",VLOOKUP($A16,OUTIL!$EE:$EJ,F$1,FALSE),IF($A$9="Produits finis d'equipement agricole",VLOOKUP($A16,OUTIL!$EM:$ER,F$1,FALSE),IF($A$9="Produits finis d'equipement industriel",VLOOKUP($A16,OUTIL!$EU:$EZ,F$1,FALSE),"Ahmadovitch")))))))))/1000,0)</f>
        <v>1265529</v>
      </c>
    </row>
    <row r="17" spans="1:6" ht="16.5" x14ac:dyDescent="0.3">
      <c r="A17">
        <v>8</v>
      </c>
      <c r="B17" s="5" t="str">
        <f>IF($A$9="Alimentation, boissons et tabacs",VLOOKUP(VLOOKUP($A17,OUTIL!$CH:$CM,B$1,FALSE),REF!$K:$L,2,FALSE),IF($A$9="Demi produits",VLOOKUP(VLOOKUP($A17,OUTIL!$CQ:$CV,B$1,FALSE),REF!$N:$O,2,FALSE),IF($A$9="Energie  et  lubrifiants",VLOOKUP(VLOOKUP($A17,OUTIL!$CY:$DD,B$1,FALSE),REF!$Z:$AA,2,FALSE),IF($A$9="Or industriel",VLOOKUP(VLOOKUP($A17,OUTIL!$DG:$DL,B$1,FALSE),REF!$AC:$AD,2,FALSE),IF($A$9="Produits bruts d'origine animale et vegetale",VLOOKUP(VLOOKUP($A17,OUTIL!$DO:$DT,B$1,FALSE),REF!$Q:$R,2,FALSE),IF($A$9="Produits bruts d'origine minerale",VLOOKUP(VLOOKUP($A17,OUTIL!$DW:$EB,B$1,FALSE),REF!$AF:$AG,2,FALSE),IF($A$9="Produits finis de consommation",VLOOKUP(VLOOKUP($A17,OUTIL!$EE:$EJ,B$1,FALSE),REF!$T:$U,2,FALSE),IF($A$9="Produits finis d'equipement agricole",VLOOKUP(VLOOKUP($A17,OUTIL!$EM:$ER,B$1,FALSE),REF!$AI:$AJ,2,FALSE),IF($A$9="Produits finis d'equipement industriel",VLOOKUP(VLOOKUP($A17,OUTIL!$EU:$EZ,B$1,FALSE),REF!$W:$X,2,FALSE),"Ahmadovitch")))))))))</f>
        <v>Préparations alimentaires diverses</v>
      </c>
      <c r="C17" s="5">
        <f>ROUND(IF($A$9="Alimentation, boissons et tabacs",VLOOKUP($A17,OUTIL!$CH:$CM,C$1,FALSE),IF($A$9="Demi produits",VLOOKUP($A17,OUTIL!$CQ:$CV,C$1,FALSE),IF($A$9="Energie  et  lubrifiants",VLOOKUP($A17,OUTIL!$CY:$DD,C$1,FALSE),IF($A$9="Or industriel",VLOOKUP($A17,OUTIL!$DG:$DL,C$1,FALSE),IF($A$9="Produits bruts d'origine animale et vegetale",VLOOKUP($A17,OUTIL!$DO:$DT,C$1,FALSE),IF($A$9="Produits bruts d'origine minerale",VLOOKUP($A17,OUTIL!$DW:$EB,C$1,FALSE),IF($A$9="Produits finis de consommation",VLOOKUP($A17,OUTIL!$EE:$EJ,C$1,FALSE),IF($A$9="Produits finis d'equipement agricole",VLOOKUP($A17,OUTIL!$EM:$ER,C$1,FALSE),IF($A$9="Produits finis d'equipement industriel",VLOOKUP($A17,OUTIL!$EU:$EZ,C$1,FALSE),"Ahmadovitch")))))))))/1000,0)</f>
        <v>28938</v>
      </c>
      <c r="D17" s="5">
        <f>ROUND(IF($A$9="Alimentation, boissons et tabacs",VLOOKUP($A17,OUTIL!$CH:$CM,D$1,FALSE),IF($A$9="Demi produits",VLOOKUP($A17,OUTIL!$CQ:$CV,D$1,FALSE),IF($A$9="Energie  et  lubrifiants",VLOOKUP($A17,OUTIL!$CY:$DD,D$1,FALSE),IF($A$9="Or industriel",VLOOKUP($A17,OUTIL!$DG:$DL,D$1,FALSE),IF($A$9="Produits bruts d'origine animale et vegetale",VLOOKUP($A17,OUTIL!$DO:$DT,D$1,FALSE),IF($A$9="Produits bruts d'origine minerale",VLOOKUP($A17,OUTIL!$DW:$EB,D$1,FALSE),IF($A$9="Produits finis de consommation",VLOOKUP($A17,OUTIL!$EE:$EJ,D$1,FALSE),IF($A$9="Produits finis d'equipement agricole",VLOOKUP($A17,OUTIL!$EM:$ER,D$1,FALSE),IF($A$9="Produits finis d'equipement industriel",VLOOKUP($A17,OUTIL!$EU:$EZ,D$1,FALSE),"Ahmadovitch")))))))))/1000,0)</f>
        <v>1179305</v>
      </c>
      <c r="E17" s="5">
        <f>ROUND(IF($A$9="Alimentation, boissons et tabacs",VLOOKUP($A17,OUTIL!$CH:$CM,E$1,FALSE),IF($A$9="Demi produits",VLOOKUP($A17,OUTIL!$CQ:$CV,E$1,FALSE),IF($A$9="Energie  et  lubrifiants",VLOOKUP($A17,OUTIL!$CY:$DD,E$1,FALSE),IF($A$9="Or industriel",VLOOKUP($A17,OUTIL!$DG:$DL,E$1,FALSE),IF($A$9="Produits bruts d'origine animale et vegetale",VLOOKUP($A17,OUTIL!$DO:$DT,E$1,FALSE),IF($A$9="Produits bruts d'origine minerale",VLOOKUP($A17,OUTIL!$DW:$EB,E$1,FALSE),IF($A$9="Produits finis de consommation",VLOOKUP($A17,OUTIL!$EE:$EJ,E$1,FALSE),IF($A$9="Produits finis d'equipement agricole",VLOOKUP($A17,OUTIL!$EM:$ER,E$1,FALSE),IF($A$9="Produits finis d'equipement industriel",VLOOKUP($A17,OUTIL!$EU:$EZ,E$1,FALSE),"Ahmadovitch")))))))))/1000,0)</f>
        <v>26326</v>
      </c>
      <c r="F17" s="5">
        <f>ROUND(IF($A$9="Alimentation, boissons et tabacs",VLOOKUP($A17,OUTIL!$CH:$CM,F$1,FALSE),IF($A$9="Demi produits",VLOOKUP($A17,OUTIL!$CQ:$CV,F$1,FALSE),IF($A$9="Energie  et  lubrifiants",VLOOKUP($A17,OUTIL!$CY:$DD,F$1,FALSE),IF($A$9="Or industriel",VLOOKUP($A17,OUTIL!$DG:$DL,F$1,FALSE),IF($A$9="Produits bruts d'origine animale et vegetale",VLOOKUP($A17,OUTIL!$DO:$DT,F$1,FALSE),IF($A$9="Produits bruts d'origine minerale",VLOOKUP($A17,OUTIL!$DW:$EB,F$1,FALSE),IF($A$9="Produits finis de consommation",VLOOKUP($A17,OUTIL!$EE:$EJ,F$1,FALSE),IF($A$9="Produits finis d'equipement agricole",VLOOKUP($A17,OUTIL!$EM:$ER,F$1,FALSE),IF($A$9="Produits finis d'equipement industriel",VLOOKUP($A17,OUTIL!$EU:$EZ,F$1,FALSE),"Ahmadovitch")))))))))/1000,0)</f>
        <v>1055875</v>
      </c>
    </row>
    <row r="18" spans="1:6" ht="16.5" x14ac:dyDescent="0.3">
      <c r="A18">
        <v>9</v>
      </c>
      <c r="B18" s="5" t="str">
        <f>IF($A$9="Alimentation, boissons et tabacs",VLOOKUP(VLOOKUP($A18,OUTIL!$CH:$CM,B$1,FALSE),REF!$K:$L,2,FALSE),IF($A$9="Demi produits",VLOOKUP(VLOOKUP($A18,OUTIL!$CQ:$CV,B$1,FALSE),REF!$N:$O,2,FALSE),IF($A$9="Energie  et  lubrifiants",VLOOKUP(VLOOKUP($A18,OUTIL!$CY:$DD,B$1,FALSE),REF!$Z:$AA,2,FALSE),IF($A$9="Or industriel",VLOOKUP(VLOOKUP($A18,OUTIL!$DG:$DL,B$1,FALSE),REF!$AC:$AD,2,FALSE),IF($A$9="Produits bruts d'origine animale et vegetale",VLOOKUP(VLOOKUP($A18,OUTIL!$DO:$DT,B$1,FALSE),REF!$Q:$R,2,FALSE),IF($A$9="Produits bruts d'origine minerale",VLOOKUP(VLOOKUP($A18,OUTIL!$DW:$EB,B$1,FALSE),REF!$AF:$AG,2,FALSE),IF($A$9="Produits finis de consommation",VLOOKUP(VLOOKUP($A18,OUTIL!$EE:$EJ,B$1,FALSE),REF!$T:$U,2,FALSE),IF($A$9="Produits finis d'equipement agricole",VLOOKUP(VLOOKUP($A18,OUTIL!$EM:$ER,B$1,FALSE),REF!$AI:$AJ,2,FALSE),IF($A$9="Produits finis d'equipement industriel",VLOOKUP(VLOOKUP($A18,OUTIL!$EU:$EZ,B$1,FALSE),REF!$W:$X,2,FALSE),"Ahmadovitch")))))))))</f>
        <v>Thé</v>
      </c>
      <c r="C18" s="5">
        <f>ROUND(IF($A$9="Alimentation, boissons et tabacs",VLOOKUP($A18,OUTIL!$CH:$CM,C$1,FALSE),IF($A$9="Demi produits",VLOOKUP($A18,OUTIL!$CQ:$CV,C$1,FALSE),IF($A$9="Energie  et  lubrifiants",VLOOKUP($A18,OUTIL!$CY:$DD,C$1,FALSE),IF($A$9="Or industriel",VLOOKUP($A18,OUTIL!$DG:$DL,C$1,FALSE),IF($A$9="Produits bruts d'origine animale et vegetale",VLOOKUP($A18,OUTIL!$DO:$DT,C$1,FALSE),IF($A$9="Produits bruts d'origine minerale",VLOOKUP($A18,OUTIL!$DW:$EB,C$1,FALSE),IF($A$9="Produits finis de consommation",VLOOKUP($A18,OUTIL!$EE:$EJ,C$1,FALSE),IF($A$9="Produits finis d'equipement agricole",VLOOKUP($A18,OUTIL!$EM:$ER,C$1,FALSE),IF($A$9="Produits finis d'equipement industriel",VLOOKUP($A18,OUTIL!$EU:$EZ,C$1,FALSE),"Ahmadovitch")))))))))/1000,0)</f>
        <v>33817</v>
      </c>
      <c r="D18" s="5">
        <f>ROUND(IF($A$9="Alimentation, boissons et tabacs",VLOOKUP($A18,OUTIL!$CH:$CM,D$1,FALSE),IF($A$9="Demi produits",VLOOKUP($A18,OUTIL!$CQ:$CV,D$1,FALSE),IF($A$9="Energie  et  lubrifiants",VLOOKUP($A18,OUTIL!$CY:$DD,D$1,FALSE),IF($A$9="Or industriel",VLOOKUP($A18,OUTIL!$DG:$DL,D$1,FALSE),IF($A$9="Produits bruts d'origine animale et vegetale",VLOOKUP($A18,OUTIL!$DO:$DT,D$1,FALSE),IF($A$9="Produits bruts d'origine minerale",VLOOKUP($A18,OUTIL!$DW:$EB,D$1,FALSE),IF($A$9="Produits finis de consommation",VLOOKUP($A18,OUTIL!$EE:$EJ,D$1,FALSE),IF($A$9="Produits finis d'equipement agricole",VLOOKUP($A18,OUTIL!$EM:$ER,D$1,FALSE),IF($A$9="Produits finis d'equipement industriel",VLOOKUP($A18,OUTIL!$EU:$EZ,D$1,FALSE),"Ahmadovitch")))))))))/1000,0)</f>
        <v>1014653</v>
      </c>
      <c r="E18" s="5">
        <f>ROUND(IF($A$9="Alimentation, boissons et tabacs",VLOOKUP($A18,OUTIL!$CH:$CM,E$1,FALSE),IF($A$9="Demi produits",VLOOKUP($A18,OUTIL!$CQ:$CV,E$1,FALSE),IF($A$9="Energie  et  lubrifiants",VLOOKUP($A18,OUTIL!$CY:$DD,E$1,FALSE),IF($A$9="Or industriel",VLOOKUP($A18,OUTIL!$DG:$DL,E$1,FALSE),IF($A$9="Produits bruts d'origine animale et vegetale",VLOOKUP($A18,OUTIL!$DO:$DT,E$1,FALSE),IF($A$9="Produits bruts d'origine minerale",VLOOKUP($A18,OUTIL!$DW:$EB,E$1,FALSE),IF($A$9="Produits finis de consommation",VLOOKUP($A18,OUTIL!$EE:$EJ,E$1,FALSE),IF($A$9="Produits finis d'equipement agricole",VLOOKUP($A18,OUTIL!$EM:$ER,E$1,FALSE),IF($A$9="Produits finis d'equipement industriel",VLOOKUP($A18,OUTIL!$EU:$EZ,E$1,FALSE),"Ahmadovitch")))))))))/1000,0)</f>
        <v>34875</v>
      </c>
      <c r="F18" s="5">
        <f>ROUND(IF($A$9="Alimentation, boissons et tabacs",VLOOKUP($A18,OUTIL!$CH:$CM,F$1,FALSE),IF($A$9="Demi produits",VLOOKUP($A18,OUTIL!$CQ:$CV,F$1,FALSE),IF($A$9="Energie  et  lubrifiants",VLOOKUP($A18,OUTIL!$CY:$DD,F$1,FALSE),IF($A$9="Or industriel",VLOOKUP($A18,OUTIL!$DG:$DL,F$1,FALSE),IF($A$9="Produits bruts d'origine animale et vegetale",VLOOKUP($A18,OUTIL!$DO:$DT,F$1,FALSE),IF($A$9="Produits bruts d'origine minerale",VLOOKUP($A18,OUTIL!$DW:$EB,F$1,FALSE),IF($A$9="Produits finis de consommation",VLOOKUP($A18,OUTIL!$EE:$EJ,F$1,FALSE),IF($A$9="Produits finis d'equipement agricole",VLOOKUP($A18,OUTIL!$EM:$ER,F$1,FALSE),IF($A$9="Produits finis d'equipement industriel",VLOOKUP($A18,OUTIL!$EU:$EZ,F$1,FALSE),"Ahmadovitch")))))))))/1000,0)</f>
        <v>1051773</v>
      </c>
    </row>
    <row r="19" spans="1:6" ht="16.5" x14ac:dyDescent="0.3">
      <c r="A19">
        <v>10</v>
      </c>
      <c r="B19" s="5" t="str">
        <f>IF($A$9="Alimentation, boissons et tabacs",VLOOKUP(VLOOKUP($A19,OUTIL!$CH:$CM,B$1,FALSE),REF!$K:$L,2,FALSE),IF($A$9="Demi produits",VLOOKUP(VLOOKUP($A19,OUTIL!$CQ:$CV,B$1,FALSE),REF!$N:$O,2,FALSE),IF($A$9="Energie  et  lubrifiants",VLOOKUP(VLOOKUP($A19,OUTIL!$CY:$DD,B$1,FALSE),REF!$Z:$AA,2,FALSE),IF($A$9="Or industriel",VLOOKUP(VLOOKUP($A19,OUTIL!$DG:$DL,B$1,FALSE),REF!$AC:$AD,2,FALSE),IF($A$9="Produits bruts d'origine animale et vegetale",VLOOKUP(VLOOKUP($A19,OUTIL!$DO:$DT,B$1,FALSE),REF!$Q:$R,2,FALSE),IF($A$9="Produits bruts d'origine minerale",VLOOKUP(VLOOKUP($A19,OUTIL!$DW:$EB,B$1,FALSE),REF!$AF:$AG,2,FALSE),IF($A$9="Produits finis de consommation",VLOOKUP(VLOOKUP($A19,OUTIL!$EE:$EJ,B$1,FALSE),REF!$T:$U,2,FALSE),IF($A$9="Produits finis d'equipement agricole",VLOOKUP(VLOOKUP($A19,OUTIL!$EM:$ER,B$1,FALSE),REF!$AI:$AJ,2,FALSE),IF($A$9="Produits finis d'equipement industriel",VLOOKUP(VLOOKUP($A19,OUTIL!$EU:$EZ,B$1,FALSE),REF!$W:$X,2,FALSE),"Ahmadovitch")))))))))</f>
        <v>Patisseries et préparations à base de céréales</v>
      </c>
      <c r="C19" s="5">
        <f>ROUND(IF($A$9="Alimentation, boissons et tabacs",VLOOKUP($A19,OUTIL!$CH:$CM,C$1,FALSE),IF($A$9="Demi produits",VLOOKUP($A19,OUTIL!$CQ:$CV,C$1,FALSE),IF($A$9="Energie  et  lubrifiants",VLOOKUP($A19,OUTIL!$CY:$DD,C$1,FALSE),IF($A$9="Or industriel",VLOOKUP($A19,OUTIL!$DG:$DL,C$1,FALSE),IF($A$9="Produits bruts d'origine animale et vegetale",VLOOKUP($A19,OUTIL!$DO:$DT,C$1,FALSE),IF($A$9="Produits bruts d'origine minerale",VLOOKUP($A19,OUTIL!$DW:$EB,C$1,FALSE),IF($A$9="Produits finis de consommation",VLOOKUP($A19,OUTIL!$EE:$EJ,C$1,FALSE),IF($A$9="Produits finis d'equipement agricole",VLOOKUP($A19,OUTIL!$EM:$ER,C$1,FALSE),IF($A$9="Produits finis d'equipement industriel",VLOOKUP($A19,OUTIL!$EU:$EZ,C$1,FALSE),"Ahmadovitch")))))))))/1000,0)</f>
        <v>33159</v>
      </c>
      <c r="D19" s="5">
        <f>ROUND(IF($A$9="Alimentation, boissons et tabacs",VLOOKUP($A19,OUTIL!$CH:$CM,D$1,FALSE),IF($A$9="Demi produits",VLOOKUP($A19,OUTIL!$CQ:$CV,D$1,FALSE),IF($A$9="Energie  et  lubrifiants",VLOOKUP($A19,OUTIL!$CY:$DD,D$1,FALSE),IF($A$9="Or industriel",VLOOKUP($A19,OUTIL!$DG:$DL,D$1,FALSE),IF($A$9="Produits bruts d'origine animale et vegetale",VLOOKUP($A19,OUTIL!$DO:$DT,D$1,FALSE),IF($A$9="Produits bruts d'origine minerale",VLOOKUP($A19,OUTIL!$DW:$EB,D$1,FALSE),IF($A$9="Produits finis de consommation",VLOOKUP($A19,OUTIL!$EE:$EJ,D$1,FALSE),IF($A$9="Produits finis d'equipement agricole",VLOOKUP($A19,OUTIL!$EM:$ER,D$1,FALSE),IF($A$9="Produits finis d'equipement industriel",VLOOKUP($A19,OUTIL!$EU:$EZ,D$1,FALSE),"Ahmadovitch")))))))))/1000,0)</f>
        <v>958195</v>
      </c>
      <c r="E19" s="5">
        <f>ROUND(IF($A$9="Alimentation, boissons et tabacs",VLOOKUP($A19,OUTIL!$CH:$CM,E$1,FALSE),IF($A$9="Demi produits",VLOOKUP($A19,OUTIL!$CQ:$CV,E$1,FALSE),IF($A$9="Energie  et  lubrifiants",VLOOKUP($A19,OUTIL!$CY:$DD,E$1,FALSE),IF($A$9="Or industriel",VLOOKUP($A19,OUTIL!$DG:$DL,E$1,FALSE),IF($A$9="Produits bruts d'origine animale et vegetale",VLOOKUP($A19,OUTIL!$DO:$DT,E$1,FALSE),IF($A$9="Produits bruts d'origine minerale",VLOOKUP($A19,OUTIL!$DW:$EB,E$1,FALSE),IF($A$9="Produits finis de consommation",VLOOKUP($A19,OUTIL!$EE:$EJ,E$1,FALSE),IF($A$9="Produits finis d'equipement agricole",VLOOKUP($A19,OUTIL!$EM:$ER,E$1,FALSE),IF($A$9="Produits finis d'equipement industriel",VLOOKUP($A19,OUTIL!$EU:$EZ,E$1,FALSE),"Ahmadovitch")))))))))/1000,0)</f>
        <v>32565</v>
      </c>
      <c r="F19" s="5">
        <f>ROUND(IF($A$9="Alimentation, boissons et tabacs",VLOOKUP($A19,OUTIL!$CH:$CM,F$1,FALSE),IF($A$9="Demi produits",VLOOKUP($A19,OUTIL!$CQ:$CV,F$1,FALSE),IF($A$9="Energie  et  lubrifiants",VLOOKUP($A19,OUTIL!$CY:$DD,F$1,FALSE),IF($A$9="Or industriel",VLOOKUP($A19,OUTIL!$DG:$DL,F$1,FALSE),IF($A$9="Produits bruts d'origine animale et vegetale",VLOOKUP($A19,OUTIL!$DO:$DT,F$1,FALSE),IF($A$9="Produits bruts d'origine minerale",VLOOKUP($A19,OUTIL!$DW:$EB,F$1,FALSE),IF($A$9="Produits finis de consommation",VLOOKUP($A19,OUTIL!$EE:$EJ,F$1,FALSE),IF($A$9="Produits finis d'equipement agricole",VLOOKUP($A19,OUTIL!$EM:$ER,F$1,FALSE),IF($A$9="Produits finis d'equipement industriel",VLOOKUP($A19,OUTIL!$EU:$EZ,F$1,FALSE),"Ahmadovitch")))))))))/1000,0)</f>
        <v>918056</v>
      </c>
    </row>
    <row r="20" spans="1:6" ht="16.5" x14ac:dyDescent="0.3">
      <c r="A20">
        <v>11</v>
      </c>
      <c r="B20" s="5" t="str">
        <f>IF($A$9="Alimentation, boissons et tabacs",VLOOKUP(VLOOKUP($A20,OUTIL!$CH:$CM,B$1,FALSE),REF!$K:$L,2,FALSE),IF($A$9="Demi produits",VLOOKUP(VLOOKUP($A20,OUTIL!$CQ:$CV,B$1,FALSE),REF!$N:$O,2,FALSE),IF($A$9="Energie  et  lubrifiants",VLOOKUP(VLOOKUP($A20,OUTIL!$CY:$DD,B$1,FALSE),REF!$Z:$AA,2,FALSE),IF($A$9="Or industriel",VLOOKUP(VLOOKUP($A20,OUTIL!$DG:$DL,B$1,FALSE),REF!$AC:$AD,2,FALSE),IF($A$9="Produits bruts d'origine animale et vegetale",VLOOKUP(VLOOKUP($A20,OUTIL!$DO:$DT,B$1,FALSE),REF!$Q:$R,2,FALSE),IF($A$9="Produits bruts d'origine minerale",VLOOKUP(VLOOKUP($A20,OUTIL!$DW:$EB,B$1,FALSE),REF!$AF:$AG,2,FALSE),IF($A$9="Produits finis de consommation",VLOOKUP(VLOOKUP($A20,OUTIL!$EE:$EJ,B$1,FALSE),REF!$T:$U,2,FALSE),IF($A$9="Produits finis d'equipement agricole",VLOOKUP(VLOOKUP($A20,OUTIL!$EM:$ER,B$1,FALSE),REF!$AI:$AJ,2,FALSE),IF($A$9="Produits finis d'equipement industriel",VLOOKUP(VLOOKUP($A20,OUTIL!$EU:$EZ,B$1,FALSE),REF!$W:$X,2,FALSE),"Ahmadovitch")))))))))</f>
        <v>Tabacs</v>
      </c>
      <c r="C20" s="5">
        <f>ROUND(IF($A$9="Alimentation, boissons et tabacs",VLOOKUP($A20,OUTIL!$CH:$CM,C$1,FALSE),IF($A$9="Demi produits",VLOOKUP($A20,OUTIL!$CQ:$CV,C$1,FALSE),IF($A$9="Energie  et  lubrifiants",VLOOKUP($A20,OUTIL!$CY:$DD,C$1,FALSE),IF($A$9="Or industriel",VLOOKUP($A20,OUTIL!$DG:$DL,C$1,FALSE),IF($A$9="Produits bruts d'origine animale et vegetale",VLOOKUP($A20,OUTIL!$DO:$DT,C$1,FALSE),IF($A$9="Produits bruts d'origine minerale",VLOOKUP($A20,OUTIL!$DW:$EB,C$1,FALSE),IF($A$9="Produits finis de consommation",VLOOKUP($A20,OUTIL!$EE:$EJ,C$1,FALSE),IF($A$9="Produits finis d'equipement agricole",VLOOKUP($A20,OUTIL!$EM:$ER,C$1,FALSE),IF($A$9="Produits finis d'equipement industriel",VLOOKUP($A20,OUTIL!$EU:$EZ,C$1,FALSE),"Ahmadovitch")))))))))/1000,0)</f>
        <v>5628</v>
      </c>
      <c r="D20" s="5">
        <f>ROUND(IF($A$9="Alimentation, boissons et tabacs",VLOOKUP($A20,OUTIL!$CH:$CM,D$1,FALSE),IF($A$9="Demi produits",VLOOKUP($A20,OUTIL!$CQ:$CV,D$1,FALSE),IF($A$9="Energie  et  lubrifiants",VLOOKUP($A20,OUTIL!$CY:$DD,D$1,FALSE),IF($A$9="Or industriel",VLOOKUP($A20,OUTIL!$DG:$DL,D$1,FALSE),IF($A$9="Produits bruts d'origine animale et vegetale",VLOOKUP($A20,OUTIL!$DO:$DT,D$1,FALSE),IF($A$9="Produits bruts d'origine minerale",VLOOKUP($A20,OUTIL!$DW:$EB,D$1,FALSE),IF($A$9="Produits finis de consommation",VLOOKUP($A20,OUTIL!$EE:$EJ,D$1,FALSE),IF($A$9="Produits finis d'equipement agricole",VLOOKUP($A20,OUTIL!$EM:$ER,D$1,FALSE),IF($A$9="Produits finis d'equipement industriel",VLOOKUP($A20,OUTIL!$EU:$EZ,D$1,FALSE),"Ahmadovitch")))))))))/1000,0)</f>
        <v>958068</v>
      </c>
      <c r="E20" s="5">
        <f>ROUND(IF($A$9="Alimentation, boissons et tabacs",VLOOKUP($A20,OUTIL!$CH:$CM,E$1,FALSE),IF($A$9="Demi produits",VLOOKUP($A20,OUTIL!$CQ:$CV,E$1,FALSE),IF($A$9="Energie  et  lubrifiants",VLOOKUP($A20,OUTIL!$CY:$DD,E$1,FALSE),IF($A$9="Or industriel",VLOOKUP($A20,OUTIL!$DG:$DL,E$1,FALSE),IF($A$9="Produits bruts d'origine animale et vegetale",VLOOKUP($A20,OUTIL!$DO:$DT,E$1,FALSE),IF($A$9="Produits bruts d'origine minerale",VLOOKUP($A20,OUTIL!$DW:$EB,E$1,FALSE),IF($A$9="Produits finis de consommation",VLOOKUP($A20,OUTIL!$EE:$EJ,E$1,FALSE),IF($A$9="Produits finis d'equipement agricole",VLOOKUP($A20,OUTIL!$EM:$ER,E$1,FALSE),IF($A$9="Produits finis d'equipement industriel",VLOOKUP($A20,OUTIL!$EU:$EZ,E$1,FALSE),"Ahmadovitch")))))))))/1000,0)</f>
        <v>7867</v>
      </c>
      <c r="F20" s="5">
        <f>ROUND(IF($A$9="Alimentation, boissons et tabacs",VLOOKUP($A20,OUTIL!$CH:$CM,F$1,FALSE),IF($A$9="Demi produits",VLOOKUP($A20,OUTIL!$CQ:$CV,F$1,FALSE),IF($A$9="Energie  et  lubrifiants",VLOOKUP($A20,OUTIL!$CY:$DD,F$1,FALSE),IF($A$9="Or industriel",VLOOKUP($A20,OUTIL!$DG:$DL,F$1,FALSE),IF($A$9="Produits bruts d'origine animale et vegetale",VLOOKUP($A20,OUTIL!$DO:$DT,F$1,FALSE),IF($A$9="Produits bruts d'origine minerale",VLOOKUP($A20,OUTIL!$DW:$EB,F$1,FALSE),IF($A$9="Produits finis de consommation",VLOOKUP($A20,OUTIL!$EE:$EJ,F$1,FALSE),IF($A$9="Produits finis d'equipement agricole",VLOOKUP($A20,OUTIL!$EM:$ER,F$1,FALSE),IF($A$9="Produits finis d'equipement industriel",VLOOKUP($A20,OUTIL!$EU:$EZ,F$1,FALSE),"Ahmadovitch")))))))))/1000,0)</f>
        <v>1069024</v>
      </c>
    </row>
    <row r="21" spans="1:6" ht="16.5" x14ac:dyDescent="0.3">
      <c r="A21">
        <v>12</v>
      </c>
      <c r="B21" s="5" t="str">
        <f>IF($A$9="Alimentation, boissons et tabacs",VLOOKUP(VLOOKUP($A21,OUTIL!$CH:$CM,B$1,FALSE),REF!$K:$L,2,FALSE),IF($A$9="Demi produits",VLOOKUP(VLOOKUP($A21,OUTIL!$CQ:$CV,B$1,FALSE),REF!$N:$O,2,FALSE),IF($A$9="Energie  et  lubrifiants",VLOOKUP(VLOOKUP($A21,OUTIL!$CY:$DD,B$1,FALSE),REF!$Z:$AA,2,FALSE),IF($A$9="Or industriel",VLOOKUP(VLOOKUP($A21,OUTIL!$DG:$DL,B$1,FALSE),REF!$AC:$AD,2,FALSE),IF($A$9="Produits bruts d'origine animale et vegetale",VLOOKUP(VLOOKUP($A21,OUTIL!$DO:$DT,B$1,FALSE),REF!$Q:$R,2,FALSE),IF($A$9="Produits bruts d'origine minerale",VLOOKUP(VLOOKUP($A21,OUTIL!$DW:$EB,B$1,FALSE),REF!$AF:$AG,2,FALSE),IF($A$9="Produits finis de consommation",VLOOKUP(VLOOKUP($A21,OUTIL!$EE:$EJ,B$1,FALSE),REF!$T:$U,2,FALSE),IF($A$9="Produits finis d'equipement agricole",VLOOKUP(VLOOKUP($A21,OUTIL!$EM:$ER,B$1,FALSE),REF!$AI:$AJ,2,FALSE),IF($A$9="Produits finis d'equipement industriel",VLOOKUP(VLOOKUP($A21,OUTIL!$EU:$EZ,B$1,FALSE),REF!$W:$X,2,FALSE),"Ahmadovitch")))))))))</f>
        <v>Dattes</v>
      </c>
      <c r="C21" s="5">
        <f>ROUND(IF($A$9="Alimentation, boissons et tabacs",VLOOKUP($A21,OUTIL!$CH:$CM,C$1,FALSE),IF($A$9="Demi produits",VLOOKUP($A21,OUTIL!$CQ:$CV,C$1,FALSE),IF($A$9="Energie  et  lubrifiants",VLOOKUP($A21,OUTIL!$CY:$DD,C$1,FALSE),IF($A$9="Or industriel",VLOOKUP($A21,OUTIL!$DG:$DL,C$1,FALSE),IF($A$9="Produits bruts d'origine animale et vegetale",VLOOKUP($A21,OUTIL!$DO:$DT,C$1,FALSE),IF($A$9="Produits bruts d'origine minerale",VLOOKUP($A21,OUTIL!$DW:$EB,C$1,FALSE),IF($A$9="Produits finis de consommation",VLOOKUP($A21,OUTIL!$EE:$EJ,C$1,FALSE),IF($A$9="Produits finis d'equipement agricole",VLOOKUP($A21,OUTIL!$EM:$ER,C$1,FALSE),IF($A$9="Produits finis d'equipement industriel",VLOOKUP($A21,OUTIL!$EU:$EZ,C$1,FALSE),"Ahmadovitch")))))))))/1000,0)</f>
        <v>55613</v>
      </c>
      <c r="D21" s="5">
        <f>ROUND(IF($A$9="Alimentation, boissons et tabacs",VLOOKUP($A21,OUTIL!$CH:$CM,D$1,FALSE),IF($A$9="Demi produits",VLOOKUP($A21,OUTIL!$CQ:$CV,D$1,FALSE),IF($A$9="Energie  et  lubrifiants",VLOOKUP($A21,OUTIL!$CY:$DD,D$1,FALSE),IF($A$9="Or industriel",VLOOKUP($A21,OUTIL!$DG:$DL,D$1,FALSE),IF($A$9="Produits bruts d'origine animale et vegetale",VLOOKUP($A21,OUTIL!$DO:$DT,D$1,FALSE),IF($A$9="Produits bruts d'origine minerale",VLOOKUP($A21,OUTIL!$DW:$EB,D$1,FALSE),IF($A$9="Produits finis de consommation",VLOOKUP($A21,OUTIL!$EE:$EJ,D$1,FALSE),IF($A$9="Produits finis d'equipement agricole",VLOOKUP($A21,OUTIL!$EM:$ER,D$1,FALSE),IF($A$9="Produits finis d'equipement industriel",VLOOKUP($A21,OUTIL!$EU:$EZ,D$1,FALSE),"Ahmadovitch")))))))))/1000,0)</f>
        <v>955908</v>
      </c>
      <c r="E21" s="5">
        <f>ROUND(IF($A$9="Alimentation, boissons et tabacs",VLOOKUP($A21,OUTIL!$CH:$CM,E$1,FALSE),IF($A$9="Demi produits",VLOOKUP($A21,OUTIL!$CQ:$CV,E$1,FALSE),IF($A$9="Energie  et  lubrifiants",VLOOKUP($A21,OUTIL!$CY:$DD,E$1,FALSE),IF($A$9="Or industriel",VLOOKUP($A21,OUTIL!$DG:$DL,E$1,FALSE),IF($A$9="Produits bruts d'origine animale et vegetale",VLOOKUP($A21,OUTIL!$DO:$DT,E$1,FALSE),IF($A$9="Produits bruts d'origine minerale",VLOOKUP($A21,OUTIL!$DW:$EB,E$1,FALSE),IF($A$9="Produits finis de consommation",VLOOKUP($A21,OUTIL!$EE:$EJ,E$1,FALSE),IF($A$9="Produits finis d'equipement agricole",VLOOKUP($A21,OUTIL!$EM:$ER,E$1,FALSE),IF($A$9="Produits finis d'equipement industriel",VLOOKUP($A21,OUTIL!$EU:$EZ,E$1,FALSE),"Ahmadovitch")))))))))/1000,0)</f>
        <v>88033</v>
      </c>
      <c r="F21" s="5">
        <f>ROUND(IF($A$9="Alimentation, boissons et tabacs",VLOOKUP($A21,OUTIL!$CH:$CM,F$1,FALSE),IF($A$9="Demi produits",VLOOKUP($A21,OUTIL!$CQ:$CV,F$1,FALSE),IF($A$9="Energie  et  lubrifiants",VLOOKUP($A21,OUTIL!$CY:$DD,F$1,FALSE),IF($A$9="Or industriel",VLOOKUP($A21,OUTIL!$DG:$DL,F$1,FALSE),IF($A$9="Produits bruts d'origine animale et vegetale",VLOOKUP($A21,OUTIL!$DO:$DT,F$1,FALSE),IF($A$9="Produits bruts d'origine minerale",VLOOKUP($A21,OUTIL!$DW:$EB,F$1,FALSE),IF($A$9="Produits finis de consommation",VLOOKUP($A21,OUTIL!$EE:$EJ,F$1,FALSE),IF($A$9="Produits finis d'equipement agricole",VLOOKUP($A21,OUTIL!$EM:$ER,F$1,FALSE),IF($A$9="Produits finis d'equipement industriel",VLOOKUP($A21,OUTIL!$EU:$EZ,F$1,FALSE),"Ahmadovitch")))))))))/1000,0)</f>
        <v>1681973</v>
      </c>
    </row>
    <row r="22" spans="1:6" ht="16.5" x14ac:dyDescent="0.3">
      <c r="A22">
        <v>13</v>
      </c>
      <c r="B22" s="5" t="str">
        <f>IF($A$9="Alimentation, boissons et tabacs",VLOOKUP(VLOOKUP($A22,OUTIL!$CH:$CM,B$1,FALSE),REF!$K:$L,2,FALSE),IF($A$9="Demi produits",VLOOKUP(VLOOKUP($A22,OUTIL!$CQ:$CV,B$1,FALSE),REF!$N:$O,2,FALSE),IF($A$9="Energie  et  lubrifiants",VLOOKUP(VLOOKUP($A22,OUTIL!$CY:$DD,B$1,FALSE),REF!$Z:$AA,2,FALSE),IF($A$9="Or industriel",VLOOKUP(VLOOKUP($A22,OUTIL!$DG:$DL,B$1,FALSE),REF!$AC:$AD,2,FALSE),IF($A$9="Produits bruts d'origine animale et vegetale",VLOOKUP(VLOOKUP($A22,OUTIL!$DO:$DT,B$1,FALSE),REF!$Q:$R,2,FALSE),IF($A$9="Produits bruts d'origine minerale",VLOOKUP(VLOOKUP($A22,OUTIL!$DW:$EB,B$1,FALSE),REF!$AF:$AG,2,FALSE),IF($A$9="Produits finis de consommation",VLOOKUP(VLOOKUP($A22,OUTIL!$EE:$EJ,B$1,FALSE),REF!$T:$U,2,FALSE),IF($A$9="Produits finis d'equipement agricole",VLOOKUP(VLOOKUP($A22,OUTIL!$EM:$ER,B$1,FALSE),REF!$AI:$AJ,2,FALSE),IF($A$9="Produits finis d'equipement industriel",VLOOKUP(VLOOKUP($A22,OUTIL!$EU:$EZ,B$1,FALSE),REF!$W:$X,2,FALSE),"Ahmadovitch")))))))))</f>
        <v>Crustacés, mollusques et coquillages</v>
      </c>
      <c r="C22" s="5">
        <f>ROUND(IF($A$9="Alimentation, boissons et tabacs",VLOOKUP($A22,OUTIL!$CH:$CM,C$1,FALSE),IF($A$9="Demi produits",VLOOKUP($A22,OUTIL!$CQ:$CV,C$1,FALSE),IF($A$9="Energie  et  lubrifiants",VLOOKUP($A22,OUTIL!$CY:$DD,C$1,FALSE),IF($A$9="Or industriel",VLOOKUP($A22,OUTIL!$DG:$DL,C$1,FALSE),IF($A$9="Produits bruts d'origine animale et vegetale",VLOOKUP($A22,OUTIL!$DO:$DT,C$1,FALSE),IF($A$9="Produits bruts d'origine minerale",VLOOKUP($A22,OUTIL!$DW:$EB,C$1,FALSE),IF($A$9="Produits finis de consommation",VLOOKUP($A22,OUTIL!$EE:$EJ,C$1,FALSE),IF($A$9="Produits finis d'equipement agricole",VLOOKUP($A22,OUTIL!$EM:$ER,C$1,FALSE),IF($A$9="Produits finis d'equipement industriel",VLOOKUP($A22,OUTIL!$EU:$EZ,C$1,FALSE),"Ahmadovitch")))))))))/1000,0)</f>
        <v>24040</v>
      </c>
      <c r="D22" s="5">
        <f>ROUND(IF($A$9="Alimentation, boissons et tabacs",VLOOKUP($A22,OUTIL!$CH:$CM,D$1,FALSE),IF($A$9="Demi produits",VLOOKUP($A22,OUTIL!$CQ:$CV,D$1,FALSE),IF($A$9="Energie  et  lubrifiants",VLOOKUP($A22,OUTIL!$CY:$DD,D$1,FALSE),IF($A$9="Or industriel",VLOOKUP($A22,OUTIL!$DG:$DL,D$1,FALSE),IF($A$9="Produits bruts d'origine animale et vegetale",VLOOKUP($A22,OUTIL!$DO:$DT,D$1,FALSE),IF($A$9="Produits bruts d'origine minerale",VLOOKUP($A22,OUTIL!$DW:$EB,D$1,FALSE),IF($A$9="Produits finis de consommation",VLOOKUP($A22,OUTIL!$EE:$EJ,D$1,FALSE),IF($A$9="Produits finis d'equipement agricole",VLOOKUP($A22,OUTIL!$EM:$ER,D$1,FALSE),IF($A$9="Produits finis d'equipement industriel",VLOOKUP($A22,OUTIL!$EU:$EZ,D$1,FALSE),"Ahmadovitch")))))))))/1000,0)</f>
        <v>835652</v>
      </c>
      <c r="E22" s="5">
        <f>ROUND(IF($A$9="Alimentation, boissons et tabacs",VLOOKUP($A22,OUTIL!$CH:$CM,E$1,FALSE),IF($A$9="Demi produits",VLOOKUP($A22,OUTIL!$CQ:$CV,E$1,FALSE),IF($A$9="Energie  et  lubrifiants",VLOOKUP($A22,OUTIL!$CY:$DD,E$1,FALSE),IF($A$9="Or industriel",VLOOKUP($A22,OUTIL!$DG:$DL,E$1,FALSE),IF($A$9="Produits bruts d'origine animale et vegetale",VLOOKUP($A22,OUTIL!$DO:$DT,E$1,FALSE),IF($A$9="Produits bruts d'origine minerale",VLOOKUP($A22,OUTIL!$DW:$EB,E$1,FALSE),IF($A$9="Produits finis de consommation",VLOOKUP($A22,OUTIL!$EE:$EJ,E$1,FALSE),IF($A$9="Produits finis d'equipement agricole",VLOOKUP($A22,OUTIL!$EM:$ER,E$1,FALSE),IF($A$9="Produits finis d'equipement industriel",VLOOKUP($A22,OUTIL!$EU:$EZ,E$1,FALSE),"Ahmadovitch")))))))))/1000,0)</f>
        <v>24401</v>
      </c>
      <c r="F22" s="5">
        <f>ROUND(IF($A$9="Alimentation, boissons et tabacs",VLOOKUP($A22,OUTIL!$CH:$CM,F$1,FALSE),IF($A$9="Demi produits",VLOOKUP($A22,OUTIL!$CQ:$CV,F$1,FALSE),IF($A$9="Energie  et  lubrifiants",VLOOKUP($A22,OUTIL!$CY:$DD,F$1,FALSE),IF($A$9="Or industriel",VLOOKUP($A22,OUTIL!$DG:$DL,F$1,FALSE),IF($A$9="Produits bruts d'origine animale et vegetale",VLOOKUP($A22,OUTIL!$DO:$DT,F$1,FALSE),IF($A$9="Produits bruts d'origine minerale",VLOOKUP($A22,OUTIL!$DW:$EB,F$1,FALSE),IF($A$9="Produits finis de consommation",VLOOKUP($A22,OUTIL!$EE:$EJ,F$1,FALSE),IF($A$9="Produits finis d'equipement agricole",VLOOKUP($A22,OUTIL!$EM:$ER,F$1,FALSE),IF($A$9="Produits finis d'equipement industriel",VLOOKUP($A22,OUTIL!$EU:$EZ,F$1,FALSE),"Ahmadovitch")))))))))/1000,0)</f>
        <v>824493</v>
      </c>
    </row>
    <row r="23" spans="1:6" ht="16.5" x14ac:dyDescent="0.3">
      <c r="A23">
        <v>14</v>
      </c>
      <c r="B23" s="5" t="str">
        <f>IF($A$9="Alimentation, boissons et tabacs",VLOOKUP(VLOOKUP($A23,OUTIL!$CH:$CM,B$1,FALSE),REF!$K:$L,2,FALSE),IF($A$9="Demi produits",VLOOKUP(VLOOKUP($A23,OUTIL!$CQ:$CV,B$1,FALSE),REF!$N:$O,2,FALSE),IF($A$9="Energie  et  lubrifiants",VLOOKUP(VLOOKUP($A23,OUTIL!$CY:$DD,B$1,FALSE),REF!$Z:$AA,2,FALSE),IF($A$9="Or industriel",VLOOKUP(VLOOKUP($A23,OUTIL!$DG:$DL,B$1,FALSE),REF!$AC:$AD,2,FALSE),IF($A$9="Produits bruts d'origine animale et vegetale",VLOOKUP(VLOOKUP($A23,OUTIL!$DO:$DT,B$1,FALSE),REF!$Q:$R,2,FALSE),IF($A$9="Produits bruts d'origine minerale",VLOOKUP(VLOOKUP($A23,OUTIL!$DW:$EB,B$1,FALSE),REF!$AF:$AG,2,FALSE),IF($A$9="Produits finis de consommation",VLOOKUP(VLOOKUP($A23,OUTIL!$EE:$EJ,B$1,FALSE),REF!$T:$U,2,FALSE),IF($A$9="Produits finis d'equipement agricole",VLOOKUP(VLOOKUP($A23,OUTIL!$EM:$ER,B$1,FALSE),REF!$AI:$AJ,2,FALSE),IF($A$9="Produits finis d'equipement industriel",VLOOKUP(VLOOKUP($A23,OUTIL!$EU:$EZ,B$1,FALSE),REF!$W:$X,2,FALSE),"Ahmadovitch")))))))))</f>
        <v>Fromage</v>
      </c>
      <c r="C23" s="5">
        <f>ROUND(IF($A$9="Alimentation, boissons et tabacs",VLOOKUP($A23,OUTIL!$CH:$CM,C$1,FALSE),IF($A$9="Demi produits",VLOOKUP($A23,OUTIL!$CQ:$CV,C$1,FALSE),IF($A$9="Energie  et  lubrifiants",VLOOKUP($A23,OUTIL!$CY:$DD,C$1,FALSE),IF($A$9="Or industriel",VLOOKUP($A23,OUTIL!$DG:$DL,C$1,FALSE),IF($A$9="Produits bruts d'origine animale et vegetale",VLOOKUP($A23,OUTIL!$DO:$DT,C$1,FALSE),IF($A$9="Produits bruts d'origine minerale",VLOOKUP($A23,OUTIL!$DW:$EB,C$1,FALSE),IF($A$9="Produits finis de consommation",VLOOKUP($A23,OUTIL!$EE:$EJ,C$1,FALSE),IF($A$9="Produits finis d'equipement agricole",VLOOKUP($A23,OUTIL!$EM:$ER,C$1,FALSE),IF($A$9="Produits finis d'equipement industriel",VLOOKUP($A23,OUTIL!$EU:$EZ,C$1,FALSE),"Ahmadovitch")))))))))/1000,0)</f>
        <v>13556</v>
      </c>
      <c r="D23" s="5">
        <f>ROUND(IF($A$9="Alimentation, boissons et tabacs",VLOOKUP($A23,OUTIL!$CH:$CM,D$1,FALSE),IF($A$9="Demi produits",VLOOKUP($A23,OUTIL!$CQ:$CV,D$1,FALSE),IF($A$9="Energie  et  lubrifiants",VLOOKUP($A23,OUTIL!$CY:$DD,D$1,FALSE),IF($A$9="Or industriel",VLOOKUP($A23,OUTIL!$DG:$DL,D$1,FALSE),IF($A$9="Produits bruts d'origine animale et vegetale",VLOOKUP($A23,OUTIL!$DO:$DT,D$1,FALSE),IF($A$9="Produits bruts d'origine minerale",VLOOKUP($A23,OUTIL!$DW:$EB,D$1,FALSE),IF($A$9="Produits finis de consommation",VLOOKUP($A23,OUTIL!$EE:$EJ,D$1,FALSE),IF($A$9="Produits finis d'equipement agricole",VLOOKUP($A23,OUTIL!$EM:$ER,D$1,FALSE),IF($A$9="Produits finis d'equipement industriel",VLOOKUP($A23,OUTIL!$EU:$EZ,D$1,FALSE),"Ahmadovitch")))))))))/1000,0)</f>
        <v>818293</v>
      </c>
      <c r="E23" s="5">
        <f>ROUND(IF($A$9="Alimentation, boissons et tabacs",VLOOKUP($A23,OUTIL!$CH:$CM,E$1,FALSE),IF($A$9="Demi produits",VLOOKUP($A23,OUTIL!$CQ:$CV,E$1,FALSE),IF($A$9="Energie  et  lubrifiants",VLOOKUP($A23,OUTIL!$CY:$DD,E$1,FALSE),IF($A$9="Or industriel",VLOOKUP($A23,OUTIL!$DG:$DL,E$1,FALSE),IF($A$9="Produits bruts d'origine animale et vegetale",VLOOKUP($A23,OUTIL!$DO:$DT,E$1,FALSE),IF($A$9="Produits bruts d'origine minerale",VLOOKUP($A23,OUTIL!$DW:$EB,E$1,FALSE),IF($A$9="Produits finis de consommation",VLOOKUP($A23,OUTIL!$EE:$EJ,E$1,FALSE),IF($A$9="Produits finis d'equipement agricole",VLOOKUP($A23,OUTIL!$EM:$ER,E$1,FALSE),IF($A$9="Produits finis d'equipement industriel",VLOOKUP($A23,OUTIL!$EU:$EZ,E$1,FALSE),"Ahmadovitch")))))))))/1000,0)</f>
        <v>12858</v>
      </c>
      <c r="F23" s="5">
        <f>ROUND(IF($A$9="Alimentation, boissons et tabacs",VLOOKUP($A23,OUTIL!$CH:$CM,F$1,FALSE),IF($A$9="Demi produits",VLOOKUP($A23,OUTIL!$CQ:$CV,F$1,FALSE),IF($A$9="Energie  et  lubrifiants",VLOOKUP($A23,OUTIL!$CY:$DD,F$1,FALSE),IF($A$9="Or industriel",VLOOKUP($A23,OUTIL!$DG:$DL,F$1,FALSE),IF($A$9="Produits bruts d'origine animale et vegetale",VLOOKUP($A23,OUTIL!$DO:$DT,F$1,FALSE),IF($A$9="Produits bruts d'origine minerale",VLOOKUP($A23,OUTIL!$DW:$EB,F$1,FALSE),IF($A$9="Produits finis de consommation",VLOOKUP($A23,OUTIL!$EE:$EJ,F$1,FALSE),IF($A$9="Produits finis d'equipement agricole",VLOOKUP($A23,OUTIL!$EM:$ER,F$1,FALSE),IF($A$9="Produits finis d'equipement industriel",VLOOKUP($A23,OUTIL!$EU:$EZ,F$1,FALSE),"Ahmadovitch")))))))))/1000,0)</f>
        <v>783408</v>
      </c>
    </row>
    <row r="24" spans="1:6" ht="16.5" x14ac:dyDescent="0.3">
      <c r="A24">
        <v>15</v>
      </c>
      <c r="B24" s="5" t="str">
        <f>IF($A$9="Alimentation, boissons et tabacs",VLOOKUP(VLOOKUP($A24,OUTIL!$CH:$CM,B$1,FALSE),REF!$K:$L,2,FALSE),IF($A$9="Demi produits",VLOOKUP(VLOOKUP($A24,OUTIL!$CQ:$CV,B$1,FALSE),REF!$N:$O,2,FALSE),IF($A$9="Energie  et  lubrifiants",VLOOKUP(VLOOKUP($A24,OUTIL!$CY:$DD,B$1,FALSE),REF!$Z:$AA,2,FALSE),IF($A$9="Or industriel",VLOOKUP(VLOOKUP($A24,OUTIL!$DG:$DL,B$1,FALSE),REF!$AC:$AD,2,FALSE),IF($A$9="Produits bruts d'origine animale et vegetale",VLOOKUP(VLOOKUP($A24,OUTIL!$DO:$DT,B$1,FALSE),REF!$Q:$R,2,FALSE),IF($A$9="Produits bruts d'origine minerale",VLOOKUP(VLOOKUP($A24,OUTIL!$DW:$EB,B$1,FALSE),REF!$AF:$AG,2,FALSE),IF($A$9="Produits finis de consommation",VLOOKUP(VLOOKUP($A24,OUTIL!$EE:$EJ,B$1,FALSE),REF!$T:$U,2,FALSE),IF($A$9="Produits finis d'equipement agricole",VLOOKUP(VLOOKUP($A24,OUTIL!$EM:$ER,B$1,FALSE),REF!$AI:$AJ,2,FALSE),IF($A$9="Produits finis d'equipement industriel",VLOOKUP(VLOOKUP($A24,OUTIL!$EU:$EZ,B$1,FALSE),REF!$W:$X,2,FALSE),"Ahmadovitch")))))))))</f>
        <v>Cacao et preparations à base de cacao</v>
      </c>
      <c r="C24" s="5">
        <f>ROUND(IF($A$9="Alimentation, boissons et tabacs",VLOOKUP($A24,OUTIL!$CH:$CM,C$1,FALSE),IF($A$9="Demi produits",VLOOKUP($A24,OUTIL!$CQ:$CV,C$1,FALSE),IF($A$9="Energie  et  lubrifiants",VLOOKUP($A24,OUTIL!$CY:$DD,C$1,FALSE),IF($A$9="Or industriel",VLOOKUP($A24,OUTIL!$DG:$DL,C$1,FALSE),IF($A$9="Produits bruts d'origine animale et vegetale",VLOOKUP($A24,OUTIL!$DO:$DT,C$1,FALSE),IF($A$9="Produits bruts d'origine minerale",VLOOKUP($A24,OUTIL!$DW:$EB,C$1,FALSE),IF($A$9="Produits finis de consommation",VLOOKUP($A24,OUTIL!$EE:$EJ,C$1,FALSE),IF($A$9="Produits finis d'equipement agricole",VLOOKUP($A24,OUTIL!$EM:$ER,C$1,FALSE),IF($A$9="Produits finis d'equipement industriel",VLOOKUP($A24,OUTIL!$EU:$EZ,C$1,FALSE),"Ahmadovitch")))))))))/1000,0)</f>
        <v>13118</v>
      </c>
      <c r="D24" s="5">
        <f>ROUND(IF($A$9="Alimentation, boissons et tabacs",VLOOKUP($A24,OUTIL!$CH:$CM,D$1,FALSE),IF($A$9="Demi produits",VLOOKUP($A24,OUTIL!$CQ:$CV,D$1,FALSE),IF($A$9="Energie  et  lubrifiants",VLOOKUP($A24,OUTIL!$CY:$DD,D$1,FALSE),IF($A$9="Or industriel",VLOOKUP($A24,OUTIL!$DG:$DL,D$1,FALSE),IF($A$9="Produits bruts d'origine animale et vegetale",VLOOKUP($A24,OUTIL!$DO:$DT,D$1,FALSE),IF($A$9="Produits bruts d'origine minerale",VLOOKUP($A24,OUTIL!$DW:$EB,D$1,FALSE),IF($A$9="Produits finis de consommation",VLOOKUP($A24,OUTIL!$EE:$EJ,D$1,FALSE),IF($A$9="Produits finis d'equipement agricole",VLOOKUP($A24,OUTIL!$EM:$ER,D$1,FALSE),IF($A$9="Produits finis d'equipement industriel",VLOOKUP($A24,OUTIL!$EU:$EZ,D$1,FALSE),"Ahmadovitch")))))))))/1000,0)</f>
        <v>796845</v>
      </c>
      <c r="E24" s="5">
        <f>ROUND(IF($A$9="Alimentation, boissons et tabacs",VLOOKUP($A24,OUTIL!$CH:$CM,E$1,FALSE),IF($A$9="Demi produits",VLOOKUP($A24,OUTIL!$CQ:$CV,E$1,FALSE),IF($A$9="Energie  et  lubrifiants",VLOOKUP($A24,OUTIL!$CY:$DD,E$1,FALSE),IF($A$9="Or industriel",VLOOKUP($A24,OUTIL!$DG:$DL,E$1,FALSE),IF($A$9="Produits bruts d'origine animale et vegetale",VLOOKUP($A24,OUTIL!$DO:$DT,E$1,FALSE),IF($A$9="Produits bruts d'origine minerale",VLOOKUP($A24,OUTIL!$DW:$EB,E$1,FALSE),IF($A$9="Produits finis de consommation",VLOOKUP($A24,OUTIL!$EE:$EJ,E$1,FALSE),IF($A$9="Produits finis d'equipement agricole",VLOOKUP($A24,OUTIL!$EM:$ER,E$1,FALSE),IF($A$9="Produits finis d'equipement industriel",VLOOKUP($A24,OUTIL!$EU:$EZ,E$1,FALSE),"Ahmadovitch")))))))))/1000,0)</f>
        <v>13178</v>
      </c>
      <c r="F24" s="5">
        <f>ROUND(IF($A$9="Alimentation, boissons et tabacs",VLOOKUP($A24,OUTIL!$CH:$CM,F$1,FALSE),IF($A$9="Demi produits",VLOOKUP($A24,OUTIL!$CQ:$CV,F$1,FALSE),IF($A$9="Energie  et  lubrifiants",VLOOKUP($A24,OUTIL!$CY:$DD,F$1,FALSE),IF($A$9="Or industriel",VLOOKUP($A24,OUTIL!$DG:$DL,F$1,FALSE),IF($A$9="Produits bruts d'origine animale et vegetale",VLOOKUP($A24,OUTIL!$DO:$DT,F$1,FALSE),IF($A$9="Produits bruts d'origine minerale",VLOOKUP($A24,OUTIL!$DW:$EB,F$1,FALSE),IF($A$9="Produits finis de consommation",VLOOKUP($A24,OUTIL!$EE:$EJ,F$1,FALSE),IF($A$9="Produits finis d'equipement agricole",VLOOKUP($A24,OUTIL!$EM:$ER,F$1,FALSE),IF($A$9="Produits finis d'equipement industriel",VLOOKUP($A24,OUTIL!$EU:$EZ,F$1,FALSE),"Ahmadovitch")))))))))/1000,0)</f>
        <v>778216</v>
      </c>
    </row>
    <row r="25" spans="1:6" ht="16.5" x14ac:dyDescent="0.3">
      <c r="A25">
        <v>16</v>
      </c>
      <c r="B25" s="5" t="str">
        <f>IF($A$9="Alimentation, boissons et tabacs",VLOOKUP(VLOOKUP($A25,OUTIL!$CH:$CM,B$1,FALSE),REF!$K:$L,2,FALSE),IF($A$9="Demi produits",VLOOKUP(VLOOKUP($A25,OUTIL!$CQ:$CV,B$1,FALSE),REF!$N:$O,2,FALSE),IF($A$9="Energie  et  lubrifiants",VLOOKUP(VLOOKUP($A25,OUTIL!$CY:$DD,B$1,FALSE),REF!$Z:$AA,2,FALSE),IF($A$9="Or industriel",VLOOKUP(VLOOKUP($A25,OUTIL!$DG:$DL,B$1,FALSE),REF!$AC:$AD,2,FALSE),IF($A$9="Produits bruts d'origine animale et vegetale",VLOOKUP(VLOOKUP($A25,OUTIL!$DO:$DT,B$1,FALSE),REF!$Q:$R,2,FALSE),IF($A$9="Produits bruts d'origine minerale",VLOOKUP(VLOOKUP($A25,OUTIL!$DW:$EB,B$1,FALSE),REF!$AF:$AG,2,FALSE),IF($A$9="Produits finis de consommation",VLOOKUP(VLOOKUP($A25,OUTIL!$EE:$EJ,B$1,FALSE),REF!$T:$U,2,FALSE),IF($A$9="Produits finis d'equipement agricole",VLOOKUP(VLOOKUP($A25,OUTIL!$EM:$ER,B$1,FALSE),REF!$AI:$AJ,2,FALSE),IF($A$9="Produits finis d'equipement industriel",VLOOKUP(VLOOKUP($A25,OUTIL!$EU:$EZ,B$1,FALSE),REF!$W:$X,2,FALSE),"Ahmadovitch")))))))))</f>
        <v>Orge</v>
      </c>
      <c r="C25" s="5">
        <f>ROUND(IF($A$9="Alimentation, boissons et tabacs",VLOOKUP($A25,OUTIL!$CH:$CM,C$1,FALSE),IF($A$9="Demi produits",VLOOKUP($A25,OUTIL!$CQ:$CV,C$1,FALSE),IF($A$9="Energie  et  lubrifiants",VLOOKUP($A25,OUTIL!$CY:$DD,C$1,FALSE),IF($A$9="Or industriel",VLOOKUP($A25,OUTIL!$DG:$DL,C$1,FALSE),IF($A$9="Produits bruts d'origine animale et vegetale",VLOOKUP($A25,OUTIL!$DO:$DT,C$1,FALSE),IF($A$9="Produits bruts d'origine minerale",VLOOKUP($A25,OUTIL!$DW:$EB,C$1,FALSE),IF($A$9="Produits finis de consommation",VLOOKUP($A25,OUTIL!$EE:$EJ,C$1,FALSE),IF($A$9="Produits finis d'equipement agricole",VLOOKUP($A25,OUTIL!$EM:$ER,C$1,FALSE),IF($A$9="Produits finis d'equipement industriel",VLOOKUP($A25,OUTIL!$EU:$EZ,C$1,FALSE),"Ahmadovitch")))))))))/1000,0)</f>
        <v>321588</v>
      </c>
      <c r="D25" s="5">
        <f>ROUND(IF($A$9="Alimentation, boissons et tabacs",VLOOKUP($A25,OUTIL!$CH:$CM,D$1,FALSE),IF($A$9="Demi produits",VLOOKUP($A25,OUTIL!$CQ:$CV,D$1,FALSE),IF($A$9="Energie  et  lubrifiants",VLOOKUP($A25,OUTIL!$CY:$DD,D$1,FALSE),IF($A$9="Or industriel",VLOOKUP($A25,OUTIL!$DG:$DL,D$1,FALSE),IF($A$9="Produits bruts d'origine animale et vegetale",VLOOKUP($A25,OUTIL!$DO:$DT,D$1,FALSE),IF($A$9="Produits bruts d'origine minerale",VLOOKUP($A25,OUTIL!$DW:$EB,D$1,FALSE),IF($A$9="Produits finis de consommation",VLOOKUP($A25,OUTIL!$EE:$EJ,D$1,FALSE),IF($A$9="Produits finis d'equipement agricole",VLOOKUP($A25,OUTIL!$EM:$ER,D$1,FALSE),IF($A$9="Produits finis d'equipement industriel",VLOOKUP($A25,OUTIL!$EU:$EZ,D$1,FALSE),"Ahmadovitch")))))))))/1000,0)</f>
        <v>776261</v>
      </c>
      <c r="E25" s="5">
        <f>ROUND(IF($A$9="Alimentation, boissons et tabacs",VLOOKUP($A25,OUTIL!$CH:$CM,E$1,FALSE),IF($A$9="Demi produits",VLOOKUP($A25,OUTIL!$CQ:$CV,E$1,FALSE),IF($A$9="Energie  et  lubrifiants",VLOOKUP($A25,OUTIL!$CY:$DD,E$1,FALSE),IF($A$9="Or industriel",VLOOKUP($A25,OUTIL!$DG:$DL,E$1,FALSE),IF($A$9="Produits bruts d'origine animale et vegetale",VLOOKUP($A25,OUTIL!$DO:$DT,E$1,FALSE),IF($A$9="Produits bruts d'origine minerale",VLOOKUP($A25,OUTIL!$DW:$EB,E$1,FALSE),IF($A$9="Produits finis de consommation",VLOOKUP($A25,OUTIL!$EE:$EJ,E$1,FALSE),IF($A$9="Produits finis d'equipement agricole",VLOOKUP($A25,OUTIL!$EM:$ER,E$1,FALSE),IF($A$9="Produits finis d'equipement industriel",VLOOKUP($A25,OUTIL!$EU:$EZ,E$1,FALSE),"Ahmadovitch")))))))))/1000,0)</f>
        <v>452821</v>
      </c>
      <c r="F25" s="5">
        <f>ROUND(IF($A$9="Alimentation, boissons et tabacs",VLOOKUP($A25,OUTIL!$CH:$CM,F$1,FALSE),IF($A$9="Demi produits",VLOOKUP($A25,OUTIL!$CQ:$CV,F$1,FALSE),IF($A$9="Energie  et  lubrifiants",VLOOKUP($A25,OUTIL!$CY:$DD,F$1,FALSE),IF($A$9="Or industriel",VLOOKUP($A25,OUTIL!$DG:$DL,F$1,FALSE),IF($A$9="Produits bruts d'origine animale et vegetale",VLOOKUP($A25,OUTIL!$DO:$DT,F$1,FALSE),IF($A$9="Produits bruts d'origine minerale",VLOOKUP($A25,OUTIL!$DW:$EB,F$1,FALSE),IF($A$9="Produits finis de consommation",VLOOKUP($A25,OUTIL!$EE:$EJ,F$1,FALSE),IF($A$9="Produits finis d'equipement agricole",VLOOKUP($A25,OUTIL!$EM:$ER,F$1,FALSE),IF($A$9="Produits finis d'equipement industriel",VLOOKUP($A25,OUTIL!$EU:$EZ,F$1,FALSE),"Ahmadovitch")))))))))/1000,0)</f>
        <v>1094814</v>
      </c>
    </row>
    <row r="26" spans="1:6" ht="16.5" x14ac:dyDescent="0.3">
      <c r="A26">
        <v>17</v>
      </c>
      <c r="B26" s="5" t="str">
        <f>IF($A$9="Alimentation, boissons et tabacs",VLOOKUP(VLOOKUP($A26,OUTIL!$CH:$CM,B$1,FALSE),REF!$K:$L,2,FALSE),IF($A$9="Demi produits",VLOOKUP(VLOOKUP($A26,OUTIL!$CQ:$CV,B$1,FALSE),REF!$N:$O,2,FALSE),IF($A$9="Energie  et  lubrifiants",VLOOKUP(VLOOKUP($A26,OUTIL!$CY:$DD,B$1,FALSE),REF!$Z:$AA,2,FALSE),IF($A$9="Or industriel",VLOOKUP(VLOOKUP($A26,OUTIL!$DG:$DL,B$1,FALSE),REF!$AC:$AD,2,FALSE),IF($A$9="Produits bruts d'origine animale et vegetale",VLOOKUP(VLOOKUP($A26,OUTIL!$DO:$DT,B$1,FALSE),REF!$Q:$R,2,FALSE),IF($A$9="Produits bruts d'origine minerale",VLOOKUP(VLOOKUP($A26,OUTIL!$DW:$EB,B$1,FALSE),REF!$AF:$AG,2,FALSE),IF($A$9="Produits finis de consommation",VLOOKUP(VLOOKUP($A26,OUTIL!$EE:$EJ,B$1,FALSE),REF!$T:$U,2,FALSE),IF($A$9="Produits finis d'equipement agricole",VLOOKUP(VLOOKUP($A26,OUTIL!$EM:$ER,B$1,FALSE),REF!$AI:$AJ,2,FALSE),IF($A$9="Produits finis d'equipement industriel",VLOOKUP(VLOOKUP($A26,OUTIL!$EU:$EZ,B$1,FALSE),REF!$W:$X,2,FALSE),"Ahmadovitch")))))))))</f>
        <v>Préparations pour l'alimentation des animaux.</v>
      </c>
      <c r="C26" s="5">
        <f>ROUND(IF($A$9="Alimentation, boissons et tabacs",VLOOKUP($A26,OUTIL!$CH:$CM,C$1,FALSE),IF($A$9="Demi produits",VLOOKUP($A26,OUTIL!$CQ:$CV,C$1,FALSE),IF($A$9="Energie  et  lubrifiants",VLOOKUP($A26,OUTIL!$CY:$DD,C$1,FALSE),IF($A$9="Or industriel",VLOOKUP($A26,OUTIL!$DG:$DL,C$1,FALSE),IF($A$9="Produits bruts d'origine animale et vegetale",VLOOKUP($A26,OUTIL!$DO:$DT,C$1,FALSE),IF($A$9="Produits bruts d'origine minerale",VLOOKUP($A26,OUTIL!$DW:$EB,C$1,FALSE),IF($A$9="Produits finis de consommation",VLOOKUP($A26,OUTIL!$EE:$EJ,C$1,FALSE),IF($A$9="Produits finis d'equipement agricole",VLOOKUP($A26,OUTIL!$EM:$ER,C$1,FALSE),IF($A$9="Produits finis d'equipement industriel",VLOOKUP($A26,OUTIL!$EU:$EZ,C$1,FALSE),"Ahmadovitch")))))))))/1000,0)</f>
        <v>112001</v>
      </c>
      <c r="D26" s="5">
        <f>ROUND(IF($A$9="Alimentation, boissons et tabacs",VLOOKUP($A26,OUTIL!$CH:$CM,D$1,FALSE),IF($A$9="Demi produits",VLOOKUP($A26,OUTIL!$CQ:$CV,D$1,FALSE),IF($A$9="Energie  et  lubrifiants",VLOOKUP($A26,OUTIL!$CY:$DD,D$1,FALSE),IF($A$9="Or industriel",VLOOKUP($A26,OUTIL!$DG:$DL,D$1,FALSE),IF($A$9="Produits bruts d'origine animale et vegetale",VLOOKUP($A26,OUTIL!$DO:$DT,D$1,FALSE),IF($A$9="Produits bruts d'origine minerale",VLOOKUP($A26,OUTIL!$DW:$EB,D$1,FALSE),IF($A$9="Produits finis de consommation",VLOOKUP($A26,OUTIL!$EE:$EJ,D$1,FALSE),IF($A$9="Produits finis d'equipement agricole",VLOOKUP($A26,OUTIL!$EM:$ER,D$1,FALSE),IF($A$9="Produits finis d'equipement industriel",VLOOKUP($A26,OUTIL!$EU:$EZ,D$1,FALSE),"Ahmadovitch")))))))))/1000,0)</f>
        <v>734889</v>
      </c>
      <c r="E26" s="5">
        <f>ROUND(IF($A$9="Alimentation, boissons et tabacs",VLOOKUP($A26,OUTIL!$CH:$CM,E$1,FALSE),IF($A$9="Demi produits",VLOOKUP($A26,OUTIL!$CQ:$CV,E$1,FALSE),IF($A$9="Energie  et  lubrifiants",VLOOKUP($A26,OUTIL!$CY:$DD,E$1,FALSE),IF($A$9="Or industriel",VLOOKUP($A26,OUTIL!$DG:$DL,E$1,FALSE),IF($A$9="Produits bruts d'origine animale et vegetale",VLOOKUP($A26,OUTIL!$DO:$DT,E$1,FALSE),IF($A$9="Produits bruts d'origine minerale",VLOOKUP($A26,OUTIL!$DW:$EB,E$1,FALSE),IF($A$9="Produits finis de consommation",VLOOKUP($A26,OUTIL!$EE:$EJ,E$1,FALSE),IF($A$9="Produits finis d'equipement agricole",VLOOKUP($A26,OUTIL!$EM:$ER,E$1,FALSE),IF($A$9="Produits finis d'equipement industriel",VLOOKUP($A26,OUTIL!$EU:$EZ,E$1,FALSE),"Ahmadovitch")))))))))/1000,0)</f>
        <v>129920</v>
      </c>
      <c r="F26" s="5">
        <f>ROUND(IF($A$9="Alimentation, boissons et tabacs",VLOOKUP($A26,OUTIL!$CH:$CM,F$1,FALSE),IF($A$9="Demi produits",VLOOKUP($A26,OUTIL!$CQ:$CV,F$1,FALSE),IF($A$9="Energie  et  lubrifiants",VLOOKUP($A26,OUTIL!$CY:$DD,F$1,FALSE),IF($A$9="Or industriel",VLOOKUP($A26,OUTIL!$DG:$DL,F$1,FALSE),IF($A$9="Produits bruts d'origine animale et vegetale",VLOOKUP($A26,OUTIL!$DO:$DT,F$1,FALSE),IF($A$9="Produits bruts d'origine minerale",VLOOKUP($A26,OUTIL!$DW:$EB,F$1,FALSE),IF($A$9="Produits finis de consommation",VLOOKUP($A26,OUTIL!$EE:$EJ,F$1,FALSE),IF($A$9="Produits finis d'equipement agricole",VLOOKUP($A26,OUTIL!$EM:$ER,F$1,FALSE),IF($A$9="Produits finis d'equipement industriel",VLOOKUP($A26,OUTIL!$EU:$EZ,F$1,FALSE),"Ahmadovitch")))))))))/1000,0)</f>
        <v>693302</v>
      </c>
    </row>
    <row r="27" spans="1:6" ht="16.5" x14ac:dyDescent="0.3">
      <c r="A27">
        <v>18</v>
      </c>
      <c r="B27" s="5" t="str">
        <f>IF($A$9="Alimentation, boissons et tabacs",VLOOKUP(VLOOKUP($A27,OUTIL!$CH:$CM,B$1,FALSE),REF!$K:$L,2,FALSE),IF($A$9="Demi produits",VLOOKUP(VLOOKUP($A27,OUTIL!$CQ:$CV,B$1,FALSE),REF!$N:$O,2,FALSE),IF($A$9="Energie  et  lubrifiants",VLOOKUP(VLOOKUP($A27,OUTIL!$CY:$DD,B$1,FALSE),REF!$Z:$AA,2,FALSE),IF($A$9="Or industriel",VLOOKUP(VLOOKUP($A27,OUTIL!$DG:$DL,B$1,FALSE),REF!$AC:$AD,2,FALSE),IF($A$9="Produits bruts d'origine animale et vegetale",VLOOKUP(VLOOKUP($A27,OUTIL!$DO:$DT,B$1,FALSE),REF!$Q:$R,2,FALSE),IF($A$9="Produits bruts d'origine minerale",VLOOKUP(VLOOKUP($A27,OUTIL!$DW:$EB,B$1,FALSE),REF!$AF:$AG,2,FALSE),IF($A$9="Produits finis de consommation",VLOOKUP(VLOOKUP($A27,OUTIL!$EE:$EJ,B$1,FALSE),REF!$T:$U,2,FALSE),IF($A$9="Produits finis d'equipement agricole",VLOOKUP(VLOOKUP($A27,OUTIL!$EM:$ER,B$1,FALSE),REF!$AI:$AJ,2,FALSE),IF($A$9="Produits finis d'equipement industriel",VLOOKUP(VLOOKUP($A27,OUTIL!$EU:$EZ,B$1,FALSE),REF!$W:$X,2,FALSE),"Ahmadovitch")))))))))</f>
        <v>Lait et produits de la laiterie autres que le beurre et le fromage</v>
      </c>
      <c r="C27" s="5">
        <f>ROUND(IF($A$9="Alimentation, boissons et tabacs",VLOOKUP($A27,OUTIL!$CH:$CM,C$1,FALSE),IF($A$9="Demi produits",VLOOKUP($A27,OUTIL!$CQ:$CV,C$1,FALSE),IF($A$9="Energie  et  lubrifiants",VLOOKUP($A27,OUTIL!$CY:$DD,C$1,FALSE),IF($A$9="Or industriel",VLOOKUP($A27,OUTIL!$DG:$DL,C$1,FALSE),IF($A$9="Produits bruts d'origine animale et vegetale",VLOOKUP($A27,OUTIL!$DO:$DT,C$1,FALSE),IF($A$9="Produits bruts d'origine minerale",VLOOKUP($A27,OUTIL!$DW:$EB,C$1,FALSE),IF($A$9="Produits finis de consommation",VLOOKUP($A27,OUTIL!$EE:$EJ,C$1,FALSE),IF($A$9="Produits finis d'equipement agricole",VLOOKUP($A27,OUTIL!$EM:$ER,C$1,FALSE),IF($A$9="Produits finis d'equipement industriel",VLOOKUP($A27,OUTIL!$EU:$EZ,C$1,FALSE),"Ahmadovitch")))))))))/1000,0)</f>
        <v>25271</v>
      </c>
      <c r="D27" s="5">
        <f>ROUND(IF($A$9="Alimentation, boissons et tabacs",VLOOKUP($A27,OUTIL!$CH:$CM,D$1,FALSE),IF($A$9="Demi produits",VLOOKUP($A27,OUTIL!$CQ:$CV,D$1,FALSE),IF($A$9="Energie  et  lubrifiants",VLOOKUP($A27,OUTIL!$CY:$DD,D$1,FALSE),IF($A$9="Or industriel",VLOOKUP($A27,OUTIL!$DG:$DL,D$1,FALSE),IF($A$9="Produits bruts d'origine animale et vegetale",VLOOKUP($A27,OUTIL!$DO:$DT,D$1,FALSE),IF($A$9="Produits bruts d'origine minerale",VLOOKUP($A27,OUTIL!$DW:$EB,D$1,FALSE),IF($A$9="Produits finis de consommation",VLOOKUP($A27,OUTIL!$EE:$EJ,D$1,FALSE),IF($A$9="Produits finis d'equipement agricole",VLOOKUP($A27,OUTIL!$EM:$ER,D$1,FALSE),IF($A$9="Produits finis d'equipement industriel",VLOOKUP($A27,OUTIL!$EU:$EZ,D$1,FALSE),"Ahmadovitch")))))))))/1000,0)</f>
        <v>648581</v>
      </c>
      <c r="E27" s="5">
        <f>ROUND(IF($A$9="Alimentation, boissons et tabacs",VLOOKUP($A27,OUTIL!$CH:$CM,E$1,FALSE),IF($A$9="Demi produits",VLOOKUP($A27,OUTIL!$CQ:$CV,E$1,FALSE),IF($A$9="Energie  et  lubrifiants",VLOOKUP($A27,OUTIL!$CY:$DD,E$1,FALSE),IF($A$9="Or industriel",VLOOKUP($A27,OUTIL!$DG:$DL,E$1,FALSE),IF($A$9="Produits bruts d'origine animale et vegetale",VLOOKUP($A27,OUTIL!$DO:$DT,E$1,FALSE),IF($A$9="Produits bruts d'origine minerale",VLOOKUP($A27,OUTIL!$DW:$EB,E$1,FALSE),IF($A$9="Produits finis de consommation",VLOOKUP($A27,OUTIL!$EE:$EJ,E$1,FALSE),IF($A$9="Produits finis d'equipement agricole",VLOOKUP($A27,OUTIL!$EM:$ER,E$1,FALSE),IF($A$9="Produits finis d'equipement industriel",VLOOKUP($A27,OUTIL!$EU:$EZ,E$1,FALSE),"Ahmadovitch")))))))))/1000,0)</f>
        <v>26195</v>
      </c>
      <c r="F27" s="5">
        <f>ROUND(IF($A$9="Alimentation, boissons et tabacs",VLOOKUP($A27,OUTIL!$CH:$CM,F$1,FALSE),IF($A$9="Demi produits",VLOOKUP($A27,OUTIL!$CQ:$CV,F$1,FALSE),IF($A$9="Energie  et  lubrifiants",VLOOKUP($A27,OUTIL!$CY:$DD,F$1,FALSE),IF($A$9="Or industriel",VLOOKUP($A27,OUTIL!$DG:$DL,F$1,FALSE),IF($A$9="Produits bruts d'origine animale et vegetale",VLOOKUP($A27,OUTIL!$DO:$DT,F$1,FALSE),IF($A$9="Produits bruts d'origine minerale",VLOOKUP($A27,OUTIL!$DW:$EB,F$1,FALSE),IF($A$9="Produits finis de consommation",VLOOKUP($A27,OUTIL!$EE:$EJ,F$1,FALSE),IF($A$9="Produits finis d'equipement agricole",VLOOKUP($A27,OUTIL!$EM:$ER,F$1,FALSE),IF($A$9="Produits finis d'equipement industriel",VLOOKUP($A27,OUTIL!$EU:$EZ,F$1,FALSE),"Ahmadovitch")))))))))/1000,0)</f>
        <v>636791</v>
      </c>
    </row>
    <row r="28" spans="1:6" ht="16.5" x14ac:dyDescent="0.3">
      <c r="A28">
        <v>19</v>
      </c>
      <c r="B28" s="5" t="str">
        <f>IF($A$9="Alimentation, boissons et tabacs",VLOOKUP(VLOOKUP($A28,OUTIL!$CH:$CM,B$1,FALSE),REF!$K:$L,2,FALSE),IF($A$9="Demi produits",VLOOKUP(VLOOKUP($A28,OUTIL!$CQ:$CV,B$1,FALSE),REF!$N:$O,2,FALSE),IF($A$9="Energie  et  lubrifiants",VLOOKUP(VLOOKUP($A28,OUTIL!$CY:$DD,B$1,FALSE),REF!$Z:$AA,2,FALSE),IF($A$9="Or industriel",VLOOKUP(VLOOKUP($A28,OUTIL!$DG:$DL,B$1,FALSE),REF!$AC:$AD,2,FALSE),IF($A$9="Produits bruts d'origine animale et vegetale",VLOOKUP(VLOOKUP($A28,OUTIL!$DO:$DT,B$1,FALSE),REF!$Q:$R,2,FALSE),IF($A$9="Produits bruts d'origine minerale",VLOOKUP(VLOOKUP($A28,OUTIL!$DW:$EB,B$1,FALSE),REF!$AF:$AG,2,FALSE),IF($A$9="Produits finis de consommation",VLOOKUP(VLOOKUP($A28,OUTIL!$EE:$EJ,B$1,FALSE),REF!$T:$U,2,FALSE),IF($A$9="Produits finis d'equipement agricole",VLOOKUP(VLOOKUP($A28,OUTIL!$EM:$ER,B$1,FALSE),REF!$AI:$AJ,2,FALSE),IF($A$9="Produits finis d'equipement industriel",VLOOKUP(VLOOKUP($A28,OUTIL!$EU:$EZ,B$1,FALSE),REF!$W:$X,2,FALSE),"Ahmadovitch")))))))))</f>
        <v>Epices</v>
      </c>
      <c r="C28" s="5">
        <f>ROUND(IF($A$9="Alimentation, boissons et tabacs",VLOOKUP($A28,OUTIL!$CH:$CM,C$1,FALSE),IF($A$9="Demi produits",VLOOKUP($A28,OUTIL!$CQ:$CV,C$1,FALSE),IF($A$9="Energie  et  lubrifiants",VLOOKUP($A28,OUTIL!$CY:$DD,C$1,FALSE),IF($A$9="Or industriel",VLOOKUP($A28,OUTIL!$DG:$DL,C$1,FALSE),IF($A$9="Produits bruts d'origine animale et vegetale",VLOOKUP($A28,OUTIL!$DO:$DT,C$1,FALSE),IF($A$9="Produits bruts d'origine minerale",VLOOKUP($A28,OUTIL!$DW:$EB,C$1,FALSE),IF($A$9="Produits finis de consommation",VLOOKUP($A28,OUTIL!$EE:$EJ,C$1,FALSE),IF($A$9="Produits finis d'equipement agricole",VLOOKUP($A28,OUTIL!$EM:$ER,C$1,FALSE),IF($A$9="Produits finis d'equipement industriel",VLOOKUP($A28,OUTIL!$EU:$EZ,C$1,FALSE),"Ahmadovitch")))))))))/1000,0)</f>
        <v>19654</v>
      </c>
      <c r="D28" s="5">
        <f>ROUND(IF($A$9="Alimentation, boissons et tabacs",VLOOKUP($A28,OUTIL!$CH:$CM,D$1,FALSE),IF($A$9="Demi produits",VLOOKUP($A28,OUTIL!$CQ:$CV,D$1,FALSE),IF($A$9="Energie  et  lubrifiants",VLOOKUP($A28,OUTIL!$CY:$DD,D$1,FALSE),IF($A$9="Or industriel",VLOOKUP($A28,OUTIL!$DG:$DL,D$1,FALSE),IF($A$9="Produits bruts d'origine animale et vegetale",VLOOKUP($A28,OUTIL!$DO:$DT,D$1,FALSE),IF($A$9="Produits bruts d'origine minerale",VLOOKUP($A28,OUTIL!$DW:$EB,D$1,FALSE),IF($A$9="Produits finis de consommation",VLOOKUP($A28,OUTIL!$EE:$EJ,D$1,FALSE),IF($A$9="Produits finis d'equipement agricole",VLOOKUP($A28,OUTIL!$EM:$ER,D$1,FALSE),IF($A$9="Produits finis d'equipement industriel",VLOOKUP($A28,OUTIL!$EU:$EZ,D$1,FALSE),"Ahmadovitch")))))))))/1000,0)</f>
        <v>616382</v>
      </c>
      <c r="E28" s="5">
        <f>ROUND(IF($A$9="Alimentation, boissons et tabacs",VLOOKUP($A28,OUTIL!$CH:$CM,E$1,FALSE),IF($A$9="Demi produits",VLOOKUP($A28,OUTIL!$CQ:$CV,E$1,FALSE),IF($A$9="Energie  et  lubrifiants",VLOOKUP($A28,OUTIL!$CY:$DD,E$1,FALSE),IF($A$9="Or industriel",VLOOKUP($A28,OUTIL!$DG:$DL,E$1,FALSE),IF($A$9="Produits bruts d'origine animale et vegetale",VLOOKUP($A28,OUTIL!$DO:$DT,E$1,FALSE),IF($A$9="Produits bruts d'origine minerale",VLOOKUP($A28,OUTIL!$DW:$EB,E$1,FALSE),IF($A$9="Produits finis de consommation",VLOOKUP($A28,OUTIL!$EE:$EJ,E$1,FALSE),IF($A$9="Produits finis d'equipement agricole",VLOOKUP($A28,OUTIL!$EM:$ER,E$1,FALSE),IF($A$9="Produits finis d'equipement industriel",VLOOKUP($A28,OUTIL!$EU:$EZ,E$1,FALSE),"Ahmadovitch")))))))))/1000,0)</f>
        <v>22806</v>
      </c>
      <c r="F28" s="5">
        <f>ROUND(IF($A$9="Alimentation, boissons et tabacs",VLOOKUP($A28,OUTIL!$CH:$CM,F$1,FALSE),IF($A$9="Demi produits",VLOOKUP($A28,OUTIL!$CQ:$CV,F$1,FALSE),IF($A$9="Energie  et  lubrifiants",VLOOKUP($A28,OUTIL!$CY:$DD,F$1,FALSE),IF($A$9="Or industriel",VLOOKUP($A28,OUTIL!$DG:$DL,F$1,FALSE),IF($A$9="Produits bruts d'origine animale et vegetale",VLOOKUP($A28,OUTIL!$DO:$DT,F$1,FALSE),IF($A$9="Produits bruts d'origine minerale",VLOOKUP($A28,OUTIL!$DW:$EB,F$1,FALSE),IF($A$9="Produits finis de consommation",VLOOKUP($A28,OUTIL!$EE:$EJ,F$1,FALSE),IF($A$9="Produits finis d'equipement agricole",VLOOKUP($A28,OUTIL!$EM:$ER,F$1,FALSE),IF($A$9="Produits finis d'equipement industriel",VLOOKUP($A28,OUTIL!$EU:$EZ,F$1,FALSE),"Ahmadovitch")))))))))/1000,0)</f>
        <v>739639</v>
      </c>
    </row>
    <row r="29" spans="1:6" ht="16.5" x14ac:dyDescent="0.3">
      <c r="A29">
        <v>20</v>
      </c>
      <c r="B29" s="5" t="str">
        <f>IF($A$9="Alimentation, boissons et tabacs",VLOOKUP(VLOOKUP($A29,OUTIL!$CH:$CM,B$1,FALSE),REF!$K:$L,2,FALSE),IF($A$9="Demi produits",VLOOKUP(VLOOKUP($A29,OUTIL!$CQ:$CV,B$1,FALSE),REF!$N:$O,2,FALSE),IF($A$9="Energie  et  lubrifiants",VLOOKUP(VLOOKUP($A29,OUTIL!$CY:$DD,B$1,FALSE),REF!$Z:$AA,2,FALSE),IF($A$9="Or industriel",VLOOKUP(VLOOKUP($A29,OUTIL!$DG:$DL,B$1,FALSE),REF!$AC:$AD,2,FALSE),IF($A$9="Produits bruts d'origine animale et vegetale",VLOOKUP(VLOOKUP($A29,OUTIL!$DO:$DT,B$1,FALSE),REF!$Q:$R,2,FALSE),IF($A$9="Produits bruts d'origine minerale",VLOOKUP(VLOOKUP($A29,OUTIL!$DW:$EB,B$1,FALSE),REF!$AF:$AG,2,FALSE),IF($A$9="Produits finis de consommation",VLOOKUP(VLOOKUP($A29,OUTIL!$EE:$EJ,B$1,FALSE),REF!$T:$U,2,FALSE),IF($A$9="Produits finis d'equipement agricole",VLOOKUP(VLOOKUP($A29,OUTIL!$EM:$ER,B$1,FALSE),REF!$AI:$AJ,2,FALSE),IF($A$9="Produits finis d'equipement industriel",VLOOKUP(VLOOKUP($A29,OUTIL!$EU:$EZ,B$1,FALSE),REF!$W:$X,2,FALSE),"Ahmadovitch")))))))))</f>
        <v>Bières; vins; vermouths; et autres boissons spiritueuses</v>
      </c>
      <c r="C29" s="5">
        <f>ROUND(IF($A$9="Alimentation, boissons et tabacs",VLOOKUP($A29,OUTIL!$CH:$CM,C$1,FALSE),IF($A$9="Demi produits",VLOOKUP($A29,OUTIL!$CQ:$CV,C$1,FALSE),IF($A$9="Energie  et  lubrifiants",VLOOKUP($A29,OUTIL!$CY:$DD,C$1,FALSE),IF($A$9="Or industriel",VLOOKUP($A29,OUTIL!$DG:$DL,C$1,FALSE),IF($A$9="Produits bruts d'origine animale et vegetale",VLOOKUP($A29,OUTIL!$DO:$DT,C$1,FALSE),IF($A$9="Produits bruts d'origine minerale",VLOOKUP($A29,OUTIL!$DW:$EB,C$1,FALSE),IF($A$9="Produits finis de consommation",VLOOKUP($A29,OUTIL!$EE:$EJ,C$1,FALSE),IF($A$9="Produits finis d'equipement agricole",VLOOKUP($A29,OUTIL!$EM:$ER,C$1,FALSE),IF($A$9="Produits finis d'equipement industriel",VLOOKUP($A29,OUTIL!$EU:$EZ,C$1,FALSE),"Ahmadovitch")))))))))/1000,0)</f>
        <v>29291</v>
      </c>
      <c r="D29" s="5">
        <f>ROUND(IF($A$9="Alimentation, boissons et tabacs",VLOOKUP($A29,OUTIL!$CH:$CM,D$1,FALSE),IF($A$9="Demi produits",VLOOKUP($A29,OUTIL!$CQ:$CV,D$1,FALSE),IF($A$9="Energie  et  lubrifiants",VLOOKUP($A29,OUTIL!$CY:$DD,D$1,FALSE),IF($A$9="Or industriel",VLOOKUP($A29,OUTIL!$DG:$DL,D$1,FALSE),IF($A$9="Produits bruts d'origine animale et vegetale",VLOOKUP($A29,OUTIL!$DO:$DT,D$1,FALSE),IF($A$9="Produits bruts d'origine minerale",VLOOKUP($A29,OUTIL!$DW:$EB,D$1,FALSE),IF($A$9="Produits finis de consommation",VLOOKUP($A29,OUTIL!$EE:$EJ,D$1,FALSE),IF($A$9="Produits finis d'equipement agricole",VLOOKUP($A29,OUTIL!$EM:$ER,D$1,FALSE),IF($A$9="Produits finis d'equipement industriel",VLOOKUP($A29,OUTIL!$EU:$EZ,D$1,FALSE),"Ahmadovitch")))))))))/1000,0)</f>
        <v>599754</v>
      </c>
      <c r="E29" s="5">
        <f>ROUND(IF($A$9="Alimentation, boissons et tabacs",VLOOKUP($A29,OUTIL!$CH:$CM,E$1,FALSE),IF($A$9="Demi produits",VLOOKUP($A29,OUTIL!$CQ:$CV,E$1,FALSE),IF($A$9="Energie  et  lubrifiants",VLOOKUP($A29,OUTIL!$CY:$DD,E$1,FALSE),IF($A$9="Or industriel",VLOOKUP($A29,OUTIL!$DG:$DL,E$1,FALSE),IF($A$9="Produits bruts d'origine animale et vegetale",VLOOKUP($A29,OUTIL!$DO:$DT,E$1,FALSE),IF($A$9="Produits bruts d'origine minerale",VLOOKUP($A29,OUTIL!$DW:$EB,E$1,FALSE),IF($A$9="Produits finis de consommation",VLOOKUP($A29,OUTIL!$EE:$EJ,E$1,FALSE),IF($A$9="Produits finis d'equipement agricole",VLOOKUP($A29,OUTIL!$EM:$ER,E$1,FALSE),IF($A$9="Produits finis d'equipement industriel",VLOOKUP($A29,OUTIL!$EU:$EZ,E$1,FALSE),"Ahmadovitch")))))))))/1000,0)</f>
        <v>22119</v>
      </c>
      <c r="F29" s="5">
        <f>ROUND(IF($A$9="Alimentation, boissons et tabacs",VLOOKUP($A29,OUTIL!$CH:$CM,F$1,FALSE),IF($A$9="Demi produits",VLOOKUP($A29,OUTIL!$CQ:$CV,F$1,FALSE),IF($A$9="Energie  et  lubrifiants",VLOOKUP($A29,OUTIL!$CY:$DD,F$1,FALSE),IF($A$9="Or industriel",VLOOKUP($A29,OUTIL!$DG:$DL,F$1,FALSE),IF($A$9="Produits bruts d'origine animale et vegetale",VLOOKUP($A29,OUTIL!$DO:$DT,F$1,FALSE),IF($A$9="Produits bruts d'origine minerale",VLOOKUP($A29,OUTIL!$DW:$EB,F$1,FALSE),IF($A$9="Produits finis de consommation",VLOOKUP($A29,OUTIL!$EE:$EJ,F$1,FALSE),IF($A$9="Produits finis d'equipement agricole",VLOOKUP($A29,OUTIL!$EM:$ER,F$1,FALSE),IF($A$9="Produits finis d'equipement industriel",VLOOKUP($A29,OUTIL!$EU:$EZ,F$1,FALSE),"Ahmadovitch")))))))))/1000,0)</f>
        <v>507074</v>
      </c>
    </row>
    <row r="30" spans="1:6" ht="16.5" x14ac:dyDescent="0.3">
      <c r="A30">
        <v>21</v>
      </c>
      <c r="B30" s="5" t="str">
        <f>IF($A$9="Alimentation, boissons et tabacs",VLOOKUP(VLOOKUP($A30,OUTIL!$CH:$CM,B$1,FALSE),REF!$K:$L,2,FALSE),IF($A$9="Demi produits",VLOOKUP(VLOOKUP($A30,OUTIL!$CQ:$CV,B$1,FALSE),REF!$N:$O,2,FALSE),IF($A$9="Energie  et  lubrifiants",VLOOKUP(VLOOKUP($A30,OUTIL!$CY:$DD,B$1,FALSE),REF!$Z:$AA,2,FALSE),IF($A$9="Or industriel",VLOOKUP(VLOOKUP($A30,OUTIL!$DG:$DL,B$1,FALSE),REF!$AC:$AD,2,FALSE),IF($A$9="Produits bruts d'origine animale et vegetale",VLOOKUP(VLOOKUP($A30,OUTIL!$DO:$DT,B$1,FALSE),REF!$Q:$R,2,FALSE),IF($A$9="Produits bruts d'origine minerale",VLOOKUP(VLOOKUP($A30,OUTIL!$DW:$EB,B$1,FALSE),REF!$AF:$AG,2,FALSE),IF($A$9="Produits finis de consommation",VLOOKUP(VLOOKUP($A30,OUTIL!$EE:$EJ,B$1,FALSE),REF!$T:$U,2,FALSE),IF($A$9="Produits finis d'equipement agricole",VLOOKUP(VLOOKUP($A30,OUTIL!$EM:$ER,B$1,FALSE),REF!$AI:$AJ,2,FALSE),IF($A$9="Produits finis d'equipement industriel",VLOOKUP(VLOOKUP($A30,OUTIL!$EU:$EZ,B$1,FALSE),REF!$W:$X,2,FALSE),"Ahmadovitch")))))))))</f>
        <v>Beurre</v>
      </c>
      <c r="C30" s="5">
        <f>ROUND(IF($A$9="Alimentation, boissons et tabacs",VLOOKUP($A30,OUTIL!$CH:$CM,C$1,FALSE),IF($A$9="Demi produits",VLOOKUP($A30,OUTIL!$CQ:$CV,C$1,FALSE),IF($A$9="Energie  et  lubrifiants",VLOOKUP($A30,OUTIL!$CY:$DD,C$1,FALSE),IF($A$9="Or industriel",VLOOKUP($A30,OUTIL!$DG:$DL,C$1,FALSE),IF($A$9="Produits bruts d'origine animale et vegetale",VLOOKUP($A30,OUTIL!$DO:$DT,C$1,FALSE),IF($A$9="Produits bruts d'origine minerale",VLOOKUP($A30,OUTIL!$DW:$EB,C$1,FALSE),IF($A$9="Produits finis de consommation",VLOOKUP($A30,OUTIL!$EE:$EJ,C$1,FALSE),IF($A$9="Produits finis d'equipement agricole",VLOOKUP($A30,OUTIL!$EM:$ER,C$1,FALSE),IF($A$9="Produits finis d'equipement industriel",VLOOKUP($A30,OUTIL!$EU:$EZ,C$1,FALSE),"Ahmadovitch")))))))))/1000,0)</f>
        <v>10510</v>
      </c>
      <c r="D30" s="5">
        <f>ROUND(IF($A$9="Alimentation, boissons et tabacs",VLOOKUP($A30,OUTIL!$CH:$CM,D$1,FALSE),IF($A$9="Demi produits",VLOOKUP($A30,OUTIL!$CQ:$CV,D$1,FALSE),IF($A$9="Energie  et  lubrifiants",VLOOKUP($A30,OUTIL!$CY:$DD,D$1,FALSE),IF($A$9="Or industriel",VLOOKUP($A30,OUTIL!$DG:$DL,D$1,FALSE),IF($A$9="Produits bruts d'origine animale et vegetale",VLOOKUP($A30,OUTIL!$DO:$DT,D$1,FALSE),IF($A$9="Produits bruts d'origine minerale",VLOOKUP($A30,OUTIL!$DW:$EB,D$1,FALSE),IF($A$9="Produits finis de consommation",VLOOKUP($A30,OUTIL!$EE:$EJ,D$1,FALSE),IF($A$9="Produits finis d'equipement agricole",VLOOKUP($A30,OUTIL!$EM:$ER,D$1,FALSE),IF($A$9="Produits finis d'equipement industriel",VLOOKUP($A30,OUTIL!$EU:$EZ,D$1,FALSE),"Ahmadovitch")))))))))/1000,0)</f>
        <v>587638</v>
      </c>
      <c r="E30" s="5">
        <f>ROUND(IF($A$9="Alimentation, boissons et tabacs",VLOOKUP($A30,OUTIL!$CH:$CM,E$1,FALSE),IF($A$9="Demi produits",VLOOKUP($A30,OUTIL!$CQ:$CV,E$1,FALSE),IF($A$9="Energie  et  lubrifiants",VLOOKUP($A30,OUTIL!$CY:$DD,E$1,FALSE),IF($A$9="Or industriel",VLOOKUP($A30,OUTIL!$DG:$DL,E$1,FALSE),IF($A$9="Produits bruts d'origine animale et vegetale",VLOOKUP($A30,OUTIL!$DO:$DT,E$1,FALSE),IF($A$9="Produits bruts d'origine minerale",VLOOKUP($A30,OUTIL!$DW:$EB,E$1,FALSE),IF($A$9="Produits finis de consommation",VLOOKUP($A30,OUTIL!$EE:$EJ,E$1,FALSE),IF($A$9="Produits finis d'equipement agricole",VLOOKUP($A30,OUTIL!$EM:$ER,E$1,FALSE),IF($A$9="Produits finis d'equipement industriel",VLOOKUP($A30,OUTIL!$EU:$EZ,E$1,FALSE),"Ahmadovitch")))))))))/1000,0)</f>
        <v>7336</v>
      </c>
      <c r="F30" s="5">
        <f>ROUND(IF($A$9="Alimentation, boissons et tabacs",VLOOKUP($A30,OUTIL!$CH:$CM,F$1,FALSE),IF($A$9="Demi produits",VLOOKUP($A30,OUTIL!$CQ:$CV,F$1,FALSE),IF($A$9="Energie  et  lubrifiants",VLOOKUP($A30,OUTIL!$CY:$DD,F$1,FALSE),IF($A$9="Or industriel",VLOOKUP($A30,OUTIL!$DG:$DL,F$1,FALSE),IF($A$9="Produits bruts d'origine animale et vegetale",VLOOKUP($A30,OUTIL!$DO:$DT,F$1,FALSE),IF($A$9="Produits bruts d'origine minerale",VLOOKUP($A30,OUTIL!$DW:$EB,F$1,FALSE),IF($A$9="Produits finis de consommation",VLOOKUP($A30,OUTIL!$EE:$EJ,F$1,FALSE),IF($A$9="Produits finis d'equipement agricole",VLOOKUP($A30,OUTIL!$EM:$ER,F$1,FALSE),IF($A$9="Produits finis d'equipement industriel",VLOOKUP($A30,OUTIL!$EU:$EZ,F$1,FALSE),"Ahmadovitch")))))))))/1000,0)</f>
        <v>487735</v>
      </c>
    </row>
    <row r="31" spans="1:6" ht="16.5" x14ac:dyDescent="0.3">
      <c r="A31">
        <v>22</v>
      </c>
      <c r="B31" s="5" t="str">
        <f>IF($A$9="Alimentation, boissons et tabacs",VLOOKUP(VLOOKUP($A31,OUTIL!$CH:$CM,B$1,FALSE),REF!$K:$L,2,FALSE),IF($A$9="Demi produits",VLOOKUP(VLOOKUP($A31,OUTIL!$CQ:$CV,B$1,FALSE),REF!$N:$O,2,FALSE),IF($A$9="Energie  et  lubrifiants",VLOOKUP(VLOOKUP($A31,OUTIL!$CY:$DD,B$1,FALSE),REF!$Z:$AA,2,FALSE),IF($A$9="Or industriel",VLOOKUP(VLOOKUP($A31,OUTIL!$DG:$DL,B$1,FALSE),REF!$AC:$AD,2,FALSE),IF($A$9="Produits bruts d'origine animale et vegetale",VLOOKUP(VLOOKUP($A31,OUTIL!$DO:$DT,B$1,FALSE),REF!$Q:$R,2,FALSE),IF($A$9="Produits bruts d'origine minerale",VLOOKUP(VLOOKUP($A31,OUTIL!$DW:$EB,B$1,FALSE),REF!$AF:$AG,2,FALSE),IF($A$9="Produits finis de consommation",VLOOKUP(VLOOKUP($A31,OUTIL!$EE:$EJ,B$1,FALSE),REF!$T:$U,2,FALSE),IF($A$9="Produits finis d'equipement agricole",VLOOKUP(VLOOKUP($A31,OUTIL!$EM:$ER,B$1,FALSE),REF!$AI:$AJ,2,FALSE),IF($A$9="Produits finis d'equipement industriel",VLOOKUP(VLOOKUP($A31,OUTIL!$EU:$EZ,B$1,FALSE),REF!$W:$X,2,FALSE),"Ahmadovitch")))))))))</f>
        <v>Légumes à cosse secs</v>
      </c>
      <c r="C31" s="5">
        <f>ROUND(IF($A$9="Alimentation, boissons et tabacs",VLOOKUP($A31,OUTIL!$CH:$CM,C$1,FALSE),IF($A$9="Demi produits",VLOOKUP($A31,OUTIL!$CQ:$CV,C$1,FALSE),IF($A$9="Energie  et  lubrifiants",VLOOKUP($A31,OUTIL!$CY:$DD,C$1,FALSE),IF($A$9="Or industriel",VLOOKUP($A31,OUTIL!$DG:$DL,C$1,FALSE),IF($A$9="Produits bruts d'origine animale et vegetale",VLOOKUP($A31,OUTIL!$DO:$DT,C$1,FALSE),IF($A$9="Produits bruts d'origine minerale",VLOOKUP($A31,OUTIL!$DW:$EB,C$1,FALSE),IF($A$9="Produits finis de consommation",VLOOKUP($A31,OUTIL!$EE:$EJ,C$1,FALSE),IF($A$9="Produits finis d'equipement agricole",VLOOKUP($A31,OUTIL!$EM:$ER,C$1,FALSE),IF($A$9="Produits finis d'equipement industriel",VLOOKUP($A31,OUTIL!$EU:$EZ,C$1,FALSE),"Ahmadovitch")))))))))/1000,0)</f>
        <v>81895</v>
      </c>
      <c r="D31" s="5">
        <f>ROUND(IF($A$9="Alimentation, boissons et tabacs",VLOOKUP($A31,OUTIL!$CH:$CM,D$1,FALSE),IF($A$9="Demi produits",VLOOKUP($A31,OUTIL!$CQ:$CV,D$1,FALSE),IF($A$9="Energie  et  lubrifiants",VLOOKUP($A31,OUTIL!$CY:$DD,D$1,FALSE),IF($A$9="Or industriel",VLOOKUP($A31,OUTIL!$DG:$DL,D$1,FALSE),IF($A$9="Produits bruts d'origine animale et vegetale",VLOOKUP($A31,OUTIL!$DO:$DT,D$1,FALSE),IF($A$9="Produits bruts d'origine minerale",VLOOKUP($A31,OUTIL!$DW:$EB,D$1,FALSE),IF($A$9="Produits finis de consommation",VLOOKUP($A31,OUTIL!$EE:$EJ,D$1,FALSE),IF($A$9="Produits finis d'equipement agricole",VLOOKUP($A31,OUTIL!$EM:$ER,D$1,FALSE),IF($A$9="Produits finis d'equipement industriel",VLOOKUP($A31,OUTIL!$EU:$EZ,D$1,FALSE),"Ahmadovitch")))))))))/1000,0)</f>
        <v>568118</v>
      </c>
      <c r="E31" s="5">
        <f>ROUND(IF($A$9="Alimentation, boissons et tabacs",VLOOKUP($A31,OUTIL!$CH:$CM,E$1,FALSE),IF($A$9="Demi produits",VLOOKUP($A31,OUTIL!$CQ:$CV,E$1,FALSE),IF($A$9="Energie  et  lubrifiants",VLOOKUP($A31,OUTIL!$CY:$DD,E$1,FALSE),IF($A$9="Or industriel",VLOOKUP($A31,OUTIL!$DG:$DL,E$1,FALSE),IF($A$9="Produits bruts d'origine animale et vegetale",VLOOKUP($A31,OUTIL!$DO:$DT,E$1,FALSE),IF($A$9="Produits bruts d'origine minerale",VLOOKUP($A31,OUTIL!$DW:$EB,E$1,FALSE),IF($A$9="Produits finis de consommation",VLOOKUP($A31,OUTIL!$EE:$EJ,E$1,FALSE),IF($A$9="Produits finis d'equipement agricole",VLOOKUP($A31,OUTIL!$EM:$ER,E$1,FALSE),IF($A$9="Produits finis d'equipement industriel",VLOOKUP($A31,OUTIL!$EU:$EZ,E$1,FALSE),"Ahmadovitch")))))))))/1000,0)</f>
        <v>72169</v>
      </c>
      <c r="F31" s="5">
        <f>ROUND(IF($A$9="Alimentation, boissons et tabacs",VLOOKUP($A31,OUTIL!$CH:$CM,F$1,FALSE),IF($A$9="Demi produits",VLOOKUP($A31,OUTIL!$CQ:$CV,F$1,FALSE),IF($A$9="Energie  et  lubrifiants",VLOOKUP($A31,OUTIL!$CY:$DD,F$1,FALSE),IF($A$9="Or industriel",VLOOKUP($A31,OUTIL!$DG:$DL,F$1,FALSE),IF($A$9="Produits bruts d'origine animale et vegetale",VLOOKUP($A31,OUTIL!$DO:$DT,F$1,FALSE),IF($A$9="Produits bruts d'origine minerale",VLOOKUP($A31,OUTIL!$DW:$EB,F$1,FALSE),IF($A$9="Produits finis de consommation",VLOOKUP($A31,OUTIL!$EE:$EJ,F$1,FALSE),IF($A$9="Produits finis d'equipement agricole",VLOOKUP($A31,OUTIL!$EM:$ER,F$1,FALSE),IF($A$9="Produits finis d'equipement industriel",VLOOKUP($A31,OUTIL!$EU:$EZ,F$1,FALSE),"Ahmadovitch")))))))))/1000,0)</f>
        <v>753772</v>
      </c>
    </row>
    <row r="32" spans="1:6" ht="16.5" x14ac:dyDescent="0.3">
      <c r="A32">
        <v>23</v>
      </c>
      <c r="B32" s="5" t="str">
        <f>IF($A$9="Alimentation, boissons et tabacs",VLOOKUP(VLOOKUP($A32,OUTIL!$CH:$CM,B$1,FALSE),REF!$K:$L,2,FALSE),IF($A$9="Demi produits",VLOOKUP(VLOOKUP($A32,OUTIL!$CQ:$CV,B$1,FALSE),REF!$N:$O,2,FALSE),IF($A$9="Energie  et  lubrifiants",VLOOKUP(VLOOKUP($A32,OUTIL!$CY:$DD,B$1,FALSE),REF!$Z:$AA,2,FALSE),IF($A$9="Or industriel",VLOOKUP(VLOOKUP($A32,OUTIL!$DG:$DL,B$1,FALSE),REF!$AC:$AD,2,FALSE),IF($A$9="Produits bruts d'origine animale et vegetale",VLOOKUP(VLOOKUP($A32,OUTIL!$DO:$DT,B$1,FALSE),REF!$Q:$R,2,FALSE),IF($A$9="Produits bruts d'origine minerale",VLOOKUP(VLOOKUP($A32,OUTIL!$DW:$EB,B$1,FALSE),REF!$AF:$AG,2,FALSE),IF($A$9="Produits finis de consommation",VLOOKUP(VLOOKUP($A32,OUTIL!$EE:$EJ,B$1,FALSE),REF!$T:$U,2,FALSE),IF($A$9="Produits finis d'equipement agricole",VLOOKUP(VLOOKUP($A32,OUTIL!$EM:$ER,B$1,FALSE),REF!$AI:$AJ,2,FALSE),IF($A$9="Produits finis d'equipement industriel",VLOOKUP(VLOOKUP($A32,OUTIL!$EU:$EZ,B$1,FALSE),REF!$W:$X,2,FALSE),"Ahmadovitch")))))))))</f>
        <v>Poissons frais, salés, séchés ou fumés</v>
      </c>
      <c r="C32" s="5">
        <f>ROUND(IF($A$9="Alimentation, boissons et tabacs",VLOOKUP($A32,OUTIL!$CH:$CM,C$1,FALSE),IF($A$9="Demi produits",VLOOKUP($A32,OUTIL!$CQ:$CV,C$1,FALSE),IF($A$9="Energie  et  lubrifiants",VLOOKUP($A32,OUTIL!$CY:$DD,C$1,FALSE),IF($A$9="Or industriel",VLOOKUP($A32,OUTIL!$DG:$DL,C$1,FALSE),IF($A$9="Produits bruts d'origine animale et vegetale",VLOOKUP($A32,OUTIL!$DO:$DT,C$1,FALSE),IF($A$9="Produits bruts d'origine minerale",VLOOKUP($A32,OUTIL!$DW:$EB,C$1,FALSE),IF($A$9="Produits finis de consommation",VLOOKUP($A32,OUTIL!$EE:$EJ,C$1,FALSE),IF($A$9="Produits finis d'equipement agricole",VLOOKUP($A32,OUTIL!$EM:$ER,C$1,FALSE),IF($A$9="Produits finis d'equipement industriel",VLOOKUP($A32,OUTIL!$EU:$EZ,C$1,FALSE),"Ahmadovitch")))))))))/1000,0)</f>
        <v>24265</v>
      </c>
      <c r="D32" s="5">
        <f>ROUND(IF($A$9="Alimentation, boissons et tabacs",VLOOKUP($A32,OUTIL!$CH:$CM,D$1,FALSE),IF($A$9="Demi produits",VLOOKUP($A32,OUTIL!$CQ:$CV,D$1,FALSE),IF($A$9="Energie  et  lubrifiants",VLOOKUP($A32,OUTIL!$CY:$DD,D$1,FALSE),IF($A$9="Or industriel",VLOOKUP($A32,OUTIL!$DG:$DL,D$1,FALSE),IF($A$9="Produits bruts d'origine animale et vegetale",VLOOKUP($A32,OUTIL!$DO:$DT,D$1,FALSE),IF($A$9="Produits bruts d'origine minerale",VLOOKUP($A32,OUTIL!$DW:$EB,D$1,FALSE),IF($A$9="Produits finis de consommation",VLOOKUP($A32,OUTIL!$EE:$EJ,D$1,FALSE),IF($A$9="Produits finis d'equipement agricole",VLOOKUP($A32,OUTIL!$EM:$ER,D$1,FALSE),IF($A$9="Produits finis d'equipement industriel",VLOOKUP($A32,OUTIL!$EU:$EZ,D$1,FALSE),"Ahmadovitch")))))))))/1000,0)</f>
        <v>487082</v>
      </c>
      <c r="E32" s="5">
        <f>ROUND(IF($A$9="Alimentation, boissons et tabacs",VLOOKUP($A32,OUTIL!$CH:$CM,E$1,FALSE),IF($A$9="Demi produits",VLOOKUP($A32,OUTIL!$CQ:$CV,E$1,FALSE),IF($A$9="Energie  et  lubrifiants",VLOOKUP($A32,OUTIL!$CY:$DD,E$1,FALSE),IF($A$9="Or industriel",VLOOKUP($A32,OUTIL!$DG:$DL,E$1,FALSE),IF($A$9="Produits bruts d'origine animale et vegetale",VLOOKUP($A32,OUTIL!$DO:$DT,E$1,FALSE),IF($A$9="Produits bruts d'origine minerale",VLOOKUP($A32,OUTIL!$DW:$EB,E$1,FALSE),IF($A$9="Produits finis de consommation",VLOOKUP($A32,OUTIL!$EE:$EJ,E$1,FALSE),IF($A$9="Produits finis d'equipement agricole",VLOOKUP($A32,OUTIL!$EM:$ER,E$1,FALSE),IF($A$9="Produits finis d'equipement industriel",VLOOKUP($A32,OUTIL!$EU:$EZ,E$1,FALSE),"Ahmadovitch")))))))))/1000,0)</f>
        <v>16893</v>
      </c>
      <c r="F32" s="5">
        <f>ROUND(IF($A$9="Alimentation, boissons et tabacs",VLOOKUP($A32,OUTIL!$CH:$CM,F$1,FALSE),IF($A$9="Demi produits",VLOOKUP($A32,OUTIL!$CQ:$CV,F$1,FALSE),IF($A$9="Energie  et  lubrifiants",VLOOKUP($A32,OUTIL!$CY:$DD,F$1,FALSE),IF($A$9="Or industriel",VLOOKUP($A32,OUTIL!$DG:$DL,F$1,FALSE),IF($A$9="Produits bruts d'origine animale et vegetale",VLOOKUP($A32,OUTIL!$DO:$DT,F$1,FALSE),IF($A$9="Produits bruts d'origine minerale",VLOOKUP($A32,OUTIL!$DW:$EB,F$1,FALSE),IF($A$9="Produits finis de consommation",VLOOKUP($A32,OUTIL!$EE:$EJ,F$1,FALSE),IF($A$9="Produits finis d'equipement agricole",VLOOKUP($A32,OUTIL!$EM:$ER,F$1,FALSE),IF($A$9="Produits finis d'equipement industriel",VLOOKUP($A32,OUTIL!$EU:$EZ,F$1,FALSE),"Ahmadovitch")))))))))/1000,0)</f>
        <v>377714</v>
      </c>
    </row>
    <row r="33" spans="1:6" ht="16.5" x14ac:dyDescent="0.3">
      <c r="A33">
        <v>24</v>
      </c>
      <c r="B33" s="5" t="str">
        <f>IF($A$9="Alimentation, boissons et tabacs",VLOOKUP(VLOOKUP($A33,OUTIL!$CH:$CM,B$1,FALSE),REF!$K:$L,2,FALSE),IF($A$9="Demi produits",VLOOKUP(VLOOKUP($A33,OUTIL!$CQ:$CV,B$1,FALSE),REF!$N:$O,2,FALSE),IF($A$9="Energie  et  lubrifiants",VLOOKUP(VLOOKUP($A33,OUTIL!$CY:$DD,B$1,FALSE),REF!$Z:$AA,2,FALSE),IF($A$9="Or industriel",VLOOKUP(VLOOKUP($A33,OUTIL!$DG:$DL,B$1,FALSE),REF!$AC:$AD,2,FALSE),IF($A$9="Produits bruts d'origine animale et vegetale",VLOOKUP(VLOOKUP($A33,OUTIL!$DO:$DT,B$1,FALSE),REF!$Q:$R,2,FALSE),IF($A$9="Produits bruts d'origine minerale",VLOOKUP(VLOOKUP($A33,OUTIL!$DW:$EB,B$1,FALSE),REF!$AF:$AG,2,FALSE),IF($A$9="Produits finis de consommation",VLOOKUP(VLOOKUP($A33,OUTIL!$EE:$EJ,B$1,FALSE),REF!$T:$U,2,FALSE),IF($A$9="Produits finis d'equipement agricole",VLOOKUP(VLOOKUP($A33,OUTIL!$EM:$ER,B$1,FALSE),REF!$AI:$AJ,2,FALSE),IF($A$9="Produits finis d'equipement industriel",VLOOKUP(VLOOKUP($A33,OUTIL!$EU:$EZ,B$1,FALSE),REF!$W:$X,2,FALSE),"Ahmadovitch")))))))))</f>
        <v>Conserves de légumes</v>
      </c>
      <c r="C33" s="5">
        <f>ROUND(IF($A$9="Alimentation, boissons et tabacs",VLOOKUP($A33,OUTIL!$CH:$CM,C$1,FALSE),IF($A$9="Demi produits",VLOOKUP($A33,OUTIL!$CQ:$CV,C$1,FALSE),IF($A$9="Energie  et  lubrifiants",VLOOKUP($A33,OUTIL!$CY:$DD,C$1,FALSE),IF($A$9="Or industriel",VLOOKUP($A33,OUTIL!$DG:$DL,C$1,FALSE),IF($A$9="Produits bruts d'origine animale et vegetale",VLOOKUP($A33,OUTIL!$DO:$DT,C$1,FALSE),IF($A$9="Produits bruts d'origine minerale",VLOOKUP($A33,OUTIL!$DW:$EB,C$1,FALSE),IF($A$9="Produits finis de consommation",VLOOKUP($A33,OUTIL!$EE:$EJ,C$1,FALSE),IF($A$9="Produits finis d'equipement agricole",VLOOKUP($A33,OUTIL!$EM:$ER,C$1,FALSE),IF($A$9="Produits finis d'equipement industriel",VLOOKUP($A33,OUTIL!$EU:$EZ,C$1,FALSE),"Ahmadovitch")))))))))/1000,0)</f>
        <v>27822</v>
      </c>
      <c r="D33" s="5">
        <f>ROUND(IF($A$9="Alimentation, boissons et tabacs",VLOOKUP($A33,OUTIL!$CH:$CM,D$1,FALSE),IF($A$9="Demi produits",VLOOKUP($A33,OUTIL!$CQ:$CV,D$1,FALSE),IF($A$9="Energie  et  lubrifiants",VLOOKUP($A33,OUTIL!$CY:$DD,D$1,FALSE),IF($A$9="Or industriel",VLOOKUP($A33,OUTIL!$DG:$DL,D$1,FALSE),IF($A$9="Produits bruts d'origine animale et vegetale",VLOOKUP($A33,OUTIL!$DO:$DT,D$1,FALSE),IF($A$9="Produits bruts d'origine minerale",VLOOKUP($A33,OUTIL!$DW:$EB,D$1,FALSE),IF($A$9="Produits finis de consommation",VLOOKUP($A33,OUTIL!$EE:$EJ,D$1,FALSE),IF($A$9="Produits finis d'equipement agricole",VLOOKUP($A33,OUTIL!$EM:$ER,D$1,FALSE),IF($A$9="Produits finis d'equipement industriel",VLOOKUP($A33,OUTIL!$EU:$EZ,D$1,FALSE),"Ahmadovitch")))))))))/1000,0)</f>
        <v>447961</v>
      </c>
      <c r="E33" s="5">
        <f>ROUND(IF($A$9="Alimentation, boissons et tabacs",VLOOKUP($A33,OUTIL!$CH:$CM,E$1,FALSE),IF($A$9="Demi produits",VLOOKUP($A33,OUTIL!$CQ:$CV,E$1,FALSE),IF($A$9="Energie  et  lubrifiants",VLOOKUP($A33,OUTIL!$CY:$DD,E$1,FALSE),IF($A$9="Or industriel",VLOOKUP($A33,OUTIL!$DG:$DL,E$1,FALSE),IF($A$9="Produits bruts d'origine animale et vegetale",VLOOKUP($A33,OUTIL!$DO:$DT,E$1,FALSE),IF($A$9="Produits bruts d'origine minerale",VLOOKUP($A33,OUTIL!$DW:$EB,E$1,FALSE),IF($A$9="Produits finis de consommation",VLOOKUP($A33,OUTIL!$EE:$EJ,E$1,FALSE),IF($A$9="Produits finis d'equipement agricole",VLOOKUP($A33,OUTIL!$EM:$ER,E$1,FALSE),IF($A$9="Produits finis d'equipement industriel",VLOOKUP($A33,OUTIL!$EU:$EZ,E$1,FALSE),"Ahmadovitch")))))))))/1000,0)</f>
        <v>24568</v>
      </c>
      <c r="F33" s="5">
        <f>ROUND(IF($A$9="Alimentation, boissons et tabacs",VLOOKUP($A33,OUTIL!$CH:$CM,F$1,FALSE),IF($A$9="Demi produits",VLOOKUP($A33,OUTIL!$CQ:$CV,F$1,FALSE),IF($A$9="Energie  et  lubrifiants",VLOOKUP($A33,OUTIL!$CY:$DD,F$1,FALSE),IF($A$9="Or industriel",VLOOKUP($A33,OUTIL!$DG:$DL,F$1,FALSE),IF($A$9="Produits bruts d'origine animale et vegetale",VLOOKUP($A33,OUTIL!$DO:$DT,F$1,FALSE),IF($A$9="Produits bruts d'origine minerale",VLOOKUP($A33,OUTIL!$DW:$EB,F$1,FALSE),IF($A$9="Produits finis de consommation",VLOOKUP($A33,OUTIL!$EE:$EJ,F$1,FALSE),IF($A$9="Produits finis d'equipement agricole",VLOOKUP($A33,OUTIL!$EM:$ER,F$1,FALSE),IF($A$9="Produits finis d'equipement industriel",VLOOKUP($A33,OUTIL!$EU:$EZ,F$1,FALSE),"Ahmadovitch")))))))))/1000,0)</f>
        <v>414068</v>
      </c>
    </row>
    <row r="34" spans="1:6" ht="16.5" x14ac:dyDescent="0.3">
      <c r="A34">
        <v>25</v>
      </c>
      <c r="B34" s="5" t="str">
        <f>IF($A$9="Alimentation, boissons et tabacs",VLOOKUP(VLOOKUP($A34,OUTIL!$CH:$CM,B$1,FALSE),REF!$K:$L,2,FALSE),IF($A$9="Demi produits",VLOOKUP(VLOOKUP($A34,OUTIL!$CQ:$CV,B$1,FALSE),REF!$N:$O,2,FALSE),IF($A$9="Energie  et  lubrifiants",VLOOKUP(VLOOKUP($A34,OUTIL!$CY:$DD,B$1,FALSE),REF!$Z:$AA,2,FALSE),IF($A$9="Or industriel",VLOOKUP(VLOOKUP($A34,OUTIL!$DG:$DL,B$1,FALSE),REF!$AC:$AD,2,FALSE),IF($A$9="Produits bruts d'origine animale et vegetale",VLOOKUP(VLOOKUP($A34,OUTIL!$DO:$DT,B$1,FALSE),REF!$Q:$R,2,FALSE),IF($A$9="Produits bruts d'origine minerale",VLOOKUP(VLOOKUP($A34,OUTIL!$DW:$EB,B$1,FALSE),REF!$AF:$AG,2,FALSE),IF($A$9="Produits finis de consommation",VLOOKUP(VLOOKUP($A34,OUTIL!$EE:$EJ,B$1,FALSE),REF!$T:$U,2,FALSE),IF($A$9="Produits finis d'equipement agricole",VLOOKUP(VLOOKUP($A34,OUTIL!$EM:$ER,B$1,FALSE),REF!$AI:$AJ,2,FALSE),IF($A$9="Produits finis d'equipement industriel",VLOOKUP(VLOOKUP($A34,OUTIL!$EU:$EZ,B$1,FALSE),REF!$W:$X,2,FALSE),"Ahmadovitch")))))))))</f>
        <v>Légumes frais, congelés ou en saumure</v>
      </c>
      <c r="C34" s="5">
        <f>ROUND(IF($A$9="Alimentation, boissons et tabacs",VLOOKUP($A34,OUTIL!$CH:$CM,C$1,FALSE),IF($A$9="Demi produits",VLOOKUP($A34,OUTIL!$CQ:$CV,C$1,FALSE),IF($A$9="Energie  et  lubrifiants",VLOOKUP($A34,OUTIL!$CY:$DD,C$1,FALSE),IF($A$9="Or industriel",VLOOKUP($A34,OUTIL!$DG:$DL,C$1,FALSE),IF($A$9="Produits bruts d'origine animale et vegetale",VLOOKUP($A34,OUTIL!$DO:$DT,C$1,FALSE),IF($A$9="Produits bruts d'origine minerale",VLOOKUP($A34,OUTIL!$DW:$EB,C$1,FALSE),IF($A$9="Produits finis de consommation",VLOOKUP($A34,OUTIL!$EE:$EJ,C$1,FALSE),IF($A$9="Produits finis d'equipement agricole",VLOOKUP($A34,OUTIL!$EM:$ER,C$1,FALSE),IF($A$9="Produits finis d'equipement industriel",VLOOKUP($A34,OUTIL!$EU:$EZ,C$1,FALSE),"Ahmadovitch")))))))))/1000,0)</f>
        <v>33160</v>
      </c>
      <c r="D34" s="5">
        <f>ROUND(IF($A$9="Alimentation, boissons et tabacs",VLOOKUP($A34,OUTIL!$CH:$CM,D$1,FALSE),IF($A$9="Demi produits",VLOOKUP($A34,OUTIL!$CQ:$CV,D$1,FALSE),IF($A$9="Energie  et  lubrifiants",VLOOKUP($A34,OUTIL!$CY:$DD,D$1,FALSE),IF($A$9="Or industriel",VLOOKUP($A34,OUTIL!$DG:$DL,D$1,FALSE),IF($A$9="Produits bruts d'origine animale et vegetale",VLOOKUP($A34,OUTIL!$DO:$DT,D$1,FALSE),IF($A$9="Produits bruts d'origine minerale",VLOOKUP($A34,OUTIL!$DW:$EB,D$1,FALSE),IF($A$9="Produits finis de consommation",VLOOKUP($A34,OUTIL!$EE:$EJ,D$1,FALSE),IF($A$9="Produits finis d'equipement agricole",VLOOKUP($A34,OUTIL!$EM:$ER,D$1,FALSE),IF($A$9="Produits finis d'equipement industriel",VLOOKUP($A34,OUTIL!$EU:$EZ,D$1,FALSE),"Ahmadovitch")))))))))/1000,0)</f>
        <v>375209</v>
      </c>
      <c r="E34" s="5">
        <f>ROUND(IF($A$9="Alimentation, boissons et tabacs",VLOOKUP($A34,OUTIL!$CH:$CM,E$1,FALSE),IF($A$9="Demi produits",VLOOKUP($A34,OUTIL!$CQ:$CV,E$1,FALSE),IF($A$9="Energie  et  lubrifiants",VLOOKUP($A34,OUTIL!$CY:$DD,E$1,FALSE),IF($A$9="Or industriel",VLOOKUP($A34,OUTIL!$DG:$DL,E$1,FALSE),IF($A$9="Produits bruts d'origine animale et vegetale",VLOOKUP($A34,OUTIL!$DO:$DT,E$1,FALSE),IF($A$9="Produits bruts d'origine minerale",VLOOKUP($A34,OUTIL!$DW:$EB,E$1,FALSE),IF($A$9="Produits finis de consommation",VLOOKUP($A34,OUTIL!$EE:$EJ,E$1,FALSE),IF($A$9="Produits finis d'equipement agricole",VLOOKUP($A34,OUTIL!$EM:$ER,E$1,FALSE),IF($A$9="Produits finis d'equipement industriel",VLOOKUP($A34,OUTIL!$EU:$EZ,E$1,FALSE),"Ahmadovitch")))))))))/1000,0)</f>
        <v>11673</v>
      </c>
      <c r="F34" s="5">
        <f>ROUND(IF($A$9="Alimentation, boissons et tabacs",VLOOKUP($A34,OUTIL!$CH:$CM,F$1,FALSE),IF($A$9="Demi produits",VLOOKUP($A34,OUTIL!$CQ:$CV,F$1,FALSE),IF($A$9="Energie  et  lubrifiants",VLOOKUP($A34,OUTIL!$CY:$DD,F$1,FALSE),IF($A$9="Or industriel",VLOOKUP($A34,OUTIL!$DG:$DL,F$1,FALSE),IF($A$9="Produits bruts d'origine animale et vegetale",VLOOKUP($A34,OUTIL!$DO:$DT,F$1,FALSE),IF($A$9="Produits bruts d'origine minerale",VLOOKUP($A34,OUTIL!$DW:$EB,F$1,FALSE),IF($A$9="Produits finis de consommation",VLOOKUP($A34,OUTIL!$EE:$EJ,F$1,FALSE),IF($A$9="Produits finis d'equipement agricole",VLOOKUP($A34,OUTIL!$EM:$ER,F$1,FALSE),IF($A$9="Produits finis d'equipement industriel",VLOOKUP($A34,OUTIL!$EU:$EZ,F$1,FALSE),"Ahmadovitch")))))))))/1000,0)</f>
        <v>282493</v>
      </c>
    </row>
    <row r="35" spans="1:6" ht="16.5" x14ac:dyDescent="0.3">
      <c r="A35">
        <v>26</v>
      </c>
      <c r="B35" s="5" t="str">
        <f>IF($A$9="Alimentation, boissons et tabacs",VLOOKUP(VLOOKUP($A35,OUTIL!$CH:$CM,B$1,FALSE),REF!$K:$L,2,FALSE),IF($A$9="Demi produits",VLOOKUP(VLOOKUP($A35,OUTIL!$CQ:$CV,B$1,FALSE),REF!$N:$O,2,FALSE),IF($A$9="Energie  et  lubrifiants",VLOOKUP(VLOOKUP($A35,OUTIL!$CY:$DD,B$1,FALSE),REF!$Z:$AA,2,FALSE),IF($A$9="Or industriel",VLOOKUP(VLOOKUP($A35,OUTIL!$DG:$DL,B$1,FALSE),REF!$AC:$AD,2,FALSE),IF($A$9="Produits bruts d'origine animale et vegetale",VLOOKUP(VLOOKUP($A35,OUTIL!$DO:$DT,B$1,FALSE),REF!$Q:$R,2,FALSE),IF($A$9="Produits bruts d'origine minerale",VLOOKUP(VLOOKUP($A35,OUTIL!$DW:$EB,B$1,FALSE),REF!$AF:$AG,2,FALSE),IF($A$9="Produits finis de consommation",VLOOKUP(VLOOKUP($A35,OUTIL!$EE:$EJ,B$1,FALSE),REF!$T:$U,2,FALSE),IF($A$9="Produits finis d'equipement agricole",VLOOKUP(VLOOKUP($A35,OUTIL!$EM:$ER,B$1,FALSE),REF!$AI:$AJ,2,FALSE),IF($A$9="Produits finis d'equipement industriel",VLOOKUP(VLOOKUP($A35,OUTIL!$EU:$EZ,B$1,FALSE),REF!$W:$X,2,FALSE),"Ahmadovitch")))))))))</f>
        <v>Eaux minérales et boissons non alcooliques</v>
      </c>
      <c r="C35" s="5">
        <f>ROUND(IF($A$9="Alimentation, boissons et tabacs",VLOOKUP($A35,OUTIL!$CH:$CM,C$1,FALSE),IF($A$9="Demi produits",VLOOKUP($A35,OUTIL!$CQ:$CV,C$1,FALSE),IF($A$9="Energie  et  lubrifiants",VLOOKUP($A35,OUTIL!$CY:$DD,C$1,FALSE),IF($A$9="Or industriel",VLOOKUP($A35,OUTIL!$DG:$DL,C$1,FALSE),IF($A$9="Produits bruts d'origine animale et vegetale",VLOOKUP($A35,OUTIL!$DO:$DT,C$1,FALSE),IF($A$9="Produits bruts d'origine minerale",VLOOKUP($A35,OUTIL!$DW:$EB,C$1,FALSE),IF($A$9="Produits finis de consommation",VLOOKUP($A35,OUTIL!$EE:$EJ,C$1,FALSE),IF($A$9="Produits finis d'equipement agricole",VLOOKUP($A35,OUTIL!$EM:$ER,C$1,FALSE),IF($A$9="Produits finis d'equipement industriel",VLOOKUP($A35,OUTIL!$EU:$EZ,C$1,FALSE),"Ahmadovitch")))))))))/1000,0)</f>
        <v>33006</v>
      </c>
      <c r="D35" s="5">
        <f>ROUND(IF($A$9="Alimentation, boissons et tabacs",VLOOKUP($A35,OUTIL!$CH:$CM,D$1,FALSE),IF($A$9="Demi produits",VLOOKUP($A35,OUTIL!$CQ:$CV,D$1,FALSE),IF($A$9="Energie  et  lubrifiants",VLOOKUP($A35,OUTIL!$CY:$DD,D$1,FALSE),IF($A$9="Or industriel",VLOOKUP($A35,OUTIL!$DG:$DL,D$1,FALSE),IF($A$9="Produits bruts d'origine animale et vegetale",VLOOKUP($A35,OUTIL!$DO:$DT,D$1,FALSE),IF($A$9="Produits bruts d'origine minerale",VLOOKUP($A35,OUTIL!$DW:$EB,D$1,FALSE),IF($A$9="Produits finis de consommation",VLOOKUP($A35,OUTIL!$EE:$EJ,D$1,FALSE),IF($A$9="Produits finis d'equipement agricole",VLOOKUP($A35,OUTIL!$EM:$ER,D$1,FALSE),IF($A$9="Produits finis d'equipement industriel",VLOOKUP($A35,OUTIL!$EU:$EZ,D$1,FALSE),"Ahmadovitch")))))))))/1000,0)</f>
        <v>335453</v>
      </c>
      <c r="E35" s="5">
        <f>ROUND(IF($A$9="Alimentation, boissons et tabacs",VLOOKUP($A35,OUTIL!$CH:$CM,E$1,FALSE),IF($A$9="Demi produits",VLOOKUP($A35,OUTIL!$CQ:$CV,E$1,FALSE),IF($A$9="Energie  et  lubrifiants",VLOOKUP($A35,OUTIL!$CY:$DD,E$1,FALSE),IF($A$9="Or industriel",VLOOKUP($A35,OUTIL!$DG:$DL,E$1,FALSE),IF($A$9="Produits bruts d'origine animale et vegetale",VLOOKUP($A35,OUTIL!$DO:$DT,E$1,FALSE),IF($A$9="Produits bruts d'origine minerale",VLOOKUP($A35,OUTIL!$DW:$EB,E$1,FALSE),IF($A$9="Produits finis de consommation",VLOOKUP($A35,OUTIL!$EE:$EJ,E$1,FALSE),IF($A$9="Produits finis d'equipement agricole",VLOOKUP($A35,OUTIL!$EM:$ER,E$1,FALSE),IF($A$9="Produits finis d'equipement industriel",VLOOKUP($A35,OUTIL!$EU:$EZ,E$1,FALSE),"Ahmadovitch")))))))))/1000,0)</f>
        <v>30116</v>
      </c>
      <c r="F35" s="5">
        <f>ROUND(IF($A$9="Alimentation, boissons et tabacs",VLOOKUP($A35,OUTIL!$CH:$CM,F$1,FALSE),IF($A$9="Demi produits",VLOOKUP($A35,OUTIL!$CQ:$CV,F$1,FALSE),IF($A$9="Energie  et  lubrifiants",VLOOKUP($A35,OUTIL!$CY:$DD,F$1,FALSE),IF($A$9="Or industriel",VLOOKUP($A35,OUTIL!$DG:$DL,F$1,FALSE),IF($A$9="Produits bruts d'origine animale et vegetale",VLOOKUP($A35,OUTIL!$DO:$DT,F$1,FALSE),IF($A$9="Produits bruts d'origine minerale",VLOOKUP($A35,OUTIL!$DW:$EB,F$1,FALSE),IF($A$9="Produits finis de consommation",VLOOKUP($A35,OUTIL!$EE:$EJ,F$1,FALSE),IF($A$9="Produits finis d'equipement agricole",VLOOKUP($A35,OUTIL!$EM:$ER,F$1,FALSE),IF($A$9="Produits finis d'equipement industriel",VLOOKUP($A35,OUTIL!$EU:$EZ,F$1,FALSE),"Ahmadovitch")))))))))/1000,0)</f>
        <v>289188</v>
      </c>
    </row>
    <row r="36" spans="1:6" ht="16.5" x14ac:dyDescent="0.3">
      <c r="A36">
        <v>27</v>
      </c>
      <c r="B36" s="5" t="str">
        <f>IF($A$9="Alimentation, boissons et tabacs",VLOOKUP(VLOOKUP($A36,OUTIL!$CH:$CM,B$1,FALSE),REF!$K:$L,2,FALSE),IF($A$9="Demi produits",VLOOKUP(VLOOKUP($A36,OUTIL!$CQ:$CV,B$1,FALSE),REF!$N:$O,2,FALSE),IF($A$9="Energie  et  lubrifiants",VLOOKUP(VLOOKUP($A36,OUTIL!$CY:$DD,B$1,FALSE),REF!$Z:$AA,2,FALSE),IF($A$9="Or industriel",VLOOKUP(VLOOKUP($A36,OUTIL!$DG:$DL,B$1,FALSE),REF!$AC:$AD,2,FALSE),IF($A$9="Produits bruts d'origine animale et vegetale",VLOOKUP(VLOOKUP($A36,OUTIL!$DO:$DT,B$1,FALSE),REF!$Q:$R,2,FALSE),IF($A$9="Produits bruts d'origine minerale",VLOOKUP(VLOOKUP($A36,OUTIL!$DW:$EB,B$1,FALSE),REF!$AF:$AG,2,FALSE),IF($A$9="Produits finis de consommation",VLOOKUP(VLOOKUP($A36,OUTIL!$EE:$EJ,B$1,FALSE),REF!$T:$U,2,FALSE),IF($A$9="Produits finis d'equipement agricole",VLOOKUP(VLOOKUP($A36,OUTIL!$EM:$ER,B$1,FALSE),REF!$AI:$AJ,2,FALSE),IF($A$9="Produits finis d'equipement industriel",VLOOKUP(VLOOKUP($A36,OUTIL!$EU:$EZ,B$1,FALSE),REF!$W:$X,2,FALSE),"Ahmadovitch")))))))))</f>
        <v>Préparations et conserves de poissons et crustacés</v>
      </c>
      <c r="C36" s="5">
        <f>ROUND(IF($A$9="Alimentation, boissons et tabacs",VLOOKUP($A36,OUTIL!$CH:$CM,C$1,FALSE),IF($A$9="Demi produits",VLOOKUP($A36,OUTIL!$CQ:$CV,C$1,FALSE),IF($A$9="Energie  et  lubrifiants",VLOOKUP($A36,OUTIL!$CY:$DD,C$1,FALSE),IF($A$9="Or industriel",VLOOKUP($A36,OUTIL!$DG:$DL,C$1,FALSE),IF($A$9="Produits bruts d'origine animale et vegetale",VLOOKUP($A36,OUTIL!$DO:$DT,C$1,FALSE),IF($A$9="Produits bruts d'origine minerale",VLOOKUP($A36,OUTIL!$DW:$EB,C$1,FALSE),IF($A$9="Produits finis de consommation",VLOOKUP($A36,OUTIL!$EE:$EJ,C$1,FALSE),IF($A$9="Produits finis d'equipement agricole",VLOOKUP($A36,OUTIL!$EM:$ER,C$1,FALSE),IF($A$9="Produits finis d'equipement industriel",VLOOKUP($A36,OUTIL!$EU:$EZ,C$1,FALSE),"Ahmadovitch")))))))))/1000,0)</f>
        <v>6422</v>
      </c>
      <c r="D36" s="5">
        <f>ROUND(IF($A$9="Alimentation, boissons et tabacs",VLOOKUP($A36,OUTIL!$CH:$CM,D$1,FALSE),IF($A$9="Demi produits",VLOOKUP($A36,OUTIL!$CQ:$CV,D$1,FALSE),IF($A$9="Energie  et  lubrifiants",VLOOKUP($A36,OUTIL!$CY:$DD,D$1,FALSE),IF($A$9="Or industriel",VLOOKUP($A36,OUTIL!$DG:$DL,D$1,FALSE),IF($A$9="Produits bruts d'origine animale et vegetale",VLOOKUP($A36,OUTIL!$DO:$DT,D$1,FALSE),IF($A$9="Produits bruts d'origine minerale",VLOOKUP($A36,OUTIL!$DW:$EB,D$1,FALSE),IF($A$9="Produits finis de consommation",VLOOKUP($A36,OUTIL!$EE:$EJ,D$1,FALSE),IF($A$9="Produits finis d'equipement agricole",VLOOKUP($A36,OUTIL!$EM:$ER,D$1,FALSE),IF($A$9="Produits finis d'equipement industriel",VLOOKUP($A36,OUTIL!$EU:$EZ,D$1,FALSE),"Ahmadovitch")))))))))/1000,0)</f>
        <v>305990</v>
      </c>
      <c r="E36" s="5">
        <f>ROUND(IF($A$9="Alimentation, boissons et tabacs",VLOOKUP($A36,OUTIL!$CH:$CM,E$1,FALSE),IF($A$9="Demi produits",VLOOKUP($A36,OUTIL!$CQ:$CV,E$1,FALSE),IF($A$9="Energie  et  lubrifiants",VLOOKUP($A36,OUTIL!$CY:$DD,E$1,FALSE),IF($A$9="Or industriel",VLOOKUP($A36,OUTIL!$DG:$DL,E$1,FALSE),IF($A$9="Produits bruts d'origine animale et vegetale",VLOOKUP($A36,OUTIL!$DO:$DT,E$1,FALSE),IF($A$9="Produits bruts d'origine minerale",VLOOKUP($A36,OUTIL!$DW:$EB,E$1,FALSE),IF($A$9="Produits finis de consommation",VLOOKUP($A36,OUTIL!$EE:$EJ,E$1,FALSE),IF($A$9="Produits finis d'equipement agricole",VLOOKUP($A36,OUTIL!$EM:$ER,E$1,FALSE),IF($A$9="Produits finis d'equipement industriel",VLOOKUP($A36,OUTIL!$EU:$EZ,E$1,FALSE),"Ahmadovitch")))))))))/1000,0)</f>
        <v>3807</v>
      </c>
      <c r="F36" s="5">
        <f>ROUND(IF($A$9="Alimentation, boissons et tabacs",VLOOKUP($A36,OUTIL!$CH:$CM,F$1,FALSE),IF($A$9="Demi produits",VLOOKUP($A36,OUTIL!$CQ:$CV,F$1,FALSE),IF($A$9="Energie  et  lubrifiants",VLOOKUP($A36,OUTIL!$CY:$DD,F$1,FALSE),IF($A$9="Or industriel",VLOOKUP($A36,OUTIL!$DG:$DL,F$1,FALSE),IF($A$9="Produits bruts d'origine animale et vegetale",VLOOKUP($A36,OUTIL!$DO:$DT,F$1,FALSE),IF($A$9="Produits bruts d'origine minerale",VLOOKUP($A36,OUTIL!$DW:$EB,F$1,FALSE),IF($A$9="Produits finis de consommation",VLOOKUP($A36,OUTIL!$EE:$EJ,F$1,FALSE),IF($A$9="Produits finis d'equipement agricole",VLOOKUP($A36,OUTIL!$EM:$ER,F$1,FALSE),IF($A$9="Produits finis d'equipement industriel",VLOOKUP($A36,OUTIL!$EU:$EZ,F$1,FALSE),"Ahmadovitch")))))))))/1000,0)</f>
        <v>178190</v>
      </c>
    </row>
    <row r="37" spans="1:6" ht="16.5" x14ac:dyDescent="0.3">
      <c r="A37">
        <v>28</v>
      </c>
      <c r="B37" s="5" t="str">
        <f>IF($A$9="Alimentation, boissons et tabacs",VLOOKUP(VLOOKUP($A37,OUTIL!$CH:$CM,B$1,FALSE),REF!$K:$L,2,FALSE),IF($A$9="Demi produits",VLOOKUP(VLOOKUP($A37,OUTIL!$CQ:$CV,B$1,FALSE),REF!$N:$O,2,FALSE),IF($A$9="Energie  et  lubrifiants",VLOOKUP(VLOOKUP($A37,OUTIL!$CY:$DD,B$1,FALSE),REF!$Z:$AA,2,FALSE),IF($A$9="Or industriel",VLOOKUP(VLOOKUP($A37,OUTIL!$DG:$DL,B$1,FALSE),REF!$AC:$AD,2,FALSE),IF($A$9="Produits bruts d'origine animale et vegetale",VLOOKUP(VLOOKUP($A37,OUTIL!$DO:$DT,B$1,FALSE),REF!$Q:$R,2,FALSE),IF($A$9="Produits bruts d'origine minerale",VLOOKUP(VLOOKUP($A37,OUTIL!$DW:$EB,B$1,FALSE),REF!$AF:$AG,2,FALSE),IF($A$9="Produits finis de consommation",VLOOKUP(VLOOKUP($A37,OUTIL!$EE:$EJ,B$1,FALSE),REF!$T:$U,2,FALSE),IF($A$9="Produits finis d'equipement agricole",VLOOKUP(VLOOKUP($A37,OUTIL!$EM:$ER,B$1,FALSE),REF!$AI:$AJ,2,FALSE),IF($A$9="Produits finis d'equipement industriel",VLOOKUP(VLOOKUP($A37,OUTIL!$EU:$EZ,B$1,FALSE),REF!$W:$X,2,FALSE),"Ahmadovitch")))))))))</f>
        <v>Margarines et matiéres grasses</v>
      </c>
      <c r="C37" s="5">
        <f>ROUND(IF($A$9="Alimentation, boissons et tabacs",VLOOKUP($A37,OUTIL!$CH:$CM,C$1,FALSE),IF($A$9="Demi produits",VLOOKUP($A37,OUTIL!$CQ:$CV,C$1,FALSE),IF($A$9="Energie  et  lubrifiants",VLOOKUP($A37,OUTIL!$CY:$DD,C$1,FALSE),IF($A$9="Or industriel",VLOOKUP($A37,OUTIL!$DG:$DL,C$1,FALSE),IF($A$9="Produits bruts d'origine animale et vegetale",VLOOKUP($A37,OUTIL!$DO:$DT,C$1,FALSE),IF($A$9="Produits bruts d'origine minerale",VLOOKUP($A37,OUTIL!$DW:$EB,C$1,FALSE),IF($A$9="Produits finis de consommation",VLOOKUP($A37,OUTIL!$EE:$EJ,C$1,FALSE),IF($A$9="Produits finis d'equipement agricole",VLOOKUP($A37,OUTIL!$EM:$ER,C$1,FALSE),IF($A$9="Produits finis d'equipement industriel",VLOOKUP($A37,OUTIL!$EU:$EZ,C$1,FALSE),"Ahmadovitch")))))))))/1000,0)</f>
        <v>17526</v>
      </c>
      <c r="D37" s="5">
        <f>ROUND(IF($A$9="Alimentation, boissons et tabacs",VLOOKUP($A37,OUTIL!$CH:$CM,D$1,FALSE),IF($A$9="Demi produits",VLOOKUP($A37,OUTIL!$CQ:$CV,D$1,FALSE),IF($A$9="Energie  et  lubrifiants",VLOOKUP($A37,OUTIL!$CY:$DD,D$1,FALSE),IF($A$9="Or industriel",VLOOKUP($A37,OUTIL!$DG:$DL,D$1,FALSE),IF($A$9="Produits bruts d'origine animale et vegetale",VLOOKUP($A37,OUTIL!$DO:$DT,D$1,FALSE),IF($A$9="Produits bruts d'origine minerale",VLOOKUP($A37,OUTIL!$DW:$EB,D$1,FALSE),IF($A$9="Produits finis de consommation",VLOOKUP($A37,OUTIL!$EE:$EJ,D$1,FALSE),IF($A$9="Produits finis d'equipement agricole",VLOOKUP($A37,OUTIL!$EM:$ER,D$1,FALSE),IF($A$9="Produits finis d'equipement industriel",VLOOKUP($A37,OUTIL!$EU:$EZ,D$1,FALSE),"Ahmadovitch")))))))))/1000,0)</f>
        <v>305338</v>
      </c>
      <c r="E37" s="5">
        <f>ROUND(IF($A$9="Alimentation, boissons et tabacs",VLOOKUP($A37,OUTIL!$CH:$CM,E$1,FALSE),IF($A$9="Demi produits",VLOOKUP($A37,OUTIL!$CQ:$CV,E$1,FALSE),IF($A$9="Energie  et  lubrifiants",VLOOKUP($A37,OUTIL!$CY:$DD,E$1,FALSE),IF($A$9="Or industriel",VLOOKUP($A37,OUTIL!$DG:$DL,E$1,FALSE),IF($A$9="Produits bruts d'origine animale et vegetale",VLOOKUP($A37,OUTIL!$DO:$DT,E$1,FALSE),IF($A$9="Produits bruts d'origine minerale",VLOOKUP($A37,OUTIL!$DW:$EB,E$1,FALSE),IF($A$9="Produits finis de consommation",VLOOKUP($A37,OUTIL!$EE:$EJ,E$1,FALSE),IF($A$9="Produits finis d'equipement agricole",VLOOKUP($A37,OUTIL!$EM:$ER,E$1,FALSE),IF($A$9="Produits finis d'equipement industriel",VLOOKUP($A37,OUTIL!$EU:$EZ,E$1,FALSE),"Ahmadovitch")))))))))/1000,0)</f>
        <v>16340</v>
      </c>
      <c r="F37" s="5">
        <f>ROUND(IF($A$9="Alimentation, boissons et tabacs",VLOOKUP($A37,OUTIL!$CH:$CM,F$1,FALSE),IF($A$9="Demi produits",VLOOKUP($A37,OUTIL!$CQ:$CV,F$1,FALSE),IF($A$9="Energie  et  lubrifiants",VLOOKUP($A37,OUTIL!$CY:$DD,F$1,FALSE),IF($A$9="Or industriel",VLOOKUP($A37,OUTIL!$DG:$DL,F$1,FALSE),IF($A$9="Produits bruts d'origine animale et vegetale",VLOOKUP($A37,OUTIL!$DO:$DT,F$1,FALSE),IF($A$9="Produits bruts d'origine minerale",VLOOKUP($A37,OUTIL!$DW:$EB,F$1,FALSE),IF($A$9="Produits finis de consommation",VLOOKUP($A37,OUTIL!$EE:$EJ,F$1,FALSE),IF($A$9="Produits finis d'equipement agricole",VLOOKUP($A37,OUTIL!$EM:$ER,F$1,FALSE),IF($A$9="Produits finis d'equipement industriel",VLOOKUP($A37,OUTIL!$EU:$EZ,F$1,FALSE),"Ahmadovitch")))))))))/1000,0)</f>
        <v>277064</v>
      </c>
    </row>
    <row r="38" spans="1:6" ht="16.5" x14ac:dyDescent="0.3">
      <c r="A38">
        <v>29</v>
      </c>
      <c r="B38" s="5" t="str">
        <f>IF($A$9="Alimentation, boissons et tabacs",VLOOKUP(VLOOKUP($A38,OUTIL!$CH:$CM,B$1,FALSE),REF!$K:$L,2,FALSE),IF($A$9="Demi produits",VLOOKUP(VLOOKUP($A38,OUTIL!$CQ:$CV,B$1,FALSE),REF!$N:$O,2,FALSE),IF($A$9="Energie  et  lubrifiants",VLOOKUP(VLOOKUP($A38,OUTIL!$CY:$DD,B$1,FALSE),REF!$Z:$AA,2,FALSE),IF($A$9="Or industriel",VLOOKUP(VLOOKUP($A38,OUTIL!$DG:$DL,B$1,FALSE),REF!$AC:$AD,2,FALSE),IF($A$9="Produits bruts d'origine animale et vegetale",VLOOKUP(VLOOKUP($A38,OUTIL!$DO:$DT,B$1,FALSE),REF!$Q:$R,2,FALSE),IF($A$9="Produits bruts d'origine minerale",VLOOKUP(VLOOKUP($A38,OUTIL!$DW:$EB,B$1,FALSE),REF!$AF:$AG,2,FALSE),IF($A$9="Produits finis de consommation",VLOOKUP(VLOOKUP($A38,OUTIL!$EE:$EJ,B$1,FALSE),REF!$T:$U,2,FALSE),IF($A$9="Produits finis d'equipement agricole",VLOOKUP(VLOOKUP($A38,OUTIL!$EM:$ER,B$1,FALSE),REF!$AI:$AJ,2,FALSE),IF($A$9="Produits finis d'equipement industriel",VLOOKUP(VLOOKUP($A38,OUTIL!$EU:$EZ,B$1,FALSE),REF!$W:$X,2,FALSE),"Ahmadovitch")))))))))</f>
        <v>Préparations lactées pour enfants</v>
      </c>
      <c r="C38" s="5">
        <f>ROUND(IF($A$9="Alimentation, boissons et tabacs",VLOOKUP($A38,OUTIL!$CH:$CM,C$1,FALSE),IF($A$9="Demi produits",VLOOKUP($A38,OUTIL!$CQ:$CV,C$1,FALSE),IF($A$9="Energie  et  lubrifiants",VLOOKUP($A38,OUTIL!$CY:$DD,C$1,FALSE),IF($A$9="Or industriel",VLOOKUP($A38,OUTIL!$DG:$DL,C$1,FALSE),IF($A$9="Produits bruts d'origine animale et vegetale",VLOOKUP($A38,OUTIL!$DO:$DT,C$1,FALSE),IF($A$9="Produits bruts d'origine minerale",VLOOKUP($A38,OUTIL!$DW:$EB,C$1,FALSE),IF($A$9="Produits finis de consommation",VLOOKUP($A38,OUTIL!$EE:$EJ,C$1,FALSE),IF($A$9="Produits finis d'equipement agricole",VLOOKUP($A38,OUTIL!$EM:$ER,C$1,FALSE),IF($A$9="Produits finis d'equipement industriel",VLOOKUP($A38,OUTIL!$EU:$EZ,C$1,FALSE),"Ahmadovitch")))))))))/1000,0)</f>
        <v>2521</v>
      </c>
      <c r="D38" s="5">
        <f>ROUND(IF($A$9="Alimentation, boissons et tabacs",VLOOKUP($A38,OUTIL!$CH:$CM,D$1,FALSE),IF($A$9="Demi produits",VLOOKUP($A38,OUTIL!$CQ:$CV,D$1,FALSE),IF($A$9="Energie  et  lubrifiants",VLOOKUP($A38,OUTIL!$CY:$DD,D$1,FALSE),IF($A$9="Or industriel",VLOOKUP($A38,OUTIL!$DG:$DL,D$1,FALSE),IF($A$9="Produits bruts d'origine animale et vegetale",VLOOKUP($A38,OUTIL!$DO:$DT,D$1,FALSE),IF($A$9="Produits bruts d'origine minerale",VLOOKUP($A38,OUTIL!$DW:$EB,D$1,FALSE),IF($A$9="Produits finis de consommation",VLOOKUP($A38,OUTIL!$EE:$EJ,D$1,FALSE),IF($A$9="Produits finis d'equipement agricole",VLOOKUP($A38,OUTIL!$EM:$ER,D$1,FALSE),IF($A$9="Produits finis d'equipement industriel",VLOOKUP($A38,OUTIL!$EU:$EZ,D$1,FALSE),"Ahmadovitch")))))))))/1000,0)</f>
        <v>257694</v>
      </c>
      <c r="E38" s="5">
        <f>ROUND(IF($A$9="Alimentation, boissons et tabacs",VLOOKUP($A38,OUTIL!$CH:$CM,E$1,FALSE),IF($A$9="Demi produits",VLOOKUP($A38,OUTIL!$CQ:$CV,E$1,FALSE),IF($A$9="Energie  et  lubrifiants",VLOOKUP($A38,OUTIL!$CY:$DD,E$1,FALSE),IF($A$9="Or industriel",VLOOKUP($A38,OUTIL!$DG:$DL,E$1,FALSE),IF($A$9="Produits bruts d'origine animale et vegetale",VLOOKUP($A38,OUTIL!$DO:$DT,E$1,FALSE),IF($A$9="Produits bruts d'origine minerale",VLOOKUP($A38,OUTIL!$DW:$EB,E$1,FALSE),IF($A$9="Produits finis de consommation",VLOOKUP($A38,OUTIL!$EE:$EJ,E$1,FALSE),IF($A$9="Produits finis d'equipement agricole",VLOOKUP($A38,OUTIL!$EM:$ER,E$1,FALSE),IF($A$9="Produits finis d'equipement industriel",VLOOKUP($A38,OUTIL!$EU:$EZ,E$1,FALSE),"Ahmadovitch")))))))))/1000,0)</f>
        <v>2907</v>
      </c>
      <c r="F38" s="5">
        <f>ROUND(IF($A$9="Alimentation, boissons et tabacs",VLOOKUP($A38,OUTIL!$CH:$CM,F$1,FALSE),IF($A$9="Demi produits",VLOOKUP($A38,OUTIL!$CQ:$CV,F$1,FALSE),IF($A$9="Energie  et  lubrifiants",VLOOKUP($A38,OUTIL!$CY:$DD,F$1,FALSE),IF($A$9="Or industriel",VLOOKUP($A38,OUTIL!$DG:$DL,F$1,FALSE),IF($A$9="Produits bruts d'origine animale et vegetale",VLOOKUP($A38,OUTIL!$DO:$DT,F$1,FALSE),IF($A$9="Produits bruts d'origine minerale",VLOOKUP($A38,OUTIL!$DW:$EB,F$1,FALSE),IF($A$9="Produits finis de consommation",VLOOKUP($A38,OUTIL!$EE:$EJ,F$1,FALSE),IF($A$9="Produits finis d'equipement agricole",VLOOKUP($A38,OUTIL!$EM:$ER,F$1,FALSE),IF($A$9="Produits finis d'equipement industriel",VLOOKUP($A38,OUTIL!$EU:$EZ,F$1,FALSE),"Ahmadovitch")))))))))/1000,0)</f>
        <v>279195</v>
      </c>
    </row>
    <row r="39" spans="1:6" ht="16.5" x14ac:dyDescent="0.3">
      <c r="A39">
        <v>30</v>
      </c>
      <c r="B39" s="5" t="str">
        <f>IF($A$9="Alimentation, boissons et tabacs",VLOOKUP(VLOOKUP($A39,OUTIL!$CH:$CM,B$1,FALSE),REF!$K:$L,2,FALSE),IF($A$9="Demi produits",VLOOKUP(VLOOKUP($A39,OUTIL!$CQ:$CV,B$1,FALSE),REF!$N:$O,2,FALSE),IF($A$9="Energie  et  lubrifiants",VLOOKUP(VLOOKUP($A39,OUTIL!$CY:$DD,B$1,FALSE),REF!$Z:$AA,2,FALSE),IF($A$9="Or industriel",VLOOKUP(VLOOKUP($A39,OUTIL!$DG:$DL,B$1,FALSE),REF!$AC:$AD,2,FALSE),IF($A$9="Produits bruts d'origine animale et vegetale",VLOOKUP(VLOOKUP($A39,OUTIL!$DO:$DT,B$1,FALSE),REF!$Q:$R,2,FALSE),IF($A$9="Produits bruts d'origine minerale",VLOOKUP(VLOOKUP($A39,OUTIL!$DW:$EB,B$1,FALSE),REF!$AF:$AG,2,FALSE),IF($A$9="Produits finis de consommation",VLOOKUP(VLOOKUP($A39,OUTIL!$EE:$EJ,B$1,FALSE),REF!$T:$U,2,FALSE),IF($A$9="Produits finis d'equipement agricole",VLOOKUP(VLOOKUP($A39,OUTIL!$EM:$ER,B$1,FALSE),REF!$AI:$AJ,2,FALSE),IF($A$9="Produits finis d'equipement industriel",VLOOKUP(VLOOKUP($A39,OUTIL!$EU:$EZ,B$1,FALSE),REF!$W:$X,2,FALSE),"Ahmadovitch")))))))))</f>
        <v>Pommes de terre</v>
      </c>
      <c r="C39" s="5">
        <f>ROUND(IF($A$9="Alimentation, boissons et tabacs",VLOOKUP($A39,OUTIL!$CH:$CM,C$1,FALSE),IF($A$9="Demi produits",VLOOKUP($A39,OUTIL!$CQ:$CV,C$1,FALSE),IF($A$9="Energie  et  lubrifiants",VLOOKUP($A39,OUTIL!$CY:$DD,C$1,FALSE),IF($A$9="Or industriel",VLOOKUP($A39,OUTIL!$DG:$DL,C$1,FALSE),IF($A$9="Produits bruts d'origine animale et vegetale",VLOOKUP($A39,OUTIL!$DO:$DT,C$1,FALSE),IF($A$9="Produits bruts d'origine minerale",VLOOKUP($A39,OUTIL!$DW:$EB,C$1,FALSE),IF($A$9="Produits finis de consommation",VLOOKUP($A39,OUTIL!$EE:$EJ,C$1,FALSE),IF($A$9="Produits finis d'equipement agricole",VLOOKUP($A39,OUTIL!$EM:$ER,C$1,FALSE),IF($A$9="Produits finis d'equipement industriel",VLOOKUP($A39,OUTIL!$EU:$EZ,C$1,FALSE),"Ahmadovitch")))))))))/1000,0)</f>
        <v>43833</v>
      </c>
      <c r="D39" s="5">
        <f>ROUND(IF($A$9="Alimentation, boissons et tabacs",VLOOKUP($A39,OUTIL!$CH:$CM,D$1,FALSE),IF($A$9="Demi produits",VLOOKUP($A39,OUTIL!$CQ:$CV,D$1,FALSE),IF($A$9="Energie  et  lubrifiants",VLOOKUP($A39,OUTIL!$CY:$DD,D$1,FALSE),IF($A$9="Or industriel",VLOOKUP($A39,OUTIL!$DG:$DL,D$1,FALSE),IF($A$9="Produits bruts d'origine animale et vegetale",VLOOKUP($A39,OUTIL!$DO:$DT,D$1,FALSE),IF($A$9="Produits bruts d'origine minerale",VLOOKUP($A39,OUTIL!$DW:$EB,D$1,FALSE),IF($A$9="Produits finis de consommation",VLOOKUP($A39,OUTIL!$EE:$EJ,D$1,FALSE),IF($A$9="Produits finis d'equipement agricole",VLOOKUP($A39,OUTIL!$EM:$ER,D$1,FALSE),IF($A$9="Produits finis d'equipement industriel",VLOOKUP($A39,OUTIL!$EU:$EZ,D$1,FALSE),"Ahmadovitch")))))))))/1000,0)</f>
        <v>243518</v>
      </c>
      <c r="E39" s="5">
        <f>ROUND(IF($A$9="Alimentation, boissons et tabacs",VLOOKUP($A39,OUTIL!$CH:$CM,E$1,FALSE),IF($A$9="Demi produits",VLOOKUP($A39,OUTIL!$CQ:$CV,E$1,FALSE),IF($A$9="Energie  et  lubrifiants",VLOOKUP($A39,OUTIL!$CY:$DD,E$1,FALSE),IF($A$9="Or industriel",VLOOKUP($A39,OUTIL!$DG:$DL,E$1,FALSE),IF($A$9="Produits bruts d'origine animale et vegetale",VLOOKUP($A39,OUTIL!$DO:$DT,E$1,FALSE),IF($A$9="Produits bruts d'origine minerale",VLOOKUP($A39,OUTIL!$DW:$EB,E$1,FALSE),IF($A$9="Produits finis de consommation",VLOOKUP($A39,OUTIL!$EE:$EJ,E$1,FALSE),IF($A$9="Produits finis d'equipement agricole",VLOOKUP($A39,OUTIL!$EM:$ER,E$1,FALSE),IF($A$9="Produits finis d'equipement industriel",VLOOKUP($A39,OUTIL!$EU:$EZ,E$1,FALSE),"Ahmadovitch")))))))))/1000,0)</f>
        <v>38245</v>
      </c>
      <c r="F39" s="5">
        <f>ROUND(IF($A$9="Alimentation, boissons et tabacs",VLOOKUP($A39,OUTIL!$CH:$CM,F$1,FALSE),IF($A$9="Demi produits",VLOOKUP($A39,OUTIL!$CQ:$CV,F$1,FALSE),IF($A$9="Energie  et  lubrifiants",VLOOKUP($A39,OUTIL!$CY:$DD,F$1,FALSE),IF($A$9="Or industriel",VLOOKUP($A39,OUTIL!$DG:$DL,F$1,FALSE),IF($A$9="Produits bruts d'origine animale et vegetale",VLOOKUP($A39,OUTIL!$DO:$DT,F$1,FALSE),IF($A$9="Produits bruts d'origine minerale",VLOOKUP($A39,OUTIL!$DW:$EB,F$1,FALSE),IF($A$9="Produits finis de consommation",VLOOKUP($A39,OUTIL!$EE:$EJ,F$1,FALSE),IF($A$9="Produits finis d'equipement agricole",VLOOKUP($A39,OUTIL!$EM:$ER,F$1,FALSE),IF($A$9="Produits finis d'equipement industriel",VLOOKUP($A39,OUTIL!$EU:$EZ,F$1,FALSE),"Ahmadovitch")))))))))/1000,0)</f>
        <v>376516</v>
      </c>
    </row>
    <row r="40" spans="1:6" ht="16.5" x14ac:dyDescent="0.3">
      <c r="B40" s="5" t="s">
        <v>30</v>
      </c>
      <c r="C40" s="5">
        <f>C9-SUM(C10:C39)</f>
        <v>150285</v>
      </c>
      <c r="D40" s="5">
        <f>D9-SUM(D10:D39)</f>
        <v>1878414</v>
      </c>
      <c r="E40" s="5">
        <f>E9-SUM(E10:E39)</f>
        <v>141041</v>
      </c>
      <c r="F40" s="5">
        <f>F9-SUM(F10:F39)</f>
        <v>1940371</v>
      </c>
    </row>
    <row r="41" spans="1:6" x14ac:dyDescent="0.25">
      <c r="A41" t="s">
        <v>449</v>
      </c>
      <c r="B41" s="2" t="str">
        <f>IF($A$41="Alimentation, boissons et tabacs",VLOOKUP(VLOOKUP($A41,OUTIL!$CH:$CM,B$1,FALSE),REF!$K:$L,2,FALSE),IF($A$41="Demi produits",VLOOKUP(VLOOKUP($A41,OUTIL!$CQ:$CV,B$1,FALSE),REF!$N:$O,2,FALSE),IF($A$41="Energie et lubrifiants",VLOOKUP(VLOOKUP($A41,OUTIL!$CY:$DD,B$1,FALSE),REF!$Z:$AA,2,FALSE),IF($A$41="Or industriel",VLOOKUP(VLOOKUP($A41,OUTIL!$DG:$DL,B$1,FALSE),REF!$AC:$AD,2,FALSE),IF($A$41="Produits bruts d'origine animale et vegetale",VLOOKUP(VLOOKUP($A41,OUTIL!$DO:$DT,B$1,FALSE),REF!$Q:$R,2,FALSE),IF($A$41="Produits bruts d'origine minerale",VLOOKUP(VLOOKUP($A41,OUTIL!$DW:$EB,B$1,FALSE),REF!$AF:$AG,2,FALSE),IF($A$41="Produits finis de consommation",VLOOKUP(VLOOKUP($A41,OUTIL!$EE:$EJ,B$1,FALSE),REF!$T:$U,2,FALSE),IF($A$41="Produits finis d'equipement agricole",VLOOKUP(VLOOKUP($A41,OUTIL!$EM:$ER,B$1,FALSE),REF!$AI:$AJ,2,FALSE),IF($A$41="Produits finis d'equipement industriel",VLOOKUP(VLOOKUP($A41,OUTIL!$EU:$EZ,B$1,FALSE),REF!$W:$X,2,FALSE),"Ahmadovitch")))))))))</f>
        <v>ENERGIE ET LUBRIFIANTS</v>
      </c>
      <c r="C41" s="2">
        <f>ROUND(IF($A$41="Alimentation, boissons et tabacs",VLOOKUP($A41,OUTIL!$CH:$CM,C$1,FALSE),IF($A$41="Demi produits",VLOOKUP($A41,OUTIL!$CQ:$CV,C$1,FALSE),IF($A$41="Energie et lubrifiants",VLOOKUP($A41,OUTIL!$CY:$DD,C$1,FALSE),IF($A$41="Or industriel",VLOOKUP($A41,OUTIL!$DG:$DL,C$1,FALSE),IF($A$41="Produits bruts d'origine animale et vegetale",VLOOKUP($A41,OUTIL!$DO:$DT,C$1,FALSE),IF($A$41="Produits bruts d'origine minerale",VLOOKUP($A41,OUTIL!$DW:$EB,C$1,FALSE),IF($A$41="Produits finis de consommation",VLOOKUP($A41,OUTIL!$EE:$EJ,C$1,FALSE),IF($A$41="Produits finis d'equipement agricole",VLOOKUP($A41,OUTIL!$EM:$ER,C$1,FALSE),IF($A$41="Produits finis d'equipement industriel",VLOOKUP($A41,OUTIL!$EU:$EZ,C$1,FALSE),"Ahmadovitch")))))))))/1000,0)</f>
        <v>13818897</v>
      </c>
      <c r="D41" s="2">
        <f>ROUND(IF($A$41="Alimentation, boissons et tabacs",VLOOKUP($A41,OUTIL!$CH:$CM,D$1,FALSE),IF($A$41="Demi produits",VLOOKUP($A41,OUTIL!$CQ:$CV,D$1,FALSE),IF($A$41="Energie et lubrifiants",VLOOKUP($A41,OUTIL!$CY:$DD,D$1,FALSE),IF($A$41="Or industriel",VLOOKUP($A41,OUTIL!$DG:$DL,D$1,FALSE),IF($A$41="Produits bruts d'origine animale et vegetale",VLOOKUP($A41,OUTIL!$DO:$DT,D$1,FALSE),IF($A$41="Produits bruts d'origine minerale",VLOOKUP($A41,OUTIL!$DW:$EB,D$1,FALSE),IF($A$41="Produits finis de consommation",VLOOKUP($A41,OUTIL!$EE:$EJ,D$1,FALSE),IF($A$41="Produits finis d'equipement agricole",VLOOKUP($A41,OUTIL!$EM:$ER,D$1,FALSE),IF($A$41="Produits finis d'equipement industriel",VLOOKUP($A41,OUTIL!$EU:$EZ,D$1,FALSE),"Ahmadovitch")))))))))/1000,0)</f>
        <v>55185247</v>
      </c>
      <c r="E41" s="2">
        <f>ROUND(IF($A$41="Alimentation, boissons et tabacs",VLOOKUP($A41,OUTIL!$CH:$CM,E$1,FALSE),IF($A$41="Demi produits",VLOOKUP($A41,OUTIL!$CQ:$CV,E$1,FALSE),IF($A$41="Energie et lubrifiants",VLOOKUP($A41,OUTIL!$CY:$DD,E$1,FALSE),IF($A$41="Or industriel",VLOOKUP($A41,OUTIL!$DG:$DL,E$1,FALSE),IF($A$41="Produits bruts d'origine animale et vegetale",VLOOKUP($A41,OUTIL!$DO:$DT,E$1,FALSE),IF($A$41="Produits bruts d'origine minerale",VLOOKUP($A41,OUTIL!$DW:$EB,E$1,FALSE),IF($A$41="Produits finis de consommation",VLOOKUP($A41,OUTIL!$EE:$EJ,E$1,FALSE),IF($A$41="Produits finis d'equipement agricole",VLOOKUP($A41,OUTIL!$EM:$ER,E$1,FALSE),IF($A$41="Produits finis d'equipement industriel",VLOOKUP($A41,OUTIL!$EU:$EZ,E$1,FALSE),"Ahmadovitch")))))))))/1000,0)</f>
        <v>14927315</v>
      </c>
      <c r="F41" s="2">
        <f>ROUND(IF($A$41="Alimentation, boissons et tabacs",VLOOKUP($A41,OUTIL!$CH:$CM,F$1,FALSE),IF($A$41="Demi produits",VLOOKUP($A41,OUTIL!$CQ:$CV,F$1,FALSE),IF($A$41="Energie et lubrifiants",VLOOKUP($A41,OUTIL!$CY:$DD,F$1,FALSE),IF($A$41="Or industriel",VLOOKUP($A41,OUTIL!$DG:$DL,F$1,FALSE),IF($A$41="Produits bruts d'origine animale et vegetale",VLOOKUP($A41,OUTIL!$DO:$DT,F$1,FALSE),IF($A$41="Produits bruts d'origine minerale",VLOOKUP($A41,OUTIL!$DW:$EB,F$1,FALSE),IF($A$41="Produits finis de consommation",VLOOKUP($A41,OUTIL!$EE:$EJ,F$1,FALSE),IF($A$41="Produits finis d'equipement agricole",VLOOKUP($A41,OUTIL!$EM:$ER,F$1,FALSE),IF($A$41="Produits finis d'equipement industriel",VLOOKUP($A41,OUTIL!$EU:$EZ,F$1,FALSE),"Ahmadovitch")))))))))/1000,0)</f>
        <v>45704006</v>
      </c>
    </row>
    <row r="42" spans="1:6" ht="16.5" x14ac:dyDescent="0.3">
      <c r="A42">
        <v>1</v>
      </c>
      <c r="B42" s="5" t="str">
        <f>IF($A$41="Alimentation, boissons et tabacs",VLOOKUP(VLOOKUP($A42,OUTIL!$CH:$CM,B$1,FALSE),REF!$K:$L,2,FALSE),IF($A$41="Demi produits",VLOOKUP(VLOOKUP($A42,OUTIL!$CQ:$CV,B$1,FALSE),REF!$N:$O,2,FALSE),IF($A$41="Energie et lubrifiants",VLOOKUP(VLOOKUP($A42,OUTIL!$CY:$DD,B$1,FALSE),REF!$Z:$AA,2,FALSE),IF($A$41="Or industriel",VLOOKUP(VLOOKUP($A42,OUTIL!$DG:$DL,B$1,FALSE),REF!$AC:$AD,2,FALSE),IF($A$41="Produits bruts d'origine animale et vegetale",VLOOKUP(VLOOKUP($A42,OUTIL!$DO:$DT,B$1,FALSE),REF!$Q:$R,2,FALSE),IF($A$41="Produits bruts d'origine minerale",VLOOKUP(VLOOKUP($A42,OUTIL!$DW:$EB,B$1,FALSE),REF!$AF:$AG,2,FALSE),IF($A$41="Produits finis de consommation",VLOOKUP(VLOOKUP($A42,OUTIL!$EE:$EJ,B$1,FALSE),REF!$T:$U,2,FALSE),IF($A$41="Produits finis d'equipement agricole",VLOOKUP(VLOOKUP($A42,OUTIL!$EM:$ER,B$1,FALSE),REF!$AI:$AJ,2,FALSE),IF($A$41="Produits finis d'equipement industriel",VLOOKUP(VLOOKUP($A42,OUTIL!$EU:$EZ,B$1,FALSE),REF!$W:$X,2,FALSE),"Ahmadovitch")))))))))</f>
        <v>Gas-oils et fuel-oils</v>
      </c>
      <c r="C42" s="5">
        <f>ROUND(IF($A$41="Alimentation, boissons et tabacs",VLOOKUP($A42,OUTIL!$CH:$CM,C$1,FALSE),IF($A$41="Demi produits",VLOOKUP($A42,OUTIL!$CQ:$CV,C$1,FALSE),IF($A$41="Energie et lubrifiants",VLOOKUP($A42,OUTIL!$CY:$DD,C$1,FALSE),IF($A$41="Or industriel",VLOOKUP($A42,OUTIL!$DG:$DL,C$1,FALSE),IF($A$41="Produits bruts d'origine animale et vegetale",VLOOKUP($A42,OUTIL!$DO:$DT,C$1,FALSE),IF($A$41="Produits bruts d'origine minerale",VLOOKUP($A42,OUTIL!$DW:$EB,C$1,FALSE),IF($A$41="Produits finis de consommation",VLOOKUP($A42,OUTIL!$EE:$EJ,C$1,FALSE),IF($A$41="Produits finis d'equipement agricole",VLOOKUP($A42,OUTIL!$EM:$ER,C$1,FALSE),IF($A$41="Produits finis d'equipement industriel",VLOOKUP($A42,OUTIL!$EU:$EZ,C$1,FALSE),"Ahmadovitch")))))))))/1000,0)</f>
        <v>3489751</v>
      </c>
      <c r="D42" s="5">
        <f>ROUND(IF($A$41="Alimentation, boissons et tabacs",VLOOKUP($A42,OUTIL!$CH:$CM,D$1,FALSE),IF($A$41="Demi produits",VLOOKUP($A42,OUTIL!$CQ:$CV,D$1,FALSE),IF($A$41="Energie et lubrifiants",VLOOKUP($A42,OUTIL!$CY:$DD,D$1,FALSE),IF($A$41="Or industriel",VLOOKUP($A42,OUTIL!$DG:$DL,D$1,FALSE),IF($A$41="Produits bruts d'origine animale et vegetale",VLOOKUP($A42,OUTIL!$DO:$DT,D$1,FALSE),IF($A$41="Produits bruts d'origine minerale",VLOOKUP($A42,OUTIL!$DW:$EB,D$1,FALSE),IF($A$41="Produits finis de consommation",VLOOKUP($A42,OUTIL!$EE:$EJ,D$1,FALSE),IF($A$41="Produits finis d'equipement agricole",VLOOKUP($A42,OUTIL!$EM:$ER,D$1,FALSE),IF($A$41="Produits finis d'equipement industriel",VLOOKUP($A42,OUTIL!$EU:$EZ,D$1,FALSE),"Ahmadovitch")))))))))/1000,0)</f>
        <v>29639643</v>
      </c>
      <c r="E42" s="5">
        <f>ROUND(IF($A$41="Alimentation, boissons et tabacs",VLOOKUP($A42,OUTIL!$CH:$CM,E$1,FALSE),IF($A$41="Demi produits",VLOOKUP($A42,OUTIL!$CQ:$CV,E$1,FALSE),IF($A$41="Energie et lubrifiants",VLOOKUP($A42,OUTIL!$CY:$DD,E$1,FALSE),IF($A$41="Or industriel",VLOOKUP($A42,OUTIL!$DG:$DL,E$1,FALSE),IF($A$41="Produits bruts d'origine animale et vegetale",VLOOKUP($A42,OUTIL!$DO:$DT,E$1,FALSE),IF($A$41="Produits bruts d'origine minerale",VLOOKUP($A42,OUTIL!$DW:$EB,E$1,FALSE),IF($A$41="Produits finis de consommation",VLOOKUP($A42,OUTIL!$EE:$EJ,E$1,FALSE),IF($A$41="Produits finis d'equipement agricole",VLOOKUP($A42,OUTIL!$EM:$ER,E$1,FALSE),IF($A$41="Produits finis d'equipement industriel",VLOOKUP($A42,OUTIL!$EU:$EZ,E$1,FALSE),"Ahmadovitch")))))))))/1000,0)</f>
        <v>3260402</v>
      </c>
      <c r="F42" s="5">
        <f>ROUND(IF($A$41="Alimentation, boissons et tabacs",VLOOKUP($A42,OUTIL!$CH:$CM,F$1,FALSE),IF($A$41="Demi produits",VLOOKUP($A42,OUTIL!$CQ:$CV,F$1,FALSE),IF($A$41="Energie et lubrifiants",VLOOKUP($A42,OUTIL!$CY:$DD,F$1,FALSE),IF($A$41="Or industriel",VLOOKUP($A42,OUTIL!$DG:$DL,F$1,FALSE),IF($A$41="Produits bruts d'origine animale et vegetale",VLOOKUP($A42,OUTIL!$DO:$DT,F$1,FALSE),IF($A$41="Produits bruts d'origine minerale",VLOOKUP($A42,OUTIL!$DW:$EB,F$1,FALSE),IF($A$41="Produits finis de consommation",VLOOKUP($A42,OUTIL!$EE:$EJ,F$1,FALSE),IF($A$41="Produits finis d'equipement agricole",VLOOKUP($A42,OUTIL!$EM:$ER,F$1,FALSE),IF($A$41="Produits finis d'equipement industriel",VLOOKUP($A42,OUTIL!$EU:$EZ,F$1,FALSE),"Ahmadovitch")))))))))/1000,0)</f>
        <v>21506801</v>
      </c>
    </row>
    <row r="43" spans="1:6" ht="16.5" x14ac:dyDescent="0.3">
      <c r="A43">
        <v>2</v>
      </c>
      <c r="B43" s="5" t="str">
        <f>IF($A$41="Alimentation, boissons et tabacs",VLOOKUP(VLOOKUP($A43,OUTIL!$CH:$CM,B$1,FALSE),REF!$K:$L,2,FALSE),IF($A$41="Demi produits",VLOOKUP(VLOOKUP($A43,OUTIL!$CQ:$CV,B$1,FALSE),REF!$N:$O,2,FALSE),IF($A$41="Energie et lubrifiants",VLOOKUP(VLOOKUP($A43,OUTIL!$CY:$DD,B$1,FALSE),REF!$Z:$AA,2,FALSE),IF($A$41="Or industriel",VLOOKUP(VLOOKUP($A43,OUTIL!$DG:$DL,B$1,FALSE),REF!$AC:$AD,2,FALSE),IF($A$41="Produits bruts d'origine animale et vegetale",VLOOKUP(VLOOKUP($A43,OUTIL!$DO:$DT,B$1,FALSE),REF!$Q:$R,2,FALSE),IF($A$41="Produits bruts d'origine minerale",VLOOKUP(VLOOKUP($A43,OUTIL!$DW:$EB,B$1,FALSE),REF!$AF:$AG,2,FALSE),IF($A$41="Produits finis de consommation",VLOOKUP(VLOOKUP($A43,OUTIL!$EE:$EJ,B$1,FALSE),REF!$T:$U,2,FALSE),IF($A$41="Produits finis d'equipement agricole",VLOOKUP(VLOOKUP($A43,OUTIL!$EM:$ER,B$1,FALSE),REF!$AI:$AJ,2,FALSE),IF($A$41="Produits finis d'equipement industriel",VLOOKUP(VLOOKUP($A43,OUTIL!$EU:$EZ,B$1,FALSE),REF!$W:$X,2,FALSE),"Ahmadovitch")))))))))</f>
        <v>Gaz de pétrole et autres hydrocarbures</v>
      </c>
      <c r="C43" s="5">
        <f>ROUND(IF($A$41="Alimentation, boissons et tabacs",VLOOKUP($A43,OUTIL!$CH:$CM,C$1,FALSE),IF($A$41="Demi produits",VLOOKUP($A43,OUTIL!$CQ:$CV,C$1,FALSE),IF($A$41="Energie et lubrifiants",VLOOKUP($A43,OUTIL!$CY:$DD,C$1,FALSE),IF($A$41="Or industriel",VLOOKUP($A43,OUTIL!$DG:$DL,C$1,FALSE),IF($A$41="Produits bruts d'origine animale et vegetale",VLOOKUP($A43,OUTIL!$DO:$DT,C$1,FALSE),IF($A$41="Produits bruts d'origine minerale",VLOOKUP($A43,OUTIL!$DW:$EB,C$1,FALSE),IF($A$41="Produits finis de consommation",VLOOKUP($A43,OUTIL!$EE:$EJ,C$1,FALSE),IF($A$41="Produits finis d'equipement agricole",VLOOKUP($A43,OUTIL!$EM:$ER,C$1,FALSE),IF($A$41="Produits finis d'equipement industriel",VLOOKUP($A43,OUTIL!$EU:$EZ,C$1,FALSE),"Ahmadovitch")))))))))/1000,0)</f>
        <v>4484639</v>
      </c>
      <c r="D43" s="5">
        <f>ROUND(IF($A$41="Alimentation, boissons et tabacs",VLOOKUP($A43,OUTIL!$CH:$CM,D$1,FALSE),IF($A$41="Demi produits",VLOOKUP($A43,OUTIL!$CQ:$CV,D$1,FALSE),IF($A$41="Energie et lubrifiants",VLOOKUP($A43,OUTIL!$CY:$DD,D$1,FALSE),IF($A$41="Or industriel",VLOOKUP($A43,OUTIL!$DG:$DL,D$1,FALSE),IF($A$41="Produits bruts d'origine animale et vegetale",VLOOKUP($A43,OUTIL!$DO:$DT,D$1,FALSE),IF($A$41="Produits bruts d'origine minerale",VLOOKUP($A43,OUTIL!$DW:$EB,D$1,FALSE),IF($A$41="Produits finis de consommation",VLOOKUP($A43,OUTIL!$EE:$EJ,D$1,FALSE),IF($A$41="Produits finis d'equipement agricole",VLOOKUP($A43,OUTIL!$EM:$ER,D$1,FALSE),IF($A$41="Produits finis d'equipement industriel",VLOOKUP($A43,OUTIL!$EU:$EZ,D$1,FALSE),"Ahmadovitch")))))))))/1000,0)</f>
        <v>9197464</v>
      </c>
      <c r="E43" s="5">
        <f>ROUND(IF($A$41="Alimentation, boissons et tabacs",VLOOKUP($A43,OUTIL!$CH:$CM,E$1,FALSE),IF($A$41="Demi produits",VLOOKUP($A43,OUTIL!$CQ:$CV,E$1,FALSE),IF($A$41="Energie et lubrifiants",VLOOKUP($A43,OUTIL!$CY:$DD,E$1,FALSE),IF($A$41="Or industriel",VLOOKUP($A43,OUTIL!$DG:$DL,E$1,FALSE),IF($A$41="Produits bruts d'origine animale et vegetale",VLOOKUP($A43,OUTIL!$DO:$DT,E$1,FALSE),IF($A$41="Produits bruts d'origine minerale",VLOOKUP($A43,OUTIL!$DW:$EB,E$1,FALSE),IF($A$41="Produits finis de consommation",VLOOKUP($A43,OUTIL!$EE:$EJ,E$1,FALSE),IF($A$41="Produits finis d'equipement agricole",VLOOKUP($A43,OUTIL!$EM:$ER,E$1,FALSE),IF($A$41="Produits finis d'equipement industriel",VLOOKUP($A43,OUTIL!$EU:$EZ,E$1,FALSE),"Ahmadovitch")))))))))/1000,0)</f>
        <v>5198135</v>
      </c>
      <c r="F43" s="5">
        <f>ROUND(IF($A$41="Alimentation, boissons et tabacs",VLOOKUP($A43,OUTIL!$CH:$CM,F$1,FALSE),IF($A$41="Demi produits",VLOOKUP($A43,OUTIL!$CQ:$CV,F$1,FALSE),IF($A$41="Energie et lubrifiants",VLOOKUP($A43,OUTIL!$CY:$DD,F$1,FALSE),IF($A$41="Or industriel",VLOOKUP($A43,OUTIL!$DG:$DL,F$1,FALSE),IF($A$41="Produits bruts d'origine animale et vegetale",VLOOKUP($A43,OUTIL!$DO:$DT,F$1,FALSE),IF($A$41="Produits bruts d'origine minerale",VLOOKUP($A43,OUTIL!$DW:$EB,F$1,FALSE),IF($A$41="Produits finis de consommation",VLOOKUP($A43,OUTIL!$EE:$EJ,F$1,FALSE),IF($A$41="Produits finis d'equipement agricole",VLOOKUP($A43,OUTIL!$EM:$ER,F$1,FALSE),IF($A$41="Produits finis d'equipement industriel",VLOOKUP($A43,OUTIL!$EU:$EZ,F$1,FALSE),"Ahmadovitch")))))))))/1000,0)</f>
        <v>9184128</v>
      </c>
    </row>
    <row r="44" spans="1:6" ht="16.5" x14ac:dyDescent="0.3">
      <c r="A44">
        <v>3</v>
      </c>
      <c r="B44" s="5" t="str">
        <f>IF($A$41="Alimentation, boissons et tabacs",VLOOKUP(VLOOKUP($A44,OUTIL!$CH:$CM,B$1,FALSE),REF!$K:$L,2,FALSE),IF($A$41="Demi produits",VLOOKUP(VLOOKUP($A44,OUTIL!$CQ:$CV,B$1,FALSE),REF!$N:$O,2,FALSE),IF($A$41="Energie et lubrifiants",VLOOKUP(VLOOKUP($A44,OUTIL!$CY:$DD,B$1,FALSE),REF!$Z:$AA,2,FALSE),IF($A$41="Or industriel",VLOOKUP(VLOOKUP($A44,OUTIL!$DG:$DL,B$1,FALSE),REF!$AC:$AD,2,FALSE),IF($A$41="Produits bruts d'origine animale et vegetale",VLOOKUP(VLOOKUP($A44,OUTIL!$DO:$DT,B$1,FALSE),REF!$Q:$R,2,FALSE),IF($A$41="Produits bruts d'origine minerale",VLOOKUP(VLOOKUP($A44,OUTIL!$DW:$EB,B$1,FALSE),REF!$AF:$AG,2,FALSE),IF($A$41="Produits finis de consommation",VLOOKUP(VLOOKUP($A44,OUTIL!$EE:$EJ,B$1,FALSE),REF!$T:$U,2,FALSE),IF($A$41="Produits finis d'equipement agricole",VLOOKUP(VLOOKUP($A44,OUTIL!$EM:$ER,B$1,FALSE),REF!$AI:$AJ,2,FALSE),IF($A$41="Produits finis d'equipement industriel",VLOOKUP(VLOOKUP($A44,OUTIL!$EU:$EZ,B$1,FALSE),REF!$W:$X,2,FALSE),"Ahmadovitch")))))))))</f>
        <v>Huiles de pétrole et lubrifiants</v>
      </c>
      <c r="C44" s="5">
        <f>ROUND(IF($A$41="Alimentation, boissons et tabacs",VLOOKUP($A44,OUTIL!$CH:$CM,C$1,FALSE),IF($A$41="Demi produits",VLOOKUP($A44,OUTIL!$CQ:$CV,C$1,FALSE),IF($A$41="Energie et lubrifiants",VLOOKUP($A44,OUTIL!$CY:$DD,C$1,FALSE),IF($A$41="Or industriel",VLOOKUP($A44,OUTIL!$DG:$DL,C$1,FALSE),IF($A$41="Produits bruts d'origine animale et vegetale",VLOOKUP($A44,OUTIL!$DO:$DT,C$1,FALSE),IF($A$41="Produits bruts d'origine minerale",VLOOKUP($A44,OUTIL!$DW:$EB,C$1,FALSE),IF($A$41="Produits finis de consommation",VLOOKUP($A44,OUTIL!$EE:$EJ,C$1,FALSE),IF($A$41="Produits finis d'equipement agricole",VLOOKUP($A44,OUTIL!$EM:$ER,C$1,FALSE),IF($A$41="Produits finis d'equipement industriel",VLOOKUP($A44,OUTIL!$EU:$EZ,C$1,FALSE),"Ahmadovitch")))))))))/1000,0)</f>
        <v>670599</v>
      </c>
      <c r="D44" s="5">
        <f>ROUND(IF($A$41="Alimentation, boissons et tabacs",VLOOKUP($A44,OUTIL!$CH:$CM,D$1,FALSE),IF($A$41="Demi produits",VLOOKUP($A44,OUTIL!$CQ:$CV,D$1,FALSE),IF($A$41="Energie et lubrifiants",VLOOKUP($A44,OUTIL!$CY:$DD,D$1,FALSE),IF($A$41="Or industriel",VLOOKUP($A44,OUTIL!$DG:$DL,D$1,FALSE),IF($A$41="Produits bruts d'origine animale et vegetale",VLOOKUP($A44,OUTIL!$DO:$DT,D$1,FALSE),IF($A$41="Produits bruts d'origine minerale",VLOOKUP($A44,OUTIL!$DW:$EB,D$1,FALSE),IF($A$41="Produits finis de consommation",VLOOKUP($A44,OUTIL!$EE:$EJ,D$1,FALSE),IF($A$41="Produits finis d'equipement agricole",VLOOKUP($A44,OUTIL!$EM:$ER,D$1,FALSE),IF($A$41="Produits finis d'equipement industriel",VLOOKUP($A44,OUTIL!$EU:$EZ,D$1,FALSE),"Ahmadovitch")))))))))/1000,0)</f>
        <v>6669299</v>
      </c>
      <c r="E44" s="5">
        <f>ROUND(IF($A$41="Alimentation, boissons et tabacs",VLOOKUP($A44,OUTIL!$CH:$CM,E$1,FALSE),IF($A$41="Demi produits",VLOOKUP($A44,OUTIL!$CQ:$CV,E$1,FALSE),IF($A$41="Energie et lubrifiants",VLOOKUP($A44,OUTIL!$CY:$DD,E$1,FALSE),IF($A$41="Or industriel",VLOOKUP($A44,OUTIL!$DG:$DL,E$1,FALSE),IF($A$41="Produits bruts d'origine animale et vegetale",VLOOKUP($A44,OUTIL!$DO:$DT,E$1,FALSE),IF($A$41="Produits bruts d'origine minerale",VLOOKUP($A44,OUTIL!$DW:$EB,E$1,FALSE),IF($A$41="Produits finis de consommation",VLOOKUP($A44,OUTIL!$EE:$EJ,E$1,FALSE),IF($A$41="Produits finis d'equipement agricole",VLOOKUP($A44,OUTIL!$EM:$ER,E$1,FALSE),IF($A$41="Produits finis d'equipement industriel",VLOOKUP($A44,OUTIL!$EU:$EZ,E$1,FALSE),"Ahmadovitch")))))))))/1000,0)</f>
        <v>636686</v>
      </c>
      <c r="F44" s="5">
        <f>ROUND(IF($A$41="Alimentation, boissons et tabacs",VLOOKUP($A44,OUTIL!$CH:$CM,F$1,FALSE),IF($A$41="Demi produits",VLOOKUP($A44,OUTIL!$CQ:$CV,F$1,FALSE),IF($A$41="Energie et lubrifiants",VLOOKUP($A44,OUTIL!$CY:$DD,F$1,FALSE),IF($A$41="Or industriel",VLOOKUP($A44,OUTIL!$DG:$DL,F$1,FALSE),IF($A$41="Produits bruts d'origine animale et vegetale",VLOOKUP($A44,OUTIL!$DO:$DT,F$1,FALSE),IF($A$41="Produits bruts d'origine minerale",VLOOKUP($A44,OUTIL!$DW:$EB,F$1,FALSE),IF($A$41="Produits finis de consommation",VLOOKUP($A44,OUTIL!$EE:$EJ,F$1,FALSE),IF($A$41="Produits finis d'equipement agricole",VLOOKUP($A44,OUTIL!$EM:$ER,F$1,FALSE),IF($A$41="Produits finis d'equipement industriel",VLOOKUP($A44,OUTIL!$EU:$EZ,F$1,FALSE),"Ahmadovitch")))))))))/1000,0)</f>
        <v>4979880</v>
      </c>
    </row>
    <row r="45" spans="1:6" ht="16.5" x14ac:dyDescent="0.3">
      <c r="A45">
        <v>4</v>
      </c>
      <c r="B45" s="5" t="str">
        <f>IF($A$41="Alimentation, boissons et tabacs",VLOOKUP(VLOOKUP($A45,OUTIL!$CH:$CM,B$1,FALSE),REF!$K:$L,2,FALSE),IF($A$41="Demi produits",VLOOKUP(VLOOKUP($A45,OUTIL!$CQ:$CV,B$1,FALSE),REF!$N:$O,2,FALSE),IF($A$41="Energie et lubrifiants",VLOOKUP(VLOOKUP($A45,OUTIL!$CY:$DD,B$1,FALSE),REF!$Z:$AA,2,FALSE),IF($A$41="Or industriel",VLOOKUP(VLOOKUP($A45,OUTIL!$DG:$DL,B$1,FALSE),REF!$AC:$AD,2,FALSE),IF($A$41="Produits bruts d'origine animale et vegetale",VLOOKUP(VLOOKUP($A45,OUTIL!$DO:$DT,B$1,FALSE),REF!$Q:$R,2,FALSE),IF($A$41="Produits bruts d'origine minerale",VLOOKUP(VLOOKUP($A45,OUTIL!$DW:$EB,B$1,FALSE),REF!$AF:$AG,2,FALSE),IF($A$41="Produits finis de consommation",VLOOKUP(VLOOKUP($A45,OUTIL!$EE:$EJ,B$1,FALSE),REF!$T:$U,2,FALSE),IF($A$41="Produits finis d'equipement agricole",VLOOKUP(VLOOKUP($A45,OUTIL!$EM:$ER,B$1,FALSE),REF!$AI:$AJ,2,FALSE),IF($A$41="Produits finis d'equipement industriel",VLOOKUP(VLOOKUP($A45,OUTIL!$EU:$EZ,B$1,FALSE),REF!$W:$X,2,FALSE),"Ahmadovitch")))))))))</f>
        <v>Houilles; cokes et combustibles solides similaires</v>
      </c>
      <c r="C45" s="5">
        <f>ROUND(IF($A$41="Alimentation, boissons et tabacs",VLOOKUP($A45,OUTIL!$CH:$CM,C$1,FALSE),IF($A$41="Demi produits",VLOOKUP($A45,OUTIL!$CQ:$CV,C$1,FALSE),IF($A$41="Energie et lubrifiants",VLOOKUP($A45,OUTIL!$CY:$DD,C$1,FALSE),IF($A$41="Or industriel",VLOOKUP($A45,OUTIL!$DG:$DL,C$1,FALSE),IF($A$41="Produits bruts d'origine animale et vegetale",VLOOKUP($A45,OUTIL!$DO:$DT,C$1,FALSE),IF($A$41="Produits bruts d'origine minerale",VLOOKUP($A45,OUTIL!$DW:$EB,C$1,FALSE),IF($A$41="Produits finis de consommation",VLOOKUP($A45,OUTIL!$EE:$EJ,C$1,FALSE),IF($A$41="Produits finis d'equipement agricole",VLOOKUP($A45,OUTIL!$EM:$ER,C$1,FALSE),IF($A$41="Produits finis d'equipement industriel",VLOOKUP($A45,OUTIL!$EU:$EZ,C$1,FALSE),"Ahmadovitch")))))))))/1000,0)</f>
        <v>4658660</v>
      </c>
      <c r="D45" s="5">
        <f>ROUND(IF($A$41="Alimentation, boissons et tabacs",VLOOKUP($A45,OUTIL!$CH:$CM,D$1,FALSE),IF($A$41="Demi produits",VLOOKUP($A45,OUTIL!$CQ:$CV,D$1,FALSE),IF($A$41="Energie et lubrifiants",VLOOKUP($A45,OUTIL!$CY:$DD,D$1,FALSE),IF($A$41="Or industriel",VLOOKUP($A45,OUTIL!$DG:$DL,D$1,FALSE),IF($A$41="Produits bruts d'origine animale et vegetale",VLOOKUP($A45,OUTIL!$DO:$DT,D$1,FALSE),IF($A$41="Produits bruts d'origine minerale",VLOOKUP($A45,OUTIL!$DW:$EB,D$1,FALSE),IF($A$41="Produits finis de consommation",VLOOKUP($A45,OUTIL!$EE:$EJ,D$1,FALSE),IF($A$41="Produits finis d'equipement agricole",VLOOKUP($A45,OUTIL!$EM:$ER,D$1,FALSE),IF($A$41="Produits finis d'equipement industriel",VLOOKUP($A45,OUTIL!$EU:$EZ,D$1,FALSE),"Ahmadovitch")))))))))/1000,0)</f>
        <v>5136898</v>
      </c>
      <c r="E45" s="5">
        <f>ROUND(IF($A$41="Alimentation, boissons et tabacs",VLOOKUP($A45,OUTIL!$CH:$CM,E$1,FALSE),IF($A$41="Demi produits",VLOOKUP($A45,OUTIL!$CQ:$CV,E$1,FALSE),IF($A$41="Energie et lubrifiants",VLOOKUP($A45,OUTIL!$CY:$DD,E$1,FALSE),IF($A$41="Or industriel",VLOOKUP($A45,OUTIL!$DG:$DL,E$1,FALSE),IF($A$41="Produits bruts d'origine animale et vegetale",VLOOKUP($A45,OUTIL!$DO:$DT,E$1,FALSE),IF($A$41="Produits bruts d'origine minerale",VLOOKUP($A45,OUTIL!$DW:$EB,E$1,FALSE),IF($A$41="Produits finis de consommation",VLOOKUP($A45,OUTIL!$EE:$EJ,E$1,FALSE),IF($A$41="Produits finis d'equipement agricole",VLOOKUP($A45,OUTIL!$EM:$ER,E$1,FALSE),IF($A$41="Produits finis d'equipement industriel",VLOOKUP($A45,OUTIL!$EU:$EZ,E$1,FALSE),"Ahmadovitch")))))))))/1000,0)</f>
        <v>5292516</v>
      </c>
      <c r="F45" s="5">
        <f>ROUND(IF($A$41="Alimentation, boissons et tabacs",VLOOKUP($A45,OUTIL!$CH:$CM,F$1,FALSE),IF($A$41="Demi produits",VLOOKUP($A45,OUTIL!$CQ:$CV,F$1,FALSE),IF($A$41="Energie et lubrifiants",VLOOKUP($A45,OUTIL!$CY:$DD,F$1,FALSE),IF($A$41="Or industriel",VLOOKUP($A45,OUTIL!$DG:$DL,F$1,FALSE),IF($A$41="Produits bruts d'origine animale et vegetale",VLOOKUP($A45,OUTIL!$DO:$DT,F$1,FALSE),IF($A$41="Produits bruts d'origine minerale",VLOOKUP($A45,OUTIL!$DW:$EB,F$1,FALSE),IF($A$41="Produits finis de consommation",VLOOKUP($A45,OUTIL!$EE:$EJ,F$1,FALSE),IF($A$41="Produits finis d'equipement agricole",VLOOKUP($A45,OUTIL!$EM:$ER,F$1,FALSE),IF($A$41="Produits finis d'equipement industriel",VLOOKUP($A45,OUTIL!$EU:$EZ,F$1,FALSE),"Ahmadovitch")))))))))/1000,0)</f>
        <v>5960064</v>
      </c>
    </row>
    <row r="46" spans="1:6" ht="16.5" x14ac:dyDescent="0.3">
      <c r="A46">
        <v>5</v>
      </c>
      <c r="B46" s="5" t="str">
        <f>IF($A$41="Alimentation, boissons et tabacs",VLOOKUP(VLOOKUP($A46,OUTIL!$CH:$CM,B$1,FALSE),REF!$K:$L,2,FALSE),IF($A$41="Demi produits",VLOOKUP(VLOOKUP($A46,OUTIL!$CQ:$CV,B$1,FALSE),REF!$N:$O,2,FALSE),IF($A$41="Energie et lubrifiants",VLOOKUP(VLOOKUP($A46,OUTIL!$CY:$DD,B$1,FALSE),REF!$Z:$AA,2,FALSE),IF($A$41="Or industriel",VLOOKUP(VLOOKUP($A46,OUTIL!$DG:$DL,B$1,FALSE),REF!$AC:$AD,2,FALSE),IF($A$41="Produits bruts d'origine animale et vegetale",VLOOKUP(VLOOKUP($A46,OUTIL!$DO:$DT,B$1,FALSE),REF!$Q:$R,2,FALSE),IF($A$41="Produits bruts d'origine minerale",VLOOKUP(VLOOKUP($A46,OUTIL!$DW:$EB,B$1,FALSE),REF!$AF:$AG,2,FALSE),IF($A$41="Produits finis de consommation",VLOOKUP(VLOOKUP($A46,OUTIL!$EE:$EJ,B$1,FALSE),REF!$T:$U,2,FALSE),IF($A$41="Produits finis d'equipement agricole",VLOOKUP(VLOOKUP($A46,OUTIL!$EM:$ER,B$1,FALSE),REF!$AI:$AJ,2,FALSE),IF($A$41="Produits finis d'equipement industriel",VLOOKUP(VLOOKUP($A46,OUTIL!$EU:$EZ,B$1,FALSE),REF!$W:$X,2,FALSE),"Ahmadovitch")))))))))</f>
        <v>Essence de pétrole</v>
      </c>
      <c r="C46" s="5">
        <f>ROUND(IF($A$41="Alimentation, boissons et tabacs",VLOOKUP($A46,OUTIL!$CH:$CM,C$1,FALSE),IF($A$41="Demi produits",VLOOKUP($A46,OUTIL!$CQ:$CV,C$1,FALSE),IF($A$41="Energie et lubrifiants",VLOOKUP($A46,OUTIL!$CY:$DD,C$1,FALSE),IF($A$41="Or industriel",VLOOKUP($A46,OUTIL!$DG:$DL,C$1,FALSE),IF($A$41="Produits bruts d'origine animale et vegetale",VLOOKUP($A46,OUTIL!$DO:$DT,C$1,FALSE),IF($A$41="Produits bruts d'origine minerale",VLOOKUP($A46,OUTIL!$DW:$EB,C$1,FALSE),IF($A$41="Produits finis de consommation",VLOOKUP($A46,OUTIL!$EE:$EJ,C$1,FALSE),IF($A$41="Produits finis d'equipement agricole",VLOOKUP($A46,OUTIL!$EM:$ER,C$1,FALSE),IF($A$41="Produits finis d'equipement industriel",VLOOKUP($A46,OUTIL!$EU:$EZ,C$1,FALSE),"Ahmadovitch")))))))))/1000,0)</f>
        <v>369733</v>
      </c>
      <c r="D46" s="5">
        <f>ROUND(IF($A$41="Alimentation, boissons et tabacs",VLOOKUP($A46,OUTIL!$CH:$CM,D$1,FALSE),IF($A$41="Demi produits",VLOOKUP($A46,OUTIL!$CQ:$CV,D$1,FALSE),IF($A$41="Energie et lubrifiants",VLOOKUP($A46,OUTIL!$CY:$DD,D$1,FALSE),IF($A$41="Or industriel",VLOOKUP($A46,OUTIL!$DG:$DL,D$1,FALSE),IF($A$41="Produits bruts d'origine animale et vegetale",VLOOKUP($A46,OUTIL!$DO:$DT,D$1,FALSE),IF($A$41="Produits bruts d'origine minerale",VLOOKUP($A46,OUTIL!$DW:$EB,D$1,FALSE),IF($A$41="Produits finis de consommation",VLOOKUP($A46,OUTIL!$EE:$EJ,D$1,FALSE),IF($A$41="Produits finis d'equipement agricole",VLOOKUP($A46,OUTIL!$EM:$ER,D$1,FALSE),IF($A$41="Produits finis d'equipement industriel",VLOOKUP($A46,OUTIL!$EU:$EZ,D$1,FALSE),"Ahmadovitch")))))))))/1000,0)</f>
        <v>3127659</v>
      </c>
      <c r="E46" s="5">
        <f>ROUND(IF($A$41="Alimentation, boissons et tabacs",VLOOKUP($A46,OUTIL!$CH:$CM,E$1,FALSE),IF($A$41="Demi produits",VLOOKUP($A46,OUTIL!$CQ:$CV,E$1,FALSE),IF($A$41="Energie et lubrifiants",VLOOKUP($A46,OUTIL!$CY:$DD,E$1,FALSE),IF($A$41="Or industriel",VLOOKUP($A46,OUTIL!$DG:$DL,E$1,FALSE),IF($A$41="Produits bruts d'origine animale et vegetale",VLOOKUP($A46,OUTIL!$DO:$DT,E$1,FALSE),IF($A$41="Produits bruts d'origine minerale",VLOOKUP($A46,OUTIL!$DW:$EB,E$1,FALSE),IF($A$41="Produits finis de consommation",VLOOKUP($A46,OUTIL!$EE:$EJ,E$1,FALSE),IF($A$41="Produits finis d'equipement agricole",VLOOKUP($A46,OUTIL!$EM:$ER,E$1,FALSE),IF($A$41="Produits finis d'equipement industriel",VLOOKUP($A46,OUTIL!$EU:$EZ,E$1,FALSE),"Ahmadovitch")))))))))/1000,0)</f>
        <v>352618</v>
      </c>
      <c r="F46" s="5">
        <f>ROUND(IF($A$41="Alimentation, boissons et tabacs",VLOOKUP($A46,OUTIL!$CH:$CM,F$1,FALSE),IF($A$41="Demi produits",VLOOKUP($A46,OUTIL!$CQ:$CV,F$1,FALSE),IF($A$41="Energie et lubrifiants",VLOOKUP($A46,OUTIL!$CY:$DD,F$1,FALSE),IF($A$41="Or industriel",VLOOKUP($A46,OUTIL!$DG:$DL,F$1,FALSE),IF($A$41="Produits bruts d'origine animale et vegetale",VLOOKUP($A46,OUTIL!$DO:$DT,F$1,FALSE),IF($A$41="Produits bruts d'origine minerale",VLOOKUP($A46,OUTIL!$DW:$EB,F$1,FALSE),IF($A$41="Produits finis de consommation",VLOOKUP($A46,OUTIL!$EE:$EJ,F$1,FALSE),IF($A$41="Produits finis d'equipement agricole",VLOOKUP($A46,OUTIL!$EM:$ER,F$1,FALSE),IF($A$41="Produits finis d'equipement industriel",VLOOKUP($A46,OUTIL!$EU:$EZ,F$1,FALSE),"Ahmadovitch")))))))))/1000,0)</f>
        <v>2634784</v>
      </c>
    </row>
    <row r="47" spans="1:6" ht="16.5" x14ac:dyDescent="0.3">
      <c r="A47">
        <v>6</v>
      </c>
      <c r="B47" s="5" t="str">
        <f>IF($A$41="Alimentation, boissons et tabacs",VLOOKUP(VLOOKUP($A47,OUTIL!$CH:$CM,B$1,FALSE),REF!$K:$L,2,FALSE),IF($A$41="Demi produits",VLOOKUP(VLOOKUP($A47,OUTIL!$CQ:$CV,B$1,FALSE),REF!$N:$O,2,FALSE),IF($A$41="Energie et lubrifiants",VLOOKUP(VLOOKUP($A47,OUTIL!$CY:$DD,B$1,FALSE),REF!$Z:$AA,2,FALSE),IF($A$41="Or industriel",VLOOKUP(VLOOKUP($A47,OUTIL!$DG:$DL,B$1,FALSE),REF!$AC:$AD,2,FALSE),IF($A$41="Produits bruts d'origine animale et vegetale",VLOOKUP(VLOOKUP($A47,OUTIL!$DO:$DT,B$1,FALSE),REF!$Q:$R,2,FALSE),IF($A$41="Produits bruts d'origine minerale",VLOOKUP(VLOOKUP($A47,OUTIL!$DW:$EB,B$1,FALSE),REF!$AF:$AG,2,FALSE),IF($A$41="Produits finis de consommation",VLOOKUP(VLOOKUP($A47,OUTIL!$EE:$EJ,B$1,FALSE),REF!$T:$U,2,FALSE),IF($A$41="Produits finis d'equipement agricole",VLOOKUP(VLOOKUP($A47,OUTIL!$EM:$ER,B$1,FALSE),REF!$AI:$AJ,2,FALSE),IF($A$41="Produits finis d'equipement industriel",VLOOKUP(VLOOKUP($A47,OUTIL!$EU:$EZ,B$1,FALSE),REF!$W:$X,2,FALSE),"Ahmadovitch")))))))))</f>
        <v>Paraffines et autres produits dérivés du pétrole</v>
      </c>
      <c r="C47" s="5">
        <f>ROUND(IF($A$41="Alimentation, boissons et tabacs",VLOOKUP($A47,OUTIL!$CH:$CM,C$1,FALSE),IF($A$41="Demi produits",VLOOKUP($A47,OUTIL!$CQ:$CV,C$1,FALSE),IF($A$41="Energie et lubrifiants",VLOOKUP($A47,OUTIL!$CY:$DD,C$1,FALSE),IF($A$41="Or industriel",VLOOKUP($A47,OUTIL!$DG:$DL,C$1,FALSE),IF($A$41="Produits bruts d'origine animale et vegetale",VLOOKUP($A47,OUTIL!$DO:$DT,C$1,FALSE),IF($A$41="Produits bruts d'origine minerale",VLOOKUP($A47,OUTIL!$DW:$EB,C$1,FALSE),IF($A$41="Produits finis de consommation",VLOOKUP($A47,OUTIL!$EE:$EJ,C$1,FALSE),IF($A$41="Produits finis d'equipement agricole",VLOOKUP($A47,OUTIL!$EM:$ER,C$1,FALSE),IF($A$41="Produits finis d'equipement industriel",VLOOKUP($A47,OUTIL!$EU:$EZ,C$1,FALSE),"Ahmadovitch")))))))))/1000,0)</f>
        <v>145514</v>
      </c>
      <c r="D47" s="5">
        <f>ROUND(IF($A$41="Alimentation, boissons et tabacs",VLOOKUP($A47,OUTIL!$CH:$CM,D$1,FALSE),IF($A$41="Demi produits",VLOOKUP($A47,OUTIL!$CQ:$CV,D$1,FALSE),IF($A$41="Energie et lubrifiants",VLOOKUP($A47,OUTIL!$CY:$DD,D$1,FALSE),IF($A$41="Or industriel",VLOOKUP($A47,OUTIL!$DG:$DL,D$1,FALSE),IF($A$41="Produits bruts d'origine animale et vegetale",VLOOKUP($A47,OUTIL!$DO:$DT,D$1,FALSE),IF($A$41="Produits bruts d'origine minerale",VLOOKUP($A47,OUTIL!$DW:$EB,D$1,FALSE),IF($A$41="Produits finis de consommation",VLOOKUP($A47,OUTIL!$EE:$EJ,D$1,FALSE),IF($A$41="Produits finis d'equipement agricole",VLOOKUP($A47,OUTIL!$EM:$ER,D$1,FALSE),IF($A$41="Produits finis d'equipement industriel",VLOOKUP($A47,OUTIL!$EU:$EZ,D$1,FALSE),"Ahmadovitch")))))))))/1000,0)</f>
        <v>711336</v>
      </c>
      <c r="E47" s="5">
        <f>ROUND(IF($A$41="Alimentation, boissons et tabacs",VLOOKUP($A47,OUTIL!$CH:$CM,E$1,FALSE),IF($A$41="Demi produits",VLOOKUP($A47,OUTIL!$CQ:$CV,E$1,FALSE),IF($A$41="Energie et lubrifiants",VLOOKUP($A47,OUTIL!$CY:$DD,E$1,FALSE),IF($A$41="Or industriel",VLOOKUP($A47,OUTIL!$DG:$DL,E$1,FALSE),IF($A$41="Produits bruts d'origine animale et vegetale",VLOOKUP($A47,OUTIL!$DO:$DT,E$1,FALSE),IF($A$41="Produits bruts d'origine minerale",VLOOKUP($A47,OUTIL!$DW:$EB,E$1,FALSE),IF($A$41="Produits finis de consommation",VLOOKUP($A47,OUTIL!$EE:$EJ,E$1,FALSE),IF($A$41="Produits finis d'equipement agricole",VLOOKUP($A47,OUTIL!$EM:$ER,E$1,FALSE),IF($A$41="Produits finis d'equipement industriel",VLOOKUP($A47,OUTIL!$EU:$EZ,E$1,FALSE),"Ahmadovitch")))))))))/1000,0)</f>
        <v>186957</v>
      </c>
      <c r="F47" s="5">
        <f>ROUND(IF($A$41="Alimentation, boissons et tabacs",VLOOKUP($A47,OUTIL!$CH:$CM,F$1,FALSE),IF($A$41="Demi produits",VLOOKUP($A47,OUTIL!$CQ:$CV,F$1,FALSE),IF($A$41="Energie et lubrifiants",VLOOKUP($A47,OUTIL!$CY:$DD,F$1,FALSE),IF($A$41="Or industriel",VLOOKUP($A47,OUTIL!$DG:$DL,F$1,FALSE),IF($A$41="Produits bruts d'origine animale et vegetale",VLOOKUP($A47,OUTIL!$DO:$DT,F$1,FALSE),IF($A$41="Produits bruts d'origine minerale",VLOOKUP($A47,OUTIL!$DW:$EB,F$1,FALSE),IF($A$41="Produits finis de consommation",VLOOKUP($A47,OUTIL!$EE:$EJ,F$1,FALSE),IF($A$41="Produits finis d'equipement agricole",VLOOKUP($A47,OUTIL!$EM:$ER,F$1,FALSE),IF($A$41="Produits finis d'equipement industriel",VLOOKUP($A47,OUTIL!$EU:$EZ,F$1,FALSE),"Ahmadovitch")))))))))/1000,0)</f>
        <v>929641</v>
      </c>
    </row>
    <row r="48" spans="1:6" ht="16.5" x14ac:dyDescent="0.3">
      <c r="B48" s="5" t="s">
        <v>34</v>
      </c>
      <c r="C48" s="5">
        <v>0</v>
      </c>
      <c r="D48" s="5">
        <f>D41-SUM(D42:D47)</f>
        <v>702948</v>
      </c>
      <c r="E48" s="5">
        <v>0</v>
      </c>
      <c r="F48" s="5">
        <f>F41-SUM(F42:F47)</f>
        <v>508708</v>
      </c>
    </row>
    <row r="49" spans="1:6" x14ac:dyDescent="0.25">
      <c r="A49" t="s">
        <v>219</v>
      </c>
      <c r="B49" s="2" t="str">
        <f>IF($A$49="Alimentation, boissons et tabacs",VLOOKUP(VLOOKUP($A49,OUTIL!$CH:$CM,B$1,FALSE),REF!$K:$L,2,FALSE),IF($A$49="Demi produits",VLOOKUP(VLOOKUP($A49,OUTIL!$CQ:$CV,B$1,FALSE),REF!$N:$O,2,FALSE),IF($A$49="Energie  et  lubrifiants",VLOOKUP(VLOOKUP($A49,OUTIL!$CY:$DD,B$1,FALSE),REF!$Z:$AA,2,FALSE),IF($A$49="Or industriel",VLOOKUP(VLOOKUP($A49,OUTIL!$DG:$DL,B$1,FALSE),REF!$AC:$AD,2,FALSE),IF($A$49="Produits bruts d'origine animale et vegetale",VLOOKUP(VLOOKUP($A49,OUTIL!$DO:$DT,B$1,FALSE),REF!$Q:$R,2,FALSE),IF($A$49="Produits bruts d'origine minerale",VLOOKUP(VLOOKUP($A49,OUTIL!$DW:$EB,B$1,FALSE),REF!$AF:$AG,2,FALSE),IF($A$49="Produits finis de consommation",VLOOKUP(VLOOKUP($A49,OUTIL!$EE:$EJ,B$1,FALSE),REF!$T:$U,2,FALSE),IF($A$49="Produits finis d'equipement agricole",VLOOKUP(VLOOKUP($A49,OUTIL!$EM:$ER,B$1,FALSE),REF!$AI:$AJ,2,FALSE),IF($A$49="Produits finis d'equipement industriel",VLOOKUP(VLOOKUP($A49,OUTIL!$EU:$EZ,B$1,FALSE),REF!$W:$X,2,FALSE),"Ahmadovitch")))))))))</f>
        <v>PRODUITS BRUTS D'ORIGINE ANIMALE ET VEGETALE</v>
      </c>
      <c r="C49" s="2">
        <f>ROUND(IF($A$49="Alimentation, boissons et tabacs",VLOOKUP($A49,OUTIL!$CH:$CM,C$1,FALSE),IF($A$49="Demi produits",VLOOKUP($A49,OUTIL!$CQ:$CV,C$1,FALSE),IF($A$49="Energie  et  lubrifiants",VLOOKUP($A49,OUTIL!$CY:$DD,C$1,FALSE),IF($A$49="Or industriel",VLOOKUP($A49,OUTIL!$DG:$DL,C$1,FALSE),IF($A$49="Produits bruts d'origine animale et vegetale",VLOOKUP($A49,OUTIL!$DO:$DT,C$1,FALSE),IF($A$49="Produits bruts d'origine minerale",VLOOKUP($A49,OUTIL!$DW:$EB,C$1,FALSE),IF($A$49="Produits finis de consommation",VLOOKUP($A49,OUTIL!$EE:$EJ,C$1,FALSE),IF($A$49="Produits finis d'equipement agricole",VLOOKUP($A49,OUTIL!$EM:$ER,C$1,FALSE),IF($A$49="Produits finis d'equipement industriel",VLOOKUP($A49,OUTIL!$EU:$EZ,C$1,FALSE),"Ahmadovitch")))))))))/1000,0)</f>
        <v>786113</v>
      </c>
      <c r="D49" s="2">
        <f>ROUND(IF($A$49="Alimentation, boissons et tabacs",VLOOKUP($A49,OUTIL!$CH:$CM,D$1,FALSE),IF($A$49="Demi produits",VLOOKUP($A49,OUTIL!$CQ:$CV,D$1,FALSE),IF($A$49="Energie  et  lubrifiants",VLOOKUP($A49,OUTIL!$CY:$DD,D$1,FALSE),IF($A$49="Or industriel",VLOOKUP($A49,OUTIL!$DG:$DL,D$1,FALSE),IF($A$49="Produits bruts d'origine animale et vegetale",VLOOKUP($A49,OUTIL!$DO:$DT,D$1,FALSE),IF($A$49="Produits bruts d'origine minerale",VLOOKUP($A49,OUTIL!$DW:$EB,D$1,FALSE),IF($A$49="Produits finis de consommation",VLOOKUP($A49,OUTIL!$EE:$EJ,D$1,FALSE),IF($A$49="Produits finis d'equipement agricole",VLOOKUP($A49,OUTIL!$EM:$ER,D$1,FALSE),IF($A$49="Produits finis d'equipement industriel",VLOOKUP($A49,OUTIL!$EU:$EZ,D$1,FALSE),"Ahmadovitch")))))))))/1000,0)</f>
        <v>7963250</v>
      </c>
      <c r="E49" s="2">
        <f>ROUND(IF($A$49="Alimentation, boissons et tabacs",VLOOKUP($A49,OUTIL!$CH:$CM,E$1,FALSE),IF($A$49="Demi produits",VLOOKUP($A49,OUTIL!$CQ:$CV,E$1,FALSE),IF($A$49="Energie  et  lubrifiants",VLOOKUP($A49,OUTIL!$CY:$DD,E$1,FALSE),IF($A$49="Or industriel",VLOOKUP($A49,OUTIL!$DG:$DL,E$1,FALSE),IF($A$49="Produits bruts d'origine animale et vegetale",VLOOKUP($A49,OUTIL!$DO:$DT,E$1,FALSE),IF($A$49="Produits bruts d'origine minerale",VLOOKUP($A49,OUTIL!$DW:$EB,E$1,FALSE),IF($A$49="Produits finis de consommation",VLOOKUP($A49,OUTIL!$EE:$EJ,E$1,FALSE),IF($A$49="Produits finis d'equipement agricole",VLOOKUP($A49,OUTIL!$EM:$ER,E$1,FALSE),IF($A$49="Produits finis d'equipement industriel",VLOOKUP($A49,OUTIL!$EU:$EZ,E$1,FALSE),"Ahmadovitch")))))))))/1000,0)</f>
        <v>931256</v>
      </c>
      <c r="F49" s="2">
        <f>ROUND(IF($A$49="Alimentation, boissons et tabacs",VLOOKUP($A49,OUTIL!$CH:$CM,F$1,FALSE),IF($A$49="Demi produits",VLOOKUP($A49,OUTIL!$CQ:$CV,F$1,FALSE),IF($A$49="Energie  et  lubrifiants",VLOOKUP($A49,OUTIL!$CY:$DD,F$1,FALSE),IF($A$49="Or industriel",VLOOKUP($A49,OUTIL!$DG:$DL,F$1,FALSE),IF($A$49="Produits bruts d'origine animale et vegetale",VLOOKUP($A49,OUTIL!$DO:$DT,F$1,FALSE),IF($A$49="Produits bruts d'origine minerale",VLOOKUP($A49,OUTIL!$DW:$EB,F$1,FALSE),IF($A$49="Produits finis de consommation",VLOOKUP($A49,OUTIL!$EE:$EJ,F$1,FALSE),IF($A$49="Produits finis d'equipement agricole",VLOOKUP($A49,OUTIL!$EM:$ER,F$1,FALSE),IF($A$49="Produits finis d'equipement industriel",VLOOKUP($A49,OUTIL!$EU:$EZ,F$1,FALSE),"Ahmadovitch")))))))))/1000,0)</f>
        <v>8740585</v>
      </c>
    </row>
    <row r="50" spans="1:6" ht="16.5" x14ac:dyDescent="0.3">
      <c r="A50">
        <v>1</v>
      </c>
      <c r="B50" s="5" t="str">
        <f>IF($A$49="Alimentation, boissons et tabacs",VLOOKUP(VLOOKUP($A50,OUTIL!$CH:$CM,B$1,FALSE),REF!$K:$L,2,FALSE),IF($A$49="Demi produits",VLOOKUP(VLOOKUP($A50,OUTIL!$CQ:$CV,B$1,FALSE),REF!$N:$O,2,FALSE),IF($A$49="Energie  et  lubrifiants",VLOOKUP(VLOOKUP($A50,OUTIL!$CY:$DD,B$1,FALSE),REF!$Z:$AA,2,FALSE),IF($A$49="Or industriel",VLOOKUP(VLOOKUP($A50,OUTIL!$DG:$DL,B$1,FALSE),REF!$AC:$AD,2,FALSE),IF($A$49="Produits bruts d'origine animale et vegetale",VLOOKUP(VLOOKUP($A50,OUTIL!$DO:$DT,B$1,FALSE),REF!$Q:$R,2,FALSE),IF($A$49="Produits bruts d'origine minerale",VLOOKUP(VLOOKUP($A50,OUTIL!$DW:$EB,B$1,FALSE),REF!$AF:$AG,2,FALSE),IF($A$49="Produits finis de consommation",VLOOKUP(VLOOKUP($A50,OUTIL!$EE:$EJ,B$1,FALSE),REF!$T:$U,2,FALSE),IF($A$49="Produits finis d'equipement agricole",VLOOKUP(VLOOKUP($A50,OUTIL!$EM:$ER,B$1,FALSE),REF!$AI:$AJ,2,FALSE),IF($A$49="Produits finis d'equipement industriel",VLOOKUP(VLOOKUP($A50,OUTIL!$EU:$EZ,B$1,FALSE),REF!$W:$X,2,FALSE),"Ahmadovitch")))))))))</f>
        <v>Huile de soja brute ou raffinée</v>
      </c>
      <c r="C50" s="5">
        <f>ROUND(IF($A$49="Alimentation, boissons et tabacs",VLOOKUP($A50,OUTIL!$CH:$CM,C$1,FALSE),IF($A$49="Demi produits",VLOOKUP($A50,OUTIL!$CQ:$CV,C$1,FALSE),IF($A$49="Energie  et  lubrifiants",VLOOKUP($A50,OUTIL!$CY:$DD,C$1,FALSE),IF($A$49="Or industriel",VLOOKUP($A50,OUTIL!$DG:$DL,C$1,FALSE),IF($A$49="Produits bruts d'origine animale et vegetale",VLOOKUP($A50,OUTIL!$DO:$DT,C$1,FALSE),IF($A$49="Produits bruts d'origine minerale",VLOOKUP($A50,OUTIL!$DW:$EB,C$1,FALSE),IF($A$49="Produits finis de consommation",VLOOKUP($A50,OUTIL!$EE:$EJ,C$1,FALSE),IF($A$49="Produits finis d'equipement agricole",VLOOKUP($A50,OUTIL!$EM:$ER,C$1,FALSE),IF($A$49="Produits finis d'equipement industriel",VLOOKUP($A50,OUTIL!$EU:$EZ,C$1,FALSE),"Ahmadovitch")))))))))/1000,0)</f>
        <v>272571</v>
      </c>
      <c r="D50" s="5">
        <f>ROUND(IF($A$49="Alimentation, boissons et tabacs",VLOOKUP($A50,OUTIL!$CH:$CM,D$1,FALSE),IF($A$49="Demi produits",VLOOKUP($A50,OUTIL!$CQ:$CV,D$1,FALSE),IF($A$49="Energie  et  lubrifiants",VLOOKUP($A50,OUTIL!$CY:$DD,D$1,FALSE),IF($A$49="Or industriel",VLOOKUP($A50,OUTIL!$DG:$DL,D$1,FALSE),IF($A$49="Produits bruts d'origine animale et vegetale",VLOOKUP($A50,OUTIL!$DO:$DT,D$1,FALSE),IF($A$49="Produits bruts d'origine minerale",VLOOKUP($A50,OUTIL!$DW:$EB,D$1,FALSE),IF($A$49="Produits finis de consommation",VLOOKUP($A50,OUTIL!$EE:$EJ,D$1,FALSE),IF($A$49="Produits finis d'equipement agricole",VLOOKUP($A50,OUTIL!$EM:$ER,D$1,FALSE),IF($A$49="Produits finis d'equipement industriel",VLOOKUP($A50,OUTIL!$EU:$EZ,D$1,FALSE),"Ahmadovitch")))))))))/1000,0)</f>
        <v>2988790</v>
      </c>
      <c r="E50" s="5">
        <f>ROUND(IF($A$49="Alimentation, boissons et tabacs",VLOOKUP($A50,OUTIL!$CH:$CM,E$1,FALSE),IF($A$49="Demi produits",VLOOKUP($A50,OUTIL!$CQ:$CV,E$1,FALSE),IF($A$49="Energie  et  lubrifiants",VLOOKUP($A50,OUTIL!$CY:$DD,E$1,FALSE),IF($A$49="Or industriel",VLOOKUP($A50,OUTIL!$DG:$DL,E$1,FALSE),IF($A$49="Produits bruts d'origine animale et vegetale",VLOOKUP($A50,OUTIL!$DO:$DT,E$1,FALSE),IF($A$49="Produits bruts d'origine minerale",VLOOKUP($A50,OUTIL!$DW:$EB,E$1,FALSE),IF($A$49="Produits finis de consommation",VLOOKUP($A50,OUTIL!$EE:$EJ,E$1,FALSE),IF($A$49="Produits finis d'equipement agricole",VLOOKUP($A50,OUTIL!$EM:$ER,E$1,FALSE),IF($A$49="Produits finis d'equipement industriel",VLOOKUP($A50,OUTIL!$EU:$EZ,E$1,FALSE),"Ahmadovitch")))))))))/1000,0)</f>
        <v>262711</v>
      </c>
      <c r="F50" s="5">
        <f>ROUND(IF($A$49="Alimentation, boissons et tabacs",VLOOKUP($A50,OUTIL!$CH:$CM,F$1,FALSE),IF($A$49="Demi produits",VLOOKUP($A50,OUTIL!$CQ:$CV,F$1,FALSE),IF($A$49="Energie  et  lubrifiants",VLOOKUP($A50,OUTIL!$CY:$DD,F$1,FALSE),IF($A$49="Or industriel",VLOOKUP($A50,OUTIL!$DG:$DL,F$1,FALSE),IF($A$49="Produits bruts d'origine animale et vegetale",VLOOKUP($A50,OUTIL!$DO:$DT,F$1,FALSE),IF($A$49="Produits bruts d'origine minerale",VLOOKUP($A50,OUTIL!$DW:$EB,F$1,FALSE),IF($A$49="Produits finis de consommation",VLOOKUP($A50,OUTIL!$EE:$EJ,F$1,FALSE),IF($A$49="Produits finis d'equipement agricole",VLOOKUP($A50,OUTIL!$EM:$ER,F$1,FALSE),IF($A$49="Produits finis d'equipement industriel",VLOOKUP($A50,OUTIL!$EU:$EZ,F$1,FALSE),"Ahmadovitch")))))))))/1000,0)</f>
        <v>2808918</v>
      </c>
    </row>
    <row r="51" spans="1:6" ht="16.5" x14ac:dyDescent="0.3">
      <c r="A51">
        <v>2</v>
      </c>
      <c r="B51" s="5" t="str">
        <f>IF($A$49="Alimentation, boissons et tabacs",VLOOKUP(VLOOKUP($A51,OUTIL!$CH:$CM,B$1,FALSE),REF!$K:$L,2,FALSE),IF($A$49="Demi produits",VLOOKUP(VLOOKUP($A51,OUTIL!$CQ:$CV,B$1,FALSE),REF!$N:$O,2,FALSE),IF($A$49="Energie  et  lubrifiants",VLOOKUP(VLOOKUP($A51,OUTIL!$CY:$DD,B$1,FALSE),REF!$Z:$AA,2,FALSE),IF($A$49="Or industriel",VLOOKUP(VLOOKUP($A51,OUTIL!$DG:$DL,B$1,FALSE),REF!$AC:$AD,2,FALSE),IF($A$49="Produits bruts d'origine animale et vegetale",VLOOKUP(VLOOKUP($A51,OUTIL!$DO:$DT,B$1,FALSE),REF!$Q:$R,2,FALSE),IF($A$49="Produits bruts d'origine minerale",VLOOKUP(VLOOKUP($A51,OUTIL!$DW:$EB,B$1,FALSE),REF!$AF:$AG,2,FALSE),IF($A$49="Produits finis de consommation",VLOOKUP(VLOOKUP($A51,OUTIL!$EE:$EJ,B$1,FALSE),REF!$T:$U,2,FALSE),IF($A$49="Produits finis d'equipement agricole",VLOOKUP(VLOOKUP($A51,OUTIL!$EM:$ER,B$1,FALSE),REF!$AI:$AJ,2,FALSE),IF($A$49="Produits finis d'equipement industriel",VLOOKUP(VLOOKUP($A51,OUTIL!$EU:$EZ,B$1,FALSE),REF!$W:$X,2,FALSE),"Ahmadovitch")))))))))</f>
        <v>Bois bruts, équarris ou sciés</v>
      </c>
      <c r="C51" s="5">
        <f>ROUND(IF($A$49="Alimentation, boissons et tabacs",VLOOKUP($A51,OUTIL!$CH:$CM,C$1,FALSE),IF($A$49="Demi produits",VLOOKUP($A51,OUTIL!$CQ:$CV,C$1,FALSE),IF($A$49="Energie  et  lubrifiants",VLOOKUP($A51,OUTIL!$CY:$DD,C$1,FALSE),IF($A$49="Or industriel",VLOOKUP($A51,OUTIL!$DG:$DL,C$1,FALSE),IF($A$49="Produits bruts d'origine animale et vegetale",VLOOKUP($A51,OUTIL!$DO:$DT,C$1,FALSE),IF($A$49="Produits bruts d'origine minerale",VLOOKUP($A51,OUTIL!$DW:$EB,C$1,FALSE),IF($A$49="Produits finis de consommation",VLOOKUP($A51,OUTIL!$EE:$EJ,C$1,FALSE),IF($A$49="Produits finis d'equipement agricole",VLOOKUP($A51,OUTIL!$EM:$ER,C$1,FALSE),IF($A$49="Produits finis d'equipement industriel",VLOOKUP($A51,OUTIL!$EU:$EZ,C$1,FALSE),"Ahmadovitch")))))))))/1000,0)</f>
        <v>215414</v>
      </c>
      <c r="D51" s="5">
        <f>ROUND(IF($A$49="Alimentation, boissons et tabacs",VLOOKUP($A51,OUTIL!$CH:$CM,D$1,FALSE),IF($A$49="Demi produits",VLOOKUP($A51,OUTIL!$CQ:$CV,D$1,FALSE),IF($A$49="Energie  et  lubrifiants",VLOOKUP($A51,OUTIL!$CY:$DD,D$1,FALSE),IF($A$49="Or industriel",VLOOKUP($A51,OUTIL!$DG:$DL,D$1,FALSE),IF($A$49="Produits bruts d'origine animale et vegetale",VLOOKUP($A51,OUTIL!$DO:$DT,D$1,FALSE),IF($A$49="Produits bruts d'origine minerale",VLOOKUP($A51,OUTIL!$DW:$EB,D$1,FALSE),IF($A$49="Produits finis de consommation",VLOOKUP($A51,OUTIL!$EE:$EJ,D$1,FALSE),IF($A$49="Produits finis d'equipement agricole",VLOOKUP($A51,OUTIL!$EM:$ER,D$1,FALSE),IF($A$49="Produits finis d'equipement industriel",VLOOKUP($A51,OUTIL!$EU:$EZ,D$1,FALSE),"Ahmadovitch")))))))))/1000,0)</f>
        <v>1079409</v>
      </c>
      <c r="E51" s="5">
        <f>ROUND(IF($A$49="Alimentation, boissons et tabacs",VLOOKUP($A51,OUTIL!$CH:$CM,E$1,FALSE),IF($A$49="Demi produits",VLOOKUP($A51,OUTIL!$CQ:$CV,E$1,FALSE),IF($A$49="Energie  et  lubrifiants",VLOOKUP($A51,OUTIL!$CY:$DD,E$1,FALSE),IF($A$49="Or industriel",VLOOKUP($A51,OUTIL!$DG:$DL,E$1,FALSE),IF($A$49="Produits bruts d'origine animale et vegetale",VLOOKUP($A51,OUTIL!$DO:$DT,E$1,FALSE),IF($A$49="Produits bruts d'origine minerale",VLOOKUP($A51,OUTIL!$DW:$EB,E$1,FALSE),IF($A$49="Produits finis de consommation",VLOOKUP($A51,OUTIL!$EE:$EJ,E$1,FALSE),IF($A$49="Produits finis d'equipement agricole",VLOOKUP($A51,OUTIL!$EM:$ER,E$1,FALSE),IF($A$49="Produits finis d'equipement industriel",VLOOKUP($A51,OUTIL!$EU:$EZ,E$1,FALSE),"Ahmadovitch")))))))))/1000,0)</f>
        <v>279149</v>
      </c>
      <c r="F51" s="5">
        <f>ROUND(IF($A$49="Alimentation, boissons et tabacs",VLOOKUP($A51,OUTIL!$CH:$CM,F$1,FALSE),IF($A$49="Demi produits",VLOOKUP($A51,OUTIL!$CQ:$CV,F$1,FALSE),IF($A$49="Energie  et  lubrifiants",VLOOKUP($A51,OUTIL!$CY:$DD,F$1,FALSE),IF($A$49="Or industriel",VLOOKUP($A51,OUTIL!$DG:$DL,F$1,FALSE),IF($A$49="Produits bruts d'origine animale et vegetale",VLOOKUP($A51,OUTIL!$DO:$DT,F$1,FALSE),IF($A$49="Produits bruts d'origine minerale",VLOOKUP($A51,OUTIL!$DW:$EB,F$1,FALSE),IF($A$49="Produits finis de consommation",VLOOKUP($A51,OUTIL!$EE:$EJ,F$1,FALSE),IF($A$49="Produits finis d'equipement agricole",VLOOKUP($A51,OUTIL!$EM:$ER,F$1,FALSE),IF($A$49="Produits finis d'equipement industriel",VLOOKUP($A51,OUTIL!$EU:$EZ,F$1,FALSE),"Ahmadovitch")))))))))/1000,0)</f>
        <v>1382548</v>
      </c>
    </row>
    <row r="52" spans="1:6" ht="16.5" x14ac:dyDescent="0.3">
      <c r="A52">
        <v>3</v>
      </c>
      <c r="B52" s="5" t="str">
        <f>IF($A$49="Alimentation, boissons et tabacs",VLOOKUP(VLOOKUP($A52,OUTIL!$CH:$CM,B$1,FALSE),REF!$K:$L,2,FALSE),IF($A$49="Demi produits",VLOOKUP(VLOOKUP($A52,OUTIL!$CQ:$CV,B$1,FALSE),REF!$N:$O,2,FALSE),IF($A$49="Energie  et  lubrifiants",VLOOKUP(VLOOKUP($A52,OUTIL!$CY:$DD,B$1,FALSE),REF!$Z:$AA,2,FALSE),IF($A$49="Or industriel",VLOOKUP(VLOOKUP($A52,OUTIL!$DG:$DL,B$1,FALSE),REF!$AC:$AD,2,FALSE),IF($A$49="Produits bruts d'origine animale et vegetale",VLOOKUP(VLOOKUP($A52,OUTIL!$DO:$DT,B$1,FALSE),REF!$Q:$R,2,FALSE),IF($A$49="Produits bruts d'origine minerale",VLOOKUP(VLOOKUP($A52,OUTIL!$DW:$EB,B$1,FALSE),REF!$AF:$AG,2,FALSE),IF($A$49="Produits finis de consommation",VLOOKUP(VLOOKUP($A52,OUTIL!$EE:$EJ,B$1,FALSE),REF!$T:$U,2,FALSE),IF($A$49="Produits finis d'equipement agricole",VLOOKUP(VLOOKUP($A52,OUTIL!$EM:$ER,B$1,FALSE),REF!$AI:$AJ,2,FALSE),IF($A$49="Produits finis d'equipement industriel",VLOOKUP(VLOOKUP($A52,OUTIL!$EU:$EZ,B$1,FALSE),REF!$W:$X,2,FALSE),"Ahmadovitch")))))))))</f>
        <v>Graines, spores et fruits à ensemencer</v>
      </c>
      <c r="C52" s="5">
        <f>ROUND(IF($A$49="Alimentation, boissons et tabacs",VLOOKUP($A52,OUTIL!$CH:$CM,C$1,FALSE),IF($A$49="Demi produits",VLOOKUP($A52,OUTIL!$CQ:$CV,C$1,FALSE),IF($A$49="Energie  et  lubrifiants",VLOOKUP($A52,OUTIL!$CY:$DD,C$1,FALSE),IF($A$49="Or industriel",VLOOKUP($A52,OUTIL!$DG:$DL,C$1,FALSE),IF($A$49="Produits bruts d'origine animale et vegetale",VLOOKUP($A52,OUTIL!$DO:$DT,C$1,FALSE),IF($A$49="Produits bruts d'origine minerale",VLOOKUP($A52,OUTIL!$DW:$EB,C$1,FALSE),IF($A$49="Produits finis de consommation",VLOOKUP($A52,OUTIL!$EE:$EJ,C$1,FALSE),IF($A$49="Produits finis d'equipement agricole",VLOOKUP($A52,OUTIL!$EM:$ER,C$1,FALSE),IF($A$49="Produits finis d'equipement industriel",VLOOKUP($A52,OUTIL!$EU:$EZ,C$1,FALSE),"Ahmadovitch")))))))))/1000,0)</f>
        <v>1849</v>
      </c>
      <c r="D52" s="5">
        <f>ROUND(IF($A$49="Alimentation, boissons et tabacs",VLOOKUP($A52,OUTIL!$CH:$CM,D$1,FALSE),IF($A$49="Demi produits",VLOOKUP($A52,OUTIL!$CQ:$CV,D$1,FALSE),IF($A$49="Energie  et  lubrifiants",VLOOKUP($A52,OUTIL!$CY:$DD,D$1,FALSE),IF($A$49="Or industriel",VLOOKUP($A52,OUTIL!$DG:$DL,D$1,FALSE),IF($A$49="Produits bruts d'origine animale et vegetale",VLOOKUP($A52,OUTIL!$DO:$DT,D$1,FALSE),IF($A$49="Produits bruts d'origine minerale",VLOOKUP($A52,OUTIL!$DW:$EB,D$1,FALSE),IF($A$49="Produits finis de consommation",VLOOKUP($A52,OUTIL!$EE:$EJ,D$1,FALSE),IF($A$49="Produits finis d'equipement agricole",VLOOKUP($A52,OUTIL!$EM:$ER,D$1,FALSE),IF($A$49="Produits finis d'equipement industriel",VLOOKUP($A52,OUTIL!$EU:$EZ,D$1,FALSE),"Ahmadovitch")))))))))/1000,0)</f>
        <v>800647</v>
      </c>
      <c r="E52" s="5">
        <f>ROUND(IF($A$49="Alimentation, boissons et tabacs",VLOOKUP($A52,OUTIL!$CH:$CM,E$1,FALSE),IF($A$49="Demi produits",VLOOKUP($A52,OUTIL!$CQ:$CV,E$1,FALSE),IF($A$49="Energie  et  lubrifiants",VLOOKUP($A52,OUTIL!$CY:$DD,E$1,FALSE),IF($A$49="Or industriel",VLOOKUP($A52,OUTIL!$DG:$DL,E$1,FALSE),IF($A$49="Produits bruts d'origine animale et vegetale",VLOOKUP($A52,OUTIL!$DO:$DT,E$1,FALSE),IF($A$49="Produits bruts d'origine minerale",VLOOKUP($A52,OUTIL!$DW:$EB,E$1,FALSE),IF($A$49="Produits finis de consommation",VLOOKUP($A52,OUTIL!$EE:$EJ,E$1,FALSE),IF($A$49="Produits finis d'equipement agricole",VLOOKUP($A52,OUTIL!$EM:$ER,E$1,FALSE),IF($A$49="Produits finis d'equipement industriel",VLOOKUP($A52,OUTIL!$EU:$EZ,E$1,FALSE),"Ahmadovitch")))))))))/1000,0)</f>
        <v>17068</v>
      </c>
      <c r="F52" s="5">
        <f>ROUND(IF($A$49="Alimentation, boissons et tabacs",VLOOKUP($A52,OUTIL!$CH:$CM,F$1,FALSE),IF($A$49="Demi produits",VLOOKUP($A52,OUTIL!$CQ:$CV,F$1,FALSE),IF($A$49="Energie  et  lubrifiants",VLOOKUP($A52,OUTIL!$CY:$DD,F$1,FALSE),IF($A$49="Or industriel",VLOOKUP($A52,OUTIL!$DG:$DL,F$1,FALSE),IF($A$49="Produits bruts d'origine animale et vegetale",VLOOKUP($A52,OUTIL!$DO:$DT,F$1,FALSE),IF($A$49="Produits bruts d'origine minerale",VLOOKUP($A52,OUTIL!$DW:$EB,F$1,FALSE),IF($A$49="Produits finis de consommation",VLOOKUP($A52,OUTIL!$EE:$EJ,F$1,FALSE),IF($A$49="Produits finis d'equipement agricole",VLOOKUP($A52,OUTIL!$EM:$ER,F$1,FALSE),IF($A$49="Produits finis d'equipement industriel",VLOOKUP($A52,OUTIL!$EU:$EZ,F$1,FALSE),"Ahmadovitch")))))))))/1000,0)</f>
        <v>698643</v>
      </c>
    </row>
    <row r="53" spans="1:6" ht="16.5" x14ac:dyDescent="0.3">
      <c r="A53">
        <v>4</v>
      </c>
      <c r="B53" s="5" t="str">
        <f>IF($A$49="Alimentation, boissons et tabacs",VLOOKUP(VLOOKUP($A53,OUTIL!$CH:$CM,B$1,FALSE),REF!$K:$L,2,FALSE),IF($A$49="Demi produits",VLOOKUP(VLOOKUP($A53,OUTIL!$CQ:$CV,B$1,FALSE),REF!$N:$O,2,FALSE),IF($A$49="Energie  et  lubrifiants",VLOOKUP(VLOOKUP($A53,OUTIL!$CY:$DD,B$1,FALSE),REF!$Z:$AA,2,FALSE),IF($A$49="Or industriel",VLOOKUP(VLOOKUP($A53,OUTIL!$DG:$DL,B$1,FALSE),REF!$AC:$AD,2,FALSE),IF($A$49="Produits bruts d'origine animale et vegetale",VLOOKUP(VLOOKUP($A53,OUTIL!$DO:$DT,B$1,FALSE),REF!$Q:$R,2,FALSE),IF($A$49="Produits bruts d'origine minerale",VLOOKUP(VLOOKUP($A53,OUTIL!$DW:$EB,B$1,FALSE),REF!$AF:$AG,2,FALSE),IF($A$49="Produits finis de consommation",VLOOKUP(VLOOKUP($A53,OUTIL!$EE:$EJ,B$1,FALSE),REF!$T:$U,2,FALSE),IF($A$49="Produits finis d'equipement agricole",VLOOKUP(VLOOKUP($A53,OUTIL!$EM:$ER,B$1,FALSE),REF!$AI:$AJ,2,FALSE),IF($A$49="Produits finis d'equipement industriel",VLOOKUP(VLOOKUP($A53,OUTIL!$EU:$EZ,B$1,FALSE),REF!$W:$X,2,FALSE),"Ahmadovitch")))))))))</f>
        <v>Huile de palme ou palmiste brute ou raffinée</v>
      </c>
      <c r="C53" s="5">
        <f>ROUND(IF($A$49="Alimentation, boissons et tabacs",VLOOKUP($A53,OUTIL!$CH:$CM,C$1,FALSE),IF($A$49="Demi produits",VLOOKUP($A53,OUTIL!$CQ:$CV,C$1,FALSE),IF($A$49="Energie  et  lubrifiants",VLOOKUP($A53,OUTIL!$CY:$DD,C$1,FALSE),IF($A$49="Or industriel",VLOOKUP($A53,OUTIL!$DG:$DL,C$1,FALSE),IF($A$49="Produits bruts d'origine animale et vegetale",VLOOKUP($A53,OUTIL!$DO:$DT,C$1,FALSE),IF($A$49="Produits bruts d'origine minerale",VLOOKUP($A53,OUTIL!$DW:$EB,C$1,FALSE),IF($A$49="Produits finis de consommation",VLOOKUP($A53,OUTIL!$EE:$EJ,C$1,FALSE),IF($A$49="Produits finis d'equipement agricole",VLOOKUP($A53,OUTIL!$EM:$ER,C$1,FALSE),IF($A$49="Produits finis d'equipement industriel",VLOOKUP($A53,OUTIL!$EU:$EZ,C$1,FALSE),"Ahmadovitch")))))))))/1000,0)</f>
        <v>41479</v>
      </c>
      <c r="D53" s="5">
        <f>ROUND(IF($A$49="Alimentation, boissons et tabacs",VLOOKUP($A53,OUTIL!$CH:$CM,D$1,FALSE),IF($A$49="Demi produits",VLOOKUP($A53,OUTIL!$CQ:$CV,D$1,FALSE),IF($A$49="Energie  et  lubrifiants",VLOOKUP($A53,OUTIL!$CY:$DD,D$1,FALSE),IF($A$49="Or industriel",VLOOKUP($A53,OUTIL!$DG:$DL,D$1,FALSE),IF($A$49="Produits bruts d'origine animale et vegetale",VLOOKUP($A53,OUTIL!$DO:$DT,D$1,FALSE),IF($A$49="Produits bruts d'origine minerale",VLOOKUP($A53,OUTIL!$DW:$EB,D$1,FALSE),IF($A$49="Produits finis de consommation",VLOOKUP($A53,OUTIL!$EE:$EJ,D$1,FALSE),IF($A$49="Produits finis d'equipement agricole",VLOOKUP($A53,OUTIL!$EM:$ER,D$1,FALSE),IF($A$49="Produits finis d'equipement industriel",VLOOKUP($A53,OUTIL!$EU:$EZ,D$1,FALSE),"Ahmadovitch")))))))))/1000,0)</f>
        <v>537232</v>
      </c>
      <c r="E53" s="5">
        <f>ROUND(IF($A$49="Alimentation, boissons et tabacs",VLOOKUP($A53,OUTIL!$CH:$CM,E$1,FALSE),IF($A$49="Demi produits",VLOOKUP($A53,OUTIL!$CQ:$CV,E$1,FALSE),IF($A$49="Energie  et  lubrifiants",VLOOKUP($A53,OUTIL!$CY:$DD,E$1,FALSE),IF($A$49="Or industriel",VLOOKUP($A53,OUTIL!$DG:$DL,E$1,FALSE),IF($A$49="Produits bruts d'origine animale et vegetale",VLOOKUP($A53,OUTIL!$DO:$DT,E$1,FALSE),IF($A$49="Produits bruts d'origine minerale",VLOOKUP($A53,OUTIL!$DW:$EB,E$1,FALSE),IF($A$49="Produits finis de consommation",VLOOKUP($A53,OUTIL!$EE:$EJ,E$1,FALSE),IF($A$49="Produits finis d'equipement agricole",VLOOKUP($A53,OUTIL!$EM:$ER,E$1,FALSE),IF($A$49="Produits finis d'equipement industriel",VLOOKUP($A53,OUTIL!$EU:$EZ,E$1,FALSE),"Ahmadovitch")))))))))/1000,0)</f>
        <v>39025</v>
      </c>
      <c r="F53" s="5">
        <f>ROUND(IF($A$49="Alimentation, boissons et tabacs",VLOOKUP($A53,OUTIL!$CH:$CM,F$1,FALSE),IF($A$49="Demi produits",VLOOKUP($A53,OUTIL!$CQ:$CV,F$1,FALSE),IF($A$49="Energie  et  lubrifiants",VLOOKUP($A53,OUTIL!$CY:$DD,F$1,FALSE),IF($A$49="Or industriel",VLOOKUP($A53,OUTIL!$DG:$DL,F$1,FALSE),IF($A$49="Produits bruts d'origine animale et vegetale",VLOOKUP($A53,OUTIL!$DO:$DT,F$1,FALSE),IF($A$49="Produits bruts d'origine minerale",VLOOKUP($A53,OUTIL!$DW:$EB,F$1,FALSE),IF($A$49="Produits finis de consommation",VLOOKUP($A53,OUTIL!$EE:$EJ,F$1,FALSE),IF($A$49="Produits finis d'equipement agricole",VLOOKUP($A53,OUTIL!$EM:$ER,F$1,FALSE),IF($A$49="Produits finis d'equipement industriel",VLOOKUP($A53,OUTIL!$EU:$EZ,F$1,FALSE),"Ahmadovitch")))))))))/1000,0)</f>
        <v>535418</v>
      </c>
    </row>
    <row r="54" spans="1:6" ht="16.5" x14ac:dyDescent="0.3">
      <c r="A54">
        <v>5</v>
      </c>
      <c r="B54" s="5" t="str">
        <f>IF($A$49="Alimentation, boissons et tabacs",VLOOKUP(VLOOKUP($A54,OUTIL!$CH:$CM,B$1,FALSE),REF!$K:$L,2,FALSE),IF($A$49="Demi produits",VLOOKUP(VLOOKUP($A54,OUTIL!$CQ:$CV,B$1,FALSE),REF!$N:$O,2,FALSE),IF($A$49="Energie  et  lubrifiants",VLOOKUP(VLOOKUP($A54,OUTIL!$CY:$DD,B$1,FALSE),REF!$Z:$AA,2,FALSE),IF($A$49="Or industriel",VLOOKUP(VLOOKUP($A54,OUTIL!$DG:$DL,B$1,FALSE),REF!$AC:$AD,2,FALSE),IF($A$49="Produits bruts d'origine animale et vegetale",VLOOKUP(VLOOKUP($A54,OUTIL!$DO:$DT,B$1,FALSE),REF!$Q:$R,2,FALSE),IF($A$49="Produits bruts d'origine minerale",VLOOKUP(VLOOKUP($A54,OUTIL!$DW:$EB,B$1,FALSE),REF!$AF:$AG,2,FALSE),IF($A$49="Produits finis de consommation",VLOOKUP(VLOOKUP($A54,OUTIL!$EE:$EJ,B$1,FALSE),REF!$T:$U,2,FALSE),IF($A$49="Produits finis d'equipement agricole",VLOOKUP(VLOOKUP($A54,OUTIL!$EM:$ER,B$1,FALSE),REF!$AI:$AJ,2,FALSE),IF($A$49="Produits finis d'equipement industriel",VLOOKUP(VLOOKUP($A54,OUTIL!$EU:$EZ,B$1,FALSE),REF!$W:$X,2,FALSE),"Ahmadovitch")))))))))</f>
        <v>Graines et fruits oléagineux</v>
      </c>
      <c r="C54" s="5">
        <f>ROUND(IF($A$49="Alimentation, boissons et tabacs",VLOOKUP($A54,OUTIL!$CH:$CM,C$1,FALSE),IF($A$49="Demi produits",VLOOKUP($A54,OUTIL!$CQ:$CV,C$1,FALSE),IF($A$49="Energie  et  lubrifiants",VLOOKUP($A54,OUTIL!$CY:$DD,C$1,FALSE),IF($A$49="Or industriel",VLOOKUP($A54,OUTIL!$DG:$DL,C$1,FALSE),IF($A$49="Produits bruts d'origine animale et vegetale",VLOOKUP($A54,OUTIL!$DO:$DT,C$1,FALSE),IF($A$49="Produits bruts d'origine minerale",VLOOKUP($A54,OUTIL!$DW:$EB,C$1,FALSE),IF($A$49="Produits finis de consommation",VLOOKUP($A54,OUTIL!$EE:$EJ,C$1,FALSE),IF($A$49="Produits finis d'equipement agricole",VLOOKUP($A54,OUTIL!$EM:$ER,C$1,FALSE),IF($A$49="Produits finis d'equipement industriel",VLOOKUP($A54,OUTIL!$EU:$EZ,C$1,FALSE),"Ahmadovitch")))))))))/1000,0)</f>
        <v>26860</v>
      </c>
      <c r="D54" s="5">
        <f>ROUND(IF($A$49="Alimentation, boissons et tabacs",VLOOKUP($A54,OUTIL!$CH:$CM,D$1,FALSE),IF($A$49="Demi produits",VLOOKUP($A54,OUTIL!$CQ:$CV,D$1,FALSE),IF($A$49="Energie  et  lubrifiants",VLOOKUP($A54,OUTIL!$CY:$DD,D$1,FALSE),IF($A$49="Or industriel",VLOOKUP($A54,OUTIL!$DG:$DL,D$1,FALSE),IF($A$49="Produits bruts d'origine animale et vegetale",VLOOKUP($A54,OUTIL!$DO:$DT,D$1,FALSE),IF($A$49="Produits bruts d'origine minerale",VLOOKUP($A54,OUTIL!$DW:$EB,D$1,FALSE),IF($A$49="Produits finis de consommation",VLOOKUP($A54,OUTIL!$EE:$EJ,D$1,FALSE),IF($A$49="Produits finis d'equipement agricole",VLOOKUP($A54,OUTIL!$EM:$ER,D$1,FALSE),IF($A$49="Produits finis d'equipement industriel",VLOOKUP($A54,OUTIL!$EU:$EZ,D$1,FALSE),"Ahmadovitch")))))))))/1000,0)</f>
        <v>478277</v>
      </c>
      <c r="E54" s="5">
        <f>ROUND(IF($A$49="Alimentation, boissons et tabacs",VLOOKUP($A54,OUTIL!$CH:$CM,E$1,FALSE),IF($A$49="Demi produits",VLOOKUP($A54,OUTIL!$CQ:$CV,E$1,FALSE),IF($A$49="Energie  et  lubrifiants",VLOOKUP($A54,OUTIL!$CY:$DD,E$1,FALSE),IF($A$49="Or industriel",VLOOKUP($A54,OUTIL!$DG:$DL,E$1,FALSE),IF($A$49="Produits bruts d'origine animale et vegetale",VLOOKUP($A54,OUTIL!$DO:$DT,E$1,FALSE),IF($A$49="Produits bruts d'origine minerale",VLOOKUP($A54,OUTIL!$DW:$EB,E$1,FALSE),IF($A$49="Produits finis de consommation",VLOOKUP($A54,OUTIL!$EE:$EJ,E$1,FALSE),IF($A$49="Produits finis d'equipement agricole",VLOOKUP($A54,OUTIL!$EM:$ER,E$1,FALSE),IF($A$49="Produits finis d'equipement industriel",VLOOKUP($A54,OUTIL!$EU:$EZ,E$1,FALSE),"Ahmadovitch")))))))))/1000,0)</f>
        <v>31936</v>
      </c>
      <c r="F54" s="5">
        <f>ROUND(IF($A$49="Alimentation, boissons et tabacs",VLOOKUP($A54,OUTIL!$CH:$CM,F$1,FALSE),IF($A$49="Demi produits",VLOOKUP($A54,OUTIL!$CQ:$CV,F$1,FALSE),IF($A$49="Energie  et  lubrifiants",VLOOKUP($A54,OUTIL!$CY:$DD,F$1,FALSE),IF($A$49="Or industriel",VLOOKUP($A54,OUTIL!$DG:$DL,F$1,FALSE),IF($A$49="Produits bruts d'origine animale et vegetale",VLOOKUP($A54,OUTIL!$DO:$DT,F$1,FALSE),IF($A$49="Produits bruts d'origine minerale",VLOOKUP($A54,OUTIL!$DW:$EB,F$1,FALSE),IF($A$49="Produits finis de consommation",VLOOKUP($A54,OUTIL!$EE:$EJ,F$1,FALSE),IF($A$49="Produits finis d'equipement agricole",VLOOKUP($A54,OUTIL!$EM:$ER,F$1,FALSE),IF($A$49="Produits finis d'equipement industriel",VLOOKUP($A54,OUTIL!$EU:$EZ,F$1,FALSE),"Ahmadovitch")))))))))/1000,0)</f>
        <v>625608</v>
      </c>
    </row>
    <row r="55" spans="1:6" ht="16.5" x14ac:dyDescent="0.3">
      <c r="A55">
        <v>6</v>
      </c>
      <c r="B55" s="5" t="str">
        <f>IF($A$49="Alimentation, boissons et tabacs",VLOOKUP(VLOOKUP($A55,OUTIL!$CH:$CM,B$1,FALSE),REF!$K:$L,2,FALSE),IF($A$49="Demi produits",VLOOKUP(VLOOKUP($A55,OUTIL!$CQ:$CV,B$1,FALSE),REF!$N:$O,2,FALSE),IF($A$49="Energie  et  lubrifiants",VLOOKUP(VLOOKUP($A55,OUTIL!$CY:$DD,B$1,FALSE),REF!$Z:$AA,2,FALSE),IF($A$49="Or industriel",VLOOKUP(VLOOKUP($A55,OUTIL!$DG:$DL,B$1,FALSE),REF!$AC:$AD,2,FALSE),IF($A$49="Produits bruts d'origine animale et vegetale",VLOOKUP(VLOOKUP($A55,OUTIL!$DO:$DT,B$1,FALSE),REF!$Q:$R,2,FALSE),IF($A$49="Produits bruts d'origine minerale",VLOOKUP(VLOOKUP($A55,OUTIL!$DW:$EB,B$1,FALSE),REF!$AF:$AG,2,FALSE),IF($A$49="Produits finis de consommation",VLOOKUP(VLOOKUP($A55,OUTIL!$EE:$EJ,B$1,FALSE),REF!$T:$U,2,FALSE),IF($A$49="Produits finis d'equipement agricole",VLOOKUP(VLOOKUP($A55,OUTIL!$EM:$ER,B$1,FALSE),REF!$AI:$AJ,2,FALSE),IF($A$49="Produits finis d'equipement industriel",VLOOKUP(VLOOKUP($A55,OUTIL!$EU:$EZ,B$1,FALSE),REF!$W:$X,2,FALSE),"Ahmadovitch")))))))))</f>
        <v>Plantes vivantes et produits de la floriculture</v>
      </c>
      <c r="C55" s="5">
        <f>ROUND(IF($A$49="Alimentation, boissons et tabacs",VLOOKUP($A55,OUTIL!$CH:$CM,C$1,FALSE),IF($A$49="Demi produits",VLOOKUP($A55,OUTIL!$CQ:$CV,C$1,FALSE),IF($A$49="Energie  et  lubrifiants",VLOOKUP($A55,OUTIL!$CY:$DD,C$1,FALSE),IF($A$49="Or industriel",VLOOKUP($A55,OUTIL!$DG:$DL,C$1,FALSE),IF($A$49="Produits bruts d'origine animale et vegetale",VLOOKUP($A55,OUTIL!$DO:$DT,C$1,FALSE),IF($A$49="Produits bruts d'origine minerale",VLOOKUP($A55,OUTIL!$DW:$EB,C$1,FALSE),IF($A$49="Produits finis de consommation",VLOOKUP($A55,OUTIL!$EE:$EJ,C$1,FALSE),IF($A$49="Produits finis d'equipement agricole",VLOOKUP($A55,OUTIL!$EM:$ER,C$1,FALSE),IF($A$49="Produits finis d'equipement industriel",VLOOKUP($A55,OUTIL!$EU:$EZ,C$1,FALSE),"Ahmadovitch")))))))))/1000,0)</f>
        <v>3213</v>
      </c>
      <c r="D55" s="5">
        <f>ROUND(IF($A$49="Alimentation, boissons et tabacs",VLOOKUP($A55,OUTIL!$CH:$CM,D$1,FALSE),IF($A$49="Demi produits",VLOOKUP($A55,OUTIL!$CQ:$CV,D$1,FALSE),IF($A$49="Energie  et  lubrifiants",VLOOKUP($A55,OUTIL!$CY:$DD,D$1,FALSE),IF($A$49="Or industriel",VLOOKUP($A55,OUTIL!$DG:$DL,D$1,FALSE),IF($A$49="Produits bruts d'origine animale et vegetale",VLOOKUP($A55,OUTIL!$DO:$DT,D$1,FALSE),IF($A$49="Produits bruts d'origine minerale",VLOOKUP($A55,OUTIL!$DW:$EB,D$1,FALSE),IF($A$49="Produits finis de consommation",VLOOKUP($A55,OUTIL!$EE:$EJ,D$1,FALSE),IF($A$49="Produits finis d'equipement agricole",VLOOKUP($A55,OUTIL!$EM:$ER,D$1,FALSE),IF($A$49="Produits finis d'equipement industriel",VLOOKUP($A55,OUTIL!$EU:$EZ,D$1,FALSE),"Ahmadovitch")))))))))/1000,0)</f>
        <v>325254</v>
      </c>
      <c r="E55" s="5">
        <f>ROUND(IF($A$49="Alimentation, boissons et tabacs",VLOOKUP($A55,OUTIL!$CH:$CM,E$1,FALSE),IF($A$49="Demi produits",VLOOKUP($A55,OUTIL!$CQ:$CV,E$1,FALSE),IF($A$49="Energie  et  lubrifiants",VLOOKUP($A55,OUTIL!$CY:$DD,E$1,FALSE),IF($A$49="Or industriel",VLOOKUP($A55,OUTIL!$DG:$DL,E$1,FALSE),IF($A$49="Produits bruts d'origine animale et vegetale",VLOOKUP($A55,OUTIL!$DO:$DT,E$1,FALSE),IF($A$49="Produits bruts d'origine minerale",VLOOKUP($A55,OUTIL!$DW:$EB,E$1,FALSE),IF($A$49="Produits finis de consommation",VLOOKUP($A55,OUTIL!$EE:$EJ,E$1,FALSE),IF($A$49="Produits finis d'equipement agricole",VLOOKUP($A55,OUTIL!$EM:$ER,E$1,FALSE),IF($A$49="Produits finis d'equipement industriel",VLOOKUP($A55,OUTIL!$EU:$EZ,E$1,FALSE),"Ahmadovitch")))))))))/1000,0)</f>
        <v>6426</v>
      </c>
      <c r="F55" s="5">
        <f>ROUND(IF($A$49="Alimentation, boissons et tabacs",VLOOKUP($A55,OUTIL!$CH:$CM,F$1,FALSE),IF($A$49="Demi produits",VLOOKUP($A55,OUTIL!$CQ:$CV,F$1,FALSE),IF($A$49="Energie  et  lubrifiants",VLOOKUP($A55,OUTIL!$CY:$DD,F$1,FALSE),IF($A$49="Or industriel",VLOOKUP($A55,OUTIL!$DG:$DL,F$1,FALSE),IF($A$49="Produits bruts d'origine animale et vegetale",VLOOKUP($A55,OUTIL!$DO:$DT,F$1,FALSE),IF($A$49="Produits bruts d'origine minerale",VLOOKUP($A55,OUTIL!$DW:$EB,F$1,FALSE),IF($A$49="Produits finis de consommation",VLOOKUP($A55,OUTIL!$EE:$EJ,F$1,FALSE),IF($A$49="Produits finis d'equipement agricole",VLOOKUP($A55,OUTIL!$EM:$ER,F$1,FALSE),IF($A$49="Produits finis d'equipement industriel",VLOOKUP($A55,OUTIL!$EU:$EZ,F$1,FALSE),"Ahmadovitch")))))))))/1000,0)</f>
        <v>342059</v>
      </c>
    </row>
    <row r="56" spans="1:6" ht="16.5" x14ac:dyDescent="0.3">
      <c r="A56">
        <v>7</v>
      </c>
      <c r="B56" s="5" t="str">
        <f>IF($A$49="Alimentation, boissons et tabacs",VLOOKUP(VLOOKUP($A56,OUTIL!$CH:$CM,B$1,FALSE),REF!$K:$L,2,FALSE),IF($A$49="Demi produits",VLOOKUP(VLOOKUP($A56,OUTIL!$CQ:$CV,B$1,FALSE),REF!$N:$O,2,FALSE),IF($A$49="Energie  et  lubrifiants",VLOOKUP(VLOOKUP($A56,OUTIL!$CY:$DD,B$1,FALSE),REF!$Z:$AA,2,FALSE),IF($A$49="Or industriel",VLOOKUP(VLOOKUP($A56,OUTIL!$DG:$DL,B$1,FALSE),REF!$AC:$AD,2,FALSE),IF($A$49="Produits bruts d'origine animale et vegetale",VLOOKUP(VLOOKUP($A56,OUTIL!$DO:$DT,B$1,FALSE),REF!$Q:$R,2,FALSE),IF($A$49="Produits bruts d'origine minerale",VLOOKUP(VLOOKUP($A56,OUTIL!$DW:$EB,B$1,FALSE),REF!$AF:$AG,2,FALSE),IF($A$49="Produits finis de consommation",VLOOKUP(VLOOKUP($A56,OUTIL!$EE:$EJ,B$1,FALSE),REF!$T:$U,2,FALSE),IF($A$49="Produits finis d'equipement agricole",VLOOKUP(VLOOKUP($A56,OUTIL!$EM:$ER,B$1,FALSE),REF!$AI:$AJ,2,FALSE),IF($A$49="Produits finis d'equipement industriel",VLOOKUP(VLOOKUP($A56,OUTIL!$EU:$EZ,B$1,FALSE),REF!$W:$X,2,FALSE),"Ahmadovitch")))))))))</f>
        <v>Sous-produits animaux non comestibles</v>
      </c>
      <c r="C56" s="5">
        <f>ROUND(IF($A$49="Alimentation, boissons et tabacs",VLOOKUP($A56,OUTIL!$CH:$CM,C$1,FALSE),IF($A$49="Demi produits",VLOOKUP($A56,OUTIL!$CQ:$CV,C$1,FALSE),IF($A$49="Energie  et  lubrifiants",VLOOKUP($A56,OUTIL!$CY:$DD,C$1,FALSE),IF($A$49="Or industriel",VLOOKUP($A56,OUTIL!$DG:$DL,C$1,FALSE),IF($A$49="Produits bruts d'origine animale et vegetale",VLOOKUP($A56,OUTIL!$DO:$DT,C$1,FALSE),IF($A$49="Produits bruts d'origine minerale",VLOOKUP($A56,OUTIL!$DW:$EB,C$1,FALSE),IF($A$49="Produits finis de consommation",VLOOKUP($A56,OUTIL!$EE:$EJ,C$1,FALSE),IF($A$49="Produits finis d'equipement agricole",VLOOKUP($A56,OUTIL!$EM:$ER,C$1,FALSE),IF($A$49="Produits finis d'equipement industriel",VLOOKUP($A56,OUTIL!$EU:$EZ,C$1,FALSE),"Ahmadovitch")))))))))/1000,0)</f>
        <v>7160</v>
      </c>
      <c r="D56" s="5">
        <f>ROUND(IF($A$49="Alimentation, boissons et tabacs",VLOOKUP($A56,OUTIL!$CH:$CM,D$1,FALSE),IF($A$49="Demi produits",VLOOKUP($A56,OUTIL!$CQ:$CV,D$1,FALSE),IF($A$49="Energie  et  lubrifiants",VLOOKUP($A56,OUTIL!$CY:$DD,D$1,FALSE),IF($A$49="Or industriel",VLOOKUP($A56,OUTIL!$DG:$DL,D$1,FALSE),IF($A$49="Produits bruts d'origine animale et vegetale",VLOOKUP($A56,OUTIL!$DO:$DT,D$1,FALSE),IF($A$49="Produits bruts d'origine minerale",VLOOKUP($A56,OUTIL!$DW:$EB,D$1,FALSE),IF($A$49="Produits finis de consommation",VLOOKUP($A56,OUTIL!$EE:$EJ,D$1,FALSE),IF($A$49="Produits finis d'equipement agricole",VLOOKUP($A56,OUTIL!$EM:$ER,D$1,FALSE),IF($A$49="Produits finis d'equipement industriel",VLOOKUP($A56,OUTIL!$EU:$EZ,D$1,FALSE),"Ahmadovitch")))))))))/1000,0)</f>
        <v>308414</v>
      </c>
      <c r="E56" s="5">
        <f>ROUND(IF($A$49="Alimentation, boissons et tabacs",VLOOKUP($A56,OUTIL!$CH:$CM,E$1,FALSE),IF($A$49="Demi produits",VLOOKUP($A56,OUTIL!$CQ:$CV,E$1,FALSE),IF($A$49="Energie  et  lubrifiants",VLOOKUP($A56,OUTIL!$CY:$DD,E$1,FALSE),IF($A$49="Or industriel",VLOOKUP($A56,OUTIL!$DG:$DL,E$1,FALSE),IF($A$49="Produits bruts d'origine animale et vegetale",VLOOKUP($A56,OUTIL!$DO:$DT,E$1,FALSE),IF($A$49="Produits bruts d'origine minerale",VLOOKUP($A56,OUTIL!$DW:$EB,E$1,FALSE),IF($A$49="Produits finis de consommation",VLOOKUP($A56,OUTIL!$EE:$EJ,E$1,FALSE),IF($A$49="Produits finis d'equipement agricole",VLOOKUP($A56,OUTIL!$EM:$ER,E$1,FALSE),IF($A$49="Produits finis d'equipement industriel",VLOOKUP($A56,OUTIL!$EU:$EZ,E$1,FALSE),"Ahmadovitch")))))))))/1000,0)</f>
        <v>7446</v>
      </c>
      <c r="F56" s="5">
        <f>ROUND(IF($A$49="Alimentation, boissons et tabacs",VLOOKUP($A56,OUTIL!$CH:$CM,F$1,FALSE),IF($A$49="Demi produits",VLOOKUP($A56,OUTIL!$CQ:$CV,F$1,FALSE),IF($A$49="Energie  et  lubrifiants",VLOOKUP($A56,OUTIL!$CY:$DD,F$1,FALSE),IF($A$49="Or industriel",VLOOKUP($A56,OUTIL!$DG:$DL,F$1,FALSE),IF($A$49="Produits bruts d'origine animale et vegetale",VLOOKUP($A56,OUTIL!$DO:$DT,F$1,FALSE),IF($A$49="Produits bruts d'origine minerale",VLOOKUP($A56,OUTIL!$DW:$EB,F$1,FALSE),IF($A$49="Produits finis de consommation",VLOOKUP($A56,OUTIL!$EE:$EJ,F$1,FALSE),IF($A$49="Produits finis d'equipement agricole",VLOOKUP($A56,OUTIL!$EM:$ER,F$1,FALSE),IF($A$49="Produits finis d'equipement industriel",VLOOKUP($A56,OUTIL!$EU:$EZ,F$1,FALSE),"Ahmadovitch")))))))))/1000,0)</f>
        <v>323905</v>
      </c>
    </row>
    <row r="57" spans="1:6" ht="16.5" x14ac:dyDescent="0.3">
      <c r="A57">
        <v>8</v>
      </c>
      <c r="B57" s="5" t="str">
        <f>IF($A$49="Alimentation, boissons et tabacs",VLOOKUP(VLOOKUP($A57,OUTIL!$CH:$CM,B$1,FALSE),REF!$K:$L,2,FALSE),IF($A$49="Demi produits",VLOOKUP(VLOOKUP($A57,OUTIL!$CQ:$CV,B$1,FALSE),REF!$N:$O,2,FALSE),IF($A$49="Energie  et  lubrifiants",VLOOKUP(VLOOKUP($A57,OUTIL!$CY:$DD,B$1,FALSE),REF!$Z:$AA,2,FALSE),IF($A$49="Or industriel",VLOOKUP(VLOOKUP($A57,OUTIL!$DG:$DL,B$1,FALSE),REF!$AC:$AD,2,FALSE),IF($A$49="Produits bruts d'origine animale et vegetale",VLOOKUP(VLOOKUP($A57,OUTIL!$DO:$DT,B$1,FALSE),REF!$Q:$R,2,FALSE),IF($A$49="Produits bruts d'origine minerale",VLOOKUP(VLOOKUP($A57,OUTIL!$DW:$EB,B$1,FALSE),REF!$AF:$AG,2,FALSE),IF($A$49="Produits finis de consommation",VLOOKUP(VLOOKUP($A57,OUTIL!$EE:$EJ,B$1,FALSE),REF!$T:$U,2,FALSE),IF($A$49="Produits finis d'equipement agricole",VLOOKUP(VLOOKUP($A57,OUTIL!$EM:$ER,B$1,FALSE),REF!$AI:$AJ,2,FALSE),IF($A$49="Produits finis d'equipement industriel",VLOOKUP(VLOOKUP($A57,OUTIL!$EU:$EZ,B$1,FALSE),REF!$W:$X,2,FALSE),"Ahmadovitch")))))))))</f>
        <v>Caoutchouc naturel ou régénéré</v>
      </c>
      <c r="C57" s="5">
        <f>ROUND(IF($A$49="Alimentation, boissons et tabacs",VLOOKUP($A57,OUTIL!$CH:$CM,C$1,FALSE),IF($A$49="Demi produits",VLOOKUP($A57,OUTIL!$CQ:$CV,C$1,FALSE),IF($A$49="Energie  et  lubrifiants",VLOOKUP($A57,OUTIL!$CY:$DD,C$1,FALSE),IF($A$49="Or industriel",VLOOKUP($A57,OUTIL!$DG:$DL,C$1,FALSE),IF($A$49="Produits bruts d'origine animale et vegetale",VLOOKUP($A57,OUTIL!$DO:$DT,C$1,FALSE),IF($A$49="Produits bruts d'origine minerale",VLOOKUP($A57,OUTIL!$DW:$EB,C$1,FALSE),IF($A$49="Produits finis de consommation",VLOOKUP($A57,OUTIL!$EE:$EJ,C$1,FALSE),IF($A$49="Produits finis d'equipement agricole",VLOOKUP($A57,OUTIL!$EM:$ER,C$1,FALSE),IF($A$49="Produits finis d'equipement industriel",VLOOKUP($A57,OUTIL!$EU:$EZ,C$1,FALSE),"Ahmadovitch")))))))))/1000,0)</f>
        <v>93989</v>
      </c>
      <c r="D57" s="5">
        <f>ROUND(IF($A$49="Alimentation, boissons et tabacs",VLOOKUP($A57,OUTIL!$CH:$CM,D$1,FALSE),IF($A$49="Demi produits",VLOOKUP($A57,OUTIL!$CQ:$CV,D$1,FALSE),IF($A$49="Energie  et  lubrifiants",VLOOKUP($A57,OUTIL!$CY:$DD,D$1,FALSE),IF($A$49="Or industriel",VLOOKUP($A57,OUTIL!$DG:$DL,D$1,FALSE),IF($A$49="Produits bruts d'origine animale et vegetale",VLOOKUP($A57,OUTIL!$DO:$DT,D$1,FALSE),IF($A$49="Produits bruts d'origine minerale",VLOOKUP($A57,OUTIL!$DW:$EB,D$1,FALSE),IF($A$49="Produits finis de consommation",VLOOKUP($A57,OUTIL!$EE:$EJ,D$1,FALSE),IF($A$49="Produits finis d'equipement agricole",VLOOKUP($A57,OUTIL!$EM:$ER,D$1,FALSE),IF($A$49="Produits finis d'equipement industriel",VLOOKUP($A57,OUTIL!$EU:$EZ,D$1,FALSE),"Ahmadovitch")))))))))/1000,0)</f>
        <v>263955</v>
      </c>
      <c r="E57" s="5">
        <f>ROUND(IF($A$49="Alimentation, boissons et tabacs",VLOOKUP($A57,OUTIL!$CH:$CM,E$1,FALSE),IF($A$49="Demi produits",VLOOKUP($A57,OUTIL!$CQ:$CV,E$1,FALSE),IF($A$49="Energie  et  lubrifiants",VLOOKUP($A57,OUTIL!$CY:$DD,E$1,FALSE),IF($A$49="Or industriel",VLOOKUP($A57,OUTIL!$DG:$DL,E$1,FALSE),IF($A$49="Produits bruts d'origine animale et vegetale",VLOOKUP($A57,OUTIL!$DO:$DT,E$1,FALSE),IF($A$49="Produits bruts d'origine minerale",VLOOKUP($A57,OUTIL!$DW:$EB,E$1,FALSE),IF($A$49="Produits finis de consommation",VLOOKUP($A57,OUTIL!$EE:$EJ,E$1,FALSE),IF($A$49="Produits finis d'equipement agricole",VLOOKUP($A57,OUTIL!$EM:$ER,E$1,FALSE),IF($A$49="Produits finis d'equipement industriel",VLOOKUP($A57,OUTIL!$EU:$EZ,E$1,FALSE),"Ahmadovitch")))))))))/1000,0)</f>
        <v>88603</v>
      </c>
      <c r="F57" s="5">
        <f>ROUND(IF($A$49="Alimentation, boissons et tabacs",VLOOKUP($A57,OUTIL!$CH:$CM,F$1,FALSE),IF($A$49="Demi produits",VLOOKUP($A57,OUTIL!$CQ:$CV,F$1,FALSE),IF($A$49="Energie  et  lubrifiants",VLOOKUP($A57,OUTIL!$CY:$DD,F$1,FALSE),IF($A$49="Or industriel",VLOOKUP($A57,OUTIL!$DG:$DL,F$1,FALSE),IF($A$49="Produits bruts d'origine animale et vegetale",VLOOKUP($A57,OUTIL!$DO:$DT,F$1,FALSE),IF($A$49="Produits bruts d'origine minerale",VLOOKUP($A57,OUTIL!$DW:$EB,F$1,FALSE),IF($A$49="Produits finis de consommation",VLOOKUP($A57,OUTIL!$EE:$EJ,F$1,FALSE),IF($A$49="Produits finis d'equipement agricole",VLOOKUP($A57,OUTIL!$EM:$ER,F$1,FALSE),IF($A$49="Produits finis d'equipement industriel",VLOOKUP($A57,OUTIL!$EU:$EZ,F$1,FALSE),"Ahmadovitch")))))))))/1000,0)</f>
        <v>115025</v>
      </c>
    </row>
    <row r="58" spans="1:6" ht="16.5" x14ac:dyDescent="0.3">
      <c r="A58">
        <v>9</v>
      </c>
      <c r="B58" s="5" t="str">
        <f>IF($A$49="Alimentation, boissons et tabacs",VLOOKUP(VLOOKUP($A58,OUTIL!$CH:$CM,B$1,FALSE),REF!$K:$L,2,FALSE),IF($A$49="Demi produits",VLOOKUP(VLOOKUP($A58,OUTIL!$CQ:$CV,B$1,FALSE),REF!$N:$O,2,FALSE),IF($A$49="Energie  et  lubrifiants",VLOOKUP(VLOOKUP($A58,OUTIL!$CY:$DD,B$1,FALSE),REF!$Z:$AA,2,FALSE),IF($A$49="Or industriel",VLOOKUP(VLOOKUP($A58,OUTIL!$DG:$DL,B$1,FALSE),REF!$AC:$AD,2,FALSE),IF($A$49="Produits bruts d'origine animale et vegetale",VLOOKUP(VLOOKUP($A58,OUTIL!$DO:$DT,B$1,FALSE),REF!$Q:$R,2,FALSE),IF($A$49="Produits bruts d'origine minerale",VLOOKUP(VLOOKUP($A58,OUTIL!$DW:$EB,B$1,FALSE),REF!$AF:$AG,2,FALSE),IF($A$49="Produits finis de consommation",VLOOKUP(VLOOKUP($A58,OUTIL!$EE:$EJ,B$1,FALSE),REF!$T:$U,2,FALSE),IF($A$49="Produits finis d'equipement agricole",VLOOKUP(VLOOKUP($A58,OUTIL!$EM:$ER,B$1,FALSE),REF!$AI:$AJ,2,FALSE),IF($A$49="Produits finis d'equipement industriel",VLOOKUP(VLOOKUP($A58,OUTIL!$EU:$EZ,B$1,FALSE),REF!$W:$X,2,FALSE),"Ahmadovitch")))))))))</f>
        <v>Huile de tournesol brute ou raffinée</v>
      </c>
      <c r="C58" s="5">
        <f>ROUND(IF($A$49="Alimentation, boissons et tabacs",VLOOKUP($A58,OUTIL!$CH:$CM,C$1,FALSE),IF($A$49="Demi produits",VLOOKUP($A58,OUTIL!$CQ:$CV,C$1,FALSE),IF($A$49="Energie  et  lubrifiants",VLOOKUP($A58,OUTIL!$CY:$DD,C$1,FALSE),IF($A$49="Or industriel",VLOOKUP($A58,OUTIL!$DG:$DL,C$1,FALSE),IF($A$49="Produits bruts d'origine animale et vegetale",VLOOKUP($A58,OUTIL!$DO:$DT,C$1,FALSE),IF($A$49="Produits bruts d'origine minerale",VLOOKUP($A58,OUTIL!$DW:$EB,C$1,FALSE),IF($A$49="Produits finis de consommation",VLOOKUP($A58,OUTIL!$EE:$EJ,C$1,FALSE),IF($A$49="Produits finis d'equipement agricole",VLOOKUP($A58,OUTIL!$EM:$ER,C$1,FALSE),IF($A$49="Produits finis d'equipement industriel",VLOOKUP($A58,OUTIL!$EU:$EZ,C$1,FALSE),"Ahmadovitch")))))))))/1000,0)</f>
        <v>14657</v>
      </c>
      <c r="D58" s="5">
        <f>ROUND(IF($A$49="Alimentation, boissons et tabacs",VLOOKUP($A58,OUTIL!$CH:$CM,D$1,FALSE),IF($A$49="Demi produits",VLOOKUP($A58,OUTIL!$CQ:$CV,D$1,FALSE),IF($A$49="Energie  et  lubrifiants",VLOOKUP($A58,OUTIL!$CY:$DD,D$1,FALSE),IF($A$49="Or industriel",VLOOKUP($A58,OUTIL!$DG:$DL,D$1,FALSE),IF($A$49="Produits bruts d'origine animale et vegetale",VLOOKUP($A58,OUTIL!$DO:$DT,D$1,FALSE),IF($A$49="Produits bruts d'origine minerale",VLOOKUP($A58,OUTIL!$DW:$EB,D$1,FALSE),IF($A$49="Produits finis de consommation",VLOOKUP($A58,OUTIL!$EE:$EJ,D$1,FALSE),IF($A$49="Produits finis d'equipement agricole",VLOOKUP($A58,OUTIL!$EM:$ER,D$1,FALSE),IF($A$49="Produits finis d'equipement industriel",VLOOKUP($A58,OUTIL!$EU:$EZ,D$1,FALSE),"Ahmadovitch")))))))))/1000,0)</f>
        <v>193445</v>
      </c>
      <c r="E58" s="5">
        <f>ROUND(IF($A$49="Alimentation, boissons et tabacs",VLOOKUP($A58,OUTIL!$CH:$CM,E$1,FALSE),IF($A$49="Demi produits",VLOOKUP($A58,OUTIL!$CQ:$CV,E$1,FALSE),IF($A$49="Energie  et  lubrifiants",VLOOKUP($A58,OUTIL!$CY:$DD,E$1,FALSE),IF($A$49="Or industriel",VLOOKUP($A58,OUTIL!$DG:$DL,E$1,FALSE),IF($A$49="Produits bruts d'origine animale et vegetale",VLOOKUP($A58,OUTIL!$DO:$DT,E$1,FALSE),IF($A$49="Produits bruts d'origine minerale",VLOOKUP($A58,OUTIL!$DW:$EB,E$1,FALSE),IF($A$49="Produits finis de consommation",VLOOKUP($A58,OUTIL!$EE:$EJ,E$1,FALSE),IF($A$49="Produits finis d'equipement agricole",VLOOKUP($A58,OUTIL!$EM:$ER,E$1,FALSE),IF($A$49="Produits finis d'equipement industriel",VLOOKUP($A58,OUTIL!$EU:$EZ,E$1,FALSE),"Ahmadovitch")))))))))/1000,0)</f>
        <v>30293</v>
      </c>
      <c r="F58" s="5">
        <f>ROUND(IF($A$49="Alimentation, boissons et tabacs",VLOOKUP($A58,OUTIL!$CH:$CM,F$1,FALSE),IF($A$49="Demi produits",VLOOKUP($A58,OUTIL!$CQ:$CV,F$1,FALSE),IF($A$49="Energie  et  lubrifiants",VLOOKUP($A58,OUTIL!$CY:$DD,F$1,FALSE),IF($A$49="Or industriel",VLOOKUP($A58,OUTIL!$DG:$DL,F$1,FALSE),IF($A$49="Produits bruts d'origine animale et vegetale",VLOOKUP($A58,OUTIL!$DO:$DT,F$1,FALSE),IF($A$49="Produits bruts d'origine minerale",VLOOKUP($A58,OUTIL!$DW:$EB,F$1,FALSE),IF($A$49="Produits finis de consommation",VLOOKUP($A58,OUTIL!$EE:$EJ,F$1,FALSE),IF($A$49="Produits finis d'equipement agricole",VLOOKUP($A58,OUTIL!$EM:$ER,F$1,FALSE),IF($A$49="Produits finis d'equipement industriel",VLOOKUP($A58,OUTIL!$EU:$EZ,F$1,FALSE),"Ahmadovitch")))))))))/1000,0)</f>
        <v>370947</v>
      </c>
    </row>
    <row r="59" spans="1:6" ht="16.5" x14ac:dyDescent="0.3">
      <c r="A59">
        <v>10</v>
      </c>
      <c r="B59" s="5" t="str">
        <f>IF($A$49="Alimentation, boissons et tabacs",VLOOKUP(VLOOKUP($A59,OUTIL!$CH:$CM,B$1,FALSE),REF!$K:$L,2,FALSE),IF($A$49="Demi produits",VLOOKUP(VLOOKUP($A59,OUTIL!$CQ:$CV,B$1,FALSE),REF!$N:$O,2,FALSE),IF($A$49="Energie  et  lubrifiants",VLOOKUP(VLOOKUP($A59,OUTIL!$CY:$DD,B$1,FALSE),REF!$Z:$AA,2,FALSE),IF($A$49="Or industriel",VLOOKUP(VLOOKUP($A59,OUTIL!$DG:$DL,B$1,FALSE),REF!$AC:$AD,2,FALSE),IF($A$49="Produits bruts d'origine animale et vegetale",VLOOKUP(VLOOKUP($A59,OUTIL!$DO:$DT,B$1,FALSE),REF!$Q:$R,2,FALSE),IF($A$49="Produits bruts d'origine minerale",VLOOKUP(VLOOKUP($A59,OUTIL!$DW:$EB,B$1,FALSE),REF!$AF:$AG,2,FALSE),IF($A$49="Produits finis de consommation",VLOOKUP(VLOOKUP($A59,OUTIL!$EE:$EJ,B$1,FALSE),REF!$T:$U,2,FALSE),IF($A$49="Produits finis d'equipement agricole",VLOOKUP(VLOOKUP($A59,OUTIL!$EM:$ER,B$1,FALSE),REF!$AI:$AJ,2,FALSE),IF($A$49="Produits finis d'equipement industriel",VLOOKUP(VLOOKUP($A59,OUTIL!$EU:$EZ,B$1,FALSE),REF!$W:$X,2,FALSE),"Ahmadovitch")))))))))</f>
        <v>Autres huiles végétales brutes ou raffinées</v>
      </c>
      <c r="C59" s="5">
        <f>ROUND(IF($A$49="Alimentation, boissons et tabacs",VLOOKUP($A59,OUTIL!$CH:$CM,C$1,FALSE),IF($A$49="Demi produits",VLOOKUP($A59,OUTIL!$CQ:$CV,C$1,FALSE),IF($A$49="Energie  et  lubrifiants",VLOOKUP($A59,OUTIL!$CY:$DD,C$1,FALSE),IF($A$49="Or industriel",VLOOKUP($A59,OUTIL!$DG:$DL,C$1,FALSE),IF($A$49="Produits bruts d'origine animale et vegetale",VLOOKUP($A59,OUTIL!$DO:$DT,C$1,FALSE),IF($A$49="Produits bruts d'origine minerale",VLOOKUP($A59,OUTIL!$DW:$EB,C$1,FALSE),IF($A$49="Produits finis de consommation",VLOOKUP($A59,OUTIL!$EE:$EJ,C$1,FALSE),IF($A$49="Produits finis d'equipement agricole",VLOOKUP($A59,OUTIL!$EM:$ER,C$1,FALSE),IF($A$49="Produits finis d'equipement industriel",VLOOKUP($A59,OUTIL!$EU:$EZ,C$1,FALSE),"Ahmadovitch")))))))))/1000,0)</f>
        <v>11771</v>
      </c>
      <c r="D59" s="5">
        <f>ROUND(IF($A$49="Alimentation, boissons et tabacs",VLOOKUP($A59,OUTIL!$CH:$CM,D$1,FALSE),IF($A$49="Demi produits",VLOOKUP($A59,OUTIL!$CQ:$CV,D$1,FALSE),IF($A$49="Energie  et  lubrifiants",VLOOKUP($A59,OUTIL!$CY:$DD,D$1,FALSE),IF($A$49="Or industriel",VLOOKUP($A59,OUTIL!$DG:$DL,D$1,FALSE),IF($A$49="Produits bruts d'origine animale et vegetale",VLOOKUP($A59,OUTIL!$DO:$DT,D$1,FALSE),IF($A$49="Produits bruts d'origine minerale",VLOOKUP($A59,OUTIL!$DW:$EB,D$1,FALSE),IF($A$49="Produits finis de consommation",VLOOKUP($A59,OUTIL!$EE:$EJ,D$1,FALSE),IF($A$49="Produits finis d'equipement agricole",VLOOKUP($A59,OUTIL!$EM:$ER,D$1,FALSE),IF($A$49="Produits finis d'equipement industriel",VLOOKUP($A59,OUTIL!$EU:$EZ,D$1,FALSE),"Ahmadovitch")))))))))/1000,0)</f>
        <v>186505</v>
      </c>
      <c r="E59" s="5">
        <f>ROUND(IF($A$49="Alimentation, boissons et tabacs",VLOOKUP($A59,OUTIL!$CH:$CM,E$1,FALSE),IF($A$49="Demi produits",VLOOKUP($A59,OUTIL!$CQ:$CV,E$1,FALSE),IF($A$49="Energie  et  lubrifiants",VLOOKUP($A59,OUTIL!$CY:$DD,E$1,FALSE),IF($A$49="Or industriel",VLOOKUP($A59,OUTIL!$DG:$DL,E$1,FALSE),IF($A$49="Produits bruts d'origine animale et vegetale",VLOOKUP($A59,OUTIL!$DO:$DT,E$1,FALSE),IF($A$49="Produits bruts d'origine minerale",VLOOKUP($A59,OUTIL!$DW:$EB,E$1,FALSE),IF($A$49="Produits finis de consommation",VLOOKUP($A59,OUTIL!$EE:$EJ,E$1,FALSE),IF($A$49="Produits finis d'equipement agricole",VLOOKUP($A59,OUTIL!$EM:$ER,E$1,FALSE),IF($A$49="Produits finis d'equipement industriel",VLOOKUP($A59,OUTIL!$EU:$EZ,E$1,FALSE),"Ahmadovitch")))))))))/1000,0)</f>
        <v>14798</v>
      </c>
      <c r="F59" s="5">
        <f>ROUND(IF($A$49="Alimentation, boissons et tabacs",VLOOKUP($A59,OUTIL!$CH:$CM,F$1,FALSE),IF($A$49="Demi produits",VLOOKUP($A59,OUTIL!$CQ:$CV,F$1,FALSE),IF($A$49="Energie  et  lubrifiants",VLOOKUP($A59,OUTIL!$CY:$DD,F$1,FALSE),IF($A$49="Or industriel",VLOOKUP($A59,OUTIL!$DG:$DL,F$1,FALSE),IF($A$49="Produits bruts d'origine animale et vegetale",VLOOKUP($A59,OUTIL!$DO:$DT,F$1,FALSE),IF($A$49="Produits bruts d'origine minerale",VLOOKUP($A59,OUTIL!$DW:$EB,F$1,FALSE),IF($A$49="Produits finis de consommation",VLOOKUP($A59,OUTIL!$EE:$EJ,F$1,FALSE),IF($A$49="Produits finis d'equipement agricole",VLOOKUP($A59,OUTIL!$EM:$ER,F$1,FALSE),IF($A$49="Produits finis d'equipement industriel",VLOOKUP($A59,OUTIL!$EU:$EZ,F$1,FALSE),"Ahmadovitch")))))))))/1000,0)</f>
        <v>215894</v>
      </c>
    </row>
    <row r="60" spans="1:6" ht="16.5" x14ac:dyDescent="0.3">
      <c r="A60">
        <v>11</v>
      </c>
      <c r="B60" s="5" t="str">
        <f>IF($A$49="Alimentation, boissons et tabacs",VLOOKUP(VLOOKUP($A60,OUTIL!$CH:$CM,B$1,FALSE),REF!$K:$L,2,FALSE),IF($A$49="Demi produits",VLOOKUP(VLOOKUP($A60,OUTIL!$CQ:$CV,B$1,FALSE),REF!$N:$O,2,FALSE),IF($A$49="Energie  et  lubrifiants",VLOOKUP(VLOOKUP($A60,OUTIL!$CY:$DD,B$1,FALSE),REF!$Z:$AA,2,FALSE),IF($A$49="Or industriel",VLOOKUP(VLOOKUP($A60,OUTIL!$DG:$DL,B$1,FALSE),REF!$AC:$AD,2,FALSE),IF($A$49="Produits bruts d'origine animale et vegetale",VLOOKUP(VLOOKUP($A60,OUTIL!$DO:$DT,B$1,FALSE),REF!$Q:$R,2,FALSE),IF($A$49="Produits bruts d'origine minerale",VLOOKUP(VLOOKUP($A60,OUTIL!$DW:$EB,B$1,FALSE),REF!$AF:$AG,2,FALSE),IF($A$49="Produits finis de consommation",VLOOKUP(VLOOKUP($A60,OUTIL!$EE:$EJ,B$1,FALSE),REF!$T:$U,2,FALSE),IF($A$49="Produits finis d'equipement agricole",VLOOKUP(VLOOKUP($A60,OUTIL!$EM:$ER,B$1,FALSE),REF!$AI:$AJ,2,FALSE),IF($A$49="Produits finis d'equipement industriel",VLOOKUP(VLOOKUP($A60,OUTIL!$EU:$EZ,B$1,FALSE),REF!$W:$X,2,FALSE),"Ahmadovitch")))))))))</f>
        <v>Plantes et parties de plantes</v>
      </c>
      <c r="C60" s="5">
        <f>ROUND(IF($A$49="Alimentation, boissons et tabacs",VLOOKUP($A60,OUTIL!$CH:$CM,C$1,FALSE),IF($A$49="Demi produits",VLOOKUP($A60,OUTIL!$CQ:$CV,C$1,FALSE),IF($A$49="Energie  et  lubrifiants",VLOOKUP($A60,OUTIL!$CY:$DD,C$1,FALSE),IF($A$49="Or industriel",VLOOKUP($A60,OUTIL!$DG:$DL,C$1,FALSE),IF($A$49="Produits bruts d'origine animale et vegetale",VLOOKUP($A60,OUTIL!$DO:$DT,C$1,FALSE),IF($A$49="Produits bruts d'origine minerale",VLOOKUP($A60,OUTIL!$DW:$EB,C$1,FALSE),IF($A$49="Produits finis de consommation",VLOOKUP($A60,OUTIL!$EE:$EJ,C$1,FALSE),IF($A$49="Produits finis d'equipement agricole",VLOOKUP($A60,OUTIL!$EM:$ER,C$1,FALSE),IF($A$49="Produits finis d'equipement industriel",VLOOKUP($A60,OUTIL!$EU:$EZ,C$1,FALSE),"Ahmadovitch")))))))))/1000,0)</f>
        <v>54576</v>
      </c>
      <c r="D60" s="5">
        <f>ROUND(IF($A$49="Alimentation, boissons et tabacs",VLOOKUP($A60,OUTIL!$CH:$CM,D$1,FALSE),IF($A$49="Demi produits",VLOOKUP($A60,OUTIL!$CQ:$CV,D$1,FALSE),IF($A$49="Energie  et  lubrifiants",VLOOKUP($A60,OUTIL!$CY:$DD,D$1,FALSE),IF($A$49="Or industriel",VLOOKUP($A60,OUTIL!$DG:$DL,D$1,FALSE),IF($A$49="Produits bruts d'origine animale et vegetale",VLOOKUP($A60,OUTIL!$DO:$DT,D$1,FALSE),IF($A$49="Produits bruts d'origine minerale",VLOOKUP($A60,OUTIL!$DW:$EB,D$1,FALSE),IF($A$49="Produits finis de consommation",VLOOKUP($A60,OUTIL!$EE:$EJ,D$1,FALSE),IF($A$49="Produits finis d'equipement agricole",VLOOKUP($A60,OUTIL!$EM:$ER,D$1,FALSE),IF($A$49="Produits finis d'equipement industriel",VLOOKUP($A60,OUTIL!$EU:$EZ,D$1,FALSE),"Ahmadovitch")))))))))/1000,0)</f>
        <v>173486</v>
      </c>
      <c r="E60" s="5">
        <f>ROUND(IF($A$49="Alimentation, boissons et tabacs",VLOOKUP($A60,OUTIL!$CH:$CM,E$1,FALSE),IF($A$49="Demi produits",VLOOKUP($A60,OUTIL!$CQ:$CV,E$1,FALSE),IF($A$49="Energie  et  lubrifiants",VLOOKUP($A60,OUTIL!$CY:$DD,E$1,FALSE),IF($A$49="Or industriel",VLOOKUP($A60,OUTIL!$DG:$DL,E$1,FALSE),IF($A$49="Produits bruts d'origine animale et vegetale",VLOOKUP($A60,OUTIL!$DO:$DT,E$1,FALSE),IF($A$49="Produits bruts d'origine minerale",VLOOKUP($A60,OUTIL!$DW:$EB,E$1,FALSE),IF($A$49="Produits finis de consommation",VLOOKUP($A60,OUTIL!$EE:$EJ,E$1,FALSE),IF($A$49="Produits finis d'equipement agricole",VLOOKUP($A60,OUTIL!$EM:$ER,E$1,FALSE),IF($A$49="Produits finis d'equipement industriel",VLOOKUP($A60,OUTIL!$EU:$EZ,E$1,FALSE),"Ahmadovitch")))))))))/1000,0)</f>
        <v>100317</v>
      </c>
      <c r="F60" s="5">
        <f>ROUND(IF($A$49="Alimentation, boissons et tabacs",VLOOKUP($A60,OUTIL!$CH:$CM,F$1,FALSE),IF($A$49="Demi produits",VLOOKUP($A60,OUTIL!$CQ:$CV,F$1,FALSE),IF($A$49="Energie  et  lubrifiants",VLOOKUP($A60,OUTIL!$CY:$DD,F$1,FALSE),IF($A$49="Or industriel",VLOOKUP($A60,OUTIL!$DG:$DL,F$1,FALSE),IF($A$49="Produits bruts d'origine animale et vegetale",VLOOKUP($A60,OUTIL!$DO:$DT,F$1,FALSE),IF($A$49="Produits bruts d'origine minerale",VLOOKUP($A60,OUTIL!$DW:$EB,F$1,FALSE),IF($A$49="Produits finis de consommation",VLOOKUP($A60,OUTIL!$EE:$EJ,F$1,FALSE),IF($A$49="Produits finis d'equipement agricole",VLOOKUP($A60,OUTIL!$EM:$ER,F$1,FALSE),IF($A$49="Produits finis d'equipement industriel",VLOOKUP($A60,OUTIL!$EU:$EZ,F$1,FALSE),"Ahmadovitch")))))))))/1000,0)</f>
        <v>266308</v>
      </c>
    </row>
    <row r="61" spans="1:6" ht="16.5" x14ac:dyDescent="0.3">
      <c r="A61">
        <v>12</v>
      </c>
      <c r="B61" s="5" t="str">
        <f>IF($A$49="Alimentation, boissons et tabacs",VLOOKUP(VLOOKUP($A61,OUTIL!$CH:$CM,B$1,FALSE),REF!$K:$L,2,FALSE),IF($A$49="Demi produits",VLOOKUP(VLOOKUP($A61,OUTIL!$CQ:$CV,B$1,FALSE),REF!$N:$O,2,FALSE),IF($A$49="Energie  et  lubrifiants",VLOOKUP(VLOOKUP($A61,OUTIL!$CY:$DD,B$1,FALSE),REF!$Z:$AA,2,FALSE),IF($A$49="Or industriel",VLOOKUP(VLOOKUP($A61,OUTIL!$DG:$DL,B$1,FALSE),REF!$AC:$AD,2,FALSE),IF($A$49="Produits bruts d'origine animale et vegetale",VLOOKUP(VLOOKUP($A61,OUTIL!$DO:$DT,B$1,FALSE),REF!$Q:$R,2,FALSE),IF($A$49="Produits bruts d'origine minerale",VLOOKUP(VLOOKUP($A61,OUTIL!$DW:$EB,B$1,FALSE),REF!$AF:$AG,2,FALSE),IF($A$49="Produits finis de consommation",VLOOKUP(VLOOKUP($A61,OUTIL!$EE:$EJ,B$1,FALSE),REF!$T:$U,2,FALSE),IF($A$49="Produits finis d'equipement agricole",VLOOKUP(VLOOKUP($A61,OUTIL!$EM:$ER,B$1,FALSE),REF!$AI:$AJ,2,FALSE),IF($A$49="Produits finis d'equipement industriel",VLOOKUP(VLOOKUP($A61,OUTIL!$EU:$EZ,B$1,FALSE),REF!$W:$X,2,FALSE),"Ahmadovitch")))))))))</f>
        <v>Pâte à papier</v>
      </c>
      <c r="C61" s="5">
        <f>ROUND(IF($A$49="Alimentation, boissons et tabacs",VLOOKUP($A61,OUTIL!$CH:$CM,C$1,FALSE),IF($A$49="Demi produits",VLOOKUP($A61,OUTIL!$CQ:$CV,C$1,FALSE),IF($A$49="Energie  et  lubrifiants",VLOOKUP($A61,OUTIL!$CY:$DD,C$1,FALSE),IF($A$49="Or industriel",VLOOKUP($A61,OUTIL!$DG:$DL,C$1,FALSE),IF($A$49="Produits bruts d'origine animale et vegetale",VLOOKUP($A61,OUTIL!$DO:$DT,C$1,FALSE),IF($A$49="Produits bruts d'origine minerale",VLOOKUP($A61,OUTIL!$DW:$EB,C$1,FALSE),IF($A$49="Produits finis de consommation",VLOOKUP($A61,OUTIL!$EE:$EJ,C$1,FALSE),IF($A$49="Produits finis d'equipement agricole",VLOOKUP($A61,OUTIL!$EM:$ER,C$1,FALSE),IF($A$49="Produits finis d'equipement industriel",VLOOKUP($A61,OUTIL!$EU:$EZ,C$1,FALSE),"Ahmadovitch")))))))))/1000,0)</f>
        <v>21318</v>
      </c>
      <c r="D61" s="5">
        <f>ROUND(IF($A$49="Alimentation, boissons et tabacs",VLOOKUP($A61,OUTIL!$CH:$CM,D$1,FALSE),IF($A$49="Demi produits",VLOOKUP($A61,OUTIL!$CQ:$CV,D$1,FALSE),IF($A$49="Energie  et  lubrifiants",VLOOKUP($A61,OUTIL!$CY:$DD,D$1,FALSE),IF($A$49="Or industriel",VLOOKUP($A61,OUTIL!$DG:$DL,D$1,FALSE),IF($A$49="Produits bruts d'origine animale et vegetale",VLOOKUP($A61,OUTIL!$DO:$DT,D$1,FALSE),IF($A$49="Produits bruts d'origine minerale",VLOOKUP($A61,OUTIL!$DW:$EB,D$1,FALSE),IF($A$49="Produits finis de consommation",VLOOKUP($A61,OUTIL!$EE:$EJ,D$1,FALSE),IF($A$49="Produits finis d'equipement agricole",VLOOKUP($A61,OUTIL!$EM:$ER,D$1,FALSE),IF($A$49="Produits finis d'equipement industriel",VLOOKUP($A61,OUTIL!$EU:$EZ,D$1,FALSE),"Ahmadovitch")))))))))/1000,0)</f>
        <v>159064</v>
      </c>
      <c r="E61" s="5">
        <f>ROUND(IF($A$49="Alimentation, boissons et tabacs",VLOOKUP($A61,OUTIL!$CH:$CM,E$1,FALSE),IF($A$49="Demi produits",VLOOKUP($A61,OUTIL!$CQ:$CV,E$1,FALSE),IF($A$49="Energie  et  lubrifiants",VLOOKUP($A61,OUTIL!$CY:$DD,E$1,FALSE),IF($A$49="Or industriel",VLOOKUP($A61,OUTIL!$DG:$DL,E$1,FALSE),IF($A$49="Produits bruts d'origine animale et vegetale",VLOOKUP($A61,OUTIL!$DO:$DT,E$1,FALSE),IF($A$49="Produits bruts d'origine minerale",VLOOKUP($A61,OUTIL!$DW:$EB,E$1,FALSE),IF($A$49="Produits finis de consommation",VLOOKUP($A61,OUTIL!$EE:$EJ,E$1,FALSE),IF($A$49="Produits finis d'equipement agricole",VLOOKUP($A61,OUTIL!$EM:$ER,E$1,FALSE),IF($A$49="Produits finis d'equipement industriel",VLOOKUP($A61,OUTIL!$EU:$EZ,E$1,FALSE),"Ahmadovitch")))))))))/1000,0)</f>
        <v>21743</v>
      </c>
      <c r="F61" s="5">
        <f>ROUND(IF($A$49="Alimentation, boissons et tabacs",VLOOKUP($A61,OUTIL!$CH:$CM,F$1,FALSE),IF($A$49="Demi produits",VLOOKUP($A61,OUTIL!$CQ:$CV,F$1,FALSE),IF($A$49="Energie  et  lubrifiants",VLOOKUP($A61,OUTIL!$CY:$DD,F$1,FALSE),IF($A$49="Or industriel",VLOOKUP($A61,OUTIL!$DG:$DL,F$1,FALSE),IF($A$49="Produits bruts d'origine animale et vegetale",VLOOKUP($A61,OUTIL!$DO:$DT,F$1,FALSE),IF($A$49="Produits bruts d'origine minerale",VLOOKUP($A61,OUTIL!$DW:$EB,F$1,FALSE),IF($A$49="Produits finis de consommation",VLOOKUP($A61,OUTIL!$EE:$EJ,F$1,FALSE),IF($A$49="Produits finis d'equipement agricole",VLOOKUP($A61,OUTIL!$EM:$ER,F$1,FALSE),IF($A$49="Produits finis d'equipement industriel",VLOOKUP($A61,OUTIL!$EU:$EZ,F$1,FALSE),"Ahmadovitch")))))))))/1000,0)</f>
        <v>166832</v>
      </c>
    </row>
    <row r="62" spans="1:6" ht="16.5" x14ac:dyDescent="0.3">
      <c r="A62">
        <v>13</v>
      </c>
      <c r="B62" s="5" t="str">
        <f>IF($A$49="Alimentation, boissons et tabacs",VLOOKUP(VLOOKUP($A62,OUTIL!$CH:$CM,B$1,FALSE),REF!$K:$L,2,FALSE),IF($A$49="Demi produits",VLOOKUP(VLOOKUP($A62,OUTIL!$CQ:$CV,B$1,FALSE),REF!$N:$O,2,FALSE),IF($A$49="Energie  et  lubrifiants",VLOOKUP(VLOOKUP($A62,OUTIL!$CY:$DD,B$1,FALSE),REF!$Z:$AA,2,FALSE),IF($A$49="Or industriel",VLOOKUP(VLOOKUP($A62,OUTIL!$DG:$DL,B$1,FALSE),REF!$AC:$AD,2,FALSE),IF($A$49="Produits bruts d'origine animale et vegetale",VLOOKUP(VLOOKUP($A62,OUTIL!$DO:$DT,B$1,FALSE),REF!$Q:$R,2,FALSE),IF($A$49="Produits bruts d'origine minerale",VLOOKUP(VLOOKUP($A62,OUTIL!$DW:$EB,B$1,FALSE),REF!$AF:$AG,2,FALSE),IF($A$49="Produits finis de consommation",VLOOKUP(VLOOKUP($A62,OUTIL!$EE:$EJ,B$1,FALSE),REF!$T:$U,2,FALSE),IF($A$49="Produits finis d'equipement agricole",VLOOKUP(VLOOKUP($A62,OUTIL!$EM:$ER,B$1,FALSE),REF!$AI:$AJ,2,FALSE),IF($A$49="Produits finis d'equipement industriel",VLOOKUP(VLOOKUP($A62,OUTIL!$EU:$EZ,B$1,FALSE),REF!$W:$X,2,FALSE),"Ahmadovitch")))))))))</f>
        <v>Gommes; résines et autres sucs et extraits végétaux</v>
      </c>
      <c r="C62" s="5">
        <f>ROUND(IF($A$49="Alimentation, boissons et tabacs",VLOOKUP($A62,OUTIL!$CH:$CM,C$1,FALSE),IF($A$49="Demi produits",VLOOKUP($A62,OUTIL!$CQ:$CV,C$1,FALSE),IF($A$49="Energie  et  lubrifiants",VLOOKUP($A62,OUTIL!$CY:$DD,C$1,FALSE),IF($A$49="Or industriel",VLOOKUP($A62,OUTIL!$DG:$DL,C$1,FALSE),IF($A$49="Produits bruts d'origine animale et vegetale",VLOOKUP($A62,OUTIL!$DO:$DT,C$1,FALSE),IF($A$49="Produits bruts d'origine minerale",VLOOKUP($A62,OUTIL!$DW:$EB,C$1,FALSE),IF($A$49="Produits finis de consommation",VLOOKUP($A62,OUTIL!$EE:$EJ,C$1,FALSE),IF($A$49="Produits finis d'equipement agricole",VLOOKUP($A62,OUTIL!$EM:$ER,C$1,FALSE),IF($A$49="Produits finis d'equipement industriel",VLOOKUP($A62,OUTIL!$EU:$EZ,C$1,FALSE),"Ahmadovitch")))))))))/1000,0)</f>
        <v>909</v>
      </c>
      <c r="D62" s="5">
        <f>ROUND(IF($A$49="Alimentation, boissons et tabacs",VLOOKUP($A62,OUTIL!$CH:$CM,D$1,FALSE),IF($A$49="Demi produits",VLOOKUP($A62,OUTIL!$CQ:$CV,D$1,FALSE),IF($A$49="Energie  et  lubrifiants",VLOOKUP($A62,OUTIL!$CY:$DD,D$1,FALSE),IF($A$49="Or industriel",VLOOKUP($A62,OUTIL!$DG:$DL,D$1,FALSE),IF($A$49="Produits bruts d'origine animale et vegetale",VLOOKUP($A62,OUTIL!$DO:$DT,D$1,FALSE),IF($A$49="Produits bruts d'origine minerale",VLOOKUP($A62,OUTIL!$DW:$EB,D$1,FALSE),IF($A$49="Produits finis de consommation",VLOOKUP($A62,OUTIL!$EE:$EJ,D$1,FALSE),IF($A$49="Produits finis d'equipement agricole",VLOOKUP($A62,OUTIL!$EM:$ER,D$1,FALSE),IF($A$49="Produits finis d'equipement industriel",VLOOKUP($A62,OUTIL!$EU:$EZ,D$1,FALSE),"Ahmadovitch")))))))))/1000,0)</f>
        <v>94032</v>
      </c>
      <c r="E62" s="5">
        <f>ROUND(IF($A$49="Alimentation, boissons et tabacs",VLOOKUP($A62,OUTIL!$CH:$CM,E$1,FALSE),IF($A$49="Demi produits",VLOOKUP($A62,OUTIL!$CQ:$CV,E$1,FALSE),IF($A$49="Energie  et  lubrifiants",VLOOKUP($A62,OUTIL!$CY:$DD,E$1,FALSE),IF($A$49="Or industriel",VLOOKUP($A62,OUTIL!$DG:$DL,E$1,FALSE),IF($A$49="Produits bruts d'origine animale et vegetale",VLOOKUP($A62,OUTIL!$DO:$DT,E$1,FALSE),IF($A$49="Produits bruts d'origine minerale",VLOOKUP($A62,OUTIL!$DW:$EB,E$1,FALSE),IF($A$49="Produits finis de consommation",VLOOKUP($A62,OUTIL!$EE:$EJ,E$1,FALSE),IF($A$49="Produits finis d'equipement agricole",VLOOKUP($A62,OUTIL!$EM:$ER,E$1,FALSE),IF($A$49="Produits finis d'equipement industriel",VLOOKUP($A62,OUTIL!$EU:$EZ,E$1,FALSE),"Ahmadovitch")))))))))/1000,0)</f>
        <v>821</v>
      </c>
      <c r="F62" s="5">
        <f>ROUND(IF($A$49="Alimentation, boissons et tabacs",VLOOKUP($A62,OUTIL!$CH:$CM,F$1,FALSE),IF($A$49="Demi produits",VLOOKUP($A62,OUTIL!$CQ:$CV,F$1,FALSE),IF($A$49="Energie  et  lubrifiants",VLOOKUP($A62,OUTIL!$CY:$DD,F$1,FALSE),IF($A$49="Or industriel",VLOOKUP($A62,OUTIL!$DG:$DL,F$1,FALSE),IF($A$49="Produits bruts d'origine animale et vegetale",VLOOKUP($A62,OUTIL!$DO:$DT,F$1,FALSE),IF($A$49="Produits bruts d'origine minerale",VLOOKUP($A62,OUTIL!$DW:$EB,F$1,FALSE),IF($A$49="Produits finis de consommation",VLOOKUP($A62,OUTIL!$EE:$EJ,F$1,FALSE),IF($A$49="Produits finis d'equipement agricole",VLOOKUP($A62,OUTIL!$EM:$ER,F$1,FALSE),IF($A$49="Produits finis d'equipement industriel",VLOOKUP($A62,OUTIL!$EU:$EZ,F$1,FALSE),"Ahmadovitch")))))))))/1000,0)</f>
        <v>82534</v>
      </c>
    </row>
    <row r="63" spans="1:6" ht="16.5" x14ac:dyDescent="0.3">
      <c r="A63">
        <v>14</v>
      </c>
      <c r="B63" s="5" t="str">
        <f>IF($A$49="Alimentation, boissons et tabacs",VLOOKUP(VLOOKUP($A63,OUTIL!$CH:$CM,B$1,FALSE),REF!$K:$L,2,FALSE),IF($A$49="Demi produits",VLOOKUP(VLOOKUP($A63,OUTIL!$CQ:$CV,B$1,FALSE),REF!$N:$O,2,FALSE),IF($A$49="Energie  et  lubrifiants",VLOOKUP(VLOOKUP($A63,OUTIL!$CY:$DD,B$1,FALSE),REF!$Z:$AA,2,FALSE),IF($A$49="Or industriel",VLOOKUP(VLOOKUP($A63,OUTIL!$DG:$DL,B$1,FALSE),REF!$AC:$AD,2,FALSE),IF($A$49="Produits bruts d'origine animale et vegetale",VLOOKUP(VLOOKUP($A63,OUTIL!$DO:$DT,B$1,FALSE),REF!$Q:$R,2,FALSE),IF($A$49="Produits bruts d'origine minerale",VLOOKUP(VLOOKUP($A63,OUTIL!$DW:$EB,B$1,FALSE),REF!$AF:$AG,2,FALSE),IF($A$49="Produits finis de consommation",VLOOKUP(VLOOKUP($A63,OUTIL!$EE:$EJ,B$1,FALSE),REF!$T:$U,2,FALSE),IF($A$49="Produits finis d'equipement agricole",VLOOKUP(VLOOKUP($A63,OUTIL!$EM:$ER,B$1,FALSE),REF!$AI:$AJ,2,FALSE),IF($A$49="Produits finis d'equipement industriel",VLOOKUP(VLOOKUP($A63,OUTIL!$EU:$EZ,B$1,FALSE),REF!$W:$X,2,FALSE),"Ahmadovitch")))))))))</f>
        <v>Graisses et huiles de poissons</v>
      </c>
      <c r="C63" s="5">
        <f>ROUND(IF($A$49="Alimentation, boissons et tabacs",VLOOKUP($A63,OUTIL!$CH:$CM,C$1,FALSE),IF($A$49="Demi produits",VLOOKUP($A63,OUTIL!$CQ:$CV,C$1,FALSE),IF($A$49="Energie  et  lubrifiants",VLOOKUP($A63,OUTIL!$CY:$DD,C$1,FALSE),IF($A$49="Or industriel",VLOOKUP($A63,OUTIL!$DG:$DL,C$1,FALSE),IF($A$49="Produits bruts d'origine animale et vegetale",VLOOKUP($A63,OUTIL!$DO:$DT,C$1,FALSE),IF($A$49="Produits bruts d'origine minerale",VLOOKUP($A63,OUTIL!$DW:$EB,C$1,FALSE),IF($A$49="Produits finis de consommation",VLOOKUP($A63,OUTIL!$EE:$EJ,C$1,FALSE),IF($A$49="Produits finis d'equipement agricole",VLOOKUP($A63,OUTIL!$EM:$ER,C$1,FALSE),IF($A$49="Produits finis d'equipement industriel",VLOOKUP($A63,OUTIL!$EU:$EZ,C$1,FALSE),"Ahmadovitch")))))))))/1000,0)</f>
        <v>1402</v>
      </c>
      <c r="D63" s="5">
        <f>ROUND(IF($A$49="Alimentation, boissons et tabacs",VLOOKUP($A63,OUTIL!$CH:$CM,D$1,FALSE),IF($A$49="Demi produits",VLOOKUP($A63,OUTIL!$CQ:$CV,D$1,FALSE),IF($A$49="Energie  et  lubrifiants",VLOOKUP($A63,OUTIL!$CY:$DD,D$1,FALSE),IF($A$49="Or industriel",VLOOKUP($A63,OUTIL!$DG:$DL,D$1,FALSE),IF($A$49="Produits bruts d'origine animale et vegetale",VLOOKUP($A63,OUTIL!$DO:$DT,D$1,FALSE),IF($A$49="Produits bruts d'origine minerale",VLOOKUP($A63,OUTIL!$DW:$EB,D$1,FALSE),IF($A$49="Produits finis de consommation",VLOOKUP($A63,OUTIL!$EE:$EJ,D$1,FALSE),IF($A$49="Produits finis d'equipement agricole",VLOOKUP($A63,OUTIL!$EM:$ER,D$1,FALSE),IF($A$49="Produits finis d'equipement industriel",VLOOKUP($A63,OUTIL!$EU:$EZ,D$1,FALSE),"Ahmadovitch")))))))))/1000,0)</f>
        <v>62082</v>
      </c>
      <c r="E63" s="5">
        <f>ROUND(IF($A$49="Alimentation, boissons et tabacs",VLOOKUP($A63,OUTIL!$CH:$CM,E$1,FALSE),IF($A$49="Demi produits",VLOOKUP($A63,OUTIL!$CQ:$CV,E$1,FALSE),IF($A$49="Energie  et  lubrifiants",VLOOKUP($A63,OUTIL!$CY:$DD,E$1,FALSE),IF($A$49="Or industriel",VLOOKUP($A63,OUTIL!$DG:$DL,E$1,FALSE),IF($A$49="Produits bruts d'origine animale et vegetale",VLOOKUP($A63,OUTIL!$DO:$DT,E$1,FALSE),IF($A$49="Produits bruts d'origine minerale",VLOOKUP($A63,OUTIL!$DW:$EB,E$1,FALSE),IF($A$49="Produits finis de consommation",VLOOKUP($A63,OUTIL!$EE:$EJ,E$1,FALSE),IF($A$49="Produits finis d'equipement agricole",VLOOKUP($A63,OUTIL!$EM:$ER,E$1,FALSE),IF($A$49="Produits finis d'equipement industriel",VLOOKUP($A63,OUTIL!$EU:$EZ,E$1,FALSE),"Ahmadovitch")))))))))/1000,0)</f>
        <v>96</v>
      </c>
      <c r="F63" s="5">
        <f>ROUND(IF($A$49="Alimentation, boissons et tabacs",VLOOKUP($A63,OUTIL!$CH:$CM,F$1,FALSE),IF($A$49="Demi produits",VLOOKUP($A63,OUTIL!$CQ:$CV,F$1,FALSE),IF($A$49="Energie  et  lubrifiants",VLOOKUP($A63,OUTIL!$CY:$DD,F$1,FALSE),IF($A$49="Or industriel",VLOOKUP($A63,OUTIL!$DG:$DL,F$1,FALSE),IF($A$49="Produits bruts d'origine animale et vegetale",VLOOKUP($A63,OUTIL!$DO:$DT,F$1,FALSE),IF($A$49="Produits bruts d'origine minerale",VLOOKUP($A63,OUTIL!$DW:$EB,F$1,FALSE),IF($A$49="Produits finis de consommation",VLOOKUP($A63,OUTIL!$EE:$EJ,F$1,FALSE),IF($A$49="Produits finis d'equipement agricole",VLOOKUP($A63,OUTIL!$EM:$ER,F$1,FALSE),IF($A$49="Produits finis d'equipement industriel",VLOOKUP($A63,OUTIL!$EU:$EZ,F$1,FALSE),"Ahmadovitch")))))))))/1000,0)</f>
        <v>7198</v>
      </c>
    </row>
    <row r="64" spans="1:6" ht="16.5" x14ac:dyDescent="0.3">
      <c r="A64">
        <v>15</v>
      </c>
      <c r="B64" s="5" t="str">
        <f>IF($A$49="Alimentation, boissons et tabacs",VLOOKUP(VLOOKUP($A64,OUTIL!$CH:$CM,B$1,FALSE),REF!$K:$L,2,FALSE),IF($A$49="Demi produits",VLOOKUP(VLOOKUP($A64,OUTIL!$CQ:$CV,B$1,FALSE),REF!$N:$O,2,FALSE),IF($A$49="Energie  et  lubrifiants",VLOOKUP(VLOOKUP($A64,OUTIL!$CY:$DD,B$1,FALSE),REF!$Z:$AA,2,FALSE),IF($A$49="Or industriel",VLOOKUP(VLOOKUP($A64,OUTIL!$DG:$DL,B$1,FALSE),REF!$AC:$AD,2,FALSE),IF($A$49="Produits bruts d'origine animale et vegetale",VLOOKUP(VLOOKUP($A64,OUTIL!$DO:$DT,B$1,FALSE),REF!$Q:$R,2,FALSE),IF($A$49="Produits bruts d'origine minerale",VLOOKUP(VLOOKUP($A64,OUTIL!$DW:$EB,B$1,FALSE),REF!$AF:$AG,2,FALSE),IF($A$49="Produits finis de consommation",VLOOKUP(VLOOKUP($A64,OUTIL!$EE:$EJ,B$1,FALSE),REF!$T:$U,2,FALSE),IF($A$49="Produits finis d'equipement agricole",VLOOKUP(VLOOKUP($A64,OUTIL!$EM:$ER,B$1,FALSE),REF!$AI:$AJ,2,FALSE),IF($A$49="Produits finis d'equipement industriel",VLOOKUP(VLOOKUP($A64,OUTIL!$EU:$EZ,B$1,FALSE),REF!$W:$X,2,FALSE),"Ahmadovitch")))))))))</f>
        <v>Animaux vivants</v>
      </c>
      <c r="C64" s="5">
        <f>ROUND(IF($A$49="Alimentation, boissons et tabacs",VLOOKUP($A64,OUTIL!$CH:$CM,C$1,FALSE),IF($A$49="Demi produits",VLOOKUP($A64,OUTIL!$CQ:$CV,C$1,FALSE),IF($A$49="Energie  et  lubrifiants",VLOOKUP($A64,OUTIL!$CY:$DD,C$1,FALSE),IF($A$49="Or industriel",VLOOKUP($A64,OUTIL!$DG:$DL,C$1,FALSE),IF($A$49="Produits bruts d'origine animale et vegetale",VLOOKUP($A64,OUTIL!$DO:$DT,C$1,FALSE),IF($A$49="Produits bruts d'origine minerale",VLOOKUP($A64,OUTIL!$DW:$EB,C$1,FALSE),IF($A$49="Produits finis de consommation",VLOOKUP($A64,OUTIL!$EE:$EJ,C$1,FALSE),IF($A$49="Produits finis d'equipement agricole",VLOOKUP($A64,OUTIL!$EM:$ER,C$1,FALSE),IF($A$49="Produits finis d'equipement industriel",VLOOKUP($A64,OUTIL!$EU:$EZ,C$1,FALSE),"Ahmadovitch")))))))))/1000,0)</f>
        <v>707</v>
      </c>
      <c r="D64" s="5">
        <f>ROUND(IF($A$49="Alimentation, boissons et tabacs",VLOOKUP($A64,OUTIL!$CH:$CM,D$1,FALSE),IF($A$49="Demi produits",VLOOKUP($A64,OUTIL!$CQ:$CV,D$1,FALSE),IF($A$49="Energie  et  lubrifiants",VLOOKUP($A64,OUTIL!$CY:$DD,D$1,FALSE),IF($A$49="Or industriel",VLOOKUP($A64,OUTIL!$DG:$DL,D$1,FALSE),IF($A$49="Produits bruts d'origine animale et vegetale",VLOOKUP($A64,OUTIL!$DO:$DT,D$1,FALSE),IF($A$49="Produits bruts d'origine minerale",VLOOKUP($A64,OUTIL!$DW:$EB,D$1,FALSE),IF($A$49="Produits finis de consommation",VLOOKUP($A64,OUTIL!$EE:$EJ,D$1,FALSE),IF($A$49="Produits finis d'equipement agricole",VLOOKUP($A64,OUTIL!$EM:$ER,D$1,FALSE),IF($A$49="Produits finis d'equipement industriel",VLOOKUP($A64,OUTIL!$EU:$EZ,D$1,FALSE),"Ahmadovitch")))))))))/1000,0)</f>
        <v>59268</v>
      </c>
      <c r="E64" s="5">
        <f>ROUND(IF($A$49="Alimentation, boissons et tabacs",VLOOKUP($A64,OUTIL!$CH:$CM,E$1,FALSE),IF($A$49="Demi produits",VLOOKUP($A64,OUTIL!$CQ:$CV,E$1,FALSE),IF($A$49="Energie  et  lubrifiants",VLOOKUP($A64,OUTIL!$CY:$DD,E$1,FALSE),IF($A$49="Or industriel",VLOOKUP($A64,OUTIL!$DG:$DL,E$1,FALSE),IF($A$49="Produits bruts d'origine animale et vegetale",VLOOKUP($A64,OUTIL!$DO:$DT,E$1,FALSE),IF($A$49="Produits bruts d'origine minerale",VLOOKUP($A64,OUTIL!$DW:$EB,E$1,FALSE),IF($A$49="Produits finis de consommation",VLOOKUP($A64,OUTIL!$EE:$EJ,E$1,FALSE),IF($A$49="Produits finis d'equipement agricole",VLOOKUP($A64,OUTIL!$EM:$ER,E$1,FALSE),IF($A$49="Produits finis d'equipement industriel",VLOOKUP($A64,OUTIL!$EU:$EZ,E$1,FALSE),"Ahmadovitch")))))))))/1000,0)</f>
        <v>579</v>
      </c>
      <c r="F64" s="5">
        <f>ROUND(IF($A$49="Alimentation, boissons et tabacs",VLOOKUP($A64,OUTIL!$CH:$CM,F$1,FALSE),IF($A$49="Demi produits",VLOOKUP($A64,OUTIL!$CQ:$CV,F$1,FALSE),IF($A$49="Energie  et  lubrifiants",VLOOKUP($A64,OUTIL!$CY:$DD,F$1,FALSE),IF($A$49="Or industriel",VLOOKUP($A64,OUTIL!$DG:$DL,F$1,FALSE),IF($A$49="Produits bruts d'origine animale et vegetale",VLOOKUP($A64,OUTIL!$DO:$DT,F$1,FALSE),IF($A$49="Produits bruts d'origine minerale",VLOOKUP($A64,OUTIL!$DW:$EB,F$1,FALSE),IF($A$49="Produits finis de consommation",VLOOKUP($A64,OUTIL!$EE:$EJ,F$1,FALSE),IF($A$49="Produits finis d'equipement agricole",VLOOKUP($A64,OUTIL!$EM:$ER,F$1,FALSE),IF($A$49="Produits finis d'equipement industriel",VLOOKUP($A64,OUTIL!$EU:$EZ,F$1,FALSE),"Ahmadovitch")))))))))/1000,0)</f>
        <v>42920</v>
      </c>
    </row>
    <row r="65" spans="1:6" ht="16.5" x14ac:dyDescent="0.3">
      <c r="A65">
        <v>16</v>
      </c>
      <c r="B65" s="5" t="str">
        <f>IF($A$49="Alimentation, boissons et tabacs",VLOOKUP(VLOOKUP($A65,OUTIL!$CH:$CM,B$1,FALSE),REF!$K:$L,2,FALSE),IF($A$49="Demi produits",VLOOKUP(VLOOKUP($A65,OUTIL!$CQ:$CV,B$1,FALSE),REF!$N:$O,2,FALSE),IF($A$49="Energie  et  lubrifiants",VLOOKUP(VLOOKUP($A65,OUTIL!$CY:$DD,B$1,FALSE),REF!$Z:$AA,2,FALSE),IF($A$49="Or industriel",VLOOKUP(VLOOKUP($A65,OUTIL!$DG:$DL,B$1,FALSE),REF!$AC:$AD,2,FALSE),IF($A$49="Produits bruts d'origine animale et vegetale",VLOOKUP(VLOOKUP($A65,OUTIL!$DO:$DT,B$1,FALSE),REF!$Q:$R,2,FALSE),IF($A$49="Produits bruts d'origine minerale",VLOOKUP(VLOOKUP($A65,OUTIL!$DW:$EB,B$1,FALSE),REF!$AF:$AG,2,FALSE),IF($A$49="Produits finis de consommation",VLOOKUP(VLOOKUP($A65,OUTIL!$EE:$EJ,B$1,FALSE),REF!$T:$U,2,FALSE),IF($A$49="Produits finis d'equipement agricole",VLOOKUP(VLOOKUP($A65,OUTIL!$EM:$ER,B$1,FALSE),REF!$AI:$AJ,2,FALSE),IF($A$49="Produits finis d'equipement industriel",VLOOKUP(VLOOKUP($A65,OUTIL!$EU:$EZ,B$1,FALSE),REF!$W:$X,2,FALSE),"Ahmadovitch")))))))))</f>
        <v>Autres fibres textiles vegetales</v>
      </c>
      <c r="C65" s="5">
        <f>ROUND(IF($A$49="Alimentation, boissons et tabacs",VLOOKUP($A65,OUTIL!$CH:$CM,C$1,FALSE),IF($A$49="Demi produits",VLOOKUP($A65,OUTIL!$CQ:$CV,C$1,FALSE),IF($A$49="Energie  et  lubrifiants",VLOOKUP($A65,OUTIL!$CY:$DD,C$1,FALSE),IF($A$49="Or industriel",VLOOKUP($A65,OUTIL!$DG:$DL,C$1,FALSE),IF($A$49="Produits bruts d'origine animale et vegetale",VLOOKUP($A65,OUTIL!$DO:$DT,C$1,FALSE),IF($A$49="Produits bruts d'origine minerale",VLOOKUP($A65,OUTIL!$DW:$EB,C$1,FALSE),IF($A$49="Produits finis de consommation",VLOOKUP($A65,OUTIL!$EE:$EJ,C$1,FALSE),IF($A$49="Produits finis d'equipement agricole",VLOOKUP($A65,OUTIL!$EM:$ER,C$1,FALSE),IF($A$49="Produits finis d'equipement industriel",VLOOKUP($A65,OUTIL!$EU:$EZ,C$1,FALSE),"Ahmadovitch")))))))))/1000,0)</f>
        <v>3487</v>
      </c>
      <c r="D65" s="5">
        <f>ROUND(IF($A$49="Alimentation, boissons et tabacs",VLOOKUP($A65,OUTIL!$CH:$CM,D$1,FALSE),IF($A$49="Demi produits",VLOOKUP($A65,OUTIL!$CQ:$CV,D$1,FALSE),IF($A$49="Energie  et  lubrifiants",VLOOKUP($A65,OUTIL!$CY:$DD,D$1,FALSE),IF($A$49="Or industriel",VLOOKUP($A65,OUTIL!$DG:$DL,D$1,FALSE),IF($A$49="Produits bruts d'origine animale et vegetale",VLOOKUP($A65,OUTIL!$DO:$DT,D$1,FALSE),IF($A$49="Produits bruts d'origine minerale",VLOOKUP($A65,OUTIL!$DW:$EB,D$1,FALSE),IF($A$49="Produits finis de consommation",VLOOKUP($A65,OUTIL!$EE:$EJ,D$1,FALSE),IF($A$49="Produits finis d'equipement agricole",VLOOKUP($A65,OUTIL!$EM:$ER,D$1,FALSE),IF($A$49="Produits finis d'equipement industriel",VLOOKUP($A65,OUTIL!$EU:$EZ,D$1,FALSE),"Ahmadovitch")))))))))/1000,0)</f>
        <v>59190</v>
      </c>
      <c r="E65" s="5">
        <f>ROUND(IF($A$49="Alimentation, boissons et tabacs",VLOOKUP($A65,OUTIL!$CH:$CM,E$1,FALSE),IF($A$49="Demi produits",VLOOKUP($A65,OUTIL!$CQ:$CV,E$1,FALSE),IF($A$49="Energie  et  lubrifiants",VLOOKUP($A65,OUTIL!$CY:$DD,E$1,FALSE),IF($A$49="Or industriel",VLOOKUP($A65,OUTIL!$DG:$DL,E$1,FALSE),IF($A$49="Produits bruts d'origine animale et vegetale",VLOOKUP($A65,OUTIL!$DO:$DT,E$1,FALSE),IF($A$49="Produits bruts d'origine minerale",VLOOKUP($A65,OUTIL!$DW:$EB,E$1,FALSE),IF($A$49="Produits finis de consommation",VLOOKUP($A65,OUTIL!$EE:$EJ,E$1,FALSE),IF($A$49="Produits finis d'equipement agricole",VLOOKUP($A65,OUTIL!$EM:$ER,E$1,FALSE),IF($A$49="Produits finis d'equipement industriel",VLOOKUP($A65,OUTIL!$EU:$EZ,E$1,FALSE),"Ahmadovitch")))))))))/1000,0)</f>
        <v>3262</v>
      </c>
      <c r="F65" s="5">
        <f>ROUND(IF($A$49="Alimentation, boissons et tabacs",VLOOKUP($A65,OUTIL!$CH:$CM,F$1,FALSE),IF($A$49="Demi produits",VLOOKUP($A65,OUTIL!$CQ:$CV,F$1,FALSE),IF($A$49="Energie  et  lubrifiants",VLOOKUP($A65,OUTIL!$CY:$DD,F$1,FALSE),IF($A$49="Or industriel",VLOOKUP($A65,OUTIL!$DG:$DL,F$1,FALSE),IF($A$49="Produits bruts d'origine animale et vegetale",VLOOKUP($A65,OUTIL!$DO:$DT,F$1,FALSE),IF($A$49="Produits bruts d'origine minerale",VLOOKUP($A65,OUTIL!$DW:$EB,F$1,FALSE),IF($A$49="Produits finis de consommation",VLOOKUP($A65,OUTIL!$EE:$EJ,F$1,FALSE),IF($A$49="Produits finis d'equipement agricole",VLOOKUP($A65,OUTIL!$EM:$ER,F$1,FALSE),IF($A$49="Produits finis d'equipement industriel",VLOOKUP($A65,OUTIL!$EU:$EZ,F$1,FALSE),"Ahmadovitch")))))))))/1000,0)</f>
        <v>59610</v>
      </c>
    </row>
    <row r="66" spans="1:6" ht="16.5" x14ac:dyDescent="0.3">
      <c r="A66">
        <v>17</v>
      </c>
      <c r="B66" s="5" t="str">
        <f>IF($A$49="Alimentation, boissons et tabacs",VLOOKUP(VLOOKUP($A66,OUTIL!$CH:$CM,B$1,FALSE),REF!$K:$L,2,FALSE),IF($A$49="Demi produits",VLOOKUP(VLOOKUP($A66,OUTIL!$CQ:$CV,B$1,FALSE),REF!$N:$O,2,FALSE),IF($A$49="Energie  et  lubrifiants",VLOOKUP(VLOOKUP($A66,OUTIL!$CY:$DD,B$1,FALSE),REF!$Z:$AA,2,FALSE),IF($A$49="Or industriel",VLOOKUP(VLOOKUP($A66,OUTIL!$DG:$DL,B$1,FALSE),REF!$AC:$AD,2,FALSE),IF($A$49="Produits bruts d'origine animale et vegetale",VLOOKUP(VLOOKUP($A66,OUTIL!$DO:$DT,B$1,FALSE),REF!$Q:$R,2,FALSE),IF($A$49="Produits bruts d'origine minerale",VLOOKUP(VLOOKUP($A66,OUTIL!$DW:$EB,B$1,FALSE),REF!$AF:$AG,2,FALSE),IF($A$49="Produits finis de consommation",VLOOKUP(VLOOKUP($A66,OUTIL!$EE:$EJ,B$1,FALSE),REF!$T:$U,2,FALSE),IF($A$49="Produits finis d'equipement agricole",VLOOKUP(VLOOKUP($A66,OUTIL!$EM:$ER,B$1,FALSE),REF!$AI:$AJ,2,FALSE),IF($A$49="Produits finis d'equipement industriel",VLOOKUP(VLOOKUP($A66,OUTIL!$EU:$EZ,B$1,FALSE),REF!$W:$X,2,FALSE),"Ahmadovitch")))))))))</f>
        <v>Huile d'olive brute ou raffinée</v>
      </c>
      <c r="C66" s="5">
        <f>ROUND(IF($A$49="Alimentation, boissons et tabacs",VLOOKUP($A66,OUTIL!$CH:$CM,C$1,FALSE),IF($A$49="Demi produits",VLOOKUP($A66,OUTIL!$CQ:$CV,C$1,FALSE),IF($A$49="Energie  et  lubrifiants",VLOOKUP($A66,OUTIL!$CY:$DD,C$1,FALSE),IF($A$49="Or industriel",VLOOKUP($A66,OUTIL!$DG:$DL,C$1,FALSE),IF($A$49="Produits bruts d'origine animale et vegetale",VLOOKUP($A66,OUTIL!$DO:$DT,C$1,FALSE),IF($A$49="Produits bruts d'origine minerale",VLOOKUP($A66,OUTIL!$DW:$EB,C$1,FALSE),IF($A$49="Produits finis de consommation",VLOOKUP($A66,OUTIL!$EE:$EJ,C$1,FALSE),IF($A$49="Produits finis d'equipement agricole",VLOOKUP($A66,OUTIL!$EM:$ER,C$1,FALSE),IF($A$49="Produits finis d'equipement industriel",VLOOKUP($A66,OUTIL!$EU:$EZ,C$1,FALSE),"Ahmadovitch")))))))))/1000,0)</f>
        <v>1140</v>
      </c>
      <c r="D66" s="5">
        <f>ROUND(IF($A$49="Alimentation, boissons et tabacs",VLOOKUP($A66,OUTIL!$CH:$CM,D$1,FALSE),IF($A$49="Demi produits",VLOOKUP($A66,OUTIL!$CQ:$CV,D$1,FALSE),IF($A$49="Energie  et  lubrifiants",VLOOKUP($A66,OUTIL!$CY:$DD,D$1,FALSE),IF($A$49="Or industriel",VLOOKUP($A66,OUTIL!$DG:$DL,D$1,FALSE),IF($A$49="Produits bruts d'origine animale et vegetale",VLOOKUP($A66,OUTIL!$DO:$DT,D$1,FALSE),IF($A$49="Produits bruts d'origine minerale",VLOOKUP($A66,OUTIL!$DW:$EB,D$1,FALSE),IF($A$49="Produits finis de consommation",VLOOKUP($A66,OUTIL!$EE:$EJ,D$1,FALSE),IF($A$49="Produits finis d'equipement agricole",VLOOKUP($A66,OUTIL!$EM:$ER,D$1,FALSE),IF($A$49="Produits finis d'equipement industriel",VLOOKUP($A66,OUTIL!$EU:$EZ,D$1,FALSE),"Ahmadovitch")))))))))/1000,0)</f>
        <v>47368</v>
      </c>
      <c r="E66" s="5">
        <f>ROUND(IF($A$49="Alimentation, boissons et tabacs",VLOOKUP($A66,OUTIL!$CH:$CM,E$1,FALSE),IF($A$49="Demi produits",VLOOKUP($A66,OUTIL!$CQ:$CV,E$1,FALSE),IF($A$49="Energie  et  lubrifiants",VLOOKUP($A66,OUTIL!$CY:$DD,E$1,FALSE),IF($A$49="Or industriel",VLOOKUP($A66,OUTIL!$DG:$DL,E$1,FALSE),IF($A$49="Produits bruts d'origine animale et vegetale",VLOOKUP($A66,OUTIL!$DO:$DT,E$1,FALSE),IF($A$49="Produits bruts d'origine minerale",VLOOKUP($A66,OUTIL!$DW:$EB,E$1,FALSE),IF($A$49="Produits finis de consommation",VLOOKUP($A66,OUTIL!$EE:$EJ,E$1,FALSE),IF($A$49="Produits finis d'equipement agricole",VLOOKUP($A66,OUTIL!$EM:$ER,E$1,FALSE),IF($A$49="Produits finis d'equipement industriel",VLOOKUP($A66,OUTIL!$EU:$EZ,E$1,FALSE),"Ahmadovitch")))))))))/1000,0)</f>
        <v>12370</v>
      </c>
      <c r="F66" s="5">
        <f>ROUND(IF($A$49="Alimentation, boissons et tabacs",VLOOKUP($A66,OUTIL!$CH:$CM,F$1,FALSE),IF($A$49="Demi produits",VLOOKUP($A66,OUTIL!$CQ:$CV,F$1,FALSE),IF($A$49="Energie  et  lubrifiants",VLOOKUP($A66,OUTIL!$CY:$DD,F$1,FALSE),IF($A$49="Or industriel",VLOOKUP($A66,OUTIL!$DG:$DL,F$1,FALSE),IF($A$49="Produits bruts d'origine animale et vegetale",VLOOKUP($A66,OUTIL!$DO:$DT,F$1,FALSE),IF($A$49="Produits bruts d'origine minerale",VLOOKUP($A66,OUTIL!$DW:$EB,F$1,FALSE),IF($A$49="Produits finis de consommation",VLOOKUP($A66,OUTIL!$EE:$EJ,F$1,FALSE),IF($A$49="Produits finis d'equipement agricole",VLOOKUP($A66,OUTIL!$EM:$ER,F$1,FALSE),IF($A$49="Produits finis d'equipement industriel",VLOOKUP($A66,OUTIL!$EU:$EZ,F$1,FALSE),"Ahmadovitch")))))))))/1000,0)</f>
        <v>559789</v>
      </c>
    </row>
    <row r="67" spans="1:6" ht="16.5" x14ac:dyDescent="0.3">
      <c r="B67" s="5" t="s">
        <v>49</v>
      </c>
      <c r="C67" s="5">
        <f>C49-SUM(C50:C66)</f>
        <v>13611</v>
      </c>
      <c r="D67" s="5">
        <f>D49-SUM(D50:D66)</f>
        <v>146832</v>
      </c>
      <c r="E67" s="5">
        <f>E49-SUM(E50:E66)</f>
        <v>14613</v>
      </c>
      <c r="F67" s="5">
        <f>F49-SUM(F50:F66)</f>
        <v>136429</v>
      </c>
    </row>
    <row r="68" spans="1:6" x14ac:dyDescent="0.25">
      <c r="A68" t="s">
        <v>220</v>
      </c>
      <c r="B68" s="2" t="str">
        <f>IF($A$68="Alimentation, boissons et tabacs",VLOOKUP(VLOOKUP($A68,OUTIL!$CH:$CM,B$1,FALSE),REF!$K:$L,2,FALSE),IF($A$68="Demi produits",VLOOKUP(VLOOKUP($A68,OUTIL!$CQ:$CV,B$1,FALSE),REF!$N:$O,2,FALSE),IF($A$68="Energie  et  lubrifiants",VLOOKUP(VLOOKUP($A68,OUTIL!$CY:$DD,B$1,FALSE),REF!$Z:$AA,2,FALSE),IF($A$68="Or industriel",VLOOKUP(VLOOKUP($A68,OUTIL!$DG:$DL,B$1,FALSE),REF!$AC:$AD,2,FALSE),IF($A$68="Produits bruts d'origine animale et vegetale",VLOOKUP(VLOOKUP($A68,OUTIL!$DO:$DT,B$1,FALSE),REF!$Q:$R,2,FALSE),IF($A$68="Produits bruts d'origine minerale",VLOOKUP(VLOOKUP($A68,OUTIL!$DW:$EB,B$1,FALSE),REF!$AF:$AG,2,FALSE),IF($A$68="Produits finis de consommation",VLOOKUP(VLOOKUP($A68,OUTIL!$EE:$EJ,B$1,FALSE),REF!$T:$U,2,FALSE),IF($A$68="Produits finis d'equipement agricole",VLOOKUP(VLOOKUP($A68,OUTIL!$EM:$ER,B$1,FALSE),REF!$AI:$AJ,2,FALSE),IF($A$68="Produits finis d'equipement industriel",VLOOKUP(VLOOKUP($A68,OUTIL!$EU:$EZ,B$1,FALSE),REF!$W:$X,2,FALSE),"Ahmadovitch")))))))))</f>
        <v>PRODUITS BRUTS D'ORIGINE MINERALE</v>
      </c>
      <c r="C68" s="2">
        <f>ROUND(IF($A$68="Alimentation, boissons et tabacs",VLOOKUP($A68,OUTIL!$CH:$CM,C$1,FALSE),IF($A$68="Demi produits",VLOOKUP($A68,OUTIL!$CQ:$CV,C$1,FALSE),IF($A$68="Energie  et  lubrifiants",VLOOKUP($A68,OUTIL!$CY:$DD,C$1,FALSE),IF($A$68="Or industriel",VLOOKUP($A68,OUTIL!$DG:$DL,C$1,FALSE),IF($A$68="Produits bruts d'origine animale et vegetale",VLOOKUP($A68,OUTIL!$DO:$DT,C$1,FALSE),IF($A$68="Produits bruts d'origine minerale",VLOOKUP($A68,OUTIL!$DW:$EB,C$1,FALSE),IF($A$68="Produits finis de consommation",VLOOKUP($A68,OUTIL!$EE:$EJ,C$1,FALSE),IF($A$68="Produits finis d'equipement agricole",VLOOKUP($A68,OUTIL!$EM:$ER,C$1,FALSE),IF($A$68="Produits finis d'equipement industriel",VLOOKUP($A68,OUTIL!$EU:$EZ,C$1,FALSE),"Ahmadovitch")))))))))/1000,0)</f>
        <v>3712983</v>
      </c>
      <c r="D68" s="2">
        <f>ROUND(IF($A$68="Alimentation, boissons et tabacs",VLOOKUP($A68,OUTIL!$CH:$CM,D$1,FALSE),IF($A$68="Demi produits",VLOOKUP($A68,OUTIL!$CQ:$CV,D$1,FALSE),IF($A$68="Energie  et  lubrifiants",VLOOKUP($A68,OUTIL!$CY:$DD,D$1,FALSE),IF($A$68="Or industriel",VLOOKUP($A68,OUTIL!$DG:$DL,D$1,FALSE),IF($A$68="Produits bruts d'origine animale et vegetale",VLOOKUP($A68,OUTIL!$DO:$DT,D$1,FALSE),IF($A$68="Produits bruts d'origine minerale",VLOOKUP($A68,OUTIL!$DW:$EB,D$1,FALSE),IF($A$68="Produits finis de consommation",VLOOKUP($A68,OUTIL!$EE:$EJ,D$1,FALSE),IF($A$68="Produits finis d'equipement agricole",VLOOKUP($A68,OUTIL!$EM:$ER,D$1,FALSE),IF($A$68="Produits finis d'equipement industriel",VLOOKUP($A68,OUTIL!$EU:$EZ,D$1,FALSE),"Ahmadovitch")))))))))/1000,0)</f>
        <v>16192944</v>
      </c>
      <c r="E68" s="2">
        <f>ROUND(IF($A$68="Alimentation, boissons et tabacs",VLOOKUP($A68,OUTIL!$CH:$CM,E$1,FALSE),IF($A$68="Demi produits",VLOOKUP($A68,OUTIL!$CQ:$CV,E$1,FALSE),IF($A$68="Energie  et  lubrifiants",VLOOKUP($A68,OUTIL!$CY:$DD,E$1,FALSE),IF($A$68="Or industriel",VLOOKUP($A68,OUTIL!$DG:$DL,E$1,FALSE),IF($A$68="Produits bruts d'origine animale et vegetale",VLOOKUP($A68,OUTIL!$DO:$DT,E$1,FALSE),IF($A$68="Produits bruts d'origine minerale",VLOOKUP($A68,OUTIL!$DW:$EB,E$1,FALSE),IF($A$68="Produits finis de consommation",VLOOKUP($A68,OUTIL!$EE:$EJ,E$1,FALSE),IF($A$68="Produits finis d'equipement agricole",VLOOKUP($A68,OUTIL!$EM:$ER,E$1,FALSE),IF($A$68="Produits finis d'equipement industriel",VLOOKUP($A68,OUTIL!$EU:$EZ,E$1,FALSE),"Ahmadovitch")))))))))/1000,0)</f>
        <v>3813608</v>
      </c>
      <c r="F68" s="2">
        <f>ROUND(IF($A$68="Alimentation, boissons et tabacs",VLOOKUP($A68,OUTIL!$CH:$CM,F$1,FALSE),IF($A$68="Demi produits",VLOOKUP($A68,OUTIL!$CQ:$CV,F$1,FALSE),IF($A$68="Energie  et  lubrifiants",VLOOKUP($A68,OUTIL!$CY:$DD,F$1,FALSE),IF($A$68="Or industriel",VLOOKUP($A68,OUTIL!$DG:$DL,F$1,FALSE),IF($A$68="Produits bruts d'origine animale et vegetale",VLOOKUP($A68,OUTIL!$DO:$DT,F$1,FALSE),IF($A$68="Produits bruts d'origine minerale",VLOOKUP($A68,OUTIL!$DW:$EB,F$1,FALSE),IF($A$68="Produits finis de consommation",VLOOKUP($A68,OUTIL!$EE:$EJ,F$1,FALSE),IF($A$68="Produits finis d'equipement agricole",VLOOKUP($A68,OUTIL!$EM:$ER,F$1,FALSE),IF($A$68="Produits finis d'equipement industriel",VLOOKUP($A68,OUTIL!$EU:$EZ,F$1,FALSE),"Ahmadovitch")))))))))/1000,0)</f>
        <v>8205448</v>
      </c>
    </row>
    <row r="69" spans="1:6" ht="16.5" x14ac:dyDescent="0.3">
      <c r="A69">
        <v>1</v>
      </c>
      <c r="B69" s="5" t="str">
        <f>IF($A$68="Alimentation, boissons et tabacs",VLOOKUP(VLOOKUP($A69,OUTIL!$CH:$CM,B$1,FALSE),REF!$K:$L,2,FALSE),IF($A$68="Demi produits",VLOOKUP(VLOOKUP($A69,OUTIL!$CQ:$CV,B$1,FALSE),REF!$N:$O,2,FALSE),IF($A$68="Energie  et  lubrifiants",VLOOKUP(VLOOKUP($A69,OUTIL!$CY:$DD,B$1,FALSE),REF!$Z:$AA,2,FALSE),IF($A$68="Or industriel",VLOOKUP(VLOOKUP($A69,OUTIL!$DG:$DL,B$1,FALSE),REF!$AC:$AD,2,FALSE),IF($A$68="Produits bruts d'origine animale et vegetale",VLOOKUP(VLOOKUP($A69,OUTIL!$DO:$DT,B$1,FALSE),REF!$Q:$R,2,FALSE),IF($A$68="Produits bruts d'origine minerale",VLOOKUP(VLOOKUP($A69,OUTIL!$DW:$EB,B$1,FALSE),REF!$AF:$AG,2,FALSE),IF($A$68="Produits finis de consommation",VLOOKUP(VLOOKUP($A69,OUTIL!$EE:$EJ,B$1,FALSE),REF!$T:$U,2,FALSE),IF($A$68="Produits finis d'equipement agricole",VLOOKUP(VLOOKUP($A69,OUTIL!$EM:$ER,B$1,FALSE),REF!$AI:$AJ,2,FALSE),IF($A$68="Produits finis d'equipement industriel",VLOOKUP(VLOOKUP($A69,OUTIL!$EU:$EZ,B$1,FALSE),REF!$W:$X,2,FALSE),"Ahmadovitch")))))))))</f>
        <v>Soufres bruts et non raffinés</v>
      </c>
      <c r="C69" s="5">
        <f>ROUND(IF($A$68="Alimentation, boissons et tabacs",VLOOKUP($A69,OUTIL!$CH:$CM,C$1,FALSE),IF($A$68="Demi produits",VLOOKUP($A69,OUTIL!$CQ:$CV,C$1,FALSE),IF($A$68="Energie  et  lubrifiants",VLOOKUP($A69,OUTIL!$CY:$DD,C$1,FALSE),IF($A$68="Or industriel",VLOOKUP($A69,OUTIL!$DG:$DL,C$1,FALSE),IF($A$68="Produits bruts d'origine animale et vegetale",VLOOKUP($A69,OUTIL!$DO:$DT,C$1,FALSE),IF($A$68="Produits bruts d'origine minerale",VLOOKUP($A69,OUTIL!$DW:$EB,C$1,FALSE),IF($A$68="Produits finis de consommation",VLOOKUP($A69,OUTIL!$EE:$EJ,C$1,FALSE),IF($A$68="Produits finis d'equipement agricole",VLOOKUP($A69,OUTIL!$EM:$ER,C$1,FALSE),IF($A$68="Produits finis d'equipement industriel",VLOOKUP($A69,OUTIL!$EU:$EZ,C$1,FALSE),"Ahmadovitch")))))))))/1000,0)</f>
        <v>2811529</v>
      </c>
      <c r="D69" s="5">
        <f>ROUND(IF($A$68="Alimentation, boissons et tabacs",VLOOKUP($A69,OUTIL!$CH:$CM,D$1,FALSE),IF($A$68="Demi produits",VLOOKUP($A69,OUTIL!$CQ:$CV,D$1,FALSE),IF($A$68="Energie  et  lubrifiants",VLOOKUP($A69,OUTIL!$CY:$DD,D$1,FALSE),IF($A$68="Or industriel",VLOOKUP($A69,OUTIL!$DG:$DL,D$1,FALSE),IF($A$68="Produits bruts d'origine animale et vegetale",VLOOKUP($A69,OUTIL!$DO:$DT,D$1,FALSE),IF($A$68="Produits bruts d'origine minerale",VLOOKUP($A69,OUTIL!$DW:$EB,D$1,FALSE),IF($A$68="Produits finis de consommation",VLOOKUP($A69,OUTIL!$EE:$EJ,D$1,FALSE),IF($A$68="Produits finis d'equipement agricole",VLOOKUP($A69,OUTIL!$EM:$ER,D$1,FALSE),IF($A$68="Produits finis d'equipement industriel",VLOOKUP($A69,OUTIL!$EU:$EZ,D$1,FALSE),"Ahmadovitch")))))))))/1000,0)</f>
        <v>12869395</v>
      </c>
      <c r="E69" s="5">
        <f>ROUND(IF($A$68="Alimentation, boissons et tabacs",VLOOKUP($A69,OUTIL!$CH:$CM,E$1,FALSE),IF($A$68="Demi produits",VLOOKUP($A69,OUTIL!$CQ:$CV,E$1,FALSE),IF($A$68="Energie  et  lubrifiants",VLOOKUP($A69,OUTIL!$CY:$DD,E$1,FALSE),IF($A$68="Or industriel",VLOOKUP($A69,OUTIL!$DG:$DL,E$1,FALSE),IF($A$68="Produits bruts d'origine animale et vegetale",VLOOKUP($A69,OUTIL!$DO:$DT,E$1,FALSE),IF($A$68="Produits bruts d'origine minerale",VLOOKUP($A69,OUTIL!$DW:$EB,E$1,FALSE),IF($A$68="Produits finis de consommation",VLOOKUP($A69,OUTIL!$EE:$EJ,E$1,FALSE),IF($A$68="Produits finis d'equipement agricole",VLOOKUP($A69,OUTIL!$EM:$ER,E$1,FALSE),IF($A$68="Produits finis d'equipement industriel",VLOOKUP($A69,OUTIL!$EU:$EZ,E$1,FALSE),"Ahmadovitch")))))))))/1000,0)</f>
        <v>2994697</v>
      </c>
      <c r="F69" s="5">
        <f>ROUND(IF($A$68="Alimentation, boissons et tabacs",VLOOKUP($A69,OUTIL!$CH:$CM,F$1,FALSE),IF($A$68="Demi produits",VLOOKUP($A69,OUTIL!$CQ:$CV,F$1,FALSE),IF($A$68="Energie  et  lubrifiants",VLOOKUP($A69,OUTIL!$CY:$DD,F$1,FALSE),IF($A$68="Or industriel",VLOOKUP($A69,OUTIL!$DG:$DL,F$1,FALSE),IF($A$68="Produits bruts d'origine animale et vegetale",VLOOKUP($A69,OUTIL!$DO:$DT,F$1,FALSE),IF($A$68="Produits bruts d'origine minerale",VLOOKUP($A69,OUTIL!$DW:$EB,F$1,FALSE),IF($A$68="Produits finis de consommation",VLOOKUP($A69,OUTIL!$EE:$EJ,F$1,FALSE),IF($A$68="Produits finis d'equipement agricole",VLOOKUP($A69,OUTIL!$EM:$ER,F$1,FALSE),IF($A$68="Produits finis d'equipement industriel",VLOOKUP($A69,OUTIL!$EU:$EZ,F$1,FALSE),"Ahmadovitch")))))))))/1000,0)</f>
        <v>5327351</v>
      </c>
    </row>
    <row r="70" spans="1:6" ht="16.5" x14ac:dyDescent="0.3">
      <c r="A70">
        <v>2</v>
      </c>
      <c r="B70" s="5" t="str">
        <f>IF($A$68="Alimentation, boissons et tabacs",VLOOKUP(VLOOKUP($A70,OUTIL!$CH:$CM,B$1,FALSE),REF!$K:$L,2,FALSE),IF($A$68="Demi produits",VLOOKUP(VLOOKUP($A70,OUTIL!$CQ:$CV,B$1,FALSE),REF!$N:$O,2,FALSE),IF($A$68="Energie  et  lubrifiants",VLOOKUP(VLOOKUP($A70,OUTIL!$CY:$DD,B$1,FALSE),REF!$Z:$AA,2,FALSE),IF($A$68="Or industriel",VLOOKUP(VLOOKUP($A70,OUTIL!$DG:$DL,B$1,FALSE),REF!$AC:$AD,2,FALSE),IF($A$68="Produits bruts d'origine animale et vegetale",VLOOKUP(VLOOKUP($A70,OUTIL!$DO:$DT,B$1,FALSE),REF!$Q:$R,2,FALSE),IF($A$68="Produits bruts d'origine minerale",VLOOKUP(VLOOKUP($A70,OUTIL!$DW:$EB,B$1,FALSE),REF!$AF:$AG,2,FALSE),IF($A$68="Produits finis de consommation",VLOOKUP(VLOOKUP($A70,OUTIL!$EE:$EJ,B$1,FALSE),REF!$T:$U,2,FALSE),IF($A$68="Produits finis d'equipement agricole",VLOOKUP(VLOOKUP($A70,OUTIL!$EM:$ER,B$1,FALSE),REF!$AI:$AJ,2,FALSE),IF($A$68="Produits finis d'equipement industriel",VLOOKUP(VLOOKUP($A70,OUTIL!$EU:$EZ,B$1,FALSE),REF!$W:$X,2,FALSE),"Ahmadovitch")))))))))</f>
        <v>Ferraille, déchets, débris de cuivre,fonte, fer, acier et autres mierais</v>
      </c>
      <c r="C70" s="5">
        <f>ROUND(IF($A$68="Alimentation, boissons et tabacs",VLOOKUP($A70,OUTIL!$CH:$CM,C$1,FALSE),IF($A$68="Demi produits",VLOOKUP($A70,OUTIL!$CQ:$CV,C$1,FALSE),IF($A$68="Energie  et  lubrifiants",VLOOKUP($A70,OUTIL!$CY:$DD,C$1,FALSE),IF($A$68="Or industriel",VLOOKUP($A70,OUTIL!$DG:$DL,C$1,FALSE),IF($A$68="Produits bruts d'origine animale et vegetale",VLOOKUP($A70,OUTIL!$DO:$DT,C$1,FALSE),IF($A$68="Produits bruts d'origine minerale",VLOOKUP($A70,OUTIL!$DW:$EB,C$1,FALSE),IF($A$68="Produits finis de consommation",VLOOKUP($A70,OUTIL!$EE:$EJ,C$1,FALSE),IF($A$68="Produits finis d'equipement agricole",VLOOKUP($A70,OUTIL!$EM:$ER,C$1,FALSE),IF($A$68="Produits finis d'equipement industriel",VLOOKUP($A70,OUTIL!$EU:$EZ,C$1,FALSE),"Ahmadovitch")))))))))/1000,0)</f>
        <v>673791</v>
      </c>
      <c r="D70" s="5">
        <f>ROUND(IF($A$68="Alimentation, boissons et tabacs",VLOOKUP($A70,OUTIL!$CH:$CM,D$1,FALSE),IF($A$68="Demi produits",VLOOKUP($A70,OUTIL!$CQ:$CV,D$1,FALSE),IF($A$68="Energie  et  lubrifiants",VLOOKUP($A70,OUTIL!$CY:$DD,D$1,FALSE),IF($A$68="Or industriel",VLOOKUP($A70,OUTIL!$DG:$DL,D$1,FALSE),IF($A$68="Produits bruts d'origine animale et vegetale",VLOOKUP($A70,OUTIL!$DO:$DT,D$1,FALSE),IF($A$68="Produits bruts d'origine minerale",VLOOKUP($A70,OUTIL!$DW:$EB,D$1,FALSE),IF($A$68="Produits finis de consommation",VLOOKUP($A70,OUTIL!$EE:$EJ,D$1,FALSE),IF($A$68="Produits finis d'equipement agricole",VLOOKUP($A70,OUTIL!$EM:$ER,D$1,FALSE),IF($A$68="Produits finis d'equipement industriel",VLOOKUP($A70,OUTIL!$EU:$EZ,D$1,FALSE),"Ahmadovitch")))))))))/1000,0)</f>
        <v>2516059</v>
      </c>
      <c r="E70" s="5">
        <f>ROUND(IF($A$68="Alimentation, boissons et tabacs",VLOOKUP($A70,OUTIL!$CH:$CM,E$1,FALSE),IF($A$68="Demi produits",VLOOKUP($A70,OUTIL!$CQ:$CV,E$1,FALSE),IF($A$68="Energie  et  lubrifiants",VLOOKUP($A70,OUTIL!$CY:$DD,E$1,FALSE),IF($A$68="Or industriel",VLOOKUP($A70,OUTIL!$DG:$DL,E$1,FALSE),IF($A$68="Produits bruts d'origine animale et vegetale",VLOOKUP($A70,OUTIL!$DO:$DT,E$1,FALSE),IF($A$68="Produits bruts d'origine minerale",VLOOKUP($A70,OUTIL!$DW:$EB,E$1,FALSE),IF($A$68="Produits finis de consommation",VLOOKUP($A70,OUTIL!$EE:$EJ,E$1,FALSE),IF($A$68="Produits finis d'equipement agricole",VLOOKUP($A70,OUTIL!$EM:$ER,E$1,FALSE),IF($A$68="Produits finis d'equipement industriel",VLOOKUP($A70,OUTIL!$EU:$EZ,E$1,FALSE),"Ahmadovitch")))))))))/1000,0)</f>
        <v>532151</v>
      </c>
      <c r="F70" s="5">
        <f>ROUND(IF($A$68="Alimentation, boissons et tabacs",VLOOKUP($A70,OUTIL!$CH:$CM,F$1,FALSE),IF($A$68="Demi produits",VLOOKUP($A70,OUTIL!$CQ:$CV,F$1,FALSE),IF($A$68="Energie  et  lubrifiants",VLOOKUP($A70,OUTIL!$CY:$DD,F$1,FALSE),IF($A$68="Or industriel",VLOOKUP($A70,OUTIL!$DG:$DL,F$1,FALSE),IF($A$68="Produits bruts d'origine animale et vegetale",VLOOKUP($A70,OUTIL!$DO:$DT,F$1,FALSE),IF($A$68="Produits bruts d'origine minerale",VLOOKUP($A70,OUTIL!$DW:$EB,F$1,FALSE),IF($A$68="Produits finis de consommation",VLOOKUP($A70,OUTIL!$EE:$EJ,F$1,FALSE),IF($A$68="Produits finis d'equipement agricole",VLOOKUP($A70,OUTIL!$EM:$ER,F$1,FALSE),IF($A$68="Produits finis d'equipement industriel",VLOOKUP($A70,OUTIL!$EU:$EZ,F$1,FALSE),"Ahmadovitch")))))))))/1000,0)</f>
        <v>1984748</v>
      </c>
    </row>
    <row r="71" spans="1:6" ht="16.5" x14ac:dyDescent="0.3">
      <c r="A71">
        <v>3</v>
      </c>
      <c r="B71" s="5" t="str">
        <f>IF($A$68="Alimentation, boissons et tabacs",VLOOKUP(VLOOKUP($A71,OUTIL!$CH:$CM,B$1,FALSE),REF!$K:$L,2,FALSE),IF($A$68="Demi produits",VLOOKUP(VLOOKUP($A71,OUTIL!$CQ:$CV,B$1,FALSE),REF!$N:$O,2,FALSE),IF($A$68="Energie  et  lubrifiants",VLOOKUP(VLOOKUP($A71,OUTIL!$CY:$DD,B$1,FALSE),REF!$Z:$AA,2,FALSE),IF($A$68="Or industriel",VLOOKUP(VLOOKUP($A71,OUTIL!$DG:$DL,B$1,FALSE),REF!$AC:$AD,2,FALSE),IF($A$68="Produits bruts d'origine animale et vegetale",VLOOKUP(VLOOKUP($A71,OUTIL!$DO:$DT,B$1,FALSE),REF!$Q:$R,2,FALSE),IF($A$68="Produits bruts d'origine minerale",VLOOKUP(VLOOKUP($A71,OUTIL!$DW:$EB,B$1,FALSE),REF!$AF:$AG,2,FALSE),IF($A$68="Produits finis de consommation",VLOOKUP(VLOOKUP($A71,OUTIL!$EE:$EJ,B$1,FALSE),REF!$T:$U,2,FALSE),IF($A$68="Produits finis d'equipement agricole",VLOOKUP(VLOOKUP($A71,OUTIL!$EM:$ER,B$1,FALSE),REF!$AI:$AJ,2,FALSE),IF($A$68="Produits finis d'equipement industriel",VLOOKUP(VLOOKUP($A71,OUTIL!$EU:$EZ,B$1,FALSE),REF!$W:$X,2,FALSE),"Ahmadovitch")))))))))</f>
        <v>Fibres textiles synthétiques</v>
      </c>
      <c r="C71" s="5">
        <f>ROUND(IF($A$68="Alimentation, boissons et tabacs",VLOOKUP($A71,OUTIL!$CH:$CM,C$1,FALSE),IF($A$68="Demi produits",VLOOKUP($A71,OUTIL!$CQ:$CV,C$1,FALSE),IF($A$68="Energie  et  lubrifiants",VLOOKUP($A71,OUTIL!$CY:$DD,C$1,FALSE),IF($A$68="Or industriel",VLOOKUP($A71,OUTIL!$DG:$DL,C$1,FALSE),IF($A$68="Produits bruts d'origine animale et vegetale",VLOOKUP($A71,OUTIL!$DO:$DT,C$1,FALSE),IF($A$68="Produits bruts d'origine minerale",VLOOKUP($A71,OUTIL!$DW:$EB,C$1,FALSE),IF($A$68="Produits finis de consommation",VLOOKUP($A71,OUTIL!$EE:$EJ,C$1,FALSE),IF($A$68="Produits finis d'equipement agricole",VLOOKUP($A71,OUTIL!$EM:$ER,C$1,FALSE),IF($A$68="Produits finis d'equipement industriel",VLOOKUP($A71,OUTIL!$EU:$EZ,C$1,FALSE),"Ahmadovitch")))))))))/1000,0)</f>
        <v>15217</v>
      </c>
      <c r="D71" s="5">
        <f>ROUND(IF($A$68="Alimentation, boissons et tabacs",VLOOKUP($A71,OUTIL!$CH:$CM,D$1,FALSE),IF($A$68="Demi produits",VLOOKUP($A71,OUTIL!$CQ:$CV,D$1,FALSE),IF($A$68="Energie  et  lubrifiants",VLOOKUP($A71,OUTIL!$CY:$DD,D$1,FALSE),IF($A$68="Or industriel",VLOOKUP($A71,OUTIL!$DG:$DL,D$1,FALSE),IF($A$68="Produits bruts d'origine animale et vegetale",VLOOKUP($A71,OUTIL!$DO:$DT,D$1,FALSE),IF($A$68="Produits bruts d'origine minerale",VLOOKUP($A71,OUTIL!$DW:$EB,D$1,FALSE),IF($A$68="Produits finis de consommation",VLOOKUP($A71,OUTIL!$EE:$EJ,D$1,FALSE),IF($A$68="Produits finis d'equipement agricole",VLOOKUP($A71,OUTIL!$EM:$ER,D$1,FALSE),IF($A$68="Produits finis d'equipement industriel",VLOOKUP($A71,OUTIL!$EU:$EZ,D$1,FALSE),"Ahmadovitch")))))))))/1000,0)</f>
        <v>227381</v>
      </c>
      <c r="E71" s="5">
        <f>ROUND(IF($A$68="Alimentation, boissons et tabacs",VLOOKUP($A71,OUTIL!$CH:$CM,E$1,FALSE),IF($A$68="Demi produits",VLOOKUP($A71,OUTIL!$CQ:$CV,E$1,FALSE),IF($A$68="Energie  et  lubrifiants",VLOOKUP($A71,OUTIL!$CY:$DD,E$1,FALSE),IF($A$68="Or industriel",VLOOKUP($A71,OUTIL!$DG:$DL,E$1,FALSE),IF($A$68="Produits bruts d'origine animale et vegetale",VLOOKUP($A71,OUTIL!$DO:$DT,E$1,FALSE),IF($A$68="Produits bruts d'origine minerale",VLOOKUP($A71,OUTIL!$DW:$EB,E$1,FALSE),IF($A$68="Produits finis de consommation",VLOOKUP($A71,OUTIL!$EE:$EJ,E$1,FALSE),IF($A$68="Produits finis d'equipement agricole",VLOOKUP($A71,OUTIL!$EM:$ER,E$1,FALSE),IF($A$68="Produits finis d'equipement industriel",VLOOKUP($A71,OUTIL!$EU:$EZ,E$1,FALSE),"Ahmadovitch")))))))))/1000,0)</f>
        <v>14203</v>
      </c>
      <c r="F71" s="5">
        <f>ROUND(IF($A$68="Alimentation, boissons et tabacs",VLOOKUP($A71,OUTIL!$CH:$CM,F$1,FALSE),IF($A$68="Demi produits",VLOOKUP($A71,OUTIL!$CQ:$CV,F$1,FALSE),IF($A$68="Energie  et  lubrifiants",VLOOKUP($A71,OUTIL!$CY:$DD,F$1,FALSE),IF($A$68="Or industriel",VLOOKUP($A71,OUTIL!$DG:$DL,F$1,FALSE),IF($A$68="Produits bruts d'origine animale et vegetale",VLOOKUP($A71,OUTIL!$DO:$DT,F$1,FALSE),IF($A$68="Produits bruts d'origine minerale",VLOOKUP($A71,OUTIL!$DW:$EB,F$1,FALSE),IF($A$68="Produits finis de consommation",VLOOKUP($A71,OUTIL!$EE:$EJ,F$1,FALSE),IF($A$68="Produits finis d'equipement agricole",VLOOKUP($A71,OUTIL!$EM:$ER,F$1,FALSE),IF($A$68="Produits finis d'equipement industriel",VLOOKUP($A71,OUTIL!$EU:$EZ,F$1,FALSE),"Ahmadovitch")))))))))/1000,0)</f>
        <v>220267</v>
      </c>
    </row>
    <row r="72" spans="1:6" ht="16.5" x14ac:dyDescent="0.3">
      <c r="A72">
        <v>4</v>
      </c>
      <c r="B72" s="5" t="str">
        <f>IF($A$68="Alimentation, boissons et tabacs",VLOOKUP(VLOOKUP($A72,OUTIL!$CH:$CM,B$1,FALSE),REF!$K:$L,2,FALSE),IF($A$68="Demi produits",VLOOKUP(VLOOKUP($A72,OUTIL!$CQ:$CV,B$1,FALSE),REF!$N:$O,2,FALSE),IF($A$68="Energie  et  lubrifiants",VLOOKUP(VLOOKUP($A72,OUTIL!$CY:$DD,B$1,FALSE),REF!$Z:$AA,2,FALSE),IF($A$68="Or industriel",VLOOKUP(VLOOKUP($A72,OUTIL!$DG:$DL,B$1,FALSE),REF!$AC:$AD,2,FALSE),IF($A$68="Produits bruts d'origine animale et vegetale",VLOOKUP(VLOOKUP($A72,OUTIL!$DO:$DT,B$1,FALSE),REF!$Q:$R,2,FALSE),IF($A$68="Produits bruts d'origine minerale",VLOOKUP(VLOOKUP($A72,OUTIL!$DW:$EB,B$1,FALSE),REF!$AF:$AG,2,FALSE),IF($A$68="Produits finis de consommation",VLOOKUP(VLOOKUP($A72,OUTIL!$EE:$EJ,B$1,FALSE),REF!$T:$U,2,FALSE),IF($A$68="Produits finis d'equipement agricole",VLOOKUP(VLOOKUP($A72,OUTIL!$EM:$ER,B$1,FALSE),REF!$AI:$AJ,2,FALSE),IF($A$68="Produits finis d'equipement industriel",VLOOKUP(VLOOKUP($A72,OUTIL!$EU:$EZ,B$1,FALSE),REF!$W:$X,2,FALSE),"Ahmadovitch")))))))))</f>
        <v>Caoutchouc synthétique</v>
      </c>
      <c r="C72" s="5">
        <f>ROUND(IF($A$68="Alimentation, boissons et tabacs",VLOOKUP($A72,OUTIL!$CH:$CM,C$1,FALSE),IF($A$68="Demi produits",VLOOKUP($A72,OUTIL!$CQ:$CV,C$1,FALSE),IF($A$68="Energie  et  lubrifiants",VLOOKUP($A72,OUTIL!$CY:$DD,C$1,FALSE),IF($A$68="Or industriel",VLOOKUP($A72,OUTIL!$DG:$DL,C$1,FALSE),IF($A$68="Produits bruts d'origine animale et vegetale",VLOOKUP($A72,OUTIL!$DO:$DT,C$1,FALSE),IF($A$68="Produits bruts d'origine minerale",VLOOKUP($A72,OUTIL!$DW:$EB,C$1,FALSE),IF($A$68="Produits finis de consommation",VLOOKUP($A72,OUTIL!$EE:$EJ,C$1,FALSE),IF($A$68="Produits finis d'equipement agricole",VLOOKUP($A72,OUTIL!$EM:$ER,C$1,FALSE),IF($A$68="Produits finis d'equipement industriel",VLOOKUP($A72,OUTIL!$EU:$EZ,C$1,FALSE),"Ahmadovitch")))))))))/1000,0)</f>
        <v>9738</v>
      </c>
      <c r="D72" s="5">
        <f>ROUND(IF($A$68="Alimentation, boissons et tabacs",VLOOKUP($A72,OUTIL!$CH:$CM,D$1,FALSE),IF($A$68="Demi produits",VLOOKUP($A72,OUTIL!$CQ:$CV,D$1,FALSE),IF($A$68="Energie  et  lubrifiants",VLOOKUP($A72,OUTIL!$CY:$DD,D$1,FALSE),IF($A$68="Or industriel",VLOOKUP($A72,OUTIL!$DG:$DL,D$1,FALSE),IF($A$68="Produits bruts d'origine animale et vegetale",VLOOKUP($A72,OUTIL!$DO:$DT,D$1,FALSE),IF($A$68="Produits bruts d'origine minerale",VLOOKUP($A72,OUTIL!$DW:$EB,D$1,FALSE),IF($A$68="Produits finis de consommation",VLOOKUP($A72,OUTIL!$EE:$EJ,D$1,FALSE),IF($A$68="Produits finis d'equipement agricole",VLOOKUP($A72,OUTIL!$EM:$ER,D$1,FALSE),IF($A$68="Produits finis d'equipement industriel",VLOOKUP($A72,OUTIL!$EU:$EZ,D$1,FALSE),"Ahmadovitch")))))))))/1000,0)</f>
        <v>210015</v>
      </c>
      <c r="E72" s="5">
        <f>ROUND(IF($A$68="Alimentation, boissons et tabacs",VLOOKUP($A72,OUTIL!$CH:$CM,E$1,FALSE),IF($A$68="Demi produits",VLOOKUP($A72,OUTIL!$CQ:$CV,E$1,FALSE),IF($A$68="Energie  et  lubrifiants",VLOOKUP($A72,OUTIL!$CY:$DD,E$1,FALSE),IF($A$68="Or industriel",VLOOKUP($A72,OUTIL!$DG:$DL,E$1,FALSE),IF($A$68="Produits bruts d'origine animale et vegetale",VLOOKUP($A72,OUTIL!$DO:$DT,E$1,FALSE),IF($A$68="Produits bruts d'origine minerale",VLOOKUP($A72,OUTIL!$DW:$EB,E$1,FALSE),IF($A$68="Produits finis de consommation",VLOOKUP($A72,OUTIL!$EE:$EJ,E$1,FALSE),IF($A$68="Produits finis d'equipement agricole",VLOOKUP($A72,OUTIL!$EM:$ER,E$1,FALSE),IF($A$68="Produits finis d'equipement industriel",VLOOKUP($A72,OUTIL!$EU:$EZ,E$1,FALSE),"Ahmadovitch")))))))))/1000,0)</f>
        <v>13316</v>
      </c>
      <c r="F72" s="5">
        <f>ROUND(IF($A$68="Alimentation, boissons et tabacs",VLOOKUP($A72,OUTIL!$CH:$CM,F$1,FALSE),IF($A$68="Demi produits",VLOOKUP($A72,OUTIL!$CQ:$CV,F$1,FALSE),IF($A$68="Energie  et  lubrifiants",VLOOKUP($A72,OUTIL!$CY:$DD,F$1,FALSE),IF($A$68="Or industriel",VLOOKUP($A72,OUTIL!$DG:$DL,F$1,FALSE),IF($A$68="Produits bruts d'origine animale et vegetale",VLOOKUP($A72,OUTIL!$DO:$DT,F$1,FALSE),IF($A$68="Produits bruts d'origine minerale",VLOOKUP($A72,OUTIL!$DW:$EB,F$1,FALSE),IF($A$68="Produits finis de consommation",VLOOKUP($A72,OUTIL!$EE:$EJ,F$1,FALSE),IF($A$68="Produits finis d'equipement agricole",VLOOKUP($A72,OUTIL!$EM:$ER,F$1,FALSE),IF($A$68="Produits finis d'equipement industriel",VLOOKUP($A72,OUTIL!$EU:$EZ,F$1,FALSE),"Ahmadovitch")))))))))/1000,0)</f>
        <v>282726</v>
      </c>
    </row>
    <row r="73" spans="1:6" ht="16.5" x14ac:dyDescent="0.3">
      <c r="A73">
        <v>5</v>
      </c>
      <c r="B73" s="5" t="str">
        <f>IF($A$68="Alimentation, boissons et tabacs",VLOOKUP(VLOOKUP($A73,OUTIL!$CH:$CM,B$1,FALSE),REF!$K:$L,2,FALSE),IF($A$68="Demi produits",VLOOKUP(VLOOKUP($A73,OUTIL!$CQ:$CV,B$1,FALSE),REF!$N:$O,2,FALSE),IF($A$68="Energie  et  lubrifiants",VLOOKUP(VLOOKUP($A73,OUTIL!$CY:$DD,B$1,FALSE),REF!$Z:$AA,2,FALSE),IF($A$68="Or industriel",VLOOKUP(VLOOKUP($A73,OUTIL!$DG:$DL,B$1,FALSE),REF!$AC:$AD,2,FALSE),IF($A$68="Produits bruts d'origine animale et vegetale",VLOOKUP(VLOOKUP($A73,OUTIL!$DO:$DT,B$1,FALSE),REF!$Q:$R,2,FALSE),IF($A$68="Produits bruts d'origine minerale",VLOOKUP(VLOOKUP($A73,OUTIL!$DW:$EB,B$1,FALSE),REF!$AF:$AG,2,FALSE),IF($A$68="Produits finis de consommation",VLOOKUP(VLOOKUP($A73,OUTIL!$EE:$EJ,B$1,FALSE),REF!$T:$U,2,FALSE),IF($A$68="Produits finis d'equipement agricole",VLOOKUP(VLOOKUP($A73,OUTIL!$EM:$ER,B$1,FALSE),REF!$AI:$AJ,2,FALSE),IF($A$68="Produits finis d'equipement industriel",VLOOKUP(VLOOKUP($A73,OUTIL!$EU:$EZ,B$1,FALSE),REF!$W:$X,2,FALSE),"Ahmadovitch")))))))))</f>
        <v>Sable; quartz; kaolin et autres argiles</v>
      </c>
      <c r="C73" s="5">
        <f>ROUND(IF($A$68="Alimentation, boissons et tabacs",VLOOKUP($A73,OUTIL!$CH:$CM,C$1,FALSE),IF($A$68="Demi produits",VLOOKUP($A73,OUTIL!$CQ:$CV,C$1,FALSE),IF($A$68="Energie  et  lubrifiants",VLOOKUP($A73,OUTIL!$CY:$DD,C$1,FALSE),IF($A$68="Or industriel",VLOOKUP($A73,OUTIL!$DG:$DL,C$1,FALSE),IF($A$68="Produits bruts d'origine animale et vegetale",VLOOKUP($A73,OUTIL!$DO:$DT,C$1,FALSE),IF($A$68="Produits bruts d'origine minerale",VLOOKUP($A73,OUTIL!$DW:$EB,C$1,FALSE),IF($A$68="Produits finis de consommation",VLOOKUP($A73,OUTIL!$EE:$EJ,C$1,FALSE),IF($A$68="Produits finis d'equipement agricole",VLOOKUP($A73,OUTIL!$EM:$ER,C$1,FALSE),IF($A$68="Produits finis d'equipement industriel",VLOOKUP($A73,OUTIL!$EU:$EZ,C$1,FALSE),"Ahmadovitch")))))))))/1000,0)</f>
        <v>75384</v>
      </c>
      <c r="D73" s="5">
        <f>ROUND(IF($A$68="Alimentation, boissons et tabacs",VLOOKUP($A73,OUTIL!$CH:$CM,D$1,FALSE),IF($A$68="Demi produits",VLOOKUP($A73,OUTIL!$CQ:$CV,D$1,FALSE),IF($A$68="Energie  et  lubrifiants",VLOOKUP($A73,OUTIL!$CY:$DD,D$1,FALSE),IF($A$68="Or industriel",VLOOKUP($A73,OUTIL!$DG:$DL,D$1,FALSE),IF($A$68="Produits bruts d'origine animale et vegetale",VLOOKUP($A73,OUTIL!$DO:$DT,D$1,FALSE),IF($A$68="Produits bruts d'origine minerale",VLOOKUP($A73,OUTIL!$DW:$EB,D$1,FALSE),IF($A$68="Produits finis de consommation",VLOOKUP($A73,OUTIL!$EE:$EJ,D$1,FALSE),IF($A$68="Produits finis d'equipement agricole",VLOOKUP($A73,OUTIL!$EM:$ER,D$1,FALSE),IF($A$68="Produits finis d'equipement industriel",VLOOKUP($A73,OUTIL!$EU:$EZ,D$1,FALSE),"Ahmadovitch")))))))))/1000,0)</f>
        <v>150058</v>
      </c>
      <c r="E73" s="5">
        <f>ROUND(IF($A$68="Alimentation, boissons et tabacs",VLOOKUP($A73,OUTIL!$CH:$CM,E$1,FALSE),IF($A$68="Demi produits",VLOOKUP($A73,OUTIL!$CQ:$CV,E$1,FALSE),IF($A$68="Energie  et  lubrifiants",VLOOKUP($A73,OUTIL!$CY:$DD,E$1,FALSE),IF($A$68="Or industriel",VLOOKUP($A73,OUTIL!$DG:$DL,E$1,FALSE),IF($A$68="Produits bruts d'origine animale et vegetale",VLOOKUP($A73,OUTIL!$DO:$DT,E$1,FALSE),IF($A$68="Produits bruts d'origine minerale",VLOOKUP($A73,OUTIL!$DW:$EB,E$1,FALSE),IF($A$68="Produits finis de consommation",VLOOKUP($A73,OUTIL!$EE:$EJ,E$1,FALSE),IF($A$68="Produits finis d'equipement agricole",VLOOKUP($A73,OUTIL!$EM:$ER,E$1,FALSE),IF($A$68="Produits finis d'equipement industriel",VLOOKUP($A73,OUTIL!$EU:$EZ,E$1,FALSE),"Ahmadovitch")))))))))/1000,0)</f>
        <v>97596</v>
      </c>
      <c r="F73" s="5">
        <f>ROUND(IF($A$68="Alimentation, boissons et tabacs",VLOOKUP($A73,OUTIL!$CH:$CM,F$1,FALSE),IF($A$68="Demi produits",VLOOKUP($A73,OUTIL!$CQ:$CV,F$1,FALSE),IF($A$68="Energie  et  lubrifiants",VLOOKUP($A73,OUTIL!$CY:$DD,F$1,FALSE),IF($A$68="Or industriel",VLOOKUP($A73,OUTIL!$DG:$DL,F$1,FALSE),IF($A$68="Produits bruts d'origine animale et vegetale",VLOOKUP($A73,OUTIL!$DO:$DT,F$1,FALSE),IF($A$68="Produits bruts d'origine minerale",VLOOKUP($A73,OUTIL!$DW:$EB,F$1,FALSE),IF($A$68="Produits finis de consommation",VLOOKUP($A73,OUTIL!$EE:$EJ,F$1,FALSE),IF($A$68="Produits finis d'equipement agricole",VLOOKUP($A73,OUTIL!$EM:$ER,F$1,FALSE),IF($A$68="Produits finis d'equipement industriel",VLOOKUP($A73,OUTIL!$EU:$EZ,F$1,FALSE),"Ahmadovitch")))))))))/1000,0)</f>
        <v>155674</v>
      </c>
    </row>
    <row r="74" spans="1:6" ht="16.5" x14ac:dyDescent="0.3">
      <c r="B74" s="5" t="s">
        <v>60</v>
      </c>
      <c r="C74" s="5">
        <f>C68-SUM(C69:C73)</f>
        <v>127324</v>
      </c>
      <c r="D74" s="5">
        <f>D68-SUM(D69:D73)</f>
        <v>220036</v>
      </c>
      <c r="E74" s="5">
        <f>E68-SUM(E69:E73)</f>
        <v>161645</v>
      </c>
      <c r="F74" s="5">
        <f>F68-SUM(F69:F73)</f>
        <v>234682</v>
      </c>
    </row>
    <row r="75" spans="1:6" x14ac:dyDescent="0.25">
      <c r="A75" t="s">
        <v>216</v>
      </c>
      <c r="B75" s="2" t="str">
        <f>IF($A$75="Alimentation, boissons et tabacs",VLOOKUP(VLOOKUP($A75,OUTIL!$CH:$CM,B$1,FALSE),REF!$K:$L,2,FALSE),IF($A$75="Demi produits",VLOOKUP(VLOOKUP($A75,OUTIL!$CQ:$CV,B$1,FALSE),REF!$N:$O,2,FALSE),IF($A$75="Energie  et  lubrifiants",VLOOKUP(VLOOKUP($A75,OUTIL!$CY:$DD,B$1,FALSE),REF!$Z:$AA,2,FALSE),IF($A$75="Or industriel",VLOOKUP(VLOOKUP($A75,OUTIL!$DG:$DL,B$1,FALSE),REF!$AC:$AD,2,FALSE),IF($A$75="Produits bruts d'origine animale et vegetale",VLOOKUP(VLOOKUP($A75,OUTIL!$DO:$DT,B$1,FALSE),REF!$Q:$R,2,FALSE),IF($A$75="Produits bruts d'origine minerale",VLOOKUP(VLOOKUP($A75,OUTIL!$DW:$EB,B$1,FALSE),REF!$AF:$AG,2,FALSE),IF($A$75="Produits finis de consommation",VLOOKUP(VLOOKUP($A75,OUTIL!$EE:$EJ,B$1,FALSE),REF!$T:$U,2,FALSE),IF($A$75="Produits finis d'equipement agricole",VLOOKUP(VLOOKUP($A75,OUTIL!$EM:$ER,B$1,FALSE),REF!$AI:$AJ,2,FALSE),IF($A$75="Produits finis d'equipement industriel",VLOOKUP(VLOOKUP($A75,OUTIL!$EU:$EZ,B$1,FALSE),REF!$W:$X,2,FALSE),"Ahmadovitch")))))))))</f>
        <v>DEMI PRODUITS</v>
      </c>
      <c r="C75" s="2">
        <f>ROUND(IF($A$75="Alimentation, boissons et tabacs",VLOOKUP($A75,OUTIL!$CH:$CM,C$1,FALSE),IF($A$75="Demi produits",VLOOKUP($A75,OUTIL!$CQ:$CV,C$1,FALSE),IF($A$75="Energie  et  lubrifiants",VLOOKUP($A75,OUTIL!$CY:$DD,C$1,FALSE),IF($A$75="Or industriel",VLOOKUP($A75,OUTIL!$DG:$DL,C$1,FALSE),IF($A$75="Produits bruts d'origine animale et vegetale",VLOOKUP($A75,OUTIL!$DO:$DT,C$1,FALSE),IF($A$75="Produits bruts d'origine minerale",VLOOKUP($A75,OUTIL!$DW:$EB,C$1,FALSE),IF($A$75="Produits finis de consommation",VLOOKUP($A75,OUTIL!$EE:$EJ,C$1,FALSE),IF($A$75="Produits finis d'equipement agricole",VLOOKUP($A75,OUTIL!$EM:$ER,C$1,FALSE),IF($A$75="Produits finis d'equipement industriel",VLOOKUP($A75,OUTIL!$EU:$EZ,C$1,FALSE),"Ahmadovitch")))))))))/1000,0)</f>
        <v>4795536</v>
      </c>
      <c r="D75" s="2">
        <f>ROUND(IF($A$75="Alimentation, boissons et tabacs",VLOOKUP($A75,OUTIL!$CH:$CM,D$1,FALSE),IF($A$75="Demi produits",VLOOKUP($A75,OUTIL!$CQ:$CV,D$1,FALSE),IF($A$75="Energie  et  lubrifiants",VLOOKUP($A75,OUTIL!$CY:$DD,D$1,FALSE),IF($A$75="Or industriel",VLOOKUP($A75,OUTIL!$DG:$DL,D$1,FALSE),IF($A$75="Produits bruts d'origine animale et vegetale",VLOOKUP($A75,OUTIL!$DO:$DT,D$1,FALSE),IF($A$75="Produits bruts d'origine minerale",VLOOKUP($A75,OUTIL!$DW:$EB,D$1,FALSE),IF($A$75="Produits finis de consommation",VLOOKUP($A75,OUTIL!$EE:$EJ,D$1,FALSE),IF($A$75="Produits finis d'equipement agricole",VLOOKUP($A75,OUTIL!$EM:$ER,D$1,FALSE),IF($A$75="Produits finis d'equipement industriel",VLOOKUP($A75,OUTIL!$EU:$EZ,D$1,FALSE),"Ahmadovitch")))))))))/1000,0)</f>
        <v>70762639</v>
      </c>
      <c r="E75" s="2">
        <f>ROUND(IF($A$75="Alimentation, boissons et tabacs",VLOOKUP($A75,OUTIL!$CH:$CM,E$1,FALSE),IF($A$75="Demi produits",VLOOKUP($A75,OUTIL!$CQ:$CV,E$1,FALSE),IF($A$75="Energie  et  lubrifiants",VLOOKUP($A75,OUTIL!$CY:$DD,E$1,FALSE),IF($A$75="Or industriel",VLOOKUP($A75,OUTIL!$DG:$DL,E$1,FALSE),IF($A$75="Produits bruts d'origine animale et vegetale",VLOOKUP($A75,OUTIL!$DO:$DT,E$1,FALSE),IF($A$75="Produits bruts d'origine minerale",VLOOKUP($A75,OUTIL!$DW:$EB,E$1,FALSE),IF($A$75="Produits finis de consommation",VLOOKUP($A75,OUTIL!$EE:$EJ,E$1,FALSE),IF($A$75="Produits finis d'equipement agricole",VLOOKUP($A75,OUTIL!$EM:$ER,E$1,FALSE),IF($A$75="Produits finis d'equipement industriel",VLOOKUP($A75,OUTIL!$EU:$EZ,E$1,FALSE),"Ahmadovitch")))))))))/1000,0)</f>
        <v>5580410</v>
      </c>
      <c r="F75" s="2">
        <f>ROUND(IF($A$75="Alimentation, boissons et tabacs",VLOOKUP($A75,OUTIL!$CH:$CM,F$1,FALSE),IF($A$75="Demi produits",VLOOKUP($A75,OUTIL!$CQ:$CV,F$1,FALSE),IF($A$75="Energie  et  lubrifiants",VLOOKUP($A75,OUTIL!$CY:$DD,F$1,FALSE),IF($A$75="Or industriel",VLOOKUP($A75,OUTIL!$DG:$DL,F$1,FALSE),IF($A$75="Produits bruts d'origine animale et vegetale",VLOOKUP($A75,OUTIL!$DO:$DT,F$1,FALSE),IF($A$75="Produits bruts d'origine minerale",VLOOKUP($A75,OUTIL!$DW:$EB,F$1,FALSE),IF($A$75="Produits finis de consommation",VLOOKUP($A75,OUTIL!$EE:$EJ,F$1,FALSE),IF($A$75="Produits finis d'equipement agricole",VLOOKUP($A75,OUTIL!$EM:$ER,F$1,FALSE),IF($A$75="Produits finis d'equipement industriel",VLOOKUP($A75,OUTIL!$EU:$EZ,F$1,FALSE),"Ahmadovitch")))))))))/1000,0)</f>
        <v>70598862</v>
      </c>
    </row>
    <row r="76" spans="1:6" ht="16.5" x14ac:dyDescent="0.3">
      <c r="A76">
        <v>1</v>
      </c>
      <c r="B76" s="5" t="str">
        <f>IF($A$75="Alimentation, boissons et tabacs",VLOOKUP(VLOOKUP($A76,OUTIL!$CH:$CM,B$1,FALSE),REF!$K:$L,2,FALSE),IF($A$75="Demi produits",VLOOKUP(VLOOKUP($A76,OUTIL!$CQ:$CV,B$1,FALSE),REF!$N:$O,2,FALSE),IF($A$75="Energie  et  lubrifiants",VLOOKUP(VLOOKUP($A76,OUTIL!$CY:$DD,B$1,FALSE),REF!$Z:$AA,2,FALSE),IF($A$75="Or industriel",VLOOKUP(VLOOKUP($A76,OUTIL!$DG:$DL,B$1,FALSE),REF!$AC:$AD,2,FALSE),IF($A$75="Produits bruts d'origine animale et vegetale",VLOOKUP(VLOOKUP($A76,OUTIL!$DO:$DT,B$1,FALSE),REF!$Q:$R,2,FALSE),IF($A$75="Produits bruts d'origine minerale",VLOOKUP(VLOOKUP($A76,OUTIL!$DW:$EB,B$1,FALSE),REF!$AF:$AG,2,FALSE),IF($A$75="Produits finis de consommation",VLOOKUP(VLOOKUP($A76,OUTIL!$EE:$EJ,B$1,FALSE),REF!$T:$U,2,FALSE),IF($A$75="Produits finis d'equipement agricole",VLOOKUP(VLOOKUP($A76,OUTIL!$EM:$ER,B$1,FALSE),REF!$AI:$AJ,2,FALSE),IF($A$75="Produits finis d'equipement industriel",VLOOKUP(VLOOKUP($A76,OUTIL!$EU:$EZ,B$1,FALSE),REF!$W:$X,2,FALSE),"Ahmadovitch")))))))))</f>
        <v>Matières plastiques et ouvrages divers en plastique</v>
      </c>
      <c r="C76" s="5">
        <f>ROUND(IF($A$75="Alimentation, boissons et tabacs",VLOOKUP($A76,OUTIL!$CH:$CM,C$1,FALSE),IF($A$75="Demi produits",VLOOKUP($A76,OUTIL!$CQ:$CV,C$1,FALSE),IF($A$75="Energie  et  lubrifiants",VLOOKUP($A76,OUTIL!$CY:$DD,C$1,FALSE),IF($A$75="Or industriel",VLOOKUP($A76,OUTIL!$DG:$DL,C$1,FALSE),IF($A$75="Produits bruts d'origine animale et vegetale",VLOOKUP($A76,OUTIL!$DO:$DT,C$1,FALSE),IF($A$75="Produits bruts d'origine minerale",VLOOKUP($A76,OUTIL!$DW:$EB,C$1,FALSE),IF($A$75="Produits finis de consommation",VLOOKUP($A76,OUTIL!$EE:$EJ,C$1,FALSE),IF($A$75="Produits finis d'equipement agricole",VLOOKUP($A76,OUTIL!$EM:$ER,C$1,FALSE),IF($A$75="Produits finis d'equipement industriel",VLOOKUP($A76,OUTIL!$EU:$EZ,C$1,FALSE),"Ahmadovitch")))))))))/1000,0)</f>
        <v>571824</v>
      </c>
      <c r="D76" s="5">
        <f>ROUND(IF($A$75="Alimentation, boissons et tabacs",VLOOKUP($A76,OUTIL!$CH:$CM,D$1,FALSE),IF($A$75="Demi produits",VLOOKUP($A76,OUTIL!$CQ:$CV,D$1,FALSE),IF($A$75="Energie  et  lubrifiants",VLOOKUP($A76,OUTIL!$CY:$DD,D$1,FALSE),IF($A$75="Or industriel",VLOOKUP($A76,OUTIL!$DG:$DL,D$1,FALSE),IF($A$75="Produits bruts d'origine animale et vegetale",VLOOKUP($A76,OUTIL!$DO:$DT,D$1,FALSE),IF($A$75="Produits bruts d'origine minerale",VLOOKUP($A76,OUTIL!$DW:$EB,D$1,FALSE),IF($A$75="Produits finis de consommation",VLOOKUP($A76,OUTIL!$EE:$EJ,D$1,FALSE),IF($A$75="Produits finis d'equipement agricole",VLOOKUP($A76,OUTIL!$EM:$ER,D$1,FALSE),IF($A$75="Produits finis d'equipement industriel",VLOOKUP($A76,OUTIL!$EU:$EZ,D$1,FALSE),"Ahmadovitch")))))))))/1000,0)</f>
        <v>9268354</v>
      </c>
      <c r="E76" s="5">
        <f>ROUND(IF($A$75="Alimentation, boissons et tabacs",VLOOKUP($A76,OUTIL!$CH:$CM,E$1,FALSE),IF($A$75="Demi produits",VLOOKUP($A76,OUTIL!$CQ:$CV,E$1,FALSE),IF($A$75="Energie  et  lubrifiants",VLOOKUP($A76,OUTIL!$CY:$DD,E$1,FALSE),IF($A$75="Or industriel",VLOOKUP($A76,OUTIL!$DG:$DL,E$1,FALSE),IF($A$75="Produits bruts d'origine animale et vegetale",VLOOKUP($A76,OUTIL!$DO:$DT,E$1,FALSE),IF($A$75="Produits bruts d'origine minerale",VLOOKUP($A76,OUTIL!$DW:$EB,E$1,FALSE),IF($A$75="Produits finis de consommation",VLOOKUP($A76,OUTIL!$EE:$EJ,E$1,FALSE),IF($A$75="Produits finis d'equipement agricole",VLOOKUP($A76,OUTIL!$EM:$ER,E$1,FALSE),IF($A$75="Produits finis d'equipement industriel",VLOOKUP($A76,OUTIL!$EU:$EZ,E$1,FALSE),"Ahmadovitch")))))))))/1000,0)</f>
        <v>557920</v>
      </c>
      <c r="F76" s="5">
        <f>ROUND(IF($A$75="Alimentation, boissons et tabacs",VLOOKUP($A76,OUTIL!$CH:$CM,F$1,FALSE),IF($A$75="Demi produits",VLOOKUP($A76,OUTIL!$CQ:$CV,F$1,FALSE),IF($A$75="Energie  et  lubrifiants",VLOOKUP($A76,OUTIL!$CY:$DD,F$1,FALSE),IF($A$75="Or industriel",VLOOKUP($A76,OUTIL!$DG:$DL,F$1,FALSE),IF($A$75="Produits bruts d'origine animale et vegetale",VLOOKUP($A76,OUTIL!$DO:$DT,F$1,FALSE),IF($A$75="Produits bruts d'origine minerale",VLOOKUP($A76,OUTIL!$DW:$EB,F$1,FALSE),IF($A$75="Produits finis de consommation",VLOOKUP($A76,OUTIL!$EE:$EJ,F$1,FALSE),IF($A$75="Produits finis d'equipement agricole",VLOOKUP($A76,OUTIL!$EM:$ER,F$1,FALSE),IF($A$75="Produits finis d'equipement industriel",VLOOKUP($A76,OUTIL!$EU:$EZ,F$1,FALSE),"Ahmadovitch")))))))))/1000,0)</f>
        <v>9252356</v>
      </c>
    </row>
    <row r="77" spans="1:6" ht="16.5" x14ac:dyDescent="0.3">
      <c r="A77">
        <v>2</v>
      </c>
      <c r="B77" s="5" t="str">
        <f>IF($A$75="Alimentation, boissons et tabacs",VLOOKUP(VLOOKUP($A77,OUTIL!$CH:$CM,B$1,FALSE),REF!$K:$L,2,FALSE),IF($A$75="Demi produits",VLOOKUP(VLOOKUP($A77,OUTIL!$CQ:$CV,B$1,FALSE),REF!$N:$O,2,FALSE),IF($A$75="Energie  et  lubrifiants",VLOOKUP(VLOOKUP($A77,OUTIL!$CY:$DD,B$1,FALSE),REF!$Z:$AA,2,FALSE),IF($A$75="Or industriel",VLOOKUP(VLOOKUP($A77,OUTIL!$DG:$DL,B$1,FALSE),REF!$AC:$AD,2,FALSE),IF($A$75="Produits bruts d'origine animale et vegetale",VLOOKUP(VLOOKUP($A77,OUTIL!$DO:$DT,B$1,FALSE),REF!$Q:$R,2,FALSE),IF($A$75="Produits bruts d'origine minerale",VLOOKUP(VLOOKUP($A77,OUTIL!$DW:$EB,B$1,FALSE),REF!$AF:$AG,2,FALSE),IF($A$75="Produits finis de consommation",VLOOKUP(VLOOKUP($A77,OUTIL!$EE:$EJ,B$1,FALSE),REF!$T:$U,2,FALSE),IF($A$75="Produits finis d'equipement agricole",VLOOKUP(VLOOKUP($A77,OUTIL!$EM:$ER,B$1,FALSE),REF!$AI:$AJ,2,FALSE),IF($A$75="Produits finis d'equipement industriel",VLOOKUP(VLOOKUP($A77,OUTIL!$EU:$EZ,B$1,FALSE),REF!$W:$X,2,FALSE),"Ahmadovitch")))))))))</f>
        <v>Produits chimiques</v>
      </c>
      <c r="C77" s="5">
        <f>ROUND(IF($A$75="Alimentation, boissons et tabacs",VLOOKUP($A77,OUTIL!$CH:$CM,C$1,FALSE),IF($A$75="Demi produits",VLOOKUP($A77,OUTIL!$CQ:$CV,C$1,FALSE),IF($A$75="Energie  et  lubrifiants",VLOOKUP($A77,OUTIL!$CY:$DD,C$1,FALSE),IF($A$75="Or industriel",VLOOKUP($A77,OUTIL!$DG:$DL,C$1,FALSE),IF($A$75="Produits bruts d'origine animale et vegetale",VLOOKUP($A77,OUTIL!$DO:$DT,C$1,FALSE),IF($A$75="Produits bruts d'origine minerale",VLOOKUP($A77,OUTIL!$DW:$EB,C$1,FALSE),IF($A$75="Produits finis de consommation",VLOOKUP($A77,OUTIL!$EE:$EJ,C$1,FALSE),IF($A$75="Produits finis d'equipement agricole",VLOOKUP($A77,OUTIL!$EM:$ER,C$1,FALSE),IF($A$75="Produits finis d'equipement industriel",VLOOKUP($A77,OUTIL!$EU:$EZ,C$1,FALSE),"Ahmadovitch")))))))))/1000,0)</f>
        <v>618818</v>
      </c>
      <c r="D77" s="5">
        <f>ROUND(IF($A$75="Alimentation, boissons et tabacs",VLOOKUP($A77,OUTIL!$CH:$CM,D$1,FALSE),IF($A$75="Demi produits",VLOOKUP($A77,OUTIL!$CQ:$CV,D$1,FALSE),IF($A$75="Energie  et  lubrifiants",VLOOKUP($A77,OUTIL!$CY:$DD,D$1,FALSE),IF($A$75="Or industriel",VLOOKUP($A77,OUTIL!$DG:$DL,D$1,FALSE),IF($A$75="Produits bruts d'origine animale et vegetale",VLOOKUP($A77,OUTIL!$DO:$DT,D$1,FALSE),IF($A$75="Produits bruts d'origine minerale",VLOOKUP($A77,OUTIL!$DW:$EB,D$1,FALSE),IF($A$75="Produits finis de consommation",VLOOKUP($A77,OUTIL!$EE:$EJ,D$1,FALSE),IF($A$75="Produits finis d'equipement agricole",VLOOKUP($A77,OUTIL!$EM:$ER,D$1,FALSE),IF($A$75="Produits finis d'equipement industriel",VLOOKUP($A77,OUTIL!$EU:$EZ,D$1,FALSE),"Ahmadovitch")))))))))/1000,0)</f>
        <v>6770605</v>
      </c>
      <c r="E77" s="5">
        <f>ROUND(IF($A$75="Alimentation, boissons et tabacs",VLOOKUP($A77,OUTIL!$CH:$CM,E$1,FALSE),IF($A$75="Demi produits",VLOOKUP($A77,OUTIL!$CQ:$CV,E$1,FALSE),IF($A$75="Energie  et  lubrifiants",VLOOKUP($A77,OUTIL!$CY:$DD,E$1,FALSE),IF($A$75="Or industriel",VLOOKUP($A77,OUTIL!$DG:$DL,E$1,FALSE),IF($A$75="Produits bruts d'origine animale et vegetale",VLOOKUP($A77,OUTIL!$DO:$DT,E$1,FALSE),IF($A$75="Produits bruts d'origine minerale",VLOOKUP($A77,OUTIL!$DW:$EB,E$1,FALSE),IF($A$75="Produits finis de consommation",VLOOKUP($A77,OUTIL!$EE:$EJ,E$1,FALSE),IF($A$75="Produits finis d'equipement agricole",VLOOKUP($A77,OUTIL!$EM:$ER,E$1,FALSE),IF($A$75="Produits finis d'equipement industriel",VLOOKUP($A77,OUTIL!$EU:$EZ,E$1,FALSE),"Ahmadovitch")))))))))/1000,0)</f>
        <v>956348</v>
      </c>
      <c r="F77" s="5">
        <f>ROUND(IF($A$75="Alimentation, boissons et tabacs",VLOOKUP($A77,OUTIL!$CH:$CM,F$1,FALSE),IF($A$75="Demi produits",VLOOKUP($A77,OUTIL!$CQ:$CV,F$1,FALSE),IF($A$75="Energie  et  lubrifiants",VLOOKUP($A77,OUTIL!$CY:$DD,F$1,FALSE),IF($A$75="Or industriel",VLOOKUP($A77,OUTIL!$DG:$DL,F$1,FALSE),IF($A$75="Produits bruts d'origine animale et vegetale",VLOOKUP($A77,OUTIL!$DO:$DT,F$1,FALSE),IF($A$75="Produits bruts d'origine minerale",VLOOKUP($A77,OUTIL!$DW:$EB,F$1,FALSE),IF($A$75="Produits finis de consommation",VLOOKUP($A77,OUTIL!$EE:$EJ,F$1,FALSE),IF($A$75="Produits finis d'equipement agricole",VLOOKUP($A77,OUTIL!$EM:$ER,F$1,FALSE),IF($A$75="Produits finis d'equipement industriel",VLOOKUP($A77,OUTIL!$EU:$EZ,F$1,FALSE),"Ahmadovitch")))))))))/1000,0)</f>
        <v>7102650</v>
      </c>
    </row>
    <row r="78" spans="1:6" ht="16.5" x14ac:dyDescent="0.3">
      <c r="A78">
        <v>3</v>
      </c>
      <c r="B78" s="5" t="str">
        <f>IF($A$75="Alimentation, boissons et tabacs",VLOOKUP(VLOOKUP($A78,OUTIL!$CH:$CM,B$1,FALSE),REF!$K:$L,2,FALSE),IF($A$75="Demi produits",VLOOKUP(VLOOKUP($A78,OUTIL!$CQ:$CV,B$1,FALSE),REF!$N:$O,2,FALSE),IF($A$75="Energie  et  lubrifiants",VLOOKUP(VLOOKUP($A78,OUTIL!$CY:$DD,B$1,FALSE),REF!$Z:$AA,2,FALSE),IF($A$75="Or industriel",VLOOKUP(VLOOKUP($A78,OUTIL!$DG:$DL,B$1,FALSE),REF!$AC:$AD,2,FALSE),IF($A$75="Produits bruts d'origine animale et vegetale",VLOOKUP(VLOOKUP($A78,OUTIL!$DO:$DT,B$1,FALSE),REF!$Q:$R,2,FALSE),IF($A$75="Produits bruts d'origine minerale",VLOOKUP(VLOOKUP($A78,OUTIL!$DW:$EB,B$1,FALSE),REF!$AF:$AG,2,FALSE),IF($A$75="Produits finis de consommation",VLOOKUP(VLOOKUP($A78,OUTIL!$EE:$EJ,B$1,FALSE),REF!$T:$U,2,FALSE),IF($A$75="Produits finis d'equipement agricole",VLOOKUP(VLOOKUP($A78,OUTIL!$EM:$ER,B$1,FALSE),REF!$AI:$AJ,2,FALSE),IF($A$75="Produits finis d'equipement industriel",VLOOKUP(VLOOKUP($A78,OUTIL!$EU:$EZ,B$1,FALSE),REF!$W:$X,2,FALSE),"Ahmadovitch")))))))))</f>
        <v>Fils, barres et profilés en cuivre</v>
      </c>
      <c r="C78" s="5">
        <f>ROUND(IF($A$75="Alimentation, boissons et tabacs",VLOOKUP($A78,OUTIL!$CH:$CM,C$1,FALSE),IF($A$75="Demi produits",VLOOKUP($A78,OUTIL!$CQ:$CV,C$1,FALSE),IF($A$75="Energie  et  lubrifiants",VLOOKUP($A78,OUTIL!$CY:$DD,C$1,FALSE),IF($A$75="Or industriel",VLOOKUP($A78,OUTIL!$DG:$DL,C$1,FALSE),IF($A$75="Produits bruts d'origine animale et vegetale",VLOOKUP($A78,OUTIL!$DO:$DT,C$1,FALSE),IF($A$75="Produits bruts d'origine minerale",VLOOKUP($A78,OUTIL!$DW:$EB,C$1,FALSE),IF($A$75="Produits finis de consommation",VLOOKUP($A78,OUTIL!$EE:$EJ,C$1,FALSE),IF($A$75="Produits finis d'equipement agricole",VLOOKUP($A78,OUTIL!$EM:$ER,C$1,FALSE),IF($A$75="Produits finis d'equipement industriel",VLOOKUP($A78,OUTIL!$EU:$EZ,C$1,FALSE),"Ahmadovitch")))))))))/1000,0)</f>
        <v>53335</v>
      </c>
      <c r="D78" s="5">
        <f>ROUND(IF($A$75="Alimentation, boissons et tabacs",VLOOKUP($A78,OUTIL!$CH:$CM,D$1,FALSE),IF($A$75="Demi produits",VLOOKUP($A78,OUTIL!$CQ:$CV,D$1,FALSE),IF($A$75="Energie  et  lubrifiants",VLOOKUP($A78,OUTIL!$CY:$DD,D$1,FALSE),IF($A$75="Or industriel",VLOOKUP($A78,OUTIL!$DG:$DL,D$1,FALSE),IF($A$75="Produits bruts d'origine animale et vegetale",VLOOKUP($A78,OUTIL!$DO:$DT,D$1,FALSE),IF($A$75="Produits bruts d'origine minerale",VLOOKUP($A78,OUTIL!$DW:$EB,D$1,FALSE),IF($A$75="Produits finis de consommation",VLOOKUP($A78,OUTIL!$EE:$EJ,D$1,FALSE),IF($A$75="Produits finis d'equipement agricole",VLOOKUP($A78,OUTIL!$EM:$ER,D$1,FALSE),IF($A$75="Produits finis d'equipement industriel",VLOOKUP($A78,OUTIL!$EU:$EZ,D$1,FALSE),"Ahmadovitch")))))))))/1000,0)</f>
        <v>6397107</v>
      </c>
      <c r="E78" s="5">
        <f>ROUND(IF($A$75="Alimentation, boissons et tabacs",VLOOKUP($A78,OUTIL!$CH:$CM,E$1,FALSE),IF($A$75="Demi produits",VLOOKUP($A78,OUTIL!$CQ:$CV,E$1,FALSE),IF($A$75="Energie  et  lubrifiants",VLOOKUP($A78,OUTIL!$CY:$DD,E$1,FALSE),IF($A$75="Or industriel",VLOOKUP($A78,OUTIL!$DG:$DL,E$1,FALSE),IF($A$75="Produits bruts d'origine animale et vegetale",VLOOKUP($A78,OUTIL!$DO:$DT,E$1,FALSE),IF($A$75="Produits bruts d'origine minerale",VLOOKUP($A78,OUTIL!$DW:$EB,E$1,FALSE),IF($A$75="Produits finis de consommation",VLOOKUP($A78,OUTIL!$EE:$EJ,E$1,FALSE),IF($A$75="Produits finis d'equipement agricole",VLOOKUP($A78,OUTIL!$EM:$ER,E$1,FALSE),IF($A$75="Produits finis d'equipement industriel",VLOOKUP($A78,OUTIL!$EU:$EZ,E$1,FALSE),"Ahmadovitch")))))))))/1000,0)</f>
        <v>50863</v>
      </c>
      <c r="F78" s="5">
        <f>ROUND(IF($A$75="Alimentation, boissons et tabacs",VLOOKUP($A78,OUTIL!$CH:$CM,F$1,FALSE),IF($A$75="Demi produits",VLOOKUP($A78,OUTIL!$CQ:$CV,F$1,FALSE),IF($A$75="Energie  et  lubrifiants",VLOOKUP($A78,OUTIL!$CY:$DD,F$1,FALSE),IF($A$75="Or industriel",VLOOKUP($A78,OUTIL!$DG:$DL,F$1,FALSE),IF($A$75="Produits bruts d'origine animale et vegetale",VLOOKUP($A78,OUTIL!$DO:$DT,F$1,FALSE),IF($A$75="Produits bruts d'origine minerale",VLOOKUP($A78,OUTIL!$DW:$EB,F$1,FALSE),IF($A$75="Produits finis de consommation",VLOOKUP($A78,OUTIL!$EE:$EJ,F$1,FALSE),IF($A$75="Produits finis d'equipement agricole",VLOOKUP($A78,OUTIL!$EM:$ER,F$1,FALSE),IF($A$75="Produits finis d'equipement industriel",VLOOKUP($A78,OUTIL!$EU:$EZ,F$1,FALSE),"Ahmadovitch")))))))))/1000,0)</f>
        <v>4873181</v>
      </c>
    </row>
    <row r="79" spans="1:6" ht="16.5" x14ac:dyDescent="0.3">
      <c r="A79">
        <v>4</v>
      </c>
      <c r="B79" s="5" t="str">
        <f>IF($A$75="Alimentation, boissons et tabacs",VLOOKUP(VLOOKUP($A79,OUTIL!$CH:$CM,B$1,FALSE),REF!$K:$L,2,FALSE),IF($A$75="Demi produits",VLOOKUP(VLOOKUP($A79,OUTIL!$CQ:$CV,B$1,FALSE),REF!$N:$O,2,FALSE),IF($A$75="Energie  et  lubrifiants",VLOOKUP(VLOOKUP($A79,OUTIL!$CY:$DD,B$1,FALSE),REF!$Z:$AA,2,FALSE),IF($A$75="Or industriel",VLOOKUP(VLOOKUP($A79,OUTIL!$DG:$DL,B$1,FALSE),REF!$AC:$AD,2,FALSE),IF($A$75="Produits bruts d'origine animale et vegetale",VLOOKUP(VLOOKUP($A79,OUTIL!$DO:$DT,B$1,FALSE),REF!$Q:$R,2,FALSE),IF($A$75="Produits bruts d'origine minerale",VLOOKUP(VLOOKUP($A79,OUTIL!$DW:$EB,B$1,FALSE),REF!$AF:$AG,2,FALSE),IF($A$75="Produits finis de consommation",VLOOKUP(VLOOKUP($A79,OUTIL!$EE:$EJ,B$1,FALSE),REF!$T:$U,2,FALSE),IF($A$75="Produits finis d'equipement agricole",VLOOKUP(VLOOKUP($A79,OUTIL!$EM:$ER,B$1,FALSE),REF!$AI:$AJ,2,FALSE),IF($A$75="Produits finis d'equipement industriel",VLOOKUP(VLOOKUP($A79,OUTIL!$EU:$EZ,B$1,FALSE),REF!$W:$X,2,FALSE),"Ahmadovitch")))))))))</f>
        <v>Papiers et cartons; ouvrages divers en papiers et cartons</v>
      </c>
      <c r="C79" s="5">
        <f>ROUND(IF($A$75="Alimentation, boissons et tabacs",VLOOKUP($A79,OUTIL!$CH:$CM,C$1,FALSE),IF($A$75="Demi produits",VLOOKUP($A79,OUTIL!$CQ:$CV,C$1,FALSE),IF($A$75="Energie  et  lubrifiants",VLOOKUP($A79,OUTIL!$CY:$DD,C$1,FALSE),IF($A$75="Or industriel",VLOOKUP($A79,OUTIL!$DG:$DL,C$1,FALSE),IF($A$75="Produits bruts d'origine animale et vegetale",VLOOKUP($A79,OUTIL!$DO:$DT,C$1,FALSE),IF($A$75="Produits bruts d'origine minerale",VLOOKUP($A79,OUTIL!$DW:$EB,C$1,FALSE),IF($A$75="Produits finis de consommation",VLOOKUP($A79,OUTIL!$EE:$EJ,C$1,FALSE),IF($A$75="Produits finis d'equipement agricole",VLOOKUP($A79,OUTIL!$EM:$ER,C$1,FALSE),IF($A$75="Produits finis d'equipement industriel",VLOOKUP($A79,OUTIL!$EU:$EZ,C$1,FALSE),"Ahmadovitch")))))))))/1000,0)</f>
        <v>367688</v>
      </c>
      <c r="D79" s="5">
        <f>ROUND(IF($A$75="Alimentation, boissons et tabacs",VLOOKUP($A79,OUTIL!$CH:$CM,D$1,FALSE),IF($A$75="Demi produits",VLOOKUP($A79,OUTIL!$CQ:$CV,D$1,FALSE),IF($A$75="Energie  et  lubrifiants",VLOOKUP($A79,OUTIL!$CY:$DD,D$1,FALSE),IF($A$75="Or industriel",VLOOKUP($A79,OUTIL!$DG:$DL,D$1,FALSE),IF($A$75="Produits bruts d'origine animale et vegetale",VLOOKUP($A79,OUTIL!$DO:$DT,D$1,FALSE),IF($A$75="Produits bruts d'origine minerale",VLOOKUP($A79,OUTIL!$DW:$EB,D$1,FALSE),IF($A$75="Produits finis de consommation",VLOOKUP($A79,OUTIL!$EE:$EJ,D$1,FALSE),IF($A$75="Produits finis d'equipement agricole",VLOOKUP($A79,OUTIL!$EM:$ER,D$1,FALSE),IF($A$75="Produits finis d'equipement industriel",VLOOKUP($A79,OUTIL!$EU:$EZ,D$1,FALSE),"Ahmadovitch")))))))))/1000,0)</f>
        <v>3711871</v>
      </c>
      <c r="E79" s="5">
        <f>ROUND(IF($A$75="Alimentation, boissons et tabacs",VLOOKUP($A79,OUTIL!$CH:$CM,E$1,FALSE),IF($A$75="Demi produits",VLOOKUP($A79,OUTIL!$CQ:$CV,E$1,FALSE),IF($A$75="Energie  et  lubrifiants",VLOOKUP($A79,OUTIL!$CY:$DD,E$1,FALSE),IF($A$75="Or industriel",VLOOKUP($A79,OUTIL!$DG:$DL,E$1,FALSE),IF($A$75="Produits bruts d'origine animale et vegetale",VLOOKUP($A79,OUTIL!$DO:$DT,E$1,FALSE),IF($A$75="Produits bruts d'origine minerale",VLOOKUP($A79,OUTIL!$DW:$EB,E$1,FALSE),IF($A$75="Produits finis de consommation",VLOOKUP($A79,OUTIL!$EE:$EJ,E$1,FALSE),IF($A$75="Produits finis d'equipement agricole",VLOOKUP($A79,OUTIL!$EM:$ER,E$1,FALSE),IF($A$75="Produits finis d'equipement industriel",VLOOKUP($A79,OUTIL!$EU:$EZ,E$1,FALSE),"Ahmadovitch")))))))))/1000,0)</f>
        <v>435096</v>
      </c>
      <c r="F79" s="5">
        <f>ROUND(IF($A$75="Alimentation, boissons et tabacs",VLOOKUP($A79,OUTIL!$CH:$CM,F$1,FALSE),IF($A$75="Demi produits",VLOOKUP($A79,OUTIL!$CQ:$CV,F$1,FALSE),IF($A$75="Energie  et  lubrifiants",VLOOKUP($A79,OUTIL!$CY:$DD,F$1,FALSE),IF($A$75="Or industriel",VLOOKUP($A79,OUTIL!$DG:$DL,F$1,FALSE),IF($A$75="Produits bruts d'origine animale et vegetale",VLOOKUP($A79,OUTIL!$DO:$DT,F$1,FALSE),IF($A$75="Produits bruts d'origine minerale",VLOOKUP($A79,OUTIL!$DW:$EB,F$1,FALSE),IF($A$75="Produits finis de consommation",VLOOKUP($A79,OUTIL!$EE:$EJ,F$1,FALSE),IF($A$75="Produits finis d'equipement agricole",VLOOKUP($A79,OUTIL!$EM:$ER,F$1,FALSE),IF($A$75="Produits finis d'equipement industriel",VLOOKUP($A79,OUTIL!$EU:$EZ,F$1,FALSE),"Ahmadovitch")))))))))/1000,0)</f>
        <v>3971407</v>
      </c>
    </row>
    <row r="80" spans="1:6" ht="16.5" x14ac:dyDescent="0.3">
      <c r="A80">
        <v>5</v>
      </c>
      <c r="B80" s="5" t="str">
        <f>IF($A$75="Alimentation, boissons et tabacs",VLOOKUP(VLOOKUP($A80,OUTIL!$CH:$CM,B$1,FALSE),REF!$K:$L,2,FALSE),IF($A$75="Demi produits",VLOOKUP(VLOOKUP($A80,OUTIL!$CQ:$CV,B$1,FALSE),REF!$N:$O,2,FALSE),IF($A$75="Energie  et  lubrifiants",VLOOKUP(VLOOKUP($A80,OUTIL!$CY:$DD,B$1,FALSE),REF!$Z:$AA,2,FALSE),IF($A$75="Or industriel",VLOOKUP(VLOOKUP($A80,OUTIL!$DG:$DL,B$1,FALSE),REF!$AC:$AD,2,FALSE),IF($A$75="Produits bruts d'origine animale et vegetale",VLOOKUP(VLOOKUP($A80,OUTIL!$DO:$DT,B$1,FALSE),REF!$Q:$R,2,FALSE),IF($A$75="Produits bruts d'origine minerale",VLOOKUP(VLOOKUP($A80,OUTIL!$DW:$EB,B$1,FALSE),REF!$AF:$AG,2,FALSE),IF($A$75="Produits finis de consommation",VLOOKUP(VLOOKUP($A80,OUTIL!$EE:$EJ,B$1,FALSE),REF!$T:$U,2,FALSE),IF($A$75="Produits finis d'equipement agricole",VLOOKUP(VLOOKUP($A80,OUTIL!$EM:$ER,B$1,FALSE),REF!$AI:$AJ,2,FALSE),IF($A$75="Produits finis d'equipement industriel",VLOOKUP(VLOOKUP($A80,OUTIL!$EU:$EZ,B$1,FALSE),REF!$W:$X,2,FALSE),"Ahmadovitch")))))))))</f>
        <v>Ammoniac</v>
      </c>
      <c r="C80" s="5">
        <f>ROUND(IF($A$75="Alimentation, boissons et tabacs",VLOOKUP($A80,OUTIL!$CH:$CM,C$1,FALSE),IF($A$75="Demi produits",VLOOKUP($A80,OUTIL!$CQ:$CV,C$1,FALSE),IF($A$75="Energie  et  lubrifiants",VLOOKUP($A80,OUTIL!$CY:$DD,C$1,FALSE),IF($A$75="Or industriel",VLOOKUP($A80,OUTIL!$DG:$DL,C$1,FALSE),IF($A$75="Produits bruts d'origine animale et vegetale",VLOOKUP($A80,OUTIL!$DO:$DT,C$1,FALSE),IF($A$75="Produits bruts d'origine minerale",VLOOKUP($A80,OUTIL!$DW:$EB,C$1,FALSE),IF($A$75="Produits finis de consommation",VLOOKUP($A80,OUTIL!$EE:$EJ,C$1,FALSE),IF($A$75="Produits finis d'equipement agricole",VLOOKUP($A80,OUTIL!$EM:$ER,C$1,FALSE),IF($A$75="Produits finis d'equipement industriel",VLOOKUP($A80,OUTIL!$EU:$EZ,C$1,FALSE),"Ahmadovitch")))))))))/1000,0)</f>
        <v>561893</v>
      </c>
      <c r="D80" s="5">
        <f>ROUND(IF($A$75="Alimentation, boissons et tabacs",VLOOKUP($A80,OUTIL!$CH:$CM,D$1,FALSE),IF($A$75="Demi produits",VLOOKUP($A80,OUTIL!$CQ:$CV,D$1,FALSE),IF($A$75="Energie  et  lubrifiants",VLOOKUP($A80,OUTIL!$CY:$DD,D$1,FALSE),IF($A$75="Or industriel",VLOOKUP($A80,OUTIL!$DG:$DL,D$1,FALSE),IF($A$75="Produits bruts d'origine animale et vegetale",VLOOKUP($A80,OUTIL!$DO:$DT,D$1,FALSE),IF($A$75="Produits bruts d'origine minerale",VLOOKUP($A80,OUTIL!$DW:$EB,D$1,FALSE),IF($A$75="Produits finis de consommation",VLOOKUP($A80,OUTIL!$EE:$EJ,D$1,FALSE),IF($A$75="Produits finis d'equipement agricole",VLOOKUP($A80,OUTIL!$EM:$ER,D$1,FALSE),IF($A$75="Produits finis d'equipement industriel",VLOOKUP($A80,OUTIL!$EU:$EZ,D$1,FALSE),"Ahmadovitch")))))))))/1000,0)</f>
        <v>3284284</v>
      </c>
      <c r="E80" s="5">
        <f>ROUND(IF($A$75="Alimentation, boissons et tabacs",VLOOKUP($A80,OUTIL!$CH:$CM,E$1,FALSE),IF($A$75="Demi produits",VLOOKUP($A80,OUTIL!$CQ:$CV,E$1,FALSE),IF($A$75="Energie  et  lubrifiants",VLOOKUP($A80,OUTIL!$CY:$DD,E$1,FALSE),IF($A$75="Or industriel",VLOOKUP($A80,OUTIL!$DG:$DL,E$1,FALSE),IF($A$75="Produits bruts d'origine animale et vegetale",VLOOKUP($A80,OUTIL!$DO:$DT,E$1,FALSE),IF($A$75="Produits bruts d'origine minerale",VLOOKUP($A80,OUTIL!$DW:$EB,E$1,FALSE),IF($A$75="Produits finis de consommation",VLOOKUP($A80,OUTIL!$EE:$EJ,E$1,FALSE),IF($A$75="Produits finis d'equipement agricole",VLOOKUP($A80,OUTIL!$EM:$ER,E$1,FALSE),IF($A$75="Produits finis d'equipement industriel",VLOOKUP($A80,OUTIL!$EU:$EZ,E$1,FALSE),"Ahmadovitch")))))))))/1000,0)</f>
        <v>720217</v>
      </c>
      <c r="F80" s="5">
        <f>ROUND(IF($A$75="Alimentation, boissons et tabacs",VLOOKUP($A80,OUTIL!$CH:$CM,F$1,FALSE),IF($A$75="Demi produits",VLOOKUP($A80,OUTIL!$CQ:$CV,F$1,FALSE),IF($A$75="Energie  et  lubrifiants",VLOOKUP($A80,OUTIL!$CY:$DD,F$1,FALSE),IF($A$75="Or industriel",VLOOKUP($A80,OUTIL!$DG:$DL,F$1,FALSE),IF($A$75="Produits bruts d'origine animale et vegetale",VLOOKUP($A80,OUTIL!$DO:$DT,F$1,FALSE),IF($A$75="Produits bruts d'origine minerale",VLOOKUP($A80,OUTIL!$DW:$EB,F$1,FALSE),IF($A$75="Produits finis de consommation",VLOOKUP($A80,OUTIL!$EE:$EJ,F$1,FALSE),IF($A$75="Produits finis d'equipement agricole",VLOOKUP($A80,OUTIL!$EM:$ER,F$1,FALSE),IF($A$75="Produits finis d'equipement industriel",VLOOKUP($A80,OUTIL!$EU:$EZ,F$1,FALSE),"Ahmadovitch")))))))))/1000,0)</f>
        <v>3282218</v>
      </c>
    </row>
    <row r="81" spans="1:6" ht="16.5" x14ac:dyDescent="0.3">
      <c r="A81">
        <v>6</v>
      </c>
      <c r="B81" s="5" t="str">
        <f>IF($A$75="Alimentation, boissons et tabacs",VLOOKUP(VLOOKUP($A81,OUTIL!$CH:$CM,B$1,FALSE),REF!$K:$L,2,FALSE),IF($A$75="Demi produits",VLOOKUP(VLOOKUP($A81,OUTIL!$CQ:$CV,B$1,FALSE),REF!$N:$O,2,FALSE),IF($A$75="Energie  et  lubrifiants",VLOOKUP(VLOOKUP($A81,OUTIL!$CY:$DD,B$1,FALSE),REF!$Z:$AA,2,FALSE),IF($A$75="Or industriel",VLOOKUP(VLOOKUP($A81,OUTIL!$DG:$DL,B$1,FALSE),REF!$AC:$AD,2,FALSE),IF($A$75="Produits bruts d'origine animale et vegetale",VLOOKUP(VLOOKUP($A81,OUTIL!$DO:$DT,B$1,FALSE),REF!$Q:$R,2,FALSE),IF($A$75="Produits bruts d'origine minerale",VLOOKUP(VLOOKUP($A81,OUTIL!$DW:$EB,B$1,FALSE),REF!$AF:$AG,2,FALSE),IF($A$75="Produits finis de consommation",VLOOKUP(VLOOKUP($A81,OUTIL!$EE:$EJ,B$1,FALSE),REF!$T:$U,2,FALSE),IF($A$75="Produits finis d'equipement agricole",VLOOKUP(VLOOKUP($A81,OUTIL!$EM:$ER,B$1,FALSE),REF!$AI:$AJ,2,FALSE),IF($A$75="Produits finis d'equipement industriel",VLOOKUP(VLOOKUP($A81,OUTIL!$EU:$EZ,B$1,FALSE),REF!$W:$X,2,FALSE),"Ahmadovitch")))))))))</f>
        <v>Fils et câbles électriques</v>
      </c>
      <c r="C81" s="5">
        <f>ROUND(IF($A$75="Alimentation, boissons et tabacs",VLOOKUP($A81,OUTIL!$CH:$CM,C$1,FALSE),IF($A$75="Demi produits",VLOOKUP($A81,OUTIL!$CQ:$CV,C$1,FALSE),IF($A$75="Energie  et  lubrifiants",VLOOKUP($A81,OUTIL!$CY:$DD,C$1,FALSE),IF($A$75="Or industriel",VLOOKUP($A81,OUTIL!$DG:$DL,C$1,FALSE),IF($A$75="Produits bruts d'origine animale et vegetale",VLOOKUP($A81,OUTIL!$DO:$DT,C$1,FALSE),IF($A$75="Produits bruts d'origine minerale",VLOOKUP($A81,OUTIL!$DW:$EB,C$1,FALSE),IF($A$75="Produits finis de consommation",VLOOKUP($A81,OUTIL!$EE:$EJ,C$1,FALSE),IF($A$75="Produits finis d'equipement agricole",VLOOKUP($A81,OUTIL!$EM:$ER,C$1,FALSE),IF($A$75="Produits finis d'equipement industriel",VLOOKUP($A81,OUTIL!$EU:$EZ,C$1,FALSE),"Ahmadovitch")))))))))/1000,0)</f>
        <v>33291</v>
      </c>
      <c r="D81" s="5">
        <f>ROUND(IF($A$75="Alimentation, boissons et tabacs",VLOOKUP($A81,OUTIL!$CH:$CM,D$1,FALSE),IF($A$75="Demi produits",VLOOKUP($A81,OUTIL!$CQ:$CV,D$1,FALSE),IF($A$75="Energie  et  lubrifiants",VLOOKUP($A81,OUTIL!$CY:$DD,D$1,FALSE),IF($A$75="Or industriel",VLOOKUP($A81,OUTIL!$DG:$DL,D$1,FALSE),IF($A$75="Produits bruts d'origine animale et vegetale",VLOOKUP($A81,OUTIL!$DO:$DT,D$1,FALSE),IF($A$75="Produits bruts d'origine minerale",VLOOKUP($A81,OUTIL!$DW:$EB,D$1,FALSE),IF($A$75="Produits finis de consommation",VLOOKUP($A81,OUTIL!$EE:$EJ,D$1,FALSE),IF($A$75="Produits finis d'equipement agricole",VLOOKUP($A81,OUTIL!$EM:$ER,D$1,FALSE),IF($A$75="Produits finis d'equipement industriel",VLOOKUP($A81,OUTIL!$EU:$EZ,D$1,FALSE),"Ahmadovitch")))))))))/1000,0)</f>
        <v>3111711</v>
      </c>
      <c r="E81" s="5">
        <f>ROUND(IF($A$75="Alimentation, boissons et tabacs",VLOOKUP($A81,OUTIL!$CH:$CM,E$1,FALSE),IF($A$75="Demi produits",VLOOKUP($A81,OUTIL!$CQ:$CV,E$1,FALSE),IF($A$75="Energie  et  lubrifiants",VLOOKUP($A81,OUTIL!$CY:$DD,E$1,FALSE),IF($A$75="Or industriel",VLOOKUP($A81,OUTIL!$DG:$DL,E$1,FALSE),IF($A$75="Produits bruts d'origine animale et vegetale",VLOOKUP($A81,OUTIL!$DO:$DT,E$1,FALSE),IF($A$75="Produits bruts d'origine minerale",VLOOKUP($A81,OUTIL!$DW:$EB,E$1,FALSE),IF($A$75="Produits finis de consommation",VLOOKUP($A81,OUTIL!$EE:$EJ,E$1,FALSE),IF($A$75="Produits finis d'equipement agricole",VLOOKUP($A81,OUTIL!$EM:$ER,E$1,FALSE),IF($A$75="Produits finis d'equipement industriel",VLOOKUP($A81,OUTIL!$EU:$EZ,E$1,FALSE),"Ahmadovitch")))))))))/1000,0)</f>
        <v>28929</v>
      </c>
      <c r="F81" s="5">
        <f>ROUND(IF($A$75="Alimentation, boissons et tabacs",VLOOKUP($A81,OUTIL!$CH:$CM,F$1,FALSE),IF($A$75="Demi produits",VLOOKUP($A81,OUTIL!$CQ:$CV,F$1,FALSE),IF($A$75="Energie  et  lubrifiants",VLOOKUP($A81,OUTIL!$CY:$DD,F$1,FALSE),IF($A$75="Or industriel",VLOOKUP($A81,OUTIL!$DG:$DL,F$1,FALSE),IF($A$75="Produits bruts d'origine animale et vegetale",VLOOKUP($A81,OUTIL!$DO:$DT,F$1,FALSE),IF($A$75="Produits bruts d'origine minerale",VLOOKUP($A81,OUTIL!$DW:$EB,F$1,FALSE),IF($A$75="Produits finis de consommation",VLOOKUP($A81,OUTIL!$EE:$EJ,F$1,FALSE),IF($A$75="Produits finis d'equipement agricole",VLOOKUP($A81,OUTIL!$EM:$ER,F$1,FALSE),IF($A$75="Produits finis d'equipement industriel",VLOOKUP($A81,OUTIL!$EU:$EZ,F$1,FALSE),"Ahmadovitch")))))))))/1000,0)</f>
        <v>2485286</v>
      </c>
    </row>
    <row r="82" spans="1:6" ht="16.5" x14ac:dyDescent="0.3">
      <c r="A82">
        <v>7</v>
      </c>
      <c r="B82" s="5" t="str">
        <f>IF($A$75="Alimentation, boissons et tabacs",VLOOKUP(VLOOKUP($A82,OUTIL!$CH:$CM,B$1,FALSE),REF!$K:$L,2,FALSE),IF($A$75="Demi produits",VLOOKUP(VLOOKUP($A82,OUTIL!$CQ:$CV,B$1,FALSE),REF!$N:$O,2,FALSE),IF($A$75="Energie  et  lubrifiants",VLOOKUP(VLOOKUP($A82,OUTIL!$CY:$DD,B$1,FALSE),REF!$Z:$AA,2,FALSE),IF($A$75="Or industriel",VLOOKUP(VLOOKUP($A82,OUTIL!$DG:$DL,B$1,FALSE),REF!$AC:$AD,2,FALSE),IF($A$75="Produits bruts d'origine animale et vegetale",VLOOKUP(VLOOKUP($A82,OUTIL!$DO:$DT,B$1,FALSE),REF!$Q:$R,2,FALSE),IF($A$75="Produits bruts d'origine minerale",VLOOKUP(VLOOKUP($A82,OUTIL!$DW:$EB,B$1,FALSE),REF!$AF:$AG,2,FALSE),IF($A$75="Produits finis de consommation",VLOOKUP(VLOOKUP($A82,OUTIL!$EE:$EJ,B$1,FALSE),REF!$T:$U,2,FALSE),IF($A$75="Produits finis d'equipement agricole",VLOOKUP(VLOOKUP($A82,OUTIL!$EM:$ER,B$1,FALSE),REF!$AI:$AJ,2,FALSE),IF($A$75="Produits finis d'equipement industriel",VLOOKUP(VLOOKUP($A82,OUTIL!$EU:$EZ,B$1,FALSE),REF!$W:$X,2,FALSE),"Ahmadovitch")))))))))</f>
        <v>Accessoires de tuyauterie et construction métallique</v>
      </c>
      <c r="C82" s="5">
        <f>ROUND(IF($A$75="Alimentation, boissons et tabacs",VLOOKUP($A82,OUTIL!$CH:$CM,C$1,FALSE),IF($A$75="Demi produits",VLOOKUP($A82,OUTIL!$CQ:$CV,C$1,FALSE),IF($A$75="Energie  et  lubrifiants",VLOOKUP($A82,OUTIL!$CY:$DD,C$1,FALSE),IF($A$75="Or industriel",VLOOKUP($A82,OUTIL!$DG:$DL,C$1,FALSE),IF($A$75="Produits bruts d'origine animale et vegetale",VLOOKUP($A82,OUTIL!$DO:$DT,C$1,FALSE),IF($A$75="Produits bruts d'origine minerale",VLOOKUP($A82,OUTIL!$DW:$EB,C$1,FALSE),IF($A$75="Produits finis de consommation",VLOOKUP($A82,OUTIL!$EE:$EJ,C$1,FALSE),IF($A$75="Produits finis d'equipement agricole",VLOOKUP($A82,OUTIL!$EM:$ER,C$1,FALSE),IF($A$75="Produits finis d'equipement industriel",VLOOKUP($A82,OUTIL!$EU:$EZ,C$1,FALSE),"Ahmadovitch")))))))))/1000,0)</f>
        <v>122869</v>
      </c>
      <c r="D82" s="5">
        <f>ROUND(IF($A$75="Alimentation, boissons et tabacs",VLOOKUP($A82,OUTIL!$CH:$CM,D$1,FALSE),IF($A$75="Demi produits",VLOOKUP($A82,OUTIL!$CQ:$CV,D$1,FALSE),IF($A$75="Energie  et  lubrifiants",VLOOKUP($A82,OUTIL!$CY:$DD,D$1,FALSE),IF($A$75="Or industriel",VLOOKUP($A82,OUTIL!$DG:$DL,D$1,FALSE),IF($A$75="Produits bruts d'origine animale et vegetale",VLOOKUP($A82,OUTIL!$DO:$DT,D$1,FALSE),IF($A$75="Produits bruts d'origine minerale",VLOOKUP($A82,OUTIL!$DW:$EB,D$1,FALSE),IF($A$75="Produits finis de consommation",VLOOKUP($A82,OUTIL!$EE:$EJ,D$1,FALSE),IF($A$75="Produits finis d'equipement agricole",VLOOKUP($A82,OUTIL!$EM:$ER,D$1,FALSE),IF($A$75="Produits finis d'equipement industriel",VLOOKUP($A82,OUTIL!$EU:$EZ,D$1,FALSE),"Ahmadovitch")))))))))/1000,0)</f>
        <v>2808741</v>
      </c>
      <c r="E82" s="5">
        <f>ROUND(IF($A$75="Alimentation, boissons et tabacs",VLOOKUP($A82,OUTIL!$CH:$CM,E$1,FALSE),IF($A$75="Demi produits",VLOOKUP($A82,OUTIL!$CQ:$CV,E$1,FALSE),IF($A$75="Energie  et  lubrifiants",VLOOKUP($A82,OUTIL!$CY:$DD,E$1,FALSE),IF($A$75="Or industriel",VLOOKUP($A82,OUTIL!$DG:$DL,E$1,FALSE),IF($A$75="Produits bruts d'origine animale et vegetale",VLOOKUP($A82,OUTIL!$DO:$DT,E$1,FALSE),IF($A$75="Produits bruts d'origine minerale",VLOOKUP($A82,OUTIL!$DW:$EB,E$1,FALSE),IF($A$75="Produits finis de consommation",VLOOKUP($A82,OUTIL!$EE:$EJ,E$1,FALSE),IF($A$75="Produits finis d'equipement agricole",VLOOKUP($A82,OUTIL!$EM:$ER,E$1,FALSE),IF($A$75="Produits finis d'equipement industriel",VLOOKUP($A82,OUTIL!$EU:$EZ,E$1,FALSE),"Ahmadovitch")))))))))/1000,0)</f>
        <v>63267</v>
      </c>
      <c r="F82" s="5">
        <f>ROUND(IF($A$75="Alimentation, boissons et tabacs",VLOOKUP($A82,OUTIL!$CH:$CM,F$1,FALSE),IF($A$75="Demi produits",VLOOKUP($A82,OUTIL!$CQ:$CV,F$1,FALSE),IF($A$75="Energie  et  lubrifiants",VLOOKUP($A82,OUTIL!$CY:$DD,F$1,FALSE),IF($A$75="Or industriel",VLOOKUP($A82,OUTIL!$DG:$DL,F$1,FALSE),IF($A$75="Produits bruts d'origine animale et vegetale",VLOOKUP($A82,OUTIL!$DO:$DT,F$1,FALSE),IF($A$75="Produits bruts d'origine minerale",VLOOKUP($A82,OUTIL!$DW:$EB,F$1,FALSE),IF($A$75="Produits finis de consommation",VLOOKUP($A82,OUTIL!$EE:$EJ,F$1,FALSE),IF($A$75="Produits finis d'equipement agricole",VLOOKUP($A82,OUTIL!$EM:$ER,F$1,FALSE),IF($A$75="Produits finis d'equipement industriel",VLOOKUP($A82,OUTIL!$EU:$EZ,F$1,FALSE),"Ahmadovitch")))))))))/1000,0)</f>
        <v>1890448</v>
      </c>
    </row>
    <row r="83" spans="1:6" ht="16.5" x14ac:dyDescent="0.3">
      <c r="A83">
        <v>8</v>
      </c>
      <c r="B83" s="5" t="str">
        <f>IF($A$75="Alimentation, boissons et tabacs",VLOOKUP(VLOOKUP($A83,OUTIL!$CH:$CM,B$1,FALSE),REF!$K:$L,2,FALSE),IF($A$75="Demi produits",VLOOKUP(VLOOKUP($A83,OUTIL!$CQ:$CV,B$1,FALSE),REF!$N:$O,2,FALSE),IF($A$75="Energie  et  lubrifiants",VLOOKUP(VLOOKUP($A83,OUTIL!$CY:$DD,B$1,FALSE),REF!$Z:$AA,2,FALSE),IF($A$75="Or industriel",VLOOKUP(VLOOKUP($A83,OUTIL!$DG:$DL,B$1,FALSE),REF!$AC:$AD,2,FALSE),IF($A$75="Produits bruts d'origine animale et vegetale",VLOOKUP(VLOOKUP($A83,OUTIL!$DO:$DT,B$1,FALSE),REF!$Q:$R,2,FALSE),IF($A$75="Produits bruts d'origine minerale",VLOOKUP(VLOOKUP($A83,OUTIL!$DW:$EB,B$1,FALSE),REF!$AF:$AG,2,FALSE),IF($A$75="Produits finis de consommation",VLOOKUP(VLOOKUP($A83,OUTIL!$EE:$EJ,B$1,FALSE),REF!$T:$U,2,FALSE),IF($A$75="Produits finis d'equipement agricole",VLOOKUP(VLOOKUP($A83,OUTIL!$EM:$ER,B$1,FALSE),REF!$AI:$AJ,2,FALSE),IF($A$75="Produits finis d'equipement industriel",VLOOKUP(VLOOKUP($A83,OUTIL!$EU:$EZ,B$1,FALSE),REF!$W:$X,2,FALSE),"Ahmadovitch")))))))))</f>
        <v>Bois préparés et ouvrages en bois</v>
      </c>
      <c r="C83" s="5">
        <f>ROUND(IF($A$75="Alimentation, boissons et tabacs",VLOOKUP($A83,OUTIL!$CH:$CM,C$1,FALSE),IF($A$75="Demi produits",VLOOKUP($A83,OUTIL!$CQ:$CV,C$1,FALSE),IF($A$75="Energie  et  lubrifiants",VLOOKUP($A83,OUTIL!$CY:$DD,C$1,FALSE),IF($A$75="Or industriel",VLOOKUP($A83,OUTIL!$DG:$DL,C$1,FALSE),IF($A$75="Produits bruts d'origine animale et vegetale",VLOOKUP($A83,OUTIL!$DO:$DT,C$1,FALSE),IF($A$75="Produits bruts d'origine minerale",VLOOKUP($A83,OUTIL!$DW:$EB,C$1,FALSE),IF($A$75="Produits finis de consommation",VLOOKUP($A83,OUTIL!$EE:$EJ,C$1,FALSE),IF($A$75="Produits finis d'equipement agricole",VLOOKUP($A83,OUTIL!$EM:$ER,C$1,FALSE),IF($A$75="Produits finis d'equipement industriel",VLOOKUP($A83,OUTIL!$EU:$EZ,C$1,FALSE),"Ahmadovitch")))))))))/1000,0)</f>
        <v>241642</v>
      </c>
      <c r="D83" s="5">
        <f>ROUND(IF($A$75="Alimentation, boissons et tabacs",VLOOKUP($A83,OUTIL!$CH:$CM,D$1,FALSE),IF($A$75="Demi produits",VLOOKUP($A83,OUTIL!$CQ:$CV,D$1,FALSE),IF($A$75="Energie  et  lubrifiants",VLOOKUP($A83,OUTIL!$CY:$DD,D$1,FALSE),IF($A$75="Or industriel",VLOOKUP($A83,OUTIL!$DG:$DL,D$1,FALSE),IF($A$75="Produits bruts d'origine animale et vegetale",VLOOKUP($A83,OUTIL!$DO:$DT,D$1,FALSE),IF($A$75="Produits bruts d'origine minerale",VLOOKUP($A83,OUTIL!$DW:$EB,D$1,FALSE),IF($A$75="Produits finis de consommation",VLOOKUP($A83,OUTIL!$EE:$EJ,D$1,FALSE),IF($A$75="Produits finis d'equipement agricole",VLOOKUP($A83,OUTIL!$EM:$ER,D$1,FALSE),IF($A$75="Produits finis d'equipement industriel",VLOOKUP($A83,OUTIL!$EU:$EZ,D$1,FALSE),"Ahmadovitch")))))))))/1000,0)</f>
        <v>1810517</v>
      </c>
      <c r="E83" s="5">
        <f>ROUND(IF($A$75="Alimentation, boissons et tabacs",VLOOKUP($A83,OUTIL!$CH:$CM,E$1,FALSE),IF($A$75="Demi produits",VLOOKUP($A83,OUTIL!$CQ:$CV,E$1,FALSE),IF($A$75="Energie  et  lubrifiants",VLOOKUP($A83,OUTIL!$CY:$DD,E$1,FALSE),IF($A$75="Or industriel",VLOOKUP($A83,OUTIL!$DG:$DL,E$1,FALSE),IF($A$75="Produits bruts d'origine animale et vegetale",VLOOKUP($A83,OUTIL!$DO:$DT,E$1,FALSE),IF($A$75="Produits bruts d'origine minerale",VLOOKUP($A83,OUTIL!$DW:$EB,E$1,FALSE),IF($A$75="Produits finis de consommation",VLOOKUP($A83,OUTIL!$EE:$EJ,E$1,FALSE),IF($A$75="Produits finis d'equipement agricole",VLOOKUP($A83,OUTIL!$EM:$ER,E$1,FALSE),IF($A$75="Produits finis d'equipement industriel",VLOOKUP($A83,OUTIL!$EU:$EZ,E$1,FALSE),"Ahmadovitch")))))))))/1000,0)</f>
        <v>271126</v>
      </c>
      <c r="F83" s="5">
        <f>ROUND(IF($A$75="Alimentation, boissons et tabacs",VLOOKUP($A83,OUTIL!$CH:$CM,F$1,FALSE),IF($A$75="Demi produits",VLOOKUP($A83,OUTIL!$CQ:$CV,F$1,FALSE),IF($A$75="Energie  et  lubrifiants",VLOOKUP($A83,OUTIL!$CY:$DD,F$1,FALSE),IF($A$75="Or industriel",VLOOKUP($A83,OUTIL!$DG:$DL,F$1,FALSE),IF($A$75="Produits bruts d'origine animale et vegetale",VLOOKUP($A83,OUTIL!$DO:$DT,F$1,FALSE),IF($A$75="Produits bruts d'origine minerale",VLOOKUP($A83,OUTIL!$DW:$EB,F$1,FALSE),IF($A$75="Produits finis de consommation",VLOOKUP($A83,OUTIL!$EE:$EJ,F$1,FALSE),IF($A$75="Produits finis d'equipement agricole",VLOOKUP($A83,OUTIL!$EM:$ER,F$1,FALSE),IF($A$75="Produits finis d'equipement industriel",VLOOKUP($A83,OUTIL!$EU:$EZ,F$1,FALSE),"Ahmadovitch")))))))))/1000,0)</f>
        <v>1963224</v>
      </c>
    </row>
    <row r="84" spans="1:6" ht="16.5" x14ac:dyDescent="0.3">
      <c r="A84">
        <v>9</v>
      </c>
      <c r="B84" s="5" t="str">
        <f>IF($A$75="Alimentation, boissons et tabacs",VLOOKUP(VLOOKUP($A84,OUTIL!$CH:$CM,B$1,FALSE),REF!$K:$L,2,FALSE),IF($A$75="Demi produits",VLOOKUP(VLOOKUP($A84,OUTIL!$CQ:$CV,B$1,FALSE),REF!$N:$O,2,FALSE),IF($A$75="Energie  et  lubrifiants",VLOOKUP(VLOOKUP($A84,OUTIL!$CY:$DD,B$1,FALSE),REF!$Z:$AA,2,FALSE),IF($A$75="Or industriel",VLOOKUP(VLOOKUP($A84,OUTIL!$DG:$DL,B$1,FALSE),REF!$AC:$AD,2,FALSE),IF($A$75="Produits bruts d'origine animale et vegetale",VLOOKUP(VLOOKUP($A84,OUTIL!$DO:$DT,B$1,FALSE),REF!$Q:$R,2,FALSE),IF($A$75="Produits bruts d'origine minerale",VLOOKUP(VLOOKUP($A84,OUTIL!$DW:$EB,B$1,FALSE),REF!$AF:$AG,2,FALSE),IF($A$75="Produits finis de consommation",VLOOKUP(VLOOKUP($A84,OUTIL!$EE:$EJ,B$1,FALSE),REF!$T:$U,2,FALSE),IF($A$75="Produits finis d'equipement agricole",VLOOKUP(VLOOKUP($A84,OUTIL!$EM:$ER,B$1,FALSE),REF!$AI:$AJ,2,FALSE),IF($A$75="Produits finis d'equipement industriel",VLOOKUP(VLOOKUP($A84,OUTIL!$EU:$EZ,B$1,FALSE),REF!$W:$X,2,FALSE),"Ahmadovitch")))))))))</f>
        <v>Aluminium brut, déchets et poudres d'aluminium</v>
      </c>
      <c r="C84" s="5">
        <f>ROUND(IF($A$75="Alimentation, boissons et tabacs",VLOOKUP($A84,OUTIL!$CH:$CM,C$1,FALSE),IF($A$75="Demi produits",VLOOKUP($A84,OUTIL!$CQ:$CV,C$1,FALSE),IF($A$75="Energie  et  lubrifiants",VLOOKUP($A84,OUTIL!$CY:$DD,C$1,FALSE),IF($A$75="Or industriel",VLOOKUP($A84,OUTIL!$DG:$DL,C$1,FALSE),IF($A$75="Produits bruts d'origine animale et vegetale",VLOOKUP($A84,OUTIL!$DO:$DT,C$1,FALSE),IF($A$75="Produits bruts d'origine minerale",VLOOKUP($A84,OUTIL!$DW:$EB,C$1,FALSE),IF($A$75="Produits finis de consommation",VLOOKUP($A84,OUTIL!$EE:$EJ,C$1,FALSE),IF($A$75="Produits finis d'equipement agricole",VLOOKUP($A84,OUTIL!$EM:$ER,C$1,FALSE),IF($A$75="Produits finis d'equipement industriel",VLOOKUP($A84,OUTIL!$EU:$EZ,C$1,FALSE),"Ahmadovitch")))))))))/1000,0)</f>
        <v>54424</v>
      </c>
      <c r="D84" s="5">
        <f>ROUND(IF($A$75="Alimentation, boissons et tabacs",VLOOKUP($A84,OUTIL!$CH:$CM,D$1,FALSE),IF($A$75="Demi produits",VLOOKUP($A84,OUTIL!$CQ:$CV,D$1,FALSE),IF($A$75="Energie  et  lubrifiants",VLOOKUP($A84,OUTIL!$CY:$DD,D$1,FALSE),IF($A$75="Or industriel",VLOOKUP($A84,OUTIL!$DG:$DL,D$1,FALSE),IF($A$75="Produits bruts d'origine animale et vegetale",VLOOKUP($A84,OUTIL!$DO:$DT,D$1,FALSE),IF($A$75="Produits bruts d'origine minerale",VLOOKUP($A84,OUTIL!$DW:$EB,D$1,FALSE),IF($A$75="Produits finis de consommation",VLOOKUP($A84,OUTIL!$EE:$EJ,D$1,FALSE),IF($A$75="Produits finis d'equipement agricole",VLOOKUP($A84,OUTIL!$EM:$ER,D$1,FALSE),IF($A$75="Produits finis d'equipement industriel",VLOOKUP($A84,OUTIL!$EU:$EZ,D$1,FALSE),"Ahmadovitch")))))))))/1000,0)</f>
        <v>1725029</v>
      </c>
      <c r="E84" s="5">
        <f>ROUND(IF($A$75="Alimentation, boissons et tabacs",VLOOKUP($A84,OUTIL!$CH:$CM,E$1,FALSE),IF($A$75="Demi produits",VLOOKUP($A84,OUTIL!$CQ:$CV,E$1,FALSE),IF($A$75="Energie  et  lubrifiants",VLOOKUP($A84,OUTIL!$CY:$DD,E$1,FALSE),IF($A$75="Or industriel",VLOOKUP($A84,OUTIL!$DG:$DL,E$1,FALSE),IF($A$75="Produits bruts d'origine animale et vegetale",VLOOKUP($A84,OUTIL!$DO:$DT,E$1,FALSE),IF($A$75="Produits bruts d'origine minerale",VLOOKUP($A84,OUTIL!$DW:$EB,E$1,FALSE),IF($A$75="Produits finis de consommation",VLOOKUP($A84,OUTIL!$EE:$EJ,E$1,FALSE),IF($A$75="Produits finis d'equipement agricole",VLOOKUP($A84,OUTIL!$EM:$ER,E$1,FALSE),IF($A$75="Produits finis d'equipement industriel",VLOOKUP($A84,OUTIL!$EU:$EZ,E$1,FALSE),"Ahmadovitch")))))))))/1000,0)</f>
        <v>75002</v>
      </c>
      <c r="F84" s="5">
        <f>ROUND(IF($A$75="Alimentation, boissons et tabacs",VLOOKUP($A84,OUTIL!$CH:$CM,F$1,FALSE),IF($A$75="Demi produits",VLOOKUP($A84,OUTIL!$CQ:$CV,F$1,FALSE),IF($A$75="Energie  et  lubrifiants",VLOOKUP($A84,OUTIL!$CY:$DD,F$1,FALSE),IF($A$75="Or industriel",VLOOKUP($A84,OUTIL!$DG:$DL,F$1,FALSE),IF($A$75="Produits bruts d'origine animale et vegetale",VLOOKUP($A84,OUTIL!$DO:$DT,F$1,FALSE),IF($A$75="Produits bruts d'origine minerale",VLOOKUP($A84,OUTIL!$DW:$EB,F$1,FALSE),IF($A$75="Produits finis de consommation",VLOOKUP($A84,OUTIL!$EE:$EJ,F$1,FALSE),IF($A$75="Produits finis d'equipement agricole",VLOOKUP($A84,OUTIL!$EM:$ER,F$1,FALSE),IF($A$75="Produits finis d'equipement industriel",VLOOKUP($A84,OUTIL!$EU:$EZ,F$1,FALSE),"Ahmadovitch")))))))))/1000,0)</f>
        <v>2146611</v>
      </c>
    </row>
    <row r="85" spans="1:6" ht="16.5" x14ac:dyDescent="0.3">
      <c r="A85">
        <v>10</v>
      </c>
      <c r="B85" s="5" t="str">
        <f>IF($A$75="Alimentation, boissons et tabacs",VLOOKUP(VLOOKUP($A85,OUTIL!$CH:$CM,B$1,FALSE),REF!$K:$L,2,FALSE),IF($A$75="Demi produits",VLOOKUP(VLOOKUP($A85,OUTIL!$CQ:$CV,B$1,FALSE),REF!$N:$O,2,FALSE),IF($A$75="Energie  et  lubrifiants",VLOOKUP(VLOOKUP($A85,OUTIL!$CY:$DD,B$1,FALSE),REF!$Z:$AA,2,FALSE),IF($A$75="Or industriel",VLOOKUP(VLOOKUP($A85,OUTIL!$DG:$DL,B$1,FALSE),REF!$AC:$AD,2,FALSE),IF($A$75="Produits bruts d'origine animale et vegetale",VLOOKUP(VLOOKUP($A85,OUTIL!$DO:$DT,B$1,FALSE),REF!$Q:$R,2,FALSE),IF($A$75="Produits bruts d'origine minerale",VLOOKUP(VLOOKUP($A85,OUTIL!$DW:$EB,B$1,FALSE),REF!$AF:$AG,2,FALSE),IF($A$75="Produits finis de consommation",VLOOKUP(VLOOKUP($A85,OUTIL!$EE:$EJ,B$1,FALSE),REF!$T:$U,2,FALSE),IF($A$75="Produits finis d'equipement agricole",VLOOKUP(VLOOKUP($A85,OUTIL!$EM:$ER,B$1,FALSE),REF!$AI:$AJ,2,FALSE),IF($A$75="Produits finis d'equipement industriel",VLOOKUP(VLOOKUP($A85,OUTIL!$EU:$EZ,B$1,FALSE),REF!$W:$X,2,FALSE),"Ahmadovitch")))))))))</f>
        <v>Engrais naturels et chimiques</v>
      </c>
      <c r="C85" s="5">
        <f>ROUND(IF($A$75="Alimentation, boissons et tabacs",VLOOKUP($A85,OUTIL!$CH:$CM,C$1,FALSE),IF($A$75="Demi produits",VLOOKUP($A85,OUTIL!$CQ:$CV,C$1,FALSE),IF($A$75="Energie  et  lubrifiants",VLOOKUP($A85,OUTIL!$CY:$DD,C$1,FALSE),IF($A$75="Or industriel",VLOOKUP($A85,OUTIL!$DG:$DL,C$1,FALSE),IF($A$75="Produits bruts d'origine animale et vegetale",VLOOKUP($A85,OUTIL!$DO:$DT,C$1,FALSE),IF($A$75="Produits bruts d'origine minerale",VLOOKUP($A85,OUTIL!$DW:$EB,C$1,FALSE),IF($A$75="Produits finis de consommation",VLOOKUP($A85,OUTIL!$EE:$EJ,C$1,FALSE),IF($A$75="Produits finis d'equipement agricole",VLOOKUP($A85,OUTIL!$EM:$ER,C$1,FALSE),IF($A$75="Produits finis d'equipement industriel",VLOOKUP($A85,OUTIL!$EU:$EZ,C$1,FALSE),"Ahmadovitch")))))))))/1000,0)</f>
        <v>383106</v>
      </c>
      <c r="D85" s="5">
        <f>ROUND(IF($A$75="Alimentation, boissons et tabacs",VLOOKUP($A85,OUTIL!$CH:$CM,D$1,FALSE),IF($A$75="Demi produits",VLOOKUP($A85,OUTIL!$CQ:$CV,D$1,FALSE),IF($A$75="Energie  et  lubrifiants",VLOOKUP($A85,OUTIL!$CY:$DD,D$1,FALSE),IF($A$75="Or industriel",VLOOKUP($A85,OUTIL!$DG:$DL,D$1,FALSE),IF($A$75="Produits bruts d'origine animale et vegetale",VLOOKUP($A85,OUTIL!$DO:$DT,D$1,FALSE),IF($A$75="Produits bruts d'origine minerale",VLOOKUP($A85,OUTIL!$DW:$EB,D$1,FALSE),IF($A$75="Produits finis de consommation",VLOOKUP($A85,OUTIL!$EE:$EJ,D$1,FALSE),IF($A$75="Produits finis d'equipement agricole",VLOOKUP($A85,OUTIL!$EM:$ER,D$1,FALSE),IF($A$75="Produits finis d'equipement industriel",VLOOKUP($A85,OUTIL!$EU:$EZ,D$1,FALSE),"Ahmadovitch")))))))))/1000,0)</f>
        <v>1634152</v>
      </c>
      <c r="E85" s="5">
        <f>ROUND(IF($A$75="Alimentation, boissons et tabacs",VLOOKUP($A85,OUTIL!$CH:$CM,E$1,FALSE),IF($A$75="Demi produits",VLOOKUP($A85,OUTIL!$CQ:$CV,E$1,FALSE),IF($A$75="Energie  et  lubrifiants",VLOOKUP($A85,OUTIL!$CY:$DD,E$1,FALSE),IF($A$75="Or industriel",VLOOKUP($A85,OUTIL!$DG:$DL,E$1,FALSE),IF($A$75="Produits bruts d'origine animale et vegetale",VLOOKUP($A85,OUTIL!$DO:$DT,E$1,FALSE),IF($A$75="Produits bruts d'origine minerale",VLOOKUP($A85,OUTIL!$DW:$EB,E$1,FALSE),IF($A$75="Produits finis de consommation",VLOOKUP($A85,OUTIL!$EE:$EJ,E$1,FALSE),IF($A$75="Produits finis d'equipement agricole",VLOOKUP($A85,OUTIL!$EM:$ER,E$1,FALSE),IF($A$75="Produits finis d'equipement industriel",VLOOKUP($A85,OUTIL!$EU:$EZ,E$1,FALSE),"Ahmadovitch")))))))))/1000,0)</f>
        <v>345672</v>
      </c>
      <c r="F85" s="5">
        <f>ROUND(IF($A$75="Alimentation, boissons et tabacs",VLOOKUP($A85,OUTIL!$CH:$CM,F$1,FALSE),IF($A$75="Demi produits",VLOOKUP($A85,OUTIL!$CQ:$CV,F$1,FALSE),IF($A$75="Energie  et  lubrifiants",VLOOKUP($A85,OUTIL!$CY:$DD,F$1,FALSE),IF($A$75="Or industriel",VLOOKUP($A85,OUTIL!$DG:$DL,F$1,FALSE),IF($A$75="Produits bruts d'origine animale et vegetale",VLOOKUP($A85,OUTIL!$DO:$DT,F$1,FALSE),IF($A$75="Produits bruts d'origine minerale",VLOOKUP($A85,OUTIL!$DW:$EB,F$1,FALSE),IF($A$75="Produits finis de consommation",VLOOKUP($A85,OUTIL!$EE:$EJ,F$1,FALSE),IF($A$75="Produits finis d'equipement agricole",VLOOKUP($A85,OUTIL!$EM:$ER,F$1,FALSE),IF($A$75="Produits finis d'equipement industriel",VLOOKUP($A85,OUTIL!$EU:$EZ,F$1,FALSE),"Ahmadovitch")))))))))/1000,0)</f>
        <v>1388365</v>
      </c>
    </row>
    <row r="86" spans="1:6" ht="16.5" x14ac:dyDescent="0.3">
      <c r="A86">
        <v>11</v>
      </c>
      <c r="B86" s="5" t="str">
        <f>IF($A$75="Alimentation, boissons et tabacs",VLOOKUP(VLOOKUP($A86,OUTIL!$CH:$CM,B$1,FALSE),REF!$K:$L,2,FALSE),IF($A$75="Demi produits",VLOOKUP(VLOOKUP($A86,OUTIL!$CQ:$CV,B$1,FALSE),REF!$N:$O,2,FALSE),IF($A$75="Energie  et  lubrifiants",VLOOKUP(VLOOKUP($A86,OUTIL!$CY:$DD,B$1,FALSE),REF!$Z:$AA,2,FALSE),IF($A$75="Or industriel",VLOOKUP(VLOOKUP($A86,OUTIL!$DG:$DL,B$1,FALSE),REF!$AC:$AD,2,FALSE),IF($A$75="Produits bruts d'origine animale et vegetale",VLOOKUP(VLOOKUP($A86,OUTIL!$DO:$DT,B$1,FALSE),REF!$Q:$R,2,FALSE),IF($A$75="Produits bruts d'origine minerale",VLOOKUP(VLOOKUP($A86,OUTIL!$DW:$EB,B$1,FALSE),REF!$AF:$AG,2,FALSE),IF($A$75="Produits finis de consommation",VLOOKUP(VLOOKUP($A86,OUTIL!$EE:$EJ,B$1,FALSE),REF!$T:$U,2,FALSE),IF($A$75="Produits finis d'equipement agricole",VLOOKUP(VLOOKUP($A86,OUTIL!$EM:$ER,B$1,FALSE),REF!$AI:$AJ,2,FALSE),IF($A$75="Produits finis d'equipement industriel",VLOOKUP(VLOOKUP($A86,OUTIL!$EU:$EZ,B$1,FALSE),REF!$W:$X,2,FALSE),"Ahmadovitch")))))))))</f>
        <v>Produits laminés plats, en fer ou en aciers non alliés</v>
      </c>
      <c r="C86" s="5">
        <f>ROUND(IF($A$75="Alimentation, boissons et tabacs",VLOOKUP($A86,OUTIL!$CH:$CM,C$1,FALSE),IF($A$75="Demi produits",VLOOKUP($A86,OUTIL!$CQ:$CV,C$1,FALSE),IF($A$75="Energie  et  lubrifiants",VLOOKUP($A86,OUTIL!$CY:$DD,C$1,FALSE),IF($A$75="Or industriel",VLOOKUP($A86,OUTIL!$DG:$DL,C$1,FALSE),IF($A$75="Produits bruts d'origine animale et vegetale",VLOOKUP($A86,OUTIL!$DO:$DT,C$1,FALSE),IF($A$75="Produits bruts d'origine minerale",VLOOKUP($A86,OUTIL!$DW:$EB,C$1,FALSE),IF($A$75="Produits finis de consommation",VLOOKUP($A86,OUTIL!$EE:$EJ,C$1,FALSE),IF($A$75="Produits finis d'equipement agricole",VLOOKUP($A86,OUTIL!$EM:$ER,C$1,FALSE),IF($A$75="Produits finis d'equipement industriel",VLOOKUP($A86,OUTIL!$EU:$EZ,C$1,FALSE),"Ahmadovitch")))))))))/1000,0)</f>
        <v>170296</v>
      </c>
      <c r="D86" s="5">
        <f>ROUND(IF($A$75="Alimentation, boissons et tabacs",VLOOKUP($A86,OUTIL!$CH:$CM,D$1,FALSE),IF($A$75="Demi produits",VLOOKUP($A86,OUTIL!$CQ:$CV,D$1,FALSE),IF($A$75="Energie  et  lubrifiants",VLOOKUP($A86,OUTIL!$CY:$DD,D$1,FALSE),IF($A$75="Or industriel",VLOOKUP($A86,OUTIL!$DG:$DL,D$1,FALSE),IF($A$75="Produits bruts d'origine animale et vegetale",VLOOKUP($A86,OUTIL!$DO:$DT,D$1,FALSE),IF($A$75="Produits bruts d'origine minerale",VLOOKUP($A86,OUTIL!$DW:$EB,D$1,FALSE),IF($A$75="Produits finis de consommation",VLOOKUP($A86,OUTIL!$EE:$EJ,D$1,FALSE),IF($A$75="Produits finis d'equipement agricole",VLOOKUP($A86,OUTIL!$EM:$ER,D$1,FALSE),IF($A$75="Produits finis d'equipement industriel",VLOOKUP($A86,OUTIL!$EU:$EZ,D$1,FALSE),"Ahmadovitch")))))))))/1000,0)</f>
        <v>1624069</v>
      </c>
      <c r="E86" s="5">
        <f>ROUND(IF($A$75="Alimentation, boissons et tabacs",VLOOKUP($A86,OUTIL!$CH:$CM,E$1,FALSE),IF($A$75="Demi produits",VLOOKUP($A86,OUTIL!$CQ:$CV,E$1,FALSE),IF($A$75="Energie  et  lubrifiants",VLOOKUP($A86,OUTIL!$CY:$DD,E$1,FALSE),IF($A$75="Or industriel",VLOOKUP($A86,OUTIL!$DG:$DL,E$1,FALSE),IF($A$75="Produits bruts d'origine animale et vegetale",VLOOKUP($A86,OUTIL!$DO:$DT,E$1,FALSE),IF($A$75="Produits bruts d'origine minerale",VLOOKUP($A86,OUTIL!$DW:$EB,E$1,FALSE),IF($A$75="Produits finis de consommation",VLOOKUP($A86,OUTIL!$EE:$EJ,E$1,FALSE),IF($A$75="Produits finis d'equipement agricole",VLOOKUP($A86,OUTIL!$EM:$ER,E$1,FALSE),IF($A$75="Produits finis d'equipement industriel",VLOOKUP($A86,OUTIL!$EU:$EZ,E$1,FALSE),"Ahmadovitch")))))))))/1000,0)</f>
        <v>144990</v>
      </c>
      <c r="F86" s="5">
        <f>ROUND(IF($A$75="Alimentation, boissons et tabacs",VLOOKUP($A86,OUTIL!$CH:$CM,F$1,FALSE),IF($A$75="Demi produits",VLOOKUP($A86,OUTIL!$CQ:$CV,F$1,FALSE),IF($A$75="Energie  et  lubrifiants",VLOOKUP($A86,OUTIL!$CY:$DD,F$1,FALSE),IF($A$75="Or industriel",VLOOKUP($A86,OUTIL!$DG:$DL,F$1,FALSE),IF($A$75="Produits bruts d'origine animale et vegetale",VLOOKUP($A86,OUTIL!$DO:$DT,F$1,FALSE),IF($A$75="Produits bruts d'origine minerale",VLOOKUP($A86,OUTIL!$DW:$EB,F$1,FALSE),IF($A$75="Produits finis de consommation",VLOOKUP($A86,OUTIL!$EE:$EJ,F$1,FALSE),IF($A$75="Produits finis d'equipement agricole",VLOOKUP($A86,OUTIL!$EM:$ER,F$1,FALSE),IF($A$75="Produits finis d'equipement industriel",VLOOKUP($A86,OUTIL!$EU:$EZ,F$1,FALSE),"Ahmadovitch")))))))))/1000,0)</f>
        <v>1455881</v>
      </c>
    </row>
    <row r="87" spans="1:6" ht="16.5" x14ac:dyDescent="0.3">
      <c r="A87">
        <v>12</v>
      </c>
      <c r="B87" s="5" t="str">
        <f>IF($A$75="Alimentation, boissons et tabacs",VLOOKUP(VLOOKUP($A87,OUTIL!$CH:$CM,B$1,FALSE),REF!$K:$L,2,FALSE),IF($A$75="Demi produits",VLOOKUP(VLOOKUP($A87,OUTIL!$CQ:$CV,B$1,FALSE),REF!$N:$O,2,FALSE),IF($A$75="Energie  et  lubrifiants",VLOOKUP(VLOOKUP($A87,OUTIL!$CY:$DD,B$1,FALSE),REF!$Z:$AA,2,FALSE),IF($A$75="Or industriel",VLOOKUP(VLOOKUP($A87,OUTIL!$DG:$DL,B$1,FALSE),REF!$AC:$AD,2,FALSE),IF($A$75="Produits bruts d'origine animale et vegetale",VLOOKUP(VLOOKUP($A87,OUTIL!$DO:$DT,B$1,FALSE),REF!$Q:$R,2,FALSE),IF($A$75="Produits bruts d'origine minerale",VLOOKUP(VLOOKUP($A87,OUTIL!$DW:$EB,B$1,FALSE),REF!$AF:$AG,2,FALSE),IF($A$75="Produits finis de consommation",VLOOKUP(VLOOKUP($A87,OUTIL!$EE:$EJ,B$1,FALSE),REF!$T:$U,2,FALSE),IF($A$75="Produits finis d'equipement agricole",VLOOKUP(VLOOKUP($A87,OUTIL!$EM:$ER,B$1,FALSE),REF!$AI:$AJ,2,FALSE),IF($A$75="Produits finis d'equipement industriel",VLOOKUP(VLOOKUP($A87,OUTIL!$EU:$EZ,B$1,FALSE),REF!$W:$X,2,FALSE),"Ahmadovitch")))))))))</f>
        <v>Composants électroniques</v>
      </c>
      <c r="C87" s="5">
        <f>ROUND(IF($A$75="Alimentation, boissons et tabacs",VLOOKUP($A87,OUTIL!$CH:$CM,C$1,FALSE),IF($A$75="Demi produits",VLOOKUP($A87,OUTIL!$CQ:$CV,C$1,FALSE),IF($A$75="Energie  et  lubrifiants",VLOOKUP($A87,OUTIL!$CY:$DD,C$1,FALSE),IF($A$75="Or industriel",VLOOKUP($A87,OUTIL!$DG:$DL,C$1,FALSE),IF($A$75="Produits bruts d'origine animale et vegetale",VLOOKUP($A87,OUTIL!$DO:$DT,C$1,FALSE),IF($A$75="Produits bruts d'origine minerale",VLOOKUP($A87,OUTIL!$DW:$EB,C$1,FALSE),IF($A$75="Produits finis de consommation",VLOOKUP($A87,OUTIL!$EE:$EJ,C$1,FALSE),IF($A$75="Produits finis d'equipement agricole",VLOOKUP($A87,OUTIL!$EM:$ER,C$1,FALSE),IF($A$75="Produits finis d'equipement industriel",VLOOKUP($A87,OUTIL!$EU:$EZ,C$1,FALSE),"Ahmadovitch")))))))))/1000,0)</f>
        <v>224</v>
      </c>
      <c r="D87" s="5">
        <f>ROUND(IF($A$75="Alimentation, boissons et tabacs",VLOOKUP($A87,OUTIL!$CH:$CM,D$1,FALSE),IF($A$75="Demi produits",VLOOKUP($A87,OUTIL!$CQ:$CV,D$1,FALSE),IF($A$75="Energie  et  lubrifiants",VLOOKUP($A87,OUTIL!$CY:$DD,D$1,FALSE),IF($A$75="Or industriel",VLOOKUP($A87,OUTIL!$DG:$DL,D$1,FALSE),IF($A$75="Produits bruts d'origine animale et vegetale",VLOOKUP($A87,OUTIL!$DO:$DT,D$1,FALSE),IF($A$75="Produits bruts d'origine minerale",VLOOKUP($A87,OUTIL!$DW:$EB,D$1,FALSE),IF($A$75="Produits finis de consommation",VLOOKUP($A87,OUTIL!$EE:$EJ,D$1,FALSE),IF($A$75="Produits finis d'equipement agricole",VLOOKUP($A87,OUTIL!$EM:$ER,D$1,FALSE),IF($A$75="Produits finis d'equipement industriel",VLOOKUP($A87,OUTIL!$EU:$EZ,D$1,FALSE),"Ahmadovitch")))))))))/1000,0)</f>
        <v>1494390</v>
      </c>
      <c r="E87" s="5">
        <f>ROUND(IF($A$75="Alimentation, boissons et tabacs",VLOOKUP($A87,OUTIL!$CH:$CM,E$1,FALSE),IF($A$75="Demi produits",VLOOKUP($A87,OUTIL!$CQ:$CV,E$1,FALSE),IF($A$75="Energie  et  lubrifiants",VLOOKUP($A87,OUTIL!$CY:$DD,E$1,FALSE),IF($A$75="Or industriel",VLOOKUP($A87,OUTIL!$DG:$DL,E$1,FALSE),IF($A$75="Produits bruts d'origine animale et vegetale",VLOOKUP($A87,OUTIL!$DO:$DT,E$1,FALSE),IF($A$75="Produits bruts d'origine minerale",VLOOKUP($A87,OUTIL!$DW:$EB,E$1,FALSE),IF($A$75="Produits finis de consommation",VLOOKUP($A87,OUTIL!$EE:$EJ,E$1,FALSE),IF($A$75="Produits finis d'equipement agricole",VLOOKUP($A87,OUTIL!$EM:$ER,E$1,FALSE),IF($A$75="Produits finis d'equipement industriel",VLOOKUP($A87,OUTIL!$EU:$EZ,E$1,FALSE),"Ahmadovitch")))))))))/1000,0)</f>
        <v>302</v>
      </c>
      <c r="F87" s="5">
        <f>ROUND(IF($A$75="Alimentation, boissons et tabacs",VLOOKUP($A87,OUTIL!$CH:$CM,F$1,FALSE),IF($A$75="Demi produits",VLOOKUP($A87,OUTIL!$CQ:$CV,F$1,FALSE),IF($A$75="Energie  et  lubrifiants",VLOOKUP($A87,OUTIL!$CY:$DD,F$1,FALSE),IF($A$75="Or industriel",VLOOKUP($A87,OUTIL!$DG:$DL,F$1,FALSE),IF($A$75="Produits bruts d'origine animale et vegetale",VLOOKUP($A87,OUTIL!$DO:$DT,F$1,FALSE),IF($A$75="Produits bruts d'origine minerale",VLOOKUP($A87,OUTIL!$DW:$EB,F$1,FALSE),IF($A$75="Produits finis de consommation",VLOOKUP($A87,OUTIL!$EE:$EJ,F$1,FALSE),IF($A$75="Produits finis d'equipement agricole",VLOOKUP($A87,OUTIL!$EM:$ER,F$1,FALSE),IF($A$75="Produits finis d'equipement industriel",VLOOKUP($A87,OUTIL!$EU:$EZ,F$1,FALSE),"Ahmadovitch")))))))))/1000,0)</f>
        <v>1641492</v>
      </c>
    </row>
    <row r="88" spans="1:6" ht="16.5" x14ac:dyDescent="0.3">
      <c r="A88">
        <v>13</v>
      </c>
      <c r="B88" s="5" t="str">
        <f>IF($A$75="Alimentation, boissons et tabacs",VLOOKUP(VLOOKUP($A88,OUTIL!$CH:$CM,B$1,FALSE),REF!$K:$L,2,FALSE),IF($A$75="Demi produits",VLOOKUP(VLOOKUP($A88,OUTIL!$CQ:$CV,B$1,FALSE),REF!$N:$O,2,FALSE),IF($A$75="Energie  et  lubrifiants",VLOOKUP(VLOOKUP($A88,OUTIL!$CY:$DD,B$1,FALSE),REF!$Z:$AA,2,FALSE),IF($A$75="Or industriel",VLOOKUP(VLOOKUP($A88,OUTIL!$DG:$DL,B$1,FALSE),REF!$AC:$AD,2,FALSE),IF($A$75="Produits bruts d'origine animale et vegetale",VLOOKUP(VLOOKUP($A88,OUTIL!$DO:$DT,B$1,FALSE),REF!$Q:$R,2,FALSE),IF($A$75="Produits bruts d'origine minerale",VLOOKUP(VLOOKUP($A88,OUTIL!$DW:$EB,B$1,FALSE),REF!$AF:$AG,2,FALSE),IF($A$75="Produits finis de consommation",VLOOKUP(VLOOKUP($A88,OUTIL!$EE:$EJ,B$1,FALSE),REF!$T:$U,2,FALSE),IF($A$75="Produits finis d'equipement agricole",VLOOKUP(VLOOKUP($A88,OUTIL!$EM:$ER,B$1,FALSE),REF!$AI:$AJ,2,FALSE),IF($A$75="Produits finis d'equipement industriel",VLOOKUP(VLOOKUP($A88,OUTIL!$EU:$EZ,B$1,FALSE),REF!$W:$X,2,FALSE),"Ahmadovitch")))))))))</f>
        <v>Tubes, tuyaux et profilés creux en fonte, fer et acier</v>
      </c>
      <c r="C88" s="5">
        <f>ROUND(IF($A$75="Alimentation, boissons et tabacs",VLOOKUP($A88,OUTIL!$CH:$CM,C$1,FALSE),IF($A$75="Demi produits",VLOOKUP($A88,OUTIL!$CQ:$CV,C$1,FALSE),IF($A$75="Energie  et  lubrifiants",VLOOKUP($A88,OUTIL!$CY:$DD,C$1,FALSE),IF($A$75="Or industriel",VLOOKUP($A88,OUTIL!$DG:$DL,C$1,FALSE),IF($A$75="Produits bruts d'origine animale et vegetale",VLOOKUP($A88,OUTIL!$DO:$DT,C$1,FALSE),IF($A$75="Produits bruts d'origine minerale",VLOOKUP($A88,OUTIL!$DW:$EB,C$1,FALSE),IF($A$75="Produits finis de consommation",VLOOKUP($A88,OUTIL!$EE:$EJ,C$1,FALSE),IF($A$75="Produits finis d'equipement agricole",VLOOKUP($A88,OUTIL!$EM:$ER,C$1,FALSE),IF($A$75="Produits finis d'equipement industriel",VLOOKUP($A88,OUTIL!$EU:$EZ,C$1,FALSE),"Ahmadovitch")))))))))/1000,0)</f>
        <v>88829</v>
      </c>
      <c r="D88" s="5">
        <f>ROUND(IF($A$75="Alimentation, boissons et tabacs",VLOOKUP($A88,OUTIL!$CH:$CM,D$1,FALSE),IF($A$75="Demi produits",VLOOKUP($A88,OUTIL!$CQ:$CV,D$1,FALSE),IF($A$75="Energie  et  lubrifiants",VLOOKUP($A88,OUTIL!$CY:$DD,D$1,FALSE),IF($A$75="Or industriel",VLOOKUP($A88,OUTIL!$DG:$DL,D$1,FALSE),IF($A$75="Produits bruts d'origine animale et vegetale",VLOOKUP($A88,OUTIL!$DO:$DT,D$1,FALSE),IF($A$75="Produits bruts d'origine minerale",VLOOKUP($A88,OUTIL!$DW:$EB,D$1,FALSE),IF($A$75="Produits finis de consommation",VLOOKUP($A88,OUTIL!$EE:$EJ,D$1,FALSE),IF($A$75="Produits finis d'equipement agricole",VLOOKUP($A88,OUTIL!$EM:$ER,D$1,FALSE),IF($A$75="Produits finis d'equipement industriel",VLOOKUP($A88,OUTIL!$EU:$EZ,D$1,FALSE),"Ahmadovitch")))))))))/1000,0)</f>
        <v>1431413</v>
      </c>
      <c r="E88" s="5">
        <f>ROUND(IF($A$75="Alimentation, boissons et tabacs",VLOOKUP($A88,OUTIL!$CH:$CM,E$1,FALSE),IF($A$75="Demi produits",VLOOKUP($A88,OUTIL!$CQ:$CV,E$1,FALSE),IF($A$75="Energie  et  lubrifiants",VLOOKUP($A88,OUTIL!$CY:$DD,E$1,FALSE),IF($A$75="Or industriel",VLOOKUP($A88,OUTIL!$DG:$DL,E$1,FALSE),IF($A$75="Produits bruts d'origine animale et vegetale",VLOOKUP($A88,OUTIL!$DO:$DT,E$1,FALSE),IF($A$75="Produits bruts d'origine minerale",VLOOKUP($A88,OUTIL!$DW:$EB,E$1,FALSE),IF($A$75="Produits finis de consommation",VLOOKUP($A88,OUTIL!$EE:$EJ,E$1,FALSE),IF($A$75="Produits finis d'equipement agricole",VLOOKUP($A88,OUTIL!$EM:$ER,E$1,FALSE),IF($A$75="Produits finis d'equipement industriel",VLOOKUP($A88,OUTIL!$EU:$EZ,E$1,FALSE),"Ahmadovitch")))))))))/1000,0)</f>
        <v>82728</v>
      </c>
      <c r="F88" s="5">
        <f>ROUND(IF($A$75="Alimentation, boissons et tabacs",VLOOKUP($A88,OUTIL!$CH:$CM,F$1,FALSE),IF($A$75="Demi produits",VLOOKUP($A88,OUTIL!$CQ:$CV,F$1,FALSE),IF($A$75="Energie  et  lubrifiants",VLOOKUP($A88,OUTIL!$CY:$DD,F$1,FALSE),IF($A$75="Or industriel",VLOOKUP($A88,OUTIL!$DG:$DL,F$1,FALSE),IF($A$75="Produits bruts d'origine animale et vegetale",VLOOKUP($A88,OUTIL!$DO:$DT,F$1,FALSE),IF($A$75="Produits bruts d'origine minerale",VLOOKUP($A88,OUTIL!$DW:$EB,F$1,FALSE),IF($A$75="Produits finis de consommation",VLOOKUP($A88,OUTIL!$EE:$EJ,F$1,FALSE),IF($A$75="Produits finis d'equipement agricole",VLOOKUP($A88,OUTIL!$EM:$ER,F$1,FALSE),IF($A$75="Produits finis d'equipement industriel",VLOOKUP($A88,OUTIL!$EU:$EZ,F$1,FALSE),"Ahmadovitch")))))))))/1000,0)</f>
        <v>1337956</v>
      </c>
    </row>
    <row r="89" spans="1:6" ht="16.5" x14ac:dyDescent="0.3">
      <c r="A89">
        <v>14</v>
      </c>
      <c r="B89" s="5" t="str">
        <f>IF($A$75="Alimentation, boissons et tabacs",VLOOKUP(VLOOKUP($A89,OUTIL!$CH:$CM,B$1,FALSE),REF!$K:$L,2,FALSE),IF($A$75="Demi produits",VLOOKUP(VLOOKUP($A89,OUTIL!$CQ:$CV,B$1,FALSE),REF!$N:$O,2,FALSE),IF($A$75="Energie  et  lubrifiants",VLOOKUP(VLOOKUP($A89,OUTIL!$CY:$DD,B$1,FALSE),REF!$Z:$AA,2,FALSE),IF($A$75="Or industriel",VLOOKUP(VLOOKUP($A89,OUTIL!$DG:$DL,B$1,FALSE),REF!$AC:$AD,2,FALSE),IF($A$75="Produits bruts d'origine animale et vegetale",VLOOKUP(VLOOKUP($A89,OUTIL!$DO:$DT,B$1,FALSE),REF!$Q:$R,2,FALSE),IF($A$75="Produits bruts d'origine minerale",VLOOKUP(VLOOKUP($A89,OUTIL!$DW:$EB,B$1,FALSE),REF!$AF:$AG,2,FALSE),IF($A$75="Produits finis de consommation",VLOOKUP(VLOOKUP($A89,OUTIL!$EE:$EJ,B$1,FALSE),REF!$T:$U,2,FALSE),IF($A$75="Produits finis d'equipement agricole",VLOOKUP(VLOOKUP($A89,OUTIL!$EM:$ER,B$1,FALSE),REF!$AI:$AJ,2,FALSE),IF($A$75="Produits finis d'equipement industriel",VLOOKUP(VLOOKUP($A89,OUTIL!$EU:$EZ,B$1,FALSE),REF!$W:$X,2,FALSE),"Ahmadovitch")))))))))</f>
        <v>Fils, barres, et profilés  en fer ou en aciers non alliés</v>
      </c>
      <c r="C89" s="5">
        <f>ROUND(IF($A$75="Alimentation, boissons et tabacs",VLOOKUP($A89,OUTIL!$CH:$CM,C$1,FALSE),IF($A$75="Demi produits",VLOOKUP($A89,OUTIL!$CQ:$CV,C$1,FALSE),IF($A$75="Energie  et  lubrifiants",VLOOKUP($A89,OUTIL!$CY:$DD,C$1,FALSE),IF($A$75="Or industriel",VLOOKUP($A89,OUTIL!$DG:$DL,C$1,FALSE),IF($A$75="Produits bruts d'origine animale et vegetale",VLOOKUP($A89,OUTIL!$DO:$DT,C$1,FALSE),IF($A$75="Produits bruts d'origine minerale",VLOOKUP($A89,OUTIL!$DW:$EB,C$1,FALSE),IF($A$75="Produits finis de consommation",VLOOKUP($A89,OUTIL!$EE:$EJ,C$1,FALSE),IF($A$75="Produits finis d'equipement agricole",VLOOKUP($A89,OUTIL!$EM:$ER,C$1,FALSE),IF($A$75="Produits finis d'equipement industriel",VLOOKUP($A89,OUTIL!$EU:$EZ,C$1,FALSE),"Ahmadovitch")))))))))/1000,0)</f>
        <v>186287</v>
      </c>
      <c r="D89" s="5">
        <f>ROUND(IF($A$75="Alimentation, boissons et tabacs",VLOOKUP($A89,OUTIL!$CH:$CM,D$1,FALSE),IF($A$75="Demi produits",VLOOKUP($A89,OUTIL!$CQ:$CV,D$1,FALSE),IF($A$75="Energie  et  lubrifiants",VLOOKUP($A89,OUTIL!$CY:$DD,D$1,FALSE),IF($A$75="Or industriel",VLOOKUP($A89,OUTIL!$DG:$DL,D$1,FALSE),IF($A$75="Produits bruts d'origine animale et vegetale",VLOOKUP($A89,OUTIL!$DO:$DT,D$1,FALSE),IF($A$75="Produits bruts d'origine minerale",VLOOKUP($A89,OUTIL!$DW:$EB,D$1,FALSE),IF($A$75="Produits finis de consommation",VLOOKUP($A89,OUTIL!$EE:$EJ,D$1,FALSE),IF($A$75="Produits finis d'equipement agricole",VLOOKUP($A89,OUTIL!$EM:$ER,D$1,FALSE),IF($A$75="Produits finis d'equipement industriel",VLOOKUP($A89,OUTIL!$EU:$EZ,D$1,FALSE),"Ahmadovitch")))))))))/1000,0)</f>
        <v>1289422</v>
      </c>
      <c r="E89" s="5">
        <f>ROUND(IF($A$75="Alimentation, boissons et tabacs",VLOOKUP($A89,OUTIL!$CH:$CM,E$1,FALSE),IF($A$75="Demi produits",VLOOKUP($A89,OUTIL!$CQ:$CV,E$1,FALSE),IF($A$75="Energie  et  lubrifiants",VLOOKUP($A89,OUTIL!$CY:$DD,E$1,FALSE),IF($A$75="Or industriel",VLOOKUP($A89,OUTIL!$DG:$DL,E$1,FALSE),IF($A$75="Produits bruts d'origine animale et vegetale",VLOOKUP($A89,OUTIL!$DO:$DT,E$1,FALSE),IF($A$75="Produits bruts d'origine minerale",VLOOKUP($A89,OUTIL!$DW:$EB,E$1,FALSE),IF($A$75="Produits finis de consommation",VLOOKUP($A89,OUTIL!$EE:$EJ,E$1,FALSE),IF($A$75="Produits finis d'equipement agricole",VLOOKUP($A89,OUTIL!$EM:$ER,E$1,FALSE),IF($A$75="Produits finis d'equipement industriel",VLOOKUP($A89,OUTIL!$EU:$EZ,E$1,FALSE),"Ahmadovitch")))))))))/1000,0)</f>
        <v>242368</v>
      </c>
      <c r="F89" s="5">
        <f>ROUND(IF($A$75="Alimentation, boissons et tabacs",VLOOKUP($A89,OUTIL!$CH:$CM,F$1,FALSE),IF($A$75="Demi produits",VLOOKUP($A89,OUTIL!$CQ:$CV,F$1,FALSE),IF($A$75="Energie  et  lubrifiants",VLOOKUP($A89,OUTIL!$CY:$DD,F$1,FALSE),IF($A$75="Or industriel",VLOOKUP($A89,OUTIL!$DG:$DL,F$1,FALSE),IF($A$75="Produits bruts d'origine animale et vegetale",VLOOKUP($A89,OUTIL!$DO:$DT,F$1,FALSE),IF($A$75="Produits bruts d'origine minerale",VLOOKUP($A89,OUTIL!$DW:$EB,F$1,FALSE),IF($A$75="Produits finis de consommation",VLOOKUP($A89,OUTIL!$EE:$EJ,F$1,FALSE),IF($A$75="Produits finis d'equipement agricole",VLOOKUP($A89,OUTIL!$EM:$ER,F$1,FALSE),IF($A$75="Produits finis d'equipement industriel",VLOOKUP($A89,OUTIL!$EU:$EZ,F$1,FALSE),"Ahmadovitch")))))))))/1000,0)</f>
        <v>1802874</v>
      </c>
    </row>
    <row r="90" spans="1:6" ht="16.5" x14ac:dyDescent="0.3">
      <c r="A90">
        <v>15</v>
      </c>
      <c r="B90" s="5" t="str">
        <f>IF($A$75="Alimentation, boissons et tabacs",VLOOKUP(VLOOKUP($A90,OUTIL!$CH:$CM,B$1,FALSE),REF!$K:$L,2,FALSE),IF($A$75="Demi produits",VLOOKUP(VLOOKUP($A90,OUTIL!$CQ:$CV,B$1,FALSE),REF!$N:$O,2,FALSE),IF($A$75="Energie  et  lubrifiants",VLOOKUP(VLOOKUP($A90,OUTIL!$CY:$DD,B$1,FALSE),REF!$Z:$AA,2,FALSE),IF($A$75="Or industriel",VLOOKUP(VLOOKUP($A90,OUTIL!$DG:$DL,B$1,FALSE),REF!$AC:$AD,2,FALSE),IF($A$75="Produits bruts d'origine animale et vegetale",VLOOKUP(VLOOKUP($A90,OUTIL!$DO:$DT,B$1,FALSE),REF!$Q:$R,2,FALSE),IF($A$75="Produits bruts d'origine minerale",VLOOKUP(VLOOKUP($A90,OUTIL!$DW:$EB,B$1,FALSE),REF!$AF:$AG,2,FALSE),IF($A$75="Produits finis de consommation",VLOOKUP(VLOOKUP($A90,OUTIL!$EE:$EJ,B$1,FALSE),REF!$T:$U,2,FALSE),IF($A$75="Produits finis d'equipement agricole",VLOOKUP(VLOOKUP($A90,OUTIL!$EM:$ER,B$1,FALSE),REF!$AI:$AJ,2,FALSE),IF($A$75="Produits finis d'equipement industriel",VLOOKUP(VLOOKUP($A90,OUTIL!$EU:$EZ,B$1,FALSE),REF!$W:$X,2,FALSE),"Ahmadovitch")))))))))</f>
        <v>Produits céramiques</v>
      </c>
      <c r="C90" s="5">
        <f>ROUND(IF($A$75="Alimentation, boissons et tabacs",VLOOKUP($A90,OUTIL!$CH:$CM,C$1,FALSE),IF($A$75="Demi produits",VLOOKUP($A90,OUTIL!$CQ:$CV,C$1,FALSE),IF($A$75="Energie  et  lubrifiants",VLOOKUP($A90,OUTIL!$CY:$DD,C$1,FALSE),IF($A$75="Or industriel",VLOOKUP($A90,OUTIL!$DG:$DL,C$1,FALSE),IF($A$75="Produits bruts d'origine animale et vegetale",VLOOKUP($A90,OUTIL!$DO:$DT,C$1,FALSE),IF($A$75="Produits bruts d'origine minerale",VLOOKUP($A90,OUTIL!$DW:$EB,C$1,FALSE),IF($A$75="Produits finis de consommation",VLOOKUP($A90,OUTIL!$EE:$EJ,C$1,FALSE),IF($A$75="Produits finis d'equipement agricole",VLOOKUP($A90,OUTIL!$EM:$ER,C$1,FALSE),IF($A$75="Produits finis d'equipement industriel",VLOOKUP($A90,OUTIL!$EU:$EZ,C$1,FALSE),"Ahmadovitch")))))))))/1000,0)</f>
        <v>232522</v>
      </c>
      <c r="D90" s="5">
        <f>ROUND(IF($A$75="Alimentation, boissons et tabacs",VLOOKUP($A90,OUTIL!$CH:$CM,D$1,FALSE),IF($A$75="Demi produits",VLOOKUP($A90,OUTIL!$CQ:$CV,D$1,FALSE),IF($A$75="Energie  et  lubrifiants",VLOOKUP($A90,OUTIL!$CY:$DD,D$1,FALSE),IF($A$75="Or industriel",VLOOKUP($A90,OUTIL!$DG:$DL,D$1,FALSE),IF($A$75="Produits bruts d'origine animale et vegetale",VLOOKUP($A90,OUTIL!$DO:$DT,D$1,FALSE),IF($A$75="Produits bruts d'origine minerale",VLOOKUP($A90,OUTIL!$DW:$EB,D$1,FALSE),IF($A$75="Produits finis de consommation",VLOOKUP($A90,OUTIL!$EE:$EJ,D$1,FALSE),IF($A$75="Produits finis d'equipement agricole",VLOOKUP($A90,OUTIL!$EM:$ER,D$1,FALSE),IF($A$75="Produits finis d'equipement industriel",VLOOKUP($A90,OUTIL!$EU:$EZ,D$1,FALSE),"Ahmadovitch")))))))))/1000,0)</f>
        <v>1277794</v>
      </c>
      <c r="E90" s="5">
        <f>ROUND(IF($A$75="Alimentation, boissons et tabacs",VLOOKUP($A90,OUTIL!$CH:$CM,E$1,FALSE),IF($A$75="Demi produits",VLOOKUP($A90,OUTIL!$CQ:$CV,E$1,FALSE),IF($A$75="Energie  et  lubrifiants",VLOOKUP($A90,OUTIL!$CY:$DD,E$1,FALSE),IF($A$75="Or industriel",VLOOKUP($A90,OUTIL!$DG:$DL,E$1,FALSE),IF($A$75="Produits bruts d'origine animale et vegetale",VLOOKUP($A90,OUTIL!$DO:$DT,E$1,FALSE),IF($A$75="Produits bruts d'origine minerale",VLOOKUP($A90,OUTIL!$DW:$EB,E$1,FALSE),IF($A$75="Produits finis de consommation",VLOOKUP($A90,OUTIL!$EE:$EJ,E$1,FALSE),IF($A$75="Produits finis d'equipement agricole",VLOOKUP($A90,OUTIL!$EM:$ER,E$1,FALSE),IF($A$75="Produits finis d'equipement industriel",VLOOKUP($A90,OUTIL!$EU:$EZ,E$1,FALSE),"Ahmadovitch")))))))))/1000,0)</f>
        <v>257061</v>
      </c>
      <c r="F90" s="5">
        <f>ROUND(IF($A$75="Alimentation, boissons et tabacs",VLOOKUP($A90,OUTIL!$CH:$CM,F$1,FALSE),IF($A$75="Demi produits",VLOOKUP($A90,OUTIL!$CQ:$CV,F$1,FALSE),IF($A$75="Energie  et  lubrifiants",VLOOKUP($A90,OUTIL!$CY:$DD,F$1,FALSE),IF($A$75="Or industriel",VLOOKUP($A90,OUTIL!$DG:$DL,F$1,FALSE),IF($A$75="Produits bruts d'origine animale et vegetale",VLOOKUP($A90,OUTIL!$DO:$DT,F$1,FALSE),IF($A$75="Produits bruts d'origine minerale",VLOOKUP($A90,OUTIL!$DW:$EB,F$1,FALSE),IF($A$75="Produits finis de consommation",VLOOKUP($A90,OUTIL!$EE:$EJ,F$1,FALSE),IF($A$75="Produits finis d'equipement agricole",VLOOKUP($A90,OUTIL!$EM:$ER,F$1,FALSE),IF($A$75="Produits finis d'equipement industriel",VLOOKUP($A90,OUTIL!$EU:$EZ,F$1,FALSE),"Ahmadovitch")))))))))/1000,0)</f>
        <v>1312683</v>
      </c>
    </row>
    <row r="91" spans="1:6" ht="16.5" x14ac:dyDescent="0.3">
      <c r="A91">
        <v>16</v>
      </c>
      <c r="B91" s="5" t="str">
        <f>IF($A$75="Alimentation, boissons et tabacs",VLOOKUP(VLOOKUP($A91,OUTIL!$CH:$CM,B$1,FALSE),REF!$K:$L,2,FALSE),IF($A$75="Demi produits",VLOOKUP(VLOOKUP($A91,OUTIL!$CQ:$CV,B$1,FALSE),REF!$N:$O,2,FALSE),IF($A$75="Energie  et  lubrifiants",VLOOKUP(VLOOKUP($A91,OUTIL!$CY:$DD,B$1,FALSE),REF!$Z:$AA,2,FALSE),IF($A$75="Or industriel",VLOOKUP(VLOOKUP($A91,OUTIL!$DG:$DL,B$1,FALSE),REF!$AC:$AD,2,FALSE),IF($A$75="Produits bruts d'origine animale et vegetale",VLOOKUP(VLOOKUP($A91,OUTIL!$DO:$DT,B$1,FALSE),REF!$Q:$R,2,FALSE),IF($A$75="Produits bruts d'origine minerale",VLOOKUP(VLOOKUP($A91,OUTIL!$DW:$EB,B$1,FALSE),REF!$AF:$AG,2,FALSE),IF($A$75="Produits finis de consommation",VLOOKUP(VLOOKUP($A91,OUTIL!$EE:$EJ,B$1,FALSE),REF!$T:$U,2,FALSE),IF($A$75="Produits finis d'equipement agricole",VLOOKUP(VLOOKUP($A91,OUTIL!$EM:$ER,B$1,FALSE),REF!$AI:$AJ,2,FALSE),IF($A$75="Produits finis d'equipement industriel",VLOOKUP(VLOOKUP($A91,OUTIL!$EU:$EZ,B$1,FALSE),REF!$W:$X,2,FALSE),"Ahmadovitch")))))))))</f>
        <v>Verre et ouvrages en verre</v>
      </c>
      <c r="C91" s="5">
        <f>ROUND(IF($A$75="Alimentation, boissons et tabacs",VLOOKUP($A91,OUTIL!$CH:$CM,C$1,FALSE),IF($A$75="Demi produits",VLOOKUP($A91,OUTIL!$CQ:$CV,C$1,FALSE),IF($A$75="Energie  et  lubrifiants",VLOOKUP($A91,OUTIL!$CY:$DD,C$1,FALSE),IF($A$75="Or industriel",VLOOKUP($A91,OUTIL!$DG:$DL,C$1,FALSE),IF($A$75="Produits bruts d'origine animale et vegetale",VLOOKUP($A91,OUTIL!$DO:$DT,C$1,FALSE),IF($A$75="Produits bruts d'origine minerale",VLOOKUP($A91,OUTIL!$DW:$EB,C$1,FALSE),IF($A$75="Produits finis de consommation",VLOOKUP($A91,OUTIL!$EE:$EJ,C$1,FALSE),IF($A$75="Produits finis d'equipement agricole",VLOOKUP($A91,OUTIL!$EM:$ER,C$1,FALSE),IF($A$75="Produits finis d'equipement industriel",VLOOKUP($A91,OUTIL!$EU:$EZ,C$1,FALSE),"Ahmadovitch")))))))))/1000,0)</f>
        <v>176663</v>
      </c>
      <c r="D91" s="5">
        <f>ROUND(IF($A$75="Alimentation, boissons et tabacs",VLOOKUP($A91,OUTIL!$CH:$CM,D$1,FALSE),IF($A$75="Demi produits",VLOOKUP($A91,OUTIL!$CQ:$CV,D$1,FALSE),IF($A$75="Energie  et  lubrifiants",VLOOKUP($A91,OUTIL!$CY:$DD,D$1,FALSE),IF($A$75="Or industriel",VLOOKUP($A91,OUTIL!$DG:$DL,D$1,FALSE),IF($A$75="Produits bruts d'origine animale et vegetale",VLOOKUP($A91,OUTIL!$DO:$DT,D$1,FALSE),IF($A$75="Produits bruts d'origine minerale",VLOOKUP($A91,OUTIL!$DW:$EB,D$1,FALSE),IF($A$75="Produits finis de consommation",VLOOKUP($A91,OUTIL!$EE:$EJ,D$1,FALSE),IF($A$75="Produits finis d'equipement agricole",VLOOKUP($A91,OUTIL!$EM:$ER,D$1,FALSE),IF($A$75="Produits finis d'equipement industriel",VLOOKUP($A91,OUTIL!$EU:$EZ,D$1,FALSE),"Ahmadovitch")))))))))/1000,0)</f>
        <v>1264061</v>
      </c>
      <c r="E91" s="5">
        <f>ROUND(IF($A$75="Alimentation, boissons et tabacs",VLOOKUP($A91,OUTIL!$CH:$CM,E$1,FALSE),IF($A$75="Demi produits",VLOOKUP($A91,OUTIL!$CQ:$CV,E$1,FALSE),IF($A$75="Energie  et  lubrifiants",VLOOKUP($A91,OUTIL!$CY:$DD,E$1,FALSE),IF($A$75="Or industriel",VLOOKUP($A91,OUTIL!$DG:$DL,E$1,FALSE),IF($A$75="Produits bruts d'origine animale et vegetale",VLOOKUP($A91,OUTIL!$DO:$DT,E$1,FALSE),IF($A$75="Produits bruts d'origine minerale",VLOOKUP($A91,OUTIL!$DW:$EB,E$1,FALSE),IF($A$75="Produits finis de consommation",VLOOKUP($A91,OUTIL!$EE:$EJ,E$1,FALSE),IF($A$75="Produits finis d'equipement agricole",VLOOKUP($A91,OUTIL!$EM:$ER,E$1,FALSE),IF($A$75="Produits finis d'equipement industriel",VLOOKUP($A91,OUTIL!$EU:$EZ,E$1,FALSE),"Ahmadovitch")))))))))/1000,0)</f>
        <v>145859</v>
      </c>
      <c r="F91" s="5">
        <f>ROUND(IF($A$75="Alimentation, boissons et tabacs",VLOOKUP($A91,OUTIL!$CH:$CM,F$1,FALSE),IF($A$75="Demi produits",VLOOKUP($A91,OUTIL!$CQ:$CV,F$1,FALSE),IF($A$75="Energie  et  lubrifiants",VLOOKUP($A91,OUTIL!$CY:$DD,F$1,FALSE),IF($A$75="Or industriel",VLOOKUP($A91,OUTIL!$DG:$DL,F$1,FALSE),IF($A$75="Produits bruts d'origine animale et vegetale",VLOOKUP($A91,OUTIL!$DO:$DT,F$1,FALSE),IF($A$75="Produits bruts d'origine minerale",VLOOKUP($A91,OUTIL!$DW:$EB,F$1,FALSE),IF($A$75="Produits finis de consommation",VLOOKUP($A91,OUTIL!$EE:$EJ,F$1,FALSE),IF($A$75="Produits finis d'equipement agricole",VLOOKUP($A91,OUTIL!$EM:$ER,F$1,FALSE),IF($A$75="Produits finis d'equipement industriel",VLOOKUP($A91,OUTIL!$EU:$EZ,F$1,FALSE),"Ahmadovitch")))))))))/1000,0)</f>
        <v>1119266</v>
      </c>
    </row>
    <row r="92" spans="1:6" ht="16.5" x14ac:dyDescent="0.3">
      <c r="A92">
        <v>17</v>
      </c>
      <c r="B92" s="5" t="str">
        <f>IF($A$75="Alimentation, boissons et tabacs",VLOOKUP(VLOOKUP($A92,OUTIL!$CH:$CM,B$1,FALSE),REF!$K:$L,2,FALSE),IF($A$75="Demi produits",VLOOKUP(VLOOKUP($A92,OUTIL!$CQ:$CV,B$1,FALSE),REF!$N:$O,2,FALSE),IF($A$75="Energie  et  lubrifiants",VLOOKUP(VLOOKUP($A92,OUTIL!$CY:$DD,B$1,FALSE),REF!$Z:$AA,2,FALSE),IF($A$75="Or industriel",VLOOKUP(VLOOKUP($A92,OUTIL!$DG:$DL,B$1,FALSE),REF!$AC:$AD,2,FALSE),IF($A$75="Produits bruts d'origine animale et vegetale",VLOOKUP(VLOOKUP($A92,OUTIL!$DO:$DT,B$1,FALSE),REF!$Q:$R,2,FALSE),IF($A$75="Produits bruts d'origine minerale",VLOOKUP(VLOOKUP($A92,OUTIL!$DW:$EB,B$1,FALSE),REF!$AF:$AG,2,FALSE),IF($A$75="Produits finis de consommation",VLOOKUP(VLOOKUP($A92,OUTIL!$EE:$EJ,B$1,FALSE),REF!$T:$U,2,FALSE),IF($A$75="Produits finis d'equipement agricole",VLOOKUP(VLOOKUP($A92,OUTIL!$EM:$ER,B$1,FALSE),REF!$AI:$AJ,2,FALSE),IF($A$75="Produits finis d'equipement industriel",VLOOKUP(VLOOKUP($A92,OUTIL!$EU:$EZ,B$1,FALSE),REF!$W:$X,2,FALSE),"Ahmadovitch")))))))))</f>
        <v>Tissus imprégnés ou enduits de matières diverse</v>
      </c>
      <c r="C92" s="5">
        <f>ROUND(IF($A$75="Alimentation, boissons et tabacs",VLOOKUP($A92,OUTIL!$CH:$CM,C$1,FALSE),IF($A$75="Demi produits",VLOOKUP($A92,OUTIL!$CQ:$CV,C$1,FALSE),IF($A$75="Energie  et  lubrifiants",VLOOKUP($A92,OUTIL!$CY:$DD,C$1,FALSE),IF($A$75="Or industriel",VLOOKUP($A92,OUTIL!$DG:$DL,C$1,FALSE),IF($A$75="Produits bruts d'origine animale et vegetale",VLOOKUP($A92,OUTIL!$DO:$DT,C$1,FALSE),IF($A$75="Produits bruts d'origine minerale",VLOOKUP($A92,OUTIL!$DW:$EB,C$1,FALSE),IF($A$75="Produits finis de consommation",VLOOKUP($A92,OUTIL!$EE:$EJ,C$1,FALSE),IF($A$75="Produits finis d'equipement agricole",VLOOKUP($A92,OUTIL!$EM:$ER,C$1,FALSE),IF($A$75="Produits finis d'equipement industriel",VLOOKUP($A92,OUTIL!$EU:$EZ,C$1,FALSE),"Ahmadovitch")))))))))/1000,0)</f>
        <v>15763</v>
      </c>
      <c r="D92" s="5">
        <f>ROUND(IF($A$75="Alimentation, boissons et tabacs",VLOOKUP($A92,OUTIL!$CH:$CM,D$1,FALSE),IF($A$75="Demi produits",VLOOKUP($A92,OUTIL!$CQ:$CV,D$1,FALSE),IF($A$75="Energie  et  lubrifiants",VLOOKUP($A92,OUTIL!$CY:$DD,D$1,FALSE),IF($A$75="Or industriel",VLOOKUP($A92,OUTIL!$DG:$DL,D$1,FALSE),IF($A$75="Produits bruts d'origine animale et vegetale",VLOOKUP($A92,OUTIL!$DO:$DT,D$1,FALSE),IF($A$75="Produits bruts d'origine minerale",VLOOKUP($A92,OUTIL!$DW:$EB,D$1,FALSE),IF($A$75="Produits finis de consommation",VLOOKUP($A92,OUTIL!$EE:$EJ,D$1,FALSE),IF($A$75="Produits finis d'equipement agricole",VLOOKUP($A92,OUTIL!$EM:$ER,D$1,FALSE),IF($A$75="Produits finis d'equipement industriel",VLOOKUP($A92,OUTIL!$EU:$EZ,D$1,FALSE),"Ahmadovitch")))))))))/1000,0)</f>
        <v>1242182</v>
      </c>
      <c r="E92" s="5">
        <f>ROUND(IF($A$75="Alimentation, boissons et tabacs",VLOOKUP($A92,OUTIL!$CH:$CM,E$1,FALSE),IF($A$75="Demi produits",VLOOKUP($A92,OUTIL!$CQ:$CV,E$1,FALSE),IF($A$75="Energie  et  lubrifiants",VLOOKUP($A92,OUTIL!$CY:$DD,E$1,FALSE),IF($A$75="Or industriel",VLOOKUP($A92,OUTIL!$DG:$DL,E$1,FALSE),IF($A$75="Produits bruts d'origine animale et vegetale",VLOOKUP($A92,OUTIL!$DO:$DT,E$1,FALSE),IF($A$75="Produits bruts d'origine minerale",VLOOKUP($A92,OUTIL!$DW:$EB,E$1,FALSE),IF($A$75="Produits finis de consommation",VLOOKUP($A92,OUTIL!$EE:$EJ,E$1,FALSE),IF($A$75="Produits finis d'equipement agricole",VLOOKUP($A92,OUTIL!$EM:$ER,E$1,FALSE),IF($A$75="Produits finis d'equipement industriel",VLOOKUP($A92,OUTIL!$EU:$EZ,E$1,FALSE),"Ahmadovitch")))))))))/1000,0)</f>
        <v>14798</v>
      </c>
      <c r="F92" s="5">
        <f>ROUND(IF($A$75="Alimentation, boissons et tabacs",VLOOKUP($A92,OUTIL!$CH:$CM,F$1,FALSE),IF($A$75="Demi produits",VLOOKUP($A92,OUTIL!$CQ:$CV,F$1,FALSE),IF($A$75="Energie  et  lubrifiants",VLOOKUP($A92,OUTIL!$CY:$DD,F$1,FALSE),IF($A$75="Or industriel",VLOOKUP($A92,OUTIL!$DG:$DL,F$1,FALSE),IF($A$75="Produits bruts d'origine animale et vegetale",VLOOKUP($A92,OUTIL!$DO:$DT,F$1,FALSE),IF($A$75="Produits bruts d'origine minerale",VLOOKUP($A92,OUTIL!$DW:$EB,F$1,FALSE),IF($A$75="Produits finis de consommation",VLOOKUP($A92,OUTIL!$EE:$EJ,F$1,FALSE),IF($A$75="Produits finis d'equipement agricole",VLOOKUP($A92,OUTIL!$EM:$ER,F$1,FALSE),IF($A$75="Produits finis d'equipement industriel",VLOOKUP($A92,OUTIL!$EU:$EZ,F$1,FALSE),"Ahmadovitch")))))))))/1000,0)</f>
        <v>1121437</v>
      </c>
    </row>
    <row r="93" spans="1:6" ht="16.5" x14ac:dyDescent="0.3">
      <c r="A93">
        <v>18</v>
      </c>
      <c r="B93" s="5" t="str">
        <f>IF($A$75="Alimentation, boissons et tabacs",VLOOKUP(VLOOKUP($A93,OUTIL!$CH:$CM,B$1,FALSE),REF!$K:$L,2,FALSE),IF($A$75="Demi produits",VLOOKUP(VLOOKUP($A93,OUTIL!$CQ:$CV,B$1,FALSE),REF!$N:$O,2,FALSE),IF($A$75="Energie  et  lubrifiants",VLOOKUP(VLOOKUP($A93,OUTIL!$CY:$DD,B$1,FALSE),REF!$Z:$AA,2,FALSE),IF($A$75="Or industriel",VLOOKUP(VLOOKUP($A93,OUTIL!$DG:$DL,B$1,FALSE),REF!$AC:$AD,2,FALSE),IF($A$75="Produits bruts d'origine animale et vegetale",VLOOKUP(VLOOKUP($A93,OUTIL!$DO:$DT,B$1,FALSE),REF!$Q:$R,2,FALSE),IF($A$75="Produits bruts d'origine minerale",VLOOKUP(VLOOKUP($A93,OUTIL!$DW:$EB,B$1,FALSE),REF!$AF:$AG,2,FALSE),IF($A$75="Produits finis de consommation",VLOOKUP(VLOOKUP($A93,OUTIL!$EE:$EJ,B$1,FALSE),REF!$T:$U,2,FALSE),IF($A$75="Produits finis d'equipement agricole",VLOOKUP(VLOOKUP($A93,OUTIL!$EM:$ER,B$1,FALSE),REF!$AI:$AJ,2,FALSE),IF($A$75="Produits finis d'equipement industriel",VLOOKUP(VLOOKUP($A93,OUTIL!$EU:$EZ,B$1,FALSE),REF!$W:$X,2,FALSE),"Ahmadovitch")))))))))</f>
        <v>Demi-produits en fer ou en aciers non alliés.</v>
      </c>
      <c r="C93" s="5">
        <f>ROUND(IF($A$75="Alimentation, boissons et tabacs",VLOOKUP($A93,OUTIL!$CH:$CM,C$1,FALSE),IF($A$75="Demi produits",VLOOKUP($A93,OUTIL!$CQ:$CV,C$1,FALSE),IF($A$75="Energie  et  lubrifiants",VLOOKUP($A93,OUTIL!$CY:$DD,C$1,FALSE),IF($A$75="Or industriel",VLOOKUP($A93,OUTIL!$DG:$DL,C$1,FALSE),IF($A$75="Produits bruts d'origine animale et vegetale",VLOOKUP($A93,OUTIL!$DO:$DT,C$1,FALSE),IF($A$75="Produits bruts d'origine minerale",VLOOKUP($A93,OUTIL!$DW:$EB,C$1,FALSE),IF($A$75="Produits finis de consommation",VLOOKUP($A93,OUTIL!$EE:$EJ,C$1,FALSE),IF($A$75="Produits finis d'equipement agricole",VLOOKUP($A93,OUTIL!$EM:$ER,C$1,FALSE),IF($A$75="Produits finis d'equipement industriel",VLOOKUP($A93,OUTIL!$EU:$EZ,C$1,FALSE),"Ahmadovitch")))))))))/1000,0)</f>
        <v>250436</v>
      </c>
      <c r="D93" s="5">
        <f>ROUND(IF($A$75="Alimentation, boissons et tabacs",VLOOKUP($A93,OUTIL!$CH:$CM,D$1,FALSE),IF($A$75="Demi produits",VLOOKUP($A93,OUTIL!$CQ:$CV,D$1,FALSE),IF($A$75="Energie  et  lubrifiants",VLOOKUP($A93,OUTIL!$CY:$DD,D$1,FALSE),IF($A$75="Or industriel",VLOOKUP($A93,OUTIL!$DG:$DL,D$1,FALSE),IF($A$75="Produits bruts d'origine animale et vegetale",VLOOKUP($A93,OUTIL!$DO:$DT,D$1,FALSE),IF($A$75="Produits bruts d'origine minerale",VLOOKUP($A93,OUTIL!$DW:$EB,D$1,FALSE),IF($A$75="Produits finis de consommation",VLOOKUP($A93,OUTIL!$EE:$EJ,D$1,FALSE),IF($A$75="Produits finis d'equipement agricole",VLOOKUP($A93,OUTIL!$EM:$ER,D$1,FALSE),IF($A$75="Produits finis d'equipement industriel",VLOOKUP($A93,OUTIL!$EU:$EZ,D$1,FALSE),"Ahmadovitch")))))))))/1000,0)</f>
        <v>1151323</v>
      </c>
      <c r="E93" s="5">
        <f>ROUND(IF($A$75="Alimentation, boissons et tabacs",VLOOKUP($A93,OUTIL!$CH:$CM,E$1,FALSE),IF($A$75="Demi produits",VLOOKUP($A93,OUTIL!$CQ:$CV,E$1,FALSE),IF($A$75="Energie  et  lubrifiants",VLOOKUP($A93,OUTIL!$CY:$DD,E$1,FALSE),IF($A$75="Or industriel",VLOOKUP($A93,OUTIL!$DG:$DL,E$1,FALSE),IF($A$75="Produits bruts d'origine animale et vegetale",VLOOKUP($A93,OUTIL!$DO:$DT,E$1,FALSE),IF($A$75="Produits bruts d'origine minerale",VLOOKUP($A93,OUTIL!$DW:$EB,E$1,FALSE),IF($A$75="Produits finis de consommation",VLOOKUP($A93,OUTIL!$EE:$EJ,E$1,FALSE),IF($A$75="Produits finis d'equipement agricole",VLOOKUP($A93,OUTIL!$EM:$ER,E$1,FALSE),IF($A$75="Produits finis d'equipement industriel",VLOOKUP($A93,OUTIL!$EU:$EZ,E$1,FALSE),"Ahmadovitch")))))))))/1000,0)</f>
        <v>491173</v>
      </c>
      <c r="F93" s="5">
        <f>ROUND(IF($A$75="Alimentation, boissons et tabacs",VLOOKUP($A93,OUTIL!$CH:$CM,F$1,FALSE),IF($A$75="Demi produits",VLOOKUP($A93,OUTIL!$CQ:$CV,F$1,FALSE),IF($A$75="Energie  et  lubrifiants",VLOOKUP($A93,OUTIL!$CY:$DD,F$1,FALSE),IF($A$75="Or industriel",VLOOKUP($A93,OUTIL!$DG:$DL,F$1,FALSE),IF($A$75="Produits bruts d'origine animale et vegetale",VLOOKUP($A93,OUTIL!$DO:$DT,F$1,FALSE),IF($A$75="Produits bruts d'origine minerale",VLOOKUP($A93,OUTIL!$DW:$EB,F$1,FALSE),IF($A$75="Produits finis de consommation",VLOOKUP($A93,OUTIL!$EE:$EJ,F$1,FALSE),IF($A$75="Produits finis d'equipement agricole",VLOOKUP($A93,OUTIL!$EM:$ER,F$1,FALSE),IF($A$75="Produits finis d'equipement industriel",VLOOKUP($A93,OUTIL!$EU:$EZ,F$1,FALSE),"Ahmadovitch")))))))))/1000,0)</f>
        <v>2436116</v>
      </c>
    </row>
    <row r="94" spans="1:6" ht="16.5" x14ac:dyDescent="0.3">
      <c r="A94">
        <v>19</v>
      </c>
      <c r="B94" s="5" t="str">
        <f>IF($A$75="Alimentation, boissons et tabacs",VLOOKUP(VLOOKUP($A94,OUTIL!$CH:$CM,B$1,FALSE),REF!$K:$L,2,FALSE),IF($A$75="Demi produits",VLOOKUP(VLOOKUP($A94,OUTIL!$CQ:$CV,B$1,FALSE),REF!$N:$O,2,FALSE),IF($A$75="Energie  et  lubrifiants",VLOOKUP(VLOOKUP($A94,OUTIL!$CY:$DD,B$1,FALSE),REF!$Z:$AA,2,FALSE),IF($A$75="Or industriel",VLOOKUP(VLOOKUP($A94,OUTIL!$DG:$DL,B$1,FALSE),REF!$AC:$AD,2,FALSE),IF($A$75="Produits bruts d'origine animale et vegetale",VLOOKUP(VLOOKUP($A94,OUTIL!$DO:$DT,B$1,FALSE),REF!$Q:$R,2,FALSE),IF($A$75="Produits bruts d'origine minerale",VLOOKUP(VLOOKUP($A94,OUTIL!$DW:$EB,B$1,FALSE),REF!$AF:$AG,2,FALSE),IF($A$75="Produits finis de consommation",VLOOKUP(VLOOKUP($A94,OUTIL!$EE:$EJ,B$1,FALSE),REF!$T:$U,2,FALSE),IF($A$75="Produits finis d'equipement agricole",VLOOKUP(VLOOKUP($A94,OUTIL!$EM:$ER,B$1,FALSE),REF!$AI:$AJ,2,FALSE),IF($A$75="Produits finis d'equipement industriel",VLOOKUP(VLOOKUP($A94,OUTIL!$EU:$EZ,B$1,FALSE),REF!$W:$X,2,FALSE),"Ahmadovitch")))))))))</f>
        <v>Ouvrages en pierres, platre, ciment, ou en matières similaires</v>
      </c>
      <c r="C94" s="5">
        <f>ROUND(IF($A$75="Alimentation, boissons et tabacs",VLOOKUP($A94,OUTIL!$CH:$CM,C$1,FALSE),IF($A$75="Demi produits",VLOOKUP($A94,OUTIL!$CQ:$CV,C$1,FALSE),IF($A$75="Energie  et  lubrifiants",VLOOKUP($A94,OUTIL!$CY:$DD,C$1,FALSE),IF($A$75="Or industriel",VLOOKUP($A94,OUTIL!$DG:$DL,C$1,FALSE),IF($A$75="Produits bruts d'origine animale et vegetale",VLOOKUP($A94,OUTIL!$DO:$DT,C$1,FALSE),IF($A$75="Produits bruts d'origine minerale",VLOOKUP($A94,OUTIL!$DW:$EB,C$1,FALSE),IF($A$75="Produits finis de consommation",VLOOKUP($A94,OUTIL!$EE:$EJ,C$1,FALSE),IF($A$75="Produits finis d'equipement agricole",VLOOKUP($A94,OUTIL!$EM:$ER,C$1,FALSE),IF($A$75="Produits finis d'equipement industriel",VLOOKUP($A94,OUTIL!$EU:$EZ,C$1,FALSE),"Ahmadovitch")))))))))/1000,0)</f>
        <v>155290</v>
      </c>
      <c r="D94" s="5">
        <f>ROUND(IF($A$75="Alimentation, boissons et tabacs",VLOOKUP($A94,OUTIL!$CH:$CM,D$1,FALSE),IF($A$75="Demi produits",VLOOKUP($A94,OUTIL!$CQ:$CV,D$1,FALSE),IF($A$75="Energie  et  lubrifiants",VLOOKUP($A94,OUTIL!$CY:$DD,D$1,FALSE),IF($A$75="Or industriel",VLOOKUP($A94,OUTIL!$DG:$DL,D$1,FALSE),IF($A$75="Produits bruts d'origine animale et vegetale",VLOOKUP($A94,OUTIL!$DO:$DT,D$1,FALSE),IF($A$75="Produits bruts d'origine minerale",VLOOKUP($A94,OUTIL!$DW:$EB,D$1,FALSE),IF($A$75="Produits finis de consommation",VLOOKUP($A94,OUTIL!$EE:$EJ,D$1,FALSE),IF($A$75="Produits finis d'equipement agricole",VLOOKUP($A94,OUTIL!$EM:$ER,D$1,FALSE),IF($A$75="Produits finis d'equipement industriel",VLOOKUP($A94,OUTIL!$EU:$EZ,D$1,FALSE),"Ahmadovitch")))))))))/1000,0)</f>
        <v>1134829</v>
      </c>
      <c r="E94" s="5">
        <f>ROUND(IF($A$75="Alimentation, boissons et tabacs",VLOOKUP($A94,OUTIL!$CH:$CM,E$1,FALSE),IF($A$75="Demi produits",VLOOKUP($A94,OUTIL!$CQ:$CV,E$1,FALSE),IF($A$75="Energie  et  lubrifiants",VLOOKUP($A94,OUTIL!$CY:$DD,E$1,FALSE),IF($A$75="Or industriel",VLOOKUP($A94,OUTIL!$DG:$DL,E$1,FALSE),IF($A$75="Produits bruts d'origine animale et vegetale",VLOOKUP($A94,OUTIL!$DO:$DT,E$1,FALSE),IF($A$75="Produits bruts d'origine minerale",VLOOKUP($A94,OUTIL!$DW:$EB,E$1,FALSE),IF($A$75="Produits finis de consommation",VLOOKUP($A94,OUTIL!$EE:$EJ,E$1,FALSE),IF($A$75="Produits finis d'equipement agricole",VLOOKUP($A94,OUTIL!$EM:$ER,E$1,FALSE),IF($A$75="Produits finis d'equipement industriel",VLOOKUP($A94,OUTIL!$EU:$EZ,E$1,FALSE),"Ahmadovitch")))))))))/1000,0)</f>
        <v>178044</v>
      </c>
      <c r="F94" s="5">
        <f>ROUND(IF($A$75="Alimentation, boissons et tabacs",VLOOKUP($A94,OUTIL!$CH:$CM,F$1,FALSE),IF($A$75="Demi produits",VLOOKUP($A94,OUTIL!$CQ:$CV,F$1,FALSE),IF($A$75="Energie  et  lubrifiants",VLOOKUP($A94,OUTIL!$CY:$DD,F$1,FALSE),IF($A$75="Or industriel",VLOOKUP($A94,OUTIL!$DG:$DL,F$1,FALSE),IF($A$75="Produits bruts d'origine animale et vegetale",VLOOKUP($A94,OUTIL!$DO:$DT,F$1,FALSE),IF($A$75="Produits bruts d'origine minerale",VLOOKUP($A94,OUTIL!$DW:$EB,F$1,FALSE),IF($A$75="Produits finis de consommation",VLOOKUP($A94,OUTIL!$EE:$EJ,F$1,FALSE),IF($A$75="Produits finis d'equipement agricole",VLOOKUP($A94,OUTIL!$EM:$ER,F$1,FALSE),IF($A$75="Produits finis d'equipement industriel",VLOOKUP($A94,OUTIL!$EU:$EZ,F$1,FALSE),"Ahmadovitch")))))))))/1000,0)</f>
        <v>1143606</v>
      </c>
    </row>
    <row r="95" spans="1:6" ht="16.5" x14ac:dyDescent="0.3">
      <c r="A95">
        <v>20</v>
      </c>
      <c r="B95" s="5" t="str">
        <f>IF($A$75="Alimentation, boissons et tabacs",VLOOKUP(VLOOKUP($A95,OUTIL!$CH:$CM,B$1,FALSE),REF!$K:$L,2,FALSE),IF($A$75="Demi produits",VLOOKUP(VLOOKUP($A95,OUTIL!$CQ:$CV,B$1,FALSE),REF!$N:$O,2,FALSE),IF($A$75="Energie  et  lubrifiants",VLOOKUP(VLOOKUP($A95,OUTIL!$CY:$DD,B$1,FALSE),REF!$Z:$AA,2,FALSE),IF($A$75="Or industriel",VLOOKUP(VLOOKUP($A95,OUTIL!$DG:$DL,B$1,FALSE),REF!$AC:$AD,2,FALSE),IF($A$75="Produits bruts d'origine animale et vegetale",VLOOKUP(VLOOKUP($A95,OUTIL!$DO:$DT,B$1,FALSE),REF!$Q:$R,2,FALSE),IF($A$75="Produits bruts d'origine minerale",VLOOKUP(VLOOKUP($A95,OUTIL!$DW:$EB,B$1,FALSE),REF!$AF:$AG,2,FALSE),IF($A$75="Produits finis de consommation",VLOOKUP(VLOOKUP($A95,OUTIL!$EE:$EJ,B$1,FALSE),REF!$T:$U,2,FALSE),IF($A$75="Produits finis d'equipement agricole",VLOOKUP(VLOOKUP($A95,OUTIL!$EM:$ER,B$1,FALSE),REF!$AI:$AJ,2,FALSE),IF($A$75="Produits finis d'equipement industriel",VLOOKUP(VLOOKUP($A95,OUTIL!$EU:$EZ,B$1,FALSE),REF!$W:$X,2,FALSE),"Ahmadovitch")))))))))</f>
        <v>Fils de fibres synthétiques et artificielles pour tissage</v>
      </c>
      <c r="C95" s="5">
        <f>ROUND(IF($A$75="Alimentation, boissons et tabacs",VLOOKUP($A95,OUTIL!$CH:$CM,C$1,FALSE),IF($A$75="Demi produits",VLOOKUP($A95,OUTIL!$CQ:$CV,C$1,FALSE),IF($A$75="Energie  et  lubrifiants",VLOOKUP($A95,OUTIL!$CY:$DD,C$1,FALSE),IF($A$75="Or industriel",VLOOKUP($A95,OUTIL!$DG:$DL,C$1,FALSE),IF($A$75="Produits bruts d'origine animale et vegetale",VLOOKUP($A95,OUTIL!$DO:$DT,C$1,FALSE),IF($A$75="Produits bruts d'origine minerale",VLOOKUP($A95,OUTIL!$DW:$EB,C$1,FALSE),IF($A$75="Produits finis de consommation",VLOOKUP($A95,OUTIL!$EE:$EJ,C$1,FALSE),IF($A$75="Produits finis d'equipement agricole",VLOOKUP($A95,OUTIL!$EM:$ER,C$1,FALSE),IF($A$75="Produits finis d'equipement industriel",VLOOKUP($A95,OUTIL!$EU:$EZ,C$1,FALSE),"Ahmadovitch")))))))))/1000,0)</f>
        <v>50871</v>
      </c>
      <c r="D95" s="5">
        <f>ROUND(IF($A$75="Alimentation, boissons et tabacs",VLOOKUP($A95,OUTIL!$CH:$CM,D$1,FALSE),IF($A$75="Demi produits",VLOOKUP($A95,OUTIL!$CQ:$CV,D$1,FALSE),IF($A$75="Energie  et  lubrifiants",VLOOKUP($A95,OUTIL!$CY:$DD,D$1,FALSE),IF($A$75="Or industriel",VLOOKUP($A95,OUTIL!$DG:$DL,D$1,FALSE),IF($A$75="Produits bruts d'origine animale et vegetale",VLOOKUP($A95,OUTIL!$DO:$DT,D$1,FALSE),IF($A$75="Produits bruts d'origine minerale",VLOOKUP($A95,OUTIL!$DW:$EB,D$1,FALSE),IF($A$75="Produits finis de consommation",VLOOKUP($A95,OUTIL!$EE:$EJ,D$1,FALSE),IF($A$75="Produits finis d'equipement agricole",VLOOKUP($A95,OUTIL!$EM:$ER,D$1,FALSE),IF($A$75="Produits finis d'equipement industriel",VLOOKUP($A95,OUTIL!$EU:$EZ,D$1,FALSE),"Ahmadovitch")))))))))/1000,0)</f>
        <v>1129621</v>
      </c>
      <c r="E95" s="5">
        <f>ROUND(IF($A$75="Alimentation, boissons et tabacs",VLOOKUP($A95,OUTIL!$CH:$CM,E$1,FALSE),IF($A$75="Demi produits",VLOOKUP($A95,OUTIL!$CQ:$CV,E$1,FALSE),IF($A$75="Energie  et  lubrifiants",VLOOKUP($A95,OUTIL!$CY:$DD,E$1,FALSE),IF($A$75="Or industriel",VLOOKUP($A95,OUTIL!$DG:$DL,E$1,FALSE),IF($A$75="Produits bruts d'origine animale et vegetale",VLOOKUP($A95,OUTIL!$DO:$DT,E$1,FALSE),IF($A$75="Produits bruts d'origine minerale",VLOOKUP($A95,OUTIL!$DW:$EB,E$1,FALSE),IF($A$75="Produits finis de consommation",VLOOKUP($A95,OUTIL!$EE:$EJ,E$1,FALSE),IF($A$75="Produits finis d'equipement agricole",VLOOKUP($A95,OUTIL!$EM:$ER,E$1,FALSE),IF($A$75="Produits finis d'equipement industriel",VLOOKUP($A95,OUTIL!$EU:$EZ,E$1,FALSE),"Ahmadovitch")))))))))/1000,0)</f>
        <v>53840</v>
      </c>
      <c r="F95" s="5">
        <f>ROUND(IF($A$75="Alimentation, boissons et tabacs",VLOOKUP($A95,OUTIL!$CH:$CM,F$1,FALSE),IF($A$75="Demi produits",VLOOKUP($A95,OUTIL!$CQ:$CV,F$1,FALSE),IF($A$75="Energie  et  lubrifiants",VLOOKUP($A95,OUTIL!$CY:$DD,F$1,FALSE),IF($A$75="Or industriel",VLOOKUP($A95,OUTIL!$DG:$DL,F$1,FALSE),IF($A$75="Produits bruts d'origine animale et vegetale",VLOOKUP($A95,OUTIL!$DO:$DT,F$1,FALSE),IF($A$75="Produits bruts d'origine minerale",VLOOKUP($A95,OUTIL!$DW:$EB,F$1,FALSE),IF($A$75="Produits finis de consommation",VLOOKUP($A95,OUTIL!$EE:$EJ,F$1,FALSE),IF($A$75="Produits finis d'equipement agricole",VLOOKUP($A95,OUTIL!$EM:$ER,F$1,FALSE),IF($A$75="Produits finis d'equipement industriel",VLOOKUP($A95,OUTIL!$EU:$EZ,F$1,FALSE),"Ahmadovitch")))))))))/1000,0)</f>
        <v>1227195</v>
      </c>
    </row>
    <row r="96" spans="1:6" ht="16.5" x14ac:dyDescent="0.3">
      <c r="A96">
        <v>21</v>
      </c>
      <c r="B96" s="5" t="str">
        <f>IF($A$75="Alimentation, boissons et tabacs",VLOOKUP(VLOOKUP($A96,OUTIL!$CH:$CM,B$1,FALSE),REF!$K:$L,2,FALSE),IF($A$75="Demi produits",VLOOKUP(VLOOKUP($A96,OUTIL!$CQ:$CV,B$1,FALSE),REF!$N:$O,2,FALSE),IF($A$75="Energie  et  lubrifiants",VLOOKUP(VLOOKUP($A96,OUTIL!$CY:$DD,B$1,FALSE),REF!$Z:$AA,2,FALSE),IF($A$75="Or industriel",VLOOKUP(VLOOKUP($A96,OUTIL!$DG:$DL,B$1,FALSE),REF!$AC:$AD,2,FALSE),IF($A$75="Produits bruts d'origine animale et vegetale",VLOOKUP(VLOOKUP($A96,OUTIL!$DO:$DT,B$1,FALSE),REF!$Q:$R,2,FALSE),IF($A$75="Produits bruts d'origine minerale",VLOOKUP(VLOOKUP($A96,OUTIL!$DW:$EB,B$1,FALSE),REF!$AF:$AG,2,FALSE),IF($A$75="Produits finis de consommation",VLOOKUP(VLOOKUP($A96,OUTIL!$EE:$EJ,B$1,FALSE),REF!$T:$U,2,FALSE),IF($A$75="Produits finis d'equipement agricole",VLOOKUP(VLOOKUP($A96,OUTIL!$EM:$ER,B$1,FALSE),REF!$AI:$AJ,2,FALSE),IF($A$75="Produits finis d'equipement industriel",VLOOKUP(VLOOKUP($A96,OUTIL!$EU:$EZ,B$1,FALSE),REF!$W:$X,2,FALSE),"Ahmadovitch")))))))))</f>
        <v>Autres métaux communs et ouvrages en ces matières</v>
      </c>
      <c r="C96" s="5">
        <f>ROUND(IF($A$75="Alimentation, boissons et tabacs",VLOOKUP($A96,OUTIL!$CH:$CM,C$1,FALSE),IF($A$75="Demi produits",VLOOKUP($A96,OUTIL!$CQ:$CV,C$1,FALSE),IF($A$75="Energie  et  lubrifiants",VLOOKUP($A96,OUTIL!$CY:$DD,C$1,FALSE),IF($A$75="Or industriel",VLOOKUP($A96,OUTIL!$DG:$DL,C$1,FALSE),IF($A$75="Produits bruts d'origine animale et vegetale",VLOOKUP($A96,OUTIL!$DO:$DT,C$1,FALSE),IF($A$75="Produits bruts d'origine minerale",VLOOKUP($A96,OUTIL!$DW:$EB,C$1,FALSE),IF($A$75="Produits finis de consommation",VLOOKUP($A96,OUTIL!$EE:$EJ,C$1,FALSE),IF($A$75="Produits finis d'equipement agricole",VLOOKUP($A96,OUTIL!$EM:$ER,C$1,FALSE),IF($A$75="Produits finis d'equipement industriel",VLOOKUP($A96,OUTIL!$EU:$EZ,C$1,FALSE),"Ahmadovitch")))))))))/1000,0)</f>
        <v>10940</v>
      </c>
      <c r="D96" s="5">
        <f>ROUND(IF($A$75="Alimentation, boissons et tabacs",VLOOKUP($A96,OUTIL!$CH:$CM,D$1,FALSE),IF($A$75="Demi produits",VLOOKUP($A96,OUTIL!$CQ:$CV,D$1,FALSE),IF($A$75="Energie  et  lubrifiants",VLOOKUP($A96,OUTIL!$CY:$DD,D$1,FALSE),IF($A$75="Or industriel",VLOOKUP($A96,OUTIL!$DG:$DL,D$1,FALSE),IF($A$75="Produits bruts d'origine animale et vegetale",VLOOKUP($A96,OUTIL!$DO:$DT,D$1,FALSE),IF($A$75="Produits bruts d'origine minerale",VLOOKUP($A96,OUTIL!$DW:$EB,D$1,FALSE),IF($A$75="Produits finis de consommation",VLOOKUP($A96,OUTIL!$EE:$EJ,D$1,FALSE),IF($A$75="Produits finis d'equipement agricole",VLOOKUP($A96,OUTIL!$EM:$ER,D$1,FALSE),IF($A$75="Produits finis d'equipement industriel",VLOOKUP($A96,OUTIL!$EU:$EZ,D$1,FALSE),"Ahmadovitch")))))))))/1000,0)</f>
        <v>1126530</v>
      </c>
      <c r="E96" s="5">
        <f>ROUND(IF($A$75="Alimentation, boissons et tabacs",VLOOKUP($A96,OUTIL!$CH:$CM,E$1,FALSE),IF($A$75="Demi produits",VLOOKUP($A96,OUTIL!$CQ:$CV,E$1,FALSE),IF($A$75="Energie  et  lubrifiants",VLOOKUP($A96,OUTIL!$CY:$DD,E$1,FALSE),IF($A$75="Or industriel",VLOOKUP($A96,OUTIL!$DG:$DL,E$1,FALSE),IF($A$75="Produits bruts d'origine animale et vegetale",VLOOKUP($A96,OUTIL!$DO:$DT,E$1,FALSE),IF($A$75="Produits bruts d'origine minerale",VLOOKUP($A96,OUTIL!$DW:$EB,E$1,FALSE),IF($A$75="Produits finis de consommation",VLOOKUP($A96,OUTIL!$EE:$EJ,E$1,FALSE),IF($A$75="Produits finis d'equipement agricole",VLOOKUP($A96,OUTIL!$EM:$ER,E$1,FALSE),IF($A$75="Produits finis d'equipement industriel",VLOOKUP($A96,OUTIL!$EU:$EZ,E$1,FALSE),"Ahmadovitch")))))))))/1000,0)</f>
        <v>9828</v>
      </c>
      <c r="F96" s="5">
        <f>ROUND(IF($A$75="Alimentation, boissons et tabacs",VLOOKUP($A96,OUTIL!$CH:$CM,F$1,FALSE),IF($A$75="Demi produits",VLOOKUP($A96,OUTIL!$CQ:$CV,F$1,FALSE),IF($A$75="Energie  et  lubrifiants",VLOOKUP($A96,OUTIL!$CY:$DD,F$1,FALSE),IF($A$75="Or industriel",VLOOKUP($A96,OUTIL!$DG:$DL,F$1,FALSE),IF($A$75="Produits bruts d'origine animale et vegetale",VLOOKUP($A96,OUTIL!$DO:$DT,F$1,FALSE),IF($A$75="Produits bruts d'origine minerale",VLOOKUP($A96,OUTIL!$DW:$EB,F$1,FALSE),IF($A$75="Produits finis de consommation",VLOOKUP($A96,OUTIL!$EE:$EJ,F$1,FALSE),IF($A$75="Produits finis d'equipement agricole",VLOOKUP($A96,OUTIL!$EM:$ER,F$1,FALSE),IF($A$75="Produits finis d'equipement industriel",VLOOKUP($A96,OUTIL!$EU:$EZ,F$1,FALSE),"Ahmadovitch")))))))))/1000,0)</f>
        <v>962718</v>
      </c>
    </row>
    <row r="97" spans="1:6" ht="16.5" x14ac:dyDescent="0.3">
      <c r="A97">
        <v>22</v>
      </c>
      <c r="B97" s="5" t="str">
        <f>IF($A$75="Alimentation, boissons et tabacs",VLOOKUP(VLOOKUP($A97,OUTIL!$CH:$CM,B$1,FALSE),REF!$K:$L,2,FALSE),IF($A$75="Demi produits",VLOOKUP(VLOOKUP($A97,OUTIL!$CQ:$CV,B$1,FALSE),REF!$N:$O,2,FALSE),IF($A$75="Energie  et  lubrifiants",VLOOKUP(VLOOKUP($A97,OUTIL!$CY:$DD,B$1,FALSE),REF!$Z:$AA,2,FALSE),IF($A$75="Or industriel",VLOOKUP(VLOOKUP($A97,OUTIL!$DG:$DL,B$1,FALSE),REF!$AC:$AD,2,FALSE),IF($A$75="Produits bruts d'origine animale et vegetale",VLOOKUP(VLOOKUP($A97,OUTIL!$DO:$DT,B$1,FALSE),REF!$Q:$R,2,FALSE),IF($A$75="Produits bruts d'origine minerale",VLOOKUP(VLOOKUP($A97,OUTIL!$DW:$EB,B$1,FALSE),REF!$AF:$AG,2,FALSE),IF($A$75="Produits finis de consommation",VLOOKUP(VLOOKUP($A97,OUTIL!$EE:$EJ,B$1,FALSE),REF!$T:$U,2,FALSE),IF($A$75="Produits finis d'equipement agricole",VLOOKUP(VLOOKUP($A97,OUTIL!$EM:$ER,B$1,FALSE),REF!$AI:$AJ,2,FALSE),IF($A$75="Produits finis d'equipement industriel",VLOOKUP(VLOOKUP($A97,OUTIL!$EU:$EZ,B$1,FALSE),REF!$W:$X,2,FALSE),"Ahmadovitch")))))))))</f>
        <v>Désinfectants et produits similaires</v>
      </c>
      <c r="C97" s="5">
        <f>ROUND(IF($A$75="Alimentation, boissons et tabacs",VLOOKUP($A97,OUTIL!$CH:$CM,C$1,FALSE),IF($A$75="Demi produits",VLOOKUP($A97,OUTIL!$CQ:$CV,C$1,FALSE),IF($A$75="Energie  et  lubrifiants",VLOOKUP($A97,OUTIL!$CY:$DD,C$1,FALSE),IF($A$75="Or industriel",VLOOKUP($A97,OUTIL!$DG:$DL,C$1,FALSE),IF($A$75="Produits bruts d'origine animale et vegetale",VLOOKUP($A97,OUTIL!$DO:$DT,C$1,FALSE),IF($A$75="Produits bruts d'origine minerale",VLOOKUP($A97,OUTIL!$DW:$EB,C$1,FALSE),IF($A$75="Produits finis de consommation",VLOOKUP($A97,OUTIL!$EE:$EJ,C$1,FALSE),IF($A$75="Produits finis d'equipement agricole",VLOOKUP($A97,OUTIL!$EM:$ER,C$1,FALSE),IF($A$75="Produits finis d'equipement industriel",VLOOKUP($A97,OUTIL!$EU:$EZ,C$1,FALSE),"Ahmadovitch")))))))))/1000,0)</f>
        <v>15317</v>
      </c>
      <c r="D97" s="5">
        <f>ROUND(IF($A$75="Alimentation, boissons et tabacs",VLOOKUP($A97,OUTIL!$CH:$CM,D$1,FALSE),IF($A$75="Demi produits",VLOOKUP($A97,OUTIL!$CQ:$CV,D$1,FALSE),IF($A$75="Energie  et  lubrifiants",VLOOKUP($A97,OUTIL!$CY:$DD,D$1,FALSE),IF($A$75="Or industriel",VLOOKUP($A97,OUTIL!$DG:$DL,D$1,FALSE),IF($A$75="Produits bruts d'origine animale et vegetale",VLOOKUP($A97,OUTIL!$DO:$DT,D$1,FALSE),IF($A$75="Produits bruts d'origine minerale",VLOOKUP($A97,OUTIL!$DW:$EB,D$1,FALSE),IF($A$75="Produits finis de consommation",VLOOKUP($A97,OUTIL!$EE:$EJ,D$1,FALSE),IF($A$75="Produits finis d'equipement agricole",VLOOKUP($A97,OUTIL!$EM:$ER,D$1,FALSE),IF($A$75="Produits finis d'equipement industriel",VLOOKUP($A97,OUTIL!$EU:$EZ,D$1,FALSE),"Ahmadovitch")))))))))/1000,0)</f>
        <v>1060201</v>
      </c>
      <c r="E97" s="5">
        <f>ROUND(IF($A$75="Alimentation, boissons et tabacs",VLOOKUP($A97,OUTIL!$CH:$CM,E$1,FALSE),IF($A$75="Demi produits",VLOOKUP($A97,OUTIL!$CQ:$CV,E$1,FALSE),IF($A$75="Energie  et  lubrifiants",VLOOKUP($A97,OUTIL!$CY:$DD,E$1,FALSE),IF($A$75="Or industriel",VLOOKUP($A97,OUTIL!$DG:$DL,E$1,FALSE),IF($A$75="Produits bruts d'origine animale et vegetale",VLOOKUP($A97,OUTIL!$DO:$DT,E$1,FALSE),IF($A$75="Produits bruts d'origine minerale",VLOOKUP($A97,OUTIL!$DW:$EB,E$1,FALSE),IF($A$75="Produits finis de consommation",VLOOKUP($A97,OUTIL!$EE:$EJ,E$1,FALSE),IF($A$75="Produits finis d'equipement agricole",VLOOKUP($A97,OUTIL!$EM:$ER,E$1,FALSE),IF($A$75="Produits finis d'equipement industriel",VLOOKUP($A97,OUTIL!$EU:$EZ,E$1,FALSE),"Ahmadovitch")))))))))/1000,0)</f>
        <v>16275</v>
      </c>
      <c r="F97" s="5">
        <f>ROUND(IF($A$75="Alimentation, boissons et tabacs",VLOOKUP($A97,OUTIL!$CH:$CM,F$1,FALSE),IF($A$75="Demi produits",VLOOKUP($A97,OUTIL!$CQ:$CV,F$1,FALSE),IF($A$75="Energie  et  lubrifiants",VLOOKUP($A97,OUTIL!$CY:$DD,F$1,FALSE),IF($A$75="Or industriel",VLOOKUP($A97,OUTIL!$DG:$DL,F$1,FALSE),IF($A$75="Produits bruts d'origine animale et vegetale",VLOOKUP($A97,OUTIL!$DO:$DT,F$1,FALSE),IF($A$75="Produits bruts d'origine minerale",VLOOKUP($A97,OUTIL!$DW:$EB,F$1,FALSE),IF($A$75="Produits finis de consommation",VLOOKUP($A97,OUTIL!$EE:$EJ,F$1,FALSE),IF($A$75="Produits finis d'equipement agricole",VLOOKUP($A97,OUTIL!$EM:$ER,F$1,FALSE),IF($A$75="Produits finis d'equipement industriel",VLOOKUP($A97,OUTIL!$EU:$EZ,F$1,FALSE),"Ahmadovitch")))))))))/1000,0)</f>
        <v>1178014</v>
      </c>
    </row>
    <row r="98" spans="1:6" ht="16.5" x14ac:dyDescent="0.3">
      <c r="A98">
        <v>23</v>
      </c>
      <c r="B98" s="5" t="str">
        <f>IF($A$75="Alimentation, boissons et tabacs",VLOOKUP(VLOOKUP($A98,OUTIL!$CH:$CM,B$1,FALSE),REF!$K:$L,2,FALSE),IF($A$75="Demi produits",VLOOKUP(VLOOKUP($A98,OUTIL!$CQ:$CV,B$1,FALSE),REF!$N:$O,2,FALSE),IF($A$75="Energie  et  lubrifiants",VLOOKUP(VLOOKUP($A98,OUTIL!$CY:$DD,B$1,FALSE),REF!$Z:$AA,2,FALSE),IF($A$75="Or industriel",VLOOKUP(VLOOKUP($A98,OUTIL!$DG:$DL,B$1,FALSE),REF!$AC:$AD,2,FALSE),IF($A$75="Produits bruts d'origine animale et vegetale",VLOOKUP(VLOOKUP($A98,OUTIL!$DO:$DT,B$1,FALSE),REF!$Q:$R,2,FALSE),IF($A$75="Produits bruts d'origine minerale",VLOOKUP(VLOOKUP($A98,OUTIL!$DW:$EB,B$1,FALSE),REF!$AF:$AG,2,FALSE),IF($A$75="Produits finis de consommation",VLOOKUP(VLOOKUP($A98,OUTIL!$EE:$EJ,B$1,FALSE),REF!$T:$U,2,FALSE),IF($A$75="Produits finis d'equipement agricole",VLOOKUP(VLOOKUP($A98,OUTIL!$EM:$ER,B$1,FALSE),REF!$AI:$AJ,2,FALSE),IF($A$75="Produits finis d'equipement industriel",VLOOKUP(VLOOKUP($A98,OUTIL!$EU:$EZ,B$1,FALSE),REF!$W:$X,2,FALSE),"Ahmadovitch")))))))))</f>
        <v>Quincaillerie sauf de ménage</v>
      </c>
      <c r="C98" s="5">
        <f>ROUND(IF($A$75="Alimentation, boissons et tabacs",VLOOKUP($A98,OUTIL!$CH:$CM,C$1,FALSE),IF($A$75="Demi produits",VLOOKUP($A98,OUTIL!$CQ:$CV,C$1,FALSE),IF($A$75="Energie  et  lubrifiants",VLOOKUP($A98,OUTIL!$CY:$DD,C$1,FALSE),IF($A$75="Or industriel",VLOOKUP($A98,OUTIL!$DG:$DL,C$1,FALSE),IF($A$75="Produits bruts d'origine animale et vegetale",VLOOKUP($A98,OUTIL!$DO:$DT,C$1,FALSE),IF($A$75="Produits bruts d'origine minerale",VLOOKUP($A98,OUTIL!$DW:$EB,C$1,FALSE),IF($A$75="Produits finis de consommation",VLOOKUP($A98,OUTIL!$EE:$EJ,C$1,FALSE),IF($A$75="Produits finis d'equipement agricole",VLOOKUP($A98,OUTIL!$EM:$ER,C$1,FALSE),IF($A$75="Produits finis d'equipement industriel",VLOOKUP($A98,OUTIL!$EU:$EZ,C$1,FALSE),"Ahmadovitch")))))))))/1000,0)</f>
        <v>28415</v>
      </c>
      <c r="D98" s="5">
        <f>ROUND(IF($A$75="Alimentation, boissons et tabacs",VLOOKUP($A98,OUTIL!$CH:$CM,D$1,FALSE),IF($A$75="Demi produits",VLOOKUP($A98,OUTIL!$CQ:$CV,D$1,FALSE),IF($A$75="Energie  et  lubrifiants",VLOOKUP($A98,OUTIL!$CY:$DD,D$1,FALSE),IF($A$75="Or industriel",VLOOKUP($A98,OUTIL!$DG:$DL,D$1,FALSE),IF($A$75="Produits bruts d'origine animale et vegetale",VLOOKUP($A98,OUTIL!$DO:$DT,D$1,FALSE),IF($A$75="Produits bruts d'origine minerale",VLOOKUP($A98,OUTIL!$DW:$EB,D$1,FALSE),IF($A$75="Produits finis de consommation",VLOOKUP($A98,OUTIL!$EE:$EJ,D$1,FALSE),IF($A$75="Produits finis d'equipement agricole",VLOOKUP($A98,OUTIL!$EM:$ER,D$1,FALSE),IF($A$75="Produits finis d'equipement industriel",VLOOKUP($A98,OUTIL!$EU:$EZ,D$1,FALSE),"Ahmadovitch")))))))))/1000,0)</f>
        <v>1040795</v>
      </c>
      <c r="E98" s="5">
        <f>ROUND(IF($A$75="Alimentation, boissons et tabacs",VLOOKUP($A98,OUTIL!$CH:$CM,E$1,FALSE),IF($A$75="Demi produits",VLOOKUP($A98,OUTIL!$CQ:$CV,E$1,FALSE),IF($A$75="Energie  et  lubrifiants",VLOOKUP($A98,OUTIL!$CY:$DD,E$1,FALSE),IF($A$75="Or industriel",VLOOKUP($A98,OUTIL!$DG:$DL,E$1,FALSE),IF($A$75="Produits bruts d'origine animale et vegetale",VLOOKUP($A98,OUTIL!$DO:$DT,E$1,FALSE),IF($A$75="Produits bruts d'origine minerale",VLOOKUP($A98,OUTIL!$DW:$EB,E$1,FALSE),IF($A$75="Produits finis de consommation",VLOOKUP($A98,OUTIL!$EE:$EJ,E$1,FALSE),IF($A$75="Produits finis d'equipement agricole",VLOOKUP($A98,OUTIL!$EM:$ER,E$1,FALSE),IF($A$75="Produits finis d'equipement industriel",VLOOKUP($A98,OUTIL!$EU:$EZ,E$1,FALSE),"Ahmadovitch")))))))))/1000,0)</f>
        <v>25586</v>
      </c>
      <c r="F98" s="5">
        <f>ROUND(IF($A$75="Alimentation, boissons et tabacs",VLOOKUP($A98,OUTIL!$CH:$CM,F$1,FALSE),IF($A$75="Demi produits",VLOOKUP($A98,OUTIL!$CQ:$CV,F$1,FALSE),IF($A$75="Energie  et  lubrifiants",VLOOKUP($A98,OUTIL!$CY:$DD,F$1,FALSE),IF($A$75="Or industriel",VLOOKUP($A98,OUTIL!$DG:$DL,F$1,FALSE),IF($A$75="Produits bruts d'origine animale et vegetale",VLOOKUP($A98,OUTIL!$DO:$DT,F$1,FALSE),IF($A$75="Produits bruts d'origine minerale",VLOOKUP($A98,OUTIL!$DW:$EB,F$1,FALSE),IF($A$75="Produits finis de consommation",VLOOKUP($A98,OUTIL!$EE:$EJ,F$1,FALSE),IF($A$75="Produits finis d'equipement agricole",VLOOKUP($A98,OUTIL!$EM:$ER,F$1,FALSE),IF($A$75="Produits finis d'equipement industriel",VLOOKUP($A98,OUTIL!$EU:$EZ,F$1,FALSE),"Ahmadovitch")))))))))/1000,0)</f>
        <v>981919</v>
      </c>
    </row>
    <row r="99" spans="1:6" ht="16.5" x14ac:dyDescent="0.3">
      <c r="A99">
        <v>24</v>
      </c>
      <c r="B99" s="5" t="str">
        <f>IF($A$75="Alimentation, boissons et tabacs",VLOOKUP(VLOOKUP($A99,OUTIL!$CH:$CM,B$1,FALSE),REF!$K:$L,2,FALSE),IF($A$75="Demi produits",VLOOKUP(VLOOKUP($A99,OUTIL!$CQ:$CV,B$1,FALSE),REF!$N:$O,2,FALSE),IF($A$75="Energie  et  lubrifiants",VLOOKUP(VLOOKUP($A99,OUTIL!$CY:$DD,B$1,FALSE),REF!$Z:$AA,2,FALSE),IF($A$75="Or industriel",VLOOKUP(VLOOKUP($A99,OUTIL!$DG:$DL,B$1,FALSE),REF!$AC:$AD,2,FALSE),IF($A$75="Produits bruts d'origine animale et vegetale",VLOOKUP(VLOOKUP($A99,OUTIL!$DO:$DT,B$1,FALSE),REF!$Q:$R,2,FALSE),IF($A$75="Produits bruts d'origine minerale",VLOOKUP(VLOOKUP($A99,OUTIL!$DW:$EB,B$1,FALSE),REF!$AF:$AG,2,FALSE),IF($A$75="Produits finis de consommation",VLOOKUP(VLOOKUP($A99,OUTIL!$EE:$EJ,B$1,FALSE),REF!$T:$U,2,FALSE),IF($A$75="Produits finis d'equipement agricole",VLOOKUP(VLOOKUP($A99,OUTIL!$EM:$ER,B$1,FALSE),REF!$AI:$AJ,2,FALSE),IF($A$75="Produits finis d'equipement industriel",VLOOKUP(VLOOKUP($A99,OUTIL!$EU:$EZ,B$1,FALSE),REF!$W:$X,2,FALSE),"Ahmadovitch")))))))))</f>
        <v>Articles de robinetterie et organes similaires</v>
      </c>
      <c r="C99" s="5">
        <f>ROUND(IF($A$75="Alimentation, boissons et tabacs",VLOOKUP($A99,OUTIL!$CH:$CM,C$1,FALSE),IF($A$75="Demi produits",VLOOKUP($A99,OUTIL!$CQ:$CV,C$1,FALSE),IF($A$75="Energie  et  lubrifiants",VLOOKUP($A99,OUTIL!$CY:$DD,C$1,FALSE),IF($A$75="Or industriel",VLOOKUP($A99,OUTIL!$DG:$DL,C$1,FALSE),IF($A$75="Produits bruts d'origine animale et vegetale",VLOOKUP($A99,OUTIL!$DO:$DT,C$1,FALSE),IF($A$75="Produits bruts d'origine minerale",VLOOKUP($A99,OUTIL!$DW:$EB,C$1,FALSE),IF($A$75="Produits finis de consommation",VLOOKUP($A99,OUTIL!$EE:$EJ,C$1,FALSE),IF($A$75="Produits finis d'equipement agricole",VLOOKUP($A99,OUTIL!$EM:$ER,C$1,FALSE),IF($A$75="Produits finis d'equipement industriel",VLOOKUP($A99,OUTIL!$EU:$EZ,C$1,FALSE),"Ahmadovitch")))))))))/1000,0)</f>
        <v>6625</v>
      </c>
      <c r="D99" s="5">
        <f>ROUND(IF($A$75="Alimentation, boissons et tabacs",VLOOKUP($A99,OUTIL!$CH:$CM,D$1,FALSE),IF($A$75="Demi produits",VLOOKUP($A99,OUTIL!$CQ:$CV,D$1,FALSE),IF($A$75="Energie  et  lubrifiants",VLOOKUP($A99,OUTIL!$CY:$DD,D$1,FALSE),IF($A$75="Or industriel",VLOOKUP($A99,OUTIL!$DG:$DL,D$1,FALSE),IF($A$75="Produits bruts d'origine animale et vegetale",VLOOKUP($A99,OUTIL!$DO:$DT,D$1,FALSE),IF($A$75="Produits bruts d'origine minerale",VLOOKUP($A99,OUTIL!$DW:$EB,D$1,FALSE),IF($A$75="Produits finis de consommation",VLOOKUP($A99,OUTIL!$EE:$EJ,D$1,FALSE),IF($A$75="Produits finis d'equipement agricole",VLOOKUP($A99,OUTIL!$EM:$ER,D$1,FALSE),IF($A$75="Produits finis d'equipement industriel",VLOOKUP($A99,OUTIL!$EU:$EZ,D$1,FALSE),"Ahmadovitch")))))))))/1000,0)</f>
        <v>938967</v>
      </c>
      <c r="E99" s="5">
        <f>ROUND(IF($A$75="Alimentation, boissons et tabacs",VLOOKUP($A99,OUTIL!$CH:$CM,E$1,FALSE),IF($A$75="Demi produits",VLOOKUP($A99,OUTIL!$CQ:$CV,E$1,FALSE),IF($A$75="Energie  et  lubrifiants",VLOOKUP($A99,OUTIL!$CY:$DD,E$1,FALSE),IF($A$75="Or industriel",VLOOKUP($A99,OUTIL!$DG:$DL,E$1,FALSE),IF($A$75="Produits bruts d'origine animale et vegetale",VLOOKUP($A99,OUTIL!$DO:$DT,E$1,FALSE),IF($A$75="Produits bruts d'origine minerale",VLOOKUP($A99,OUTIL!$DW:$EB,E$1,FALSE),IF($A$75="Produits finis de consommation",VLOOKUP($A99,OUTIL!$EE:$EJ,E$1,FALSE),IF($A$75="Produits finis d'equipement agricole",VLOOKUP($A99,OUTIL!$EM:$ER,E$1,FALSE),IF($A$75="Produits finis d'equipement industriel",VLOOKUP($A99,OUTIL!$EU:$EZ,E$1,FALSE),"Ahmadovitch")))))))))/1000,0)</f>
        <v>4953</v>
      </c>
      <c r="F99" s="5">
        <f>ROUND(IF($A$75="Alimentation, boissons et tabacs",VLOOKUP($A99,OUTIL!$CH:$CM,F$1,FALSE),IF($A$75="Demi produits",VLOOKUP($A99,OUTIL!$CQ:$CV,F$1,FALSE),IF($A$75="Energie  et  lubrifiants",VLOOKUP($A99,OUTIL!$CY:$DD,F$1,FALSE),IF($A$75="Or industriel",VLOOKUP($A99,OUTIL!$DG:$DL,F$1,FALSE),IF($A$75="Produits bruts d'origine animale et vegetale",VLOOKUP($A99,OUTIL!$DO:$DT,F$1,FALSE),IF($A$75="Produits bruts d'origine minerale",VLOOKUP($A99,OUTIL!$DW:$EB,F$1,FALSE),IF($A$75="Produits finis de consommation",VLOOKUP($A99,OUTIL!$EE:$EJ,F$1,FALSE),IF($A$75="Produits finis d'equipement agricole",VLOOKUP($A99,OUTIL!$EM:$ER,F$1,FALSE),IF($A$75="Produits finis d'equipement industriel",VLOOKUP($A99,OUTIL!$EU:$EZ,F$1,FALSE),"Ahmadovitch")))))))))/1000,0)</f>
        <v>693705</v>
      </c>
    </row>
    <row r="100" spans="1:6" ht="16.5" x14ac:dyDescent="0.3">
      <c r="A100">
        <v>25</v>
      </c>
      <c r="B100" s="5" t="str">
        <f>IF($A$75="Alimentation, boissons et tabacs",VLOOKUP(VLOOKUP($A100,OUTIL!$CH:$CM,B$1,FALSE),REF!$K:$L,2,FALSE),IF($A$75="Demi produits",VLOOKUP(VLOOKUP($A100,OUTIL!$CQ:$CV,B$1,FALSE),REF!$N:$O,2,FALSE),IF($A$75="Energie  et  lubrifiants",VLOOKUP(VLOOKUP($A100,OUTIL!$CY:$DD,B$1,FALSE),REF!$Z:$AA,2,FALSE),IF($A$75="Or industriel",VLOOKUP(VLOOKUP($A100,OUTIL!$DG:$DL,B$1,FALSE),REF!$AC:$AD,2,FALSE),IF($A$75="Produits bruts d'origine animale et vegetale",VLOOKUP(VLOOKUP($A100,OUTIL!$DO:$DT,B$1,FALSE),REF!$Q:$R,2,FALSE),IF($A$75="Produits bruts d'origine minerale",VLOOKUP(VLOOKUP($A100,OUTIL!$DW:$EB,B$1,FALSE),REF!$AF:$AG,2,FALSE),IF($A$75="Produits finis de consommation",VLOOKUP(VLOOKUP($A100,OUTIL!$EE:$EJ,B$1,FALSE),REF!$T:$U,2,FALSE),IF($A$75="Produits finis d'equipement agricole",VLOOKUP(VLOOKUP($A100,OUTIL!$EM:$ER,B$1,FALSE),REF!$AI:$AJ,2,FALSE),IF($A$75="Produits finis d'equipement industriel",VLOOKUP(VLOOKUP($A100,OUTIL!$EU:$EZ,B$1,FALSE),REF!$W:$X,2,FALSE),"Ahmadovitch")))))))))</f>
        <v>Tôles et bandes en aluminium</v>
      </c>
      <c r="C100" s="5">
        <f>ROUND(IF($A$75="Alimentation, boissons et tabacs",VLOOKUP($A100,OUTIL!$CH:$CM,C$1,FALSE),IF($A$75="Demi produits",VLOOKUP($A100,OUTIL!$CQ:$CV,C$1,FALSE),IF($A$75="Energie  et  lubrifiants",VLOOKUP($A100,OUTIL!$CY:$DD,C$1,FALSE),IF($A$75="Or industriel",VLOOKUP($A100,OUTIL!$DG:$DL,C$1,FALSE),IF($A$75="Produits bruts d'origine animale et vegetale",VLOOKUP($A100,OUTIL!$DO:$DT,C$1,FALSE),IF($A$75="Produits bruts d'origine minerale",VLOOKUP($A100,OUTIL!$DW:$EB,C$1,FALSE),IF($A$75="Produits finis de consommation",VLOOKUP($A100,OUTIL!$EE:$EJ,C$1,FALSE),IF($A$75="Produits finis d'equipement agricole",VLOOKUP($A100,OUTIL!$EM:$ER,C$1,FALSE),IF($A$75="Produits finis d'equipement industriel",VLOOKUP($A100,OUTIL!$EU:$EZ,C$1,FALSE),"Ahmadovitch")))))))))/1000,0)</f>
        <v>22665</v>
      </c>
      <c r="D100" s="5">
        <f>ROUND(IF($A$75="Alimentation, boissons et tabacs",VLOOKUP($A100,OUTIL!$CH:$CM,D$1,FALSE),IF($A$75="Demi produits",VLOOKUP($A100,OUTIL!$CQ:$CV,D$1,FALSE),IF($A$75="Energie  et  lubrifiants",VLOOKUP($A100,OUTIL!$CY:$DD,D$1,FALSE),IF($A$75="Or industriel",VLOOKUP($A100,OUTIL!$DG:$DL,D$1,FALSE),IF($A$75="Produits bruts d'origine animale et vegetale",VLOOKUP($A100,OUTIL!$DO:$DT,D$1,FALSE),IF($A$75="Produits bruts d'origine minerale",VLOOKUP($A100,OUTIL!$DW:$EB,D$1,FALSE),IF($A$75="Produits finis de consommation",VLOOKUP($A100,OUTIL!$EE:$EJ,D$1,FALSE),IF($A$75="Produits finis d'equipement agricole",VLOOKUP($A100,OUTIL!$EM:$ER,D$1,FALSE),IF($A$75="Produits finis d'equipement industriel",VLOOKUP($A100,OUTIL!$EU:$EZ,D$1,FALSE),"Ahmadovitch")))))))))/1000,0)</f>
        <v>922611</v>
      </c>
      <c r="E100" s="5">
        <f>ROUND(IF($A$75="Alimentation, boissons et tabacs",VLOOKUP($A100,OUTIL!$CH:$CM,E$1,FALSE),IF($A$75="Demi produits",VLOOKUP($A100,OUTIL!$CQ:$CV,E$1,FALSE),IF($A$75="Energie  et  lubrifiants",VLOOKUP($A100,OUTIL!$CY:$DD,E$1,FALSE),IF($A$75="Or industriel",VLOOKUP($A100,OUTIL!$DG:$DL,E$1,FALSE),IF($A$75="Produits bruts d'origine animale et vegetale",VLOOKUP($A100,OUTIL!$DO:$DT,E$1,FALSE),IF($A$75="Produits bruts d'origine minerale",VLOOKUP($A100,OUTIL!$DW:$EB,E$1,FALSE),IF($A$75="Produits finis de consommation",VLOOKUP($A100,OUTIL!$EE:$EJ,E$1,FALSE),IF($A$75="Produits finis d'equipement agricole",VLOOKUP($A100,OUTIL!$EM:$ER,E$1,FALSE),IF($A$75="Produits finis d'equipement industriel",VLOOKUP($A100,OUTIL!$EU:$EZ,E$1,FALSE),"Ahmadovitch")))))))))/1000,0)</f>
        <v>26541</v>
      </c>
      <c r="F100" s="5">
        <f>ROUND(IF($A$75="Alimentation, boissons et tabacs",VLOOKUP($A100,OUTIL!$CH:$CM,F$1,FALSE),IF($A$75="Demi produits",VLOOKUP($A100,OUTIL!$CQ:$CV,F$1,FALSE),IF($A$75="Energie  et  lubrifiants",VLOOKUP($A100,OUTIL!$CY:$DD,F$1,FALSE),IF($A$75="Or industriel",VLOOKUP($A100,OUTIL!$DG:$DL,F$1,FALSE),IF($A$75="Produits bruts d'origine animale et vegetale",VLOOKUP($A100,OUTIL!$DO:$DT,F$1,FALSE),IF($A$75="Produits bruts d'origine minerale",VLOOKUP($A100,OUTIL!$DW:$EB,F$1,FALSE),IF($A$75="Produits finis de consommation",VLOOKUP($A100,OUTIL!$EE:$EJ,F$1,FALSE),IF($A$75="Produits finis d'equipement agricole",VLOOKUP($A100,OUTIL!$EM:$ER,F$1,FALSE),IF($A$75="Produits finis d'equipement industriel",VLOOKUP($A100,OUTIL!$EU:$EZ,F$1,FALSE),"Ahmadovitch")))))))))/1000,0)</f>
        <v>1102984</v>
      </c>
    </row>
    <row r="101" spans="1:6" ht="16.5" x14ac:dyDescent="0.3">
      <c r="A101">
        <v>26</v>
      </c>
      <c r="B101" s="5" t="str">
        <f>IF($A$75="Alimentation, boissons et tabacs",VLOOKUP(VLOOKUP($A101,OUTIL!$CH:$CM,B$1,FALSE),REF!$K:$L,2,FALSE),IF($A$75="Demi produits",VLOOKUP(VLOOKUP($A101,OUTIL!$CQ:$CV,B$1,FALSE),REF!$N:$O,2,FALSE),IF($A$75="Energie  et  lubrifiants",VLOOKUP(VLOOKUP($A101,OUTIL!$CY:$DD,B$1,FALSE),REF!$Z:$AA,2,FALSE),IF($A$75="Or industriel",VLOOKUP(VLOOKUP($A101,OUTIL!$DG:$DL,B$1,FALSE),REF!$AC:$AD,2,FALSE),IF($A$75="Produits bruts d'origine animale et vegetale",VLOOKUP(VLOOKUP($A101,OUTIL!$DO:$DT,B$1,FALSE),REF!$Q:$R,2,FALSE),IF($A$75="Produits bruts d'origine minerale",VLOOKUP(VLOOKUP($A101,OUTIL!$DW:$EB,B$1,FALSE),REF!$AF:$AG,2,FALSE),IF($A$75="Produits finis de consommation",VLOOKUP(VLOOKUP($A101,OUTIL!$EE:$EJ,B$1,FALSE),REF!$T:$U,2,FALSE),IF($A$75="Produits finis d'equipement agricole",VLOOKUP(VLOOKUP($A101,OUTIL!$EM:$ER,B$1,FALSE),REF!$AI:$AJ,2,FALSE),IF($A$75="Produits finis d'equipement industriel",VLOOKUP(VLOOKUP($A101,OUTIL!$EU:$EZ,B$1,FALSE),REF!$W:$X,2,FALSE),"Ahmadovitch")))))))))</f>
        <v>Tubes; tuyaux et leurs accessoires, en matière plastique</v>
      </c>
      <c r="C101" s="5">
        <f>ROUND(IF($A$75="Alimentation, boissons et tabacs",VLOOKUP($A101,OUTIL!$CH:$CM,C$1,FALSE),IF($A$75="Demi produits",VLOOKUP($A101,OUTIL!$CQ:$CV,C$1,FALSE),IF($A$75="Energie  et  lubrifiants",VLOOKUP($A101,OUTIL!$CY:$DD,C$1,FALSE),IF($A$75="Or industriel",VLOOKUP($A101,OUTIL!$DG:$DL,C$1,FALSE),IF($A$75="Produits bruts d'origine animale et vegetale",VLOOKUP($A101,OUTIL!$DO:$DT,C$1,FALSE),IF($A$75="Produits bruts d'origine minerale",VLOOKUP($A101,OUTIL!$DW:$EB,C$1,FALSE),IF($A$75="Produits finis de consommation",VLOOKUP($A101,OUTIL!$EE:$EJ,C$1,FALSE),IF($A$75="Produits finis d'equipement agricole",VLOOKUP($A101,OUTIL!$EM:$ER,C$1,FALSE),IF($A$75="Produits finis d'equipement industriel",VLOOKUP($A101,OUTIL!$EU:$EZ,C$1,FALSE),"Ahmadovitch")))))))))/1000,0)</f>
        <v>19533</v>
      </c>
      <c r="D101" s="5">
        <f>ROUND(IF($A$75="Alimentation, boissons et tabacs",VLOOKUP($A101,OUTIL!$CH:$CM,D$1,FALSE),IF($A$75="Demi produits",VLOOKUP($A101,OUTIL!$CQ:$CV,D$1,FALSE),IF($A$75="Energie  et  lubrifiants",VLOOKUP($A101,OUTIL!$CY:$DD,D$1,FALSE),IF($A$75="Or industriel",VLOOKUP($A101,OUTIL!$DG:$DL,D$1,FALSE),IF($A$75="Produits bruts d'origine animale et vegetale",VLOOKUP($A101,OUTIL!$DO:$DT,D$1,FALSE),IF($A$75="Produits bruts d'origine minerale",VLOOKUP($A101,OUTIL!$DW:$EB,D$1,FALSE),IF($A$75="Produits finis de consommation",VLOOKUP($A101,OUTIL!$EE:$EJ,D$1,FALSE),IF($A$75="Produits finis d'equipement agricole",VLOOKUP($A101,OUTIL!$EM:$ER,D$1,FALSE),IF($A$75="Produits finis d'equipement industriel",VLOOKUP($A101,OUTIL!$EU:$EZ,D$1,FALSE),"Ahmadovitch")))))))))/1000,0)</f>
        <v>786757</v>
      </c>
      <c r="E101" s="5">
        <f>ROUND(IF($A$75="Alimentation, boissons et tabacs",VLOOKUP($A101,OUTIL!$CH:$CM,E$1,FALSE),IF($A$75="Demi produits",VLOOKUP($A101,OUTIL!$CQ:$CV,E$1,FALSE),IF($A$75="Energie  et  lubrifiants",VLOOKUP($A101,OUTIL!$CY:$DD,E$1,FALSE),IF($A$75="Or industriel",VLOOKUP($A101,OUTIL!$DG:$DL,E$1,FALSE),IF($A$75="Produits bruts d'origine animale et vegetale",VLOOKUP($A101,OUTIL!$DO:$DT,E$1,FALSE),IF($A$75="Produits bruts d'origine minerale",VLOOKUP($A101,OUTIL!$DW:$EB,E$1,FALSE),IF($A$75="Produits finis de consommation",VLOOKUP($A101,OUTIL!$EE:$EJ,E$1,FALSE),IF($A$75="Produits finis d'equipement agricole",VLOOKUP($A101,OUTIL!$EM:$ER,E$1,FALSE),IF($A$75="Produits finis d'equipement industriel",VLOOKUP($A101,OUTIL!$EU:$EZ,E$1,FALSE),"Ahmadovitch")))))))))/1000,0)</f>
        <v>16004</v>
      </c>
      <c r="F101" s="5">
        <f>ROUND(IF($A$75="Alimentation, boissons et tabacs",VLOOKUP($A101,OUTIL!$CH:$CM,F$1,FALSE),IF($A$75="Demi produits",VLOOKUP($A101,OUTIL!$CQ:$CV,F$1,FALSE),IF($A$75="Energie  et  lubrifiants",VLOOKUP($A101,OUTIL!$CY:$DD,F$1,FALSE),IF($A$75="Or industriel",VLOOKUP($A101,OUTIL!$DG:$DL,F$1,FALSE),IF($A$75="Produits bruts d'origine animale et vegetale",VLOOKUP($A101,OUTIL!$DO:$DT,F$1,FALSE),IF($A$75="Produits bruts d'origine minerale",VLOOKUP($A101,OUTIL!$DW:$EB,F$1,FALSE),IF($A$75="Produits finis de consommation",VLOOKUP($A101,OUTIL!$EE:$EJ,F$1,FALSE),IF($A$75="Produits finis d'equipement agricole",VLOOKUP($A101,OUTIL!$EM:$ER,F$1,FALSE),IF($A$75="Produits finis d'equipement industriel",VLOOKUP($A101,OUTIL!$EU:$EZ,F$1,FALSE),"Ahmadovitch")))))))))/1000,0)</f>
        <v>689583</v>
      </c>
    </row>
    <row r="102" spans="1:6" ht="16.5" x14ac:dyDescent="0.3">
      <c r="A102">
        <v>27</v>
      </c>
      <c r="B102" s="5" t="str">
        <f>IF($A$75="Alimentation, boissons et tabacs",VLOOKUP(VLOOKUP($A102,OUTIL!$CH:$CM,B$1,FALSE),REF!$K:$L,2,FALSE),IF($A$75="Demi produits",VLOOKUP(VLOOKUP($A102,OUTIL!$CQ:$CV,B$1,FALSE),REF!$N:$O,2,FALSE),IF($A$75="Energie  et  lubrifiants",VLOOKUP(VLOOKUP($A102,OUTIL!$CY:$DD,B$1,FALSE),REF!$Z:$AA,2,FALSE),IF($A$75="Or industriel",VLOOKUP(VLOOKUP($A102,OUTIL!$DG:$DL,B$1,FALSE),REF!$AC:$AD,2,FALSE),IF($A$75="Produits bruts d'origine animale et vegetale",VLOOKUP(VLOOKUP($A102,OUTIL!$DO:$DT,B$1,FALSE),REF!$Q:$R,2,FALSE),IF($A$75="Produits bruts d'origine minerale",VLOOKUP(VLOOKUP($A102,OUTIL!$DW:$EB,B$1,FALSE),REF!$AF:$AG,2,FALSE),IF($A$75="Produits finis de consommation",VLOOKUP(VLOOKUP($A102,OUTIL!$EE:$EJ,B$1,FALSE),REF!$T:$U,2,FALSE),IF($A$75="Produits finis d'equipement agricole",VLOOKUP(VLOOKUP($A102,OUTIL!$EM:$ER,B$1,FALSE),REF!$AI:$AJ,2,FALSE),IF($A$75="Produits finis d'equipement industriel",VLOOKUP(VLOOKUP($A102,OUTIL!$EU:$EZ,B$1,FALSE),REF!$W:$X,2,FALSE),"Ahmadovitch")))))))))</f>
        <v>Boutons et leur parties en diverse matières</v>
      </c>
      <c r="C102" s="5">
        <f>ROUND(IF($A$75="Alimentation, boissons et tabacs",VLOOKUP($A102,OUTIL!$CH:$CM,C$1,FALSE),IF($A$75="Demi produits",VLOOKUP($A102,OUTIL!$CQ:$CV,C$1,FALSE),IF($A$75="Energie  et  lubrifiants",VLOOKUP($A102,OUTIL!$CY:$DD,C$1,FALSE),IF($A$75="Or industriel",VLOOKUP($A102,OUTIL!$DG:$DL,C$1,FALSE),IF($A$75="Produits bruts d'origine animale et vegetale",VLOOKUP($A102,OUTIL!$DO:$DT,C$1,FALSE),IF($A$75="Produits bruts d'origine minerale",VLOOKUP($A102,OUTIL!$DW:$EB,C$1,FALSE),IF($A$75="Produits finis de consommation",VLOOKUP($A102,OUTIL!$EE:$EJ,C$1,FALSE),IF($A$75="Produits finis d'equipement agricole",VLOOKUP($A102,OUTIL!$EM:$ER,C$1,FALSE),IF($A$75="Produits finis d'equipement industriel",VLOOKUP($A102,OUTIL!$EU:$EZ,C$1,FALSE),"Ahmadovitch")))))))))/1000,0)</f>
        <v>2880</v>
      </c>
      <c r="D102" s="5">
        <f>ROUND(IF($A$75="Alimentation, boissons et tabacs",VLOOKUP($A102,OUTIL!$CH:$CM,D$1,FALSE),IF($A$75="Demi produits",VLOOKUP($A102,OUTIL!$CQ:$CV,D$1,FALSE),IF($A$75="Energie  et  lubrifiants",VLOOKUP($A102,OUTIL!$CY:$DD,D$1,FALSE),IF($A$75="Or industriel",VLOOKUP($A102,OUTIL!$DG:$DL,D$1,FALSE),IF($A$75="Produits bruts d'origine animale et vegetale",VLOOKUP($A102,OUTIL!$DO:$DT,D$1,FALSE),IF($A$75="Produits bruts d'origine minerale",VLOOKUP($A102,OUTIL!$DW:$EB,D$1,FALSE),IF($A$75="Produits finis de consommation",VLOOKUP($A102,OUTIL!$EE:$EJ,D$1,FALSE),IF($A$75="Produits finis d'equipement agricole",VLOOKUP($A102,OUTIL!$EM:$ER,D$1,FALSE),IF($A$75="Produits finis d'equipement industriel",VLOOKUP($A102,OUTIL!$EU:$EZ,D$1,FALSE),"Ahmadovitch")))))))))/1000,0)</f>
        <v>772705</v>
      </c>
      <c r="E102" s="5">
        <f>ROUND(IF($A$75="Alimentation, boissons et tabacs",VLOOKUP($A102,OUTIL!$CH:$CM,E$1,FALSE),IF($A$75="Demi produits",VLOOKUP($A102,OUTIL!$CQ:$CV,E$1,FALSE),IF($A$75="Energie  et  lubrifiants",VLOOKUP($A102,OUTIL!$CY:$DD,E$1,FALSE),IF($A$75="Or industriel",VLOOKUP($A102,OUTIL!$DG:$DL,E$1,FALSE),IF($A$75="Produits bruts d'origine animale et vegetale",VLOOKUP($A102,OUTIL!$DO:$DT,E$1,FALSE),IF($A$75="Produits bruts d'origine minerale",VLOOKUP($A102,OUTIL!$DW:$EB,E$1,FALSE),IF($A$75="Produits finis de consommation",VLOOKUP($A102,OUTIL!$EE:$EJ,E$1,FALSE),IF($A$75="Produits finis d'equipement agricole",VLOOKUP($A102,OUTIL!$EM:$ER,E$1,FALSE),IF($A$75="Produits finis d'equipement industriel",VLOOKUP($A102,OUTIL!$EU:$EZ,E$1,FALSE),"Ahmadovitch")))))))))/1000,0)</f>
        <v>3376</v>
      </c>
      <c r="F102" s="5">
        <f>ROUND(IF($A$75="Alimentation, boissons et tabacs",VLOOKUP($A102,OUTIL!$CH:$CM,F$1,FALSE),IF($A$75="Demi produits",VLOOKUP($A102,OUTIL!$CQ:$CV,F$1,FALSE),IF($A$75="Energie  et  lubrifiants",VLOOKUP($A102,OUTIL!$CY:$DD,F$1,FALSE),IF($A$75="Or industriel",VLOOKUP($A102,OUTIL!$DG:$DL,F$1,FALSE),IF($A$75="Produits bruts d'origine animale et vegetale",VLOOKUP($A102,OUTIL!$DO:$DT,F$1,FALSE),IF($A$75="Produits bruts d'origine minerale",VLOOKUP($A102,OUTIL!$DW:$EB,F$1,FALSE),IF($A$75="Produits finis de consommation",VLOOKUP($A102,OUTIL!$EE:$EJ,F$1,FALSE),IF($A$75="Produits finis d'equipement agricole",VLOOKUP($A102,OUTIL!$EM:$ER,F$1,FALSE),IF($A$75="Produits finis d'equipement industriel",VLOOKUP($A102,OUTIL!$EU:$EZ,F$1,FALSE),"Ahmadovitch")))))))))/1000,0)</f>
        <v>868041</v>
      </c>
    </row>
    <row r="103" spans="1:6" ht="16.5" x14ac:dyDescent="0.3">
      <c r="A103">
        <v>28</v>
      </c>
      <c r="B103" s="5" t="str">
        <f>IF($A$75="Alimentation, boissons et tabacs",VLOOKUP(VLOOKUP($A103,OUTIL!$CH:$CM,B$1,FALSE),REF!$K:$L,2,FALSE),IF($A$75="Demi produits",VLOOKUP(VLOOKUP($A103,OUTIL!$CQ:$CV,B$1,FALSE),REF!$N:$O,2,FALSE),IF($A$75="Energie  et  lubrifiants",VLOOKUP(VLOOKUP($A103,OUTIL!$CY:$DD,B$1,FALSE),REF!$Z:$AA,2,FALSE),IF($A$75="Or industriel",VLOOKUP(VLOOKUP($A103,OUTIL!$DG:$DL,B$1,FALSE),REF!$AC:$AD,2,FALSE),IF($A$75="Produits bruts d'origine animale et vegetale",VLOOKUP(VLOOKUP($A103,OUTIL!$DO:$DT,B$1,FALSE),REF!$Q:$R,2,FALSE),IF($A$75="Produits bruts d'origine minerale",VLOOKUP(VLOOKUP($A103,OUTIL!$DW:$EB,B$1,FALSE),REF!$AF:$AG,2,FALSE),IF($A$75="Produits finis de consommation",VLOOKUP(VLOOKUP($A103,OUTIL!$EE:$EJ,B$1,FALSE),REF!$T:$U,2,FALSE),IF($A$75="Produits finis d'equipement agricole",VLOOKUP(VLOOKUP($A103,OUTIL!$EM:$ER,B$1,FALSE),REF!$AI:$AJ,2,FALSE),IF($A$75="Produits finis d'equipement industriel",VLOOKUP(VLOOKUP($A103,OUTIL!$EU:$EZ,B$1,FALSE),REF!$W:$X,2,FALSE),"Ahmadovitch")))))))))</f>
        <v>Fils, barres et profilés en aluminium</v>
      </c>
      <c r="C103" s="5">
        <f>ROUND(IF($A$75="Alimentation, boissons et tabacs",VLOOKUP($A103,OUTIL!$CH:$CM,C$1,FALSE),IF($A$75="Demi produits",VLOOKUP($A103,OUTIL!$CQ:$CV,C$1,FALSE),IF($A$75="Energie  et  lubrifiants",VLOOKUP($A103,OUTIL!$CY:$DD,C$1,FALSE),IF($A$75="Or industriel",VLOOKUP($A103,OUTIL!$DG:$DL,C$1,FALSE),IF($A$75="Produits bruts d'origine animale et vegetale",VLOOKUP($A103,OUTIL!$DO:$DT,C$1,FALSE),IF($A$75="Produits bruts d'origine minerale",VLOOKUP($A103,OUTIL!$DW:$EB,C$1,FALSE),IF($A$75="Produits finis de consommation",VLOOKUP($A103,OUTIL!$EE:$EJ,C$1,FALSE),IF($A$75="Produits finis d'equipement agricole",VLOOKUP($A103,OUTIL!$EM:$ER,C$1,FALSE),IF($A$75="Produits finis d'equipement industriel",VLOOKUP($A103,OUTIL!$EU:$EZ,C$1,FALSE),"Ahmadovitch")))))))))/1000,0)</f>
        <v>19414</v>
      </c>
      <c r="D103" s="5">
        <f>ROUND(IF($A$75="Alimentation, boissons et tabacs",VLOOKUP($A103,OUTIL!$CH:$CM,D$1,FALSE),IF($A$75="Demi produits",VLOOKUP($A103,OUTIL!$CQ:$CV,D$1,FALSE),IF($A$75="Energie  et  lubrifiants",VLOOKUP($A103,OUTIL!$CY:$DD,D$1,FALSE),IF($A$75="Or industriel",VLOOKUP($A103,OUTIL!$DG:$DL,D$1,FALSE),IF($A$75="Produits bruts d'origine animale et vegetale",VLOOKUP($A103,OUTIL!$DO:$DT,D$1,FALSE),IF($A$75="Produits bruts d'origine minerale",VLOOKUP($A103,OUTIL!$DW:$EB,D$1,FALSE),IF($A$75="Produits finis de consommation",VLOOKUP($A103,OUTIL!$EE:$EJ,D$1,FALSE),IF($A$75="Produits finis d'equipement agricole",VLOOKUP($A103,OUTIL!$EM:$ER,D$1,FALSE),IF($A$75="Produits finis d'equipement industriel",VLOOKUP($A103,OUTIL!$EU:$EZ,D$1,FALSE),"Ahmadovitch")))))))))/1000,0)</f>
        <v>754771</v>
      </c>
      <c r="E103" s="5">
        <f>ROUND(IF($A$75="Alimentation, boissons et tabacs",VLOOKUP($A103,OUTIL!$CH:$CM,E$1,FALSE),IF($A$75="Demi produits",VLOOKUP($A103,OUTIL!$CQ:$CV,E$1,FALSE),IF($A$75="Energie  et  lubrifiants",VLOOKUP($A103,OUTIL!$CY:$DD,E$1,FALSE),IF($A$75="Or industriel",VLOOKUP($A103,OUTIL!$DG:$DL,E$1,FALSE),IF($A$75="Produits bruts d'origine animale et vegetale",VLOOKUP($A103,OUTIL!$DO:$DT,E$1,FALSE),IF($A$75="Produits bruts d'origine minerale",VLOOKUP($A103,OUTIL!$DW:$EB,E$1,FALSE),IF($A$75="Produits finis de consommation",VLOOKUP($A103,OUTIL!$EE:$EJ,E$1,FALSE),IF($A$75="Produits finis d'equipement agricole",VLOOKUP($A103,OUTIL!$EM:$ER,E$1,FALSE),IF($A$75="Produits finis d'equipement industriel",VLOOKUP($A103,OUTIL!$EU:$EZ,E$1,FALSE),"Ahmadovitch")))))))))/1000,0)</f>
        <v>18241</v>
      </c>
      <c r="F103" s="5">
        <f>ROUND(IF($A$75="Alimentation, boissons et tabacs",VLOOKUP($A103,OUTIL!$CH:$CM,F$1,FALSE),IF($A$75="Demi produits",VLOOKUP($A103,OUTIL!$CQ:$CV,F$1,FALSE),IF($A$75="Energie  et  lubrifiants",VLOOKUP($A103,OUTIL!$CY:$DD,F$1,FALSE),IF($A$75="Or industriel",VLOOKUP($A103,OUTIL!$DG:$DL,F$1,FALSE),IF($A$75="Produits bruts d'origine animale et vegetale",VLOOKUP($A103,OUTIL!$DO:$DT,F$1,FALSE),IF($A$75="Produits bruts d'origine minerale",VLOOKUP($A103,OUTIL!$DW:$EB,F$1,FALSE),IF($A$75="Produits finis de consommation",VLOOKUP($A103,OUTIL!$EE:$EJ,F$1,FALSE),IF($A$75="Produits finis d'equipement agricole",VLOOKUP($A103,OUTIL!$EM:$ER,F$1,FALSE),IF($A$75="Produits finis d'equipement industriel",VLOOKUP($A103,OUTIL!$EU:$EZ,F$1,FALSE),"Ahmadovitch")))))))))/1000,0)</f>
        <v>712053</v>
      </c>
    </row>
    <row r="104" spans="1:6" ht="16.5" x14ac:dyDescent="0.3">
      <c r="A104">
        <v>29</v>
      </c>
      <c r="B104" s="5" t="str">
        <f>IF($A$75="Alimentation, boissons et tabacs",VLOOKUP(VLOOKUP($A104,OUTIL!$CH:$CM,B$1,FALSE),REF!$K:$L,2,FALSE),IF($A$75="Demi produits",VLOOKUP(VLOOKUP($A104,OUTIL!$CQ:$CV,B$1,FALSE),REF!$N:$O,2,FALSE),IF($A$75="Energie  et  lubrifiants",VLOOKUP(VLOOKUP($A104,OUTIL!$CY:$DD,B$1,FALSE),REF!$Z:$AA,2,FALSE),IF($A$75="Or industriel",VLOOKUP(VLOOKUP($A104,OUTIL!$DG:$DL,B$1,FALSE),REF!$AC:$AD,2,FALSE),IF($A$75="Produits bruts d'origine animale et vegetale",VLOOKUP(VLOOKUP($A104,OUTIL!$DO:$DT,B$1,FALSE),REF!$Q:$R,2,FALSE),IF($A$75="Produits bruts d'origine minerale",VLOOKUP(VLOOKUP($A104,OUTIL!$DW:$EB,B$1,FALSE),REF!$AF:$AG,2,FALSE),IF($A$75="Produits finis de consommation",VLOOKUP(VLOOKUP($A104,OUTIL!$EE:$EJ,B$1,FALSE),REF!$T:$U,2,FALSE),IF($A$75="Produits finis d'equipement agricole",VLOOKUP(VLOOKUP($A104,OUTIL!$EM:$ER,B$1,FALSE),REF!$AI:$AJ,2,FALSE),IF($A$75="Produits finis d'equipement industriel",VLOOKUP(VLOOKUP($A104,OUTIL!$EU:$EZ,B$1,FALSE),REF!$W:$X,2,FALSE),"Ahmadovitch")))))))))</f>
        <v>Peintures, vernis et mastics</v>
      </c>
      <c r="C104" s="5">
        <f>ROUND(IF($A$75="Alimentation, boissons et tabacs",VLOOKUP($A104,OUTIL!$CH:$CM,C$1,FALSE),IF($A$75="Demi produits",VLOOKUP($A104,OUTIL!$CQ:$CV,C$1,FALSE),IF($A$75="Energie  et  lubrifiants",VLOOKUP($A104,OUTIL!$CY:$DD,C$1,FALSE),IF($A$75="Or industriel",VLOOKUP($A104,OUTIL!$DG:$DL,C$1,FALSE),IF($A$75="Produits bruts d'origine animale et vegetale",VLOOKUP($A104,OUTIL!$DO:$DT,C$1,FALSE),IF($A$75="Produits bruts d'origine minerale",VLOOKUP($A104,OUTIL!$DW:$EB,C$1,FALSE),IF($A$75="Produits finis de consommation",VLOOKUP($A104,OUTIL!$EE:$EJ,C$1,FALSE),IF($A$75="Produits finis d'equipement agricole",VLOOKUP($A104,OUTIL!$EM:$ER,C$1,FALSE),IF($A$75="Produits finis d'equipement industriel",VLOOKUP($A104,OUTIL!$EU:$EZ,C$1,FALSE),"Ahmadovitch")))))))))/1000,0)</f>
        <v>25399</v>
      </c>
      <c r="D104" s="5">
        <f>ROUND(IF($A$75="Alimentation, boissons et tabacs",VLOOKUP($A104,OUTIL!$CH:$CM,D$1,FALSE),IF($A$75="Demi produits",VLOOKUP($A104,OUTIL!$CQ:$CV,D$1,FALSE),IF($A$75="Energie  et  lubrifiants",VLOOKUP($A104,OUTIL!$CY:$DD,D$1,FALSE),IF($A$75="Or industriel",VLOOKUP($A104,OUTIL!$DG:$DL,D$1,FALSE),IF($A$75="Produits bruts d'origine animale et vegetale",VLOOKUP($A104,OUTIL!$DO:$DT,D$1,FALSE),IF($A$75="Produits bruts d'origine minerale",VLOOKUP($A104,OUTIL!$DW:$EB,D$1,FALSE),IF($A$75="Produits finis de consommation",VLOOKUP($A104,OUTIL!$EE:$EJ,D$1,FALSE),IF($A$75="Produits finis d'equipement agricole",VLOOKUP($A104,OUTIL!$EM:$ER,D$1,FALSE),IF($A$75="Produits finis d'equipement industriel",VLOOKUP($A104,OUTIL!$EU:$EZ,D$1,FALSE),"Ahmadovitch")))))))))/1000,0)</f>
        <v>728356</v>
      </c>
      <c r="E104" s="5">
        <f>ROUND(IF($A$75="Alimentation, boissons et tabacs",VLOOKUP($A104,OUTIL!$CH:$CM,E$1,FALSE),IF($A$75="Demi produits",VLOOKUP($A104,OUTIL!$CQ:$CV,E$1,FALSE),IF($A$75="Energie  et  lubrifiants",VLOOKUP($A104,OUTIL!$CY:$DD,E$1,FALSE),IF($A$75="Or industriel",VLOOKUP($A104,OUTIL!$DG:$DL,E$1,FALSE),IF($A$75="Produits bruts d'origine animale et vegetale",VLOOKUP($A104,OUTIL!$DO:$DT,E$1,FALSE),IF($A$75="Produits bruts d'origine minerale",VLOOKUP($A104,OUTIL!$DW:$EB,E$1,FALSE),IF($A$75="Produits finis de consommation",VLOOKUP($A104,OUTIL!$EE:$EJ,E$1,FALSE),IF($A$75="Produits finis d'equipement agricole",VLOOKUP($A104,OUTIL!$EM:$ER,E$1,FALSE),IF($A$75="Produits finis d'equipement industriel",VLOOKUP($A104,OUTIL!$EU:$EZ,E$1,FALSE),"Ahmadovitch")))))))))/1000,0)</f>
        <v>16847</v>
      </c>
      <c r="F104" s="5">
        <f>ROUND(IF($A$75="Alimentation, boissons et tabacs",VLOOKUP($A104,OUTIL!$CH:$CM,F$1,FALSE),IF($A$75="Demi produits",VLOOKUP($A104,OUTIL!$CQ:$CV,F$1,FALSE),IF($A$75="Energie  et  lubrifiants",VLOOKUP($A104,OUTIL!$CY:$DD,F$1,FALSE),IF($A$75="Or industriel",VLOOKUP($A104,OUTIL!$DG:$DL,F$1,FALSE),IF($A$75="Produits bruts d'origine animale et vegetale",VLOOKUP($A104,OUTIL!$DO:$DT,F$1,FALSE),IF($A$75="Produits bruts d'origine minerale",VLOOKUP($A104,OUTIL!$DW:$EB,F$1,FALSE),IF($A$75="Produits finis de consommation",VLOOKUP($A104,OUTIL!$EE:$EJ,F$1,FALSE),IF($A$75="Produits finis d'equipement agricole",VLOOKUP($A104,OUTIL!$EM:$ER,F$1,FALSE),IF($A$75="Produits finis d'equipement industriel",VLOOKUP($A104,OUTIL!$EU:$EZ,F$1,FALSE),"Ahmadovitch")))))))))/1000,0)</f>
        <v>675793</v>
      </c>
    </row>
    <row r="105" spans="1:6" ht="16.5" x14ac:dyDescent="0.3">
      <c r="A105">
        <v>30</v>
      </c>
      <c r="B105" s="5" t="str">
        <f>IF($A$75="Alimentation, boissons et tabacs",VLOOKUP(VLOOKUP($A105,OUTIL!$CH:$CM,B$1,FALSE),REF!$K:$L,2,FALSE),IF($A$75="Demi produits",VLOOKUP(VLOOKUP($A105,OUTIL!$CQ:$CV,B$1,FALSE),REF!$N:$O,2,FALSE),IF($A$75="Energie  et  lubrifiants",VLOOKUP(VLOOKUP($A105,OUTIL!$CY:$DD,B$1,FALSE),REF!$Z:$AA,2,FALSE),IF($A$75="Or industriel",VLOOKUP(VLOOKUP($A105,OUTIL!$DG:$DL,B$1,FALSE),REF!$AC:$AD,2,FALSE),IF($A$75="Produits bruts d'origine animale et vegetale",VLOOKUP(VLOOKUP($A105,OUTIL!$DO:$DT,B$1,FALSE),REF!$Q:$R,2,FALSE),IF($A$75="Produits bruts d'origine minerale",VLOOKUP(VLOOKUP($A105,OUTIL!$DW:$EB,B$1,FALSE),REF!$AF:$AG,2,FALSE),IF($A$75="Produits finis de consommation",VLOOKUP(VLOOKUP($A105,OUTIL!$EE:$EJ,B$1,FALSE),REF!$T:$U,2,FALSE),IF($A$75="Produits finis d'equipement agricole",VLOOKUP(VLOOKUP($A105,OUTIL!$EM:$ER,B$1,FALSE),REF!$AI:$AJ,2,FALSE),IF($A$75="Produits finis d'equipement industriel",VLOOKUP(VLOOKUP($A105,OUTIL!$EU:$EZ,B$1,FALSE),REF!$W:$X,2,FALSE),"Ahmadovitch")))))))))</f>
        <v>Caoutchouc et ouvrages en caoutchouc</v>
      </c>
      <c r="C105" s="5">
        <f>ROUND(IF($A$75="Alimentation, boissons et tabacs",VLOOKUP($A105,OUTIL!$CH:$CM,C$1,FALSE),IF($A$75="Demi produits",VLOOKUP($A105,OUTIL!$CQ:$CV,C$1,FALSE),IF($A$75="Energie  et  lubrifiants",VLOOKUP($A105,OUTIL!$CY:$DD,C$1,FALSE),IF($A$75="Or industriel",VLOOKUP($A105,OUTIL!$DG:$DL,C$1,FALSE),IF($A$75="Produits bruts d'origine animale et vegetale",VLOOKUP($A105,OUTIL!$DO:$DT,C$1,FALSE),IF($A$75="Produits bruts d'origine minerale",VLOOKUP($A105,OUTIL!$DW:$EB,C$1,FALSE),IF($A$75="Produits finis de consommation",VLOOKUP($A105,OUTIL!$EE:$EJ,C$1,FALSE),IF($A$75="Produits finis d'equipement agricole",VLOOKUP($A105,OUTIL!$EM:$ER,C$1,FALSE),IF($A$75="Produits finis d'equipement industriel",VLOOKUP($A105,OUTIL!$EU:$EZ,C$1,FALSE),"Ahmadovitch")))))))))/1000,0)</f>
        <v>12066</v>
      </c>
      <c r="D105" s="5">
        <f>ROUND(IF($A$75="Alimentation, boissons et tabacs",VLOOKUP($A105,OUTIL!$CH:$CM,D$1,FALSE),IF($A$75="Demi produits",VLOOKUP($A105,OUTIL!$CQ:$CV,D$1,FALSE),IF($A$75="Energie  et  lubrifiants",VLOOKUP($A105,OUTIL!$CY:$DD,D$1,FALSE),IF($A$75="Or industriel",VLOOKUP($A105,OUTIL!$DG:$DL,D$1,FALSE),IF($A$75="Produits bruts d'origine animale et vegetale",VLOOKUP($A105,OUTIL!$DO:$DT,D$1,FALSE),IF($A$75="Produits bruts d'origine minerale",VLOOKUP($A105,OUTIL!$DW:$EB,D$1,FALSE),IF($A$75="Produits finis de consommation",VLOOKUP($A105,OUTIL!$EE:$EJ,D$1,FALSE),IF($A$75="Produits finis d'equipement agricole",VLOOKUP($A105,OUTIL!$EM:$ER,D$1,FALSE),IF($A$75="Produits finis d'equipement industriel",VLOOKUP($A105,OUTIL!$EU:$EZ,D$1,FALSE),"Ahmadovitch")))))))))/1000,0)</f>
        <v>653298</v>
      </c>
      <c r="E105" s="5">
        <f>ROUND(IF($A$75="Alimentation, boissons et tabacs",VLOOKUP($A105,OUTIL!$CH:$CM,E$1,FALSE),IF($A$75="Demi produits",VLOOKUP($A105,OUTIL!$CQ:$CV,E$1,FALSE),IF($A$75="Energie  et  lubrifiants",VLOOKUP($A105,OUTIL!$CY:$DD,E$1,FALSE),IF($A$75="Or industriel",VLOOKUP($A105,OUTIL!$DG:$DL,E$1,FALSE),IF($A$75="Produits bruts d'origine animale et vegetale",VLOOKUP($A105,OUTIL!$DO:$DT,E$1,FALSE),IF($A$75="Produits bruts d'origine minerale",VLOOKUP($A105,OUTIL!$DW:$EB,E$1,FALSE),IF($A$75="Produits finis de consommation",VLOOKUP($A105,OUTIL!$EE:$EJ,E$1,FALSE),IF($A$75="Produits finis d'equipement agricole",VLOOKUP($A105,OUTIL!$EM:$ER,E$1,FALSE),IF($A$75="Produits finis d'equipement industriel",VLOOKUP($A105,OUTIL!$EU:$EZ,E$1,FALSE),"Ahmadovitch")))))))))/1000,0)</f>
        <v>14480</v>
      </c>
      <c r="F105" s="5">
        <f>ROUND(IF($A$75="Alimentation, boissons et tabacs",VLOOKUP($A105,OUTIL!$CH:$CM,F$1,FALSE),IF($A$75="Demi produits",VLOOKUP($A105,OUTIL!$CQ:$CV,F$1,FALSE),IF($A$75="Energie  et  lubrifiants",VLOOKUP($A105,OUTIL!$CY:$DD,F$1,FALSE),IF($A$75="Or industriel",VLOOKUP($A105,OUTIL!$DG:$DL,F$1,FALSE),IF($A$75="Produits bruts d'origine animale et vegetale",VLOOKUP($A105,OUTIL!$DO:$DT,F$1,FALSE),IF($A$75="Produits bruts d'origine minerale",VLOOKUP($A105,OUTIL!$DW:$EB,F$1,FALSE),IF($A$75="Produits finis de consommation",VLOOKUP($A105,OUTIL!$EE:$EJ,F$1,FALSE),IF($A$75="Produits finis d'equipement agricole",VLOOKUP($A105,OUTIL!$EM:$ER,F$1,FALSE),IF($A$75="Produits finis d'equipement industriel",VLOOKUP($A105,OUTIL!$EU:$EZ,F$1,FALSE),"Ahmadovitch")))))))))/1000,0)</f>
        <v>649046</v>
      </c>
    </row>
    <row r="106" spans="1:6" ht="16.5" x14ac:dyDescent="0.3">
      <c r="A106">
        <v>31</v>
      </c>
      <c r="B106" s="5" t="str">
        <f>IF($A$75="Alimentation, boissons et tabacs",VLOOKUP(VLOOKUP($A106,OUTIL!$CH:$CM,B$1,FALSE),REF!$K:$L,2,FALSE),IF($A$75="Demi produits",VLOOKUP(VLOOKUP($A106,OUTIL!$CQ:$CV,B$1,FALSE),REF!$N:$O,2,FALSE),IF($A$75="Energie  et  lubrifiants",VLOOKUP(VLOOKUP($A106,OUTIL!$CY:$DD,B$1,FALSE),REF!$Z:$AA,2,FALSE),IF($A$75="Or industriel",VLOOKUP(VLOOKUP($A106,OUTIL!$DG:$DL,B$1,FALSE),REF!$AC:$AD,2,FALSE),IF($A$75="Produits bruts d'origine animale et vegetale",VLOOKUP(VLOOKUP($A106,OUTIL!$DO:$DT,B$1,FALSE),REF!$Q:$R,2,FALSE),IF($A$75="Produits bruts d'origine minerale",VLOOKUP(VLOOKUP($A106,OUTIL!$DW:$EB,B$1,FALSE),REF!$AF:$AG,2,FALSE),IF($A$75="Produits finis de consommation",VLOOKUP(VLOOKUP($A106,OUTIL!$EE:$EJ,B$1,FALSE),REF!$T:$U,2,FALSE),IF($A$75="Produits finis d'equipement agricole",VLOOKUP(VLOOKUP($A106,OUTIL!$EM:$ER,B$1,FALSE),REF!$AI:$AJ,2,FALSE),IF($A$75="Produits finis d'equipement industriel",VLOOKUP(VLOOKUP($A106,OUTIL!$EU:$EZ,B$1,FALSE),REF!$W:$X,2,FALSE),"Ahmadovitch")))))))))</f>
        <v>Isolateurs et pièces isolantes</v>
      </c>
      <c r="C106" s="5">
        <f>ROUND(IF($A$75="Alimentation, boissons et tabacs",VLOOKUP($A106,OUTIL!$CH:$CM,C$1,FALSE),IF($A$75="Demi produits",VLOOKUP($A106,OUTIL!$CQ:$CV,C$1,FALSE),IF($A$75="Energie  et  lubrifiants",VLOOKUP($A106,OUTIL!$CY:$DD,C$1,FALSE),IF($A$75="Or industriel",VLOOKUP($A106,OUTIL!$DG:$DL,C$1,FALSE),IF($A$75="Produits bruts d'origine animale et vegetale",VLOOKUP($A106,OUTIL!$DO:$DT,C$1,FALSE),IF($A$75="Produits bruts d'origine minerale",VLOOKUP($A106,OUTIL!$DW:$EB,C$1,FALSE),IF($A$75="Produits finis de consommation",VLOOKUP($A106,OUTIL!$EE:$EJ,C$1,FALSE),IF($A$75="Produits finis d'equipement agricole",VLOOKUP($A106,OUTIL!$EM:$ER,C$1,FALSE),IF($A$75="Produits finis d'equipement industriel",VLOOKUP($A106,OUTIL!$EU:$EZ,C$1,FALSE),"Ahmadovitch")))))))))/1000,0)</f>
        <v>2160</v>
      </c>
      <c r="D106" s="5">
        <f>ROUND(IF($A$75="Alimentation, boissons et tabacs",VLOOKUP($A106,OUTIL!$CH:$CM,D$1,FALSE),IF($A$75="Demi produits",VLOOKUP($A106,OUTIL!$CQ:$CV,D$1,FALSE),IF($A$75="Energie  et  lubrifiants",VLOOKUP($A106,OUTIL!$CY:$DD,D$1,FALSE),IF($A$75="Or industriel",VLOOKUP($A106,OUTIL!$DG:$DL,D$1,FALSE),IF($A$75="Produits bruts d'origine animale et vegetale",VLOOKUP($A106,OUTIL!$DO:$DT,D$1,FALSE),IF($A$75="Produits bruts d'origine minerale",VLOOKUP($A106,OUTIL!$DW:$EB,D$1,FALSE),IF($A$75="Produits finis de consommation",VLOOKUP($A106,OUTIL!$EE:$EJ,D$1,FALSE),IF($A$75="Produits finis d'equipement agricole",VLOOKUP($A106,OUTIL!$EM:$ER,D$1,FALSE),IF($A$75="Produits finis d'equipement industriel",VLOOKUP($A106,OUTIL!$EU:$EZ,D$1,FALSE),"Ahmadovitch")))))))))/1000,0)</f>
        <v>643165</v>
      </c>
      <c r="E106" s="5">
        <f>ROUND(IF($A$75="Alimentation, boissons et tabacs",VLOOKUP($A106,OUTIL!$CH:$CM,E$1,FALSE),IF($A$75="Demi produits",VLOOKUP($A106,OUTIL!$CQ:$CV,E$1,FALSE),IF($A$75="Energie  et  lubrifiants",VLOOKUP($A106,OUTIL!$CY:$DD,E$1,FALSE),IF($A$75="Or industriel",VLOOKUP($A106,OUTIL!$DG:$DL,E$1,FALSE),IF($A$75="Produits bruts d'origine animale et vegetale",VLOOKUP($A106,OUTIL!$DO:$DT,E$1,FALSE),IF($A$75="Produits bruts d'origine minerale",VLOOKUP($A106,OUTIL!$DW:$EB,E$1,FALSE),IF($A$75="Produits finis de consommation",VLOOKUP($A106,OUTIL!$EE:$EJ,E$1,FALSE),IF($A$75="Produits finis d'equipement agricole",VLOOKUP($A106,OUTIL!$EM:$ER,E$1,FALSE),IF($A$75="Produits finis d'equipement industriel",VLOOKUP($A106,OUTIL!$EU:$EZ,E$1,FALSE),"Ahmadovitch")))))))))/1000,0)</f>
        <v>2155</v>
      </c>
      <c r="F106" s="5">
        <f>ROUND(IF($A$75="Alimentation, boissons et tabacs",VLOOKUP($A106,OUTIL!$CH:$CM,F$1,FALSE),IF($A$75="Demi produits",VLOOKUP($A106,OUTIL!$CQ:$CV,F$1,FALSE),IF($A$75="Energie  et  lubrifiants",VLOOKUP($A106,OUTIL!$CY:$DD,F$1,FALSE),IF($A$75="Or industriel",VLOOKUP($A106,OUTIL!$DG:$DL,F$1,FALSE),IF($A$75="Produits bruts d'origine animale et vegetale",VLOOKUP($A106,OUTIL!$DO:$DT,F$1,FALSE),IF($A$75="Produits bruts d'origine minerale",VLOOKUP($A106,OUTIL!$DW:$EB,F$1,FALSE),IF($A$75="Produits finis de consommation",VLOOKUP($A106,OUTIL!$EE:$EJ,F$1,FALSE),IF($A$75="Produits finis d'equipement agricole",VLOOKUP($A106,OUTIL!$EM:$ER,F$1,FALSE),IF($A$75="Produits finis d'equipement industriel",VLOOKUP($A106,OUTIL!$EU:$EZ,F$1,FALSE),"Ahmadovitch")))))))))/1000,0)</f>
        <v>635478</v>
      </c>
    </row>
    <row r="107" spans="1:6" ht="16.5" x14ac:dyDescent="0.3">
      <c r="A107">
        <v>32</v>
      </c>
      <c r="B107" s="5" t="str">
        <f>IF($A$75="Alimentation, boissons et tabacs",VLOOKUP(VLOOKUP($A107,OUTIL!$CH:$CM,B$1,FALSE),REF!$K:$L,2,FALSE),IF($A$75="Demi produits",VLOOKUP(VLOOKUP($A107,OUTIL!$CQ:$CV,B$1,FALSE),REF!$N:$O,2,FALSE),IF($A$75="Energie  et  lubrifiants",VLOOKUP(VLOOKUP($A107,OUTIL!$CY:$DD,B$1,FALSE),REF!$Z:$AA,2,FALSE),IF($A$75="Or industriel",VLOOKUP(VLOOKUP($A107,OUTIL!$DG:$DL,B$1,FALSE),REF!$AC:$AD,2,FALSE),IF($A$75="Produits bruts d'origine animale et vegetale",VLOOKUP(VLOOKUP($A107,OUTIL!$DO:$DT,B$1,FALSE),REF!$Q:$R,2,FALSE),IF($A$75="Produits bruts d'origine minerale",VLOOKUP(VLOOKUP($A107,OUTIL!$DW:$EB,B$1,FALSE),REF!$AF:$AG,2,FALSE),IF($A$75="Produits finis de consommation",VLOOKUP(VLOOKUP($A107,OUTIL!$EE:$EJ,B$1,FALSE),REF!$T:$U,2,FALSE),IF($A$75="Produits finis d'equipement agricole",VLOOKUP(VLOOKUP($A107,OUTIL!$EM:$ER,B$1,FALSE),REF!$AI:$AJ,2,FALSE),IF($A$75="Produits finis d'equipement industriel",VLOOKUP(VLOOKUP($A107,OUTIL!$EU:$EZ,B$1,FALSE),REF!$W:$X,2,FALSE),"Ahmadovitch")))))))))</f>
        <v>Huiles essentielles, parfums et aromatisants</v>
      </c>
      <c r="C107" s="5">
        <f>ROUND(IF($A$75="Alimentation, boissons et tabacs",VLOOKUP($A107,OUTIL!$CH:$CM,C$1,FALSE),IF($A$75="Demi produits",VLOOKUP($A107,OUTIL!$CQ:$CV,C$1,FALSE),IF($A$75="Energie  et  lubrifiants",VLOOKUP($A107,OUTIL!$CY:$DD,C$1,FALSE),IF($A$75="Or industriel",VLOOKUP($A107,OUTIL!$DG:$DL,C$1,FALSE),IF($A$75="Produits bruts d'origine animale et vegetale",VLOOKUP($A107,OUTIL!$DO:$DT,C$1,FALSE),IF($A$75="Produits bruts d'origine minerale",VLOOKUP($A107,OUTIL!$DW:$EB,C$1,FALSE),IF($A$75="Produits finis de consommation",VLOOKUP($A107,OUTIL!$EE:$EJ,C$1,FALSE),IF($A$75="Produits finis d'equipement agricole",VLOOKUP($A107,OUTIL!$EM:$ER,C$1,FALSE),IF($A$75="Produits finis d'equipement industriel",VLOOKUP($A107,OUTIL!$EU:$EZ,C$1,FALSE),"Ahmadovitch")))))))))/1000,0)</f>
        <v>5232</v>
      </c>
      <c r="D107" s="5">
        <f>ROUND(IF($A$75="Alimentation, boissons et tabacs",VLOOKUP($A107,OUTIL!$CH:$CM,D$1,FALSE),IF($A$75="Demi produits",VLOOKUP($A107,OUTIL!$CQ:$CV,D$1,FALSE),IF($A$75="Energie  et  lubrifiants",VLOOKUP($A107,OUTIL!$CY:$DD,D$1,FALSE),IF($A$75="Or industriel",VLOOKUP($A107,OUTIL!$DG:$DL,D$1,FALSE),IF($A$75="Produits bruts d'origine animale et vegetale",VLOOKUP($A107,OUTIL!$DO:$DT,D$1,FALSE),IF($A$75="Produits bruts d'origine minerale",VLOOKUP($A107,OUTIL!$DW:$EB,D$1,FALSE),IF($A$75="Produits finis de consommation",VLOOKUP($A107,OUTIL!$EE:$EJ,D$1,FALSE),IF($A$75="Produits finis d'equipement agricole",VLOOKUP($A107,OUTIL!$EM:$ER,D$1,FALSE),IF($A$75="Produits finis d'equipement industriel",VLOOKUP($A107,OUTIL!$EU:$EZ,D$1,FALSE),"Ahmadovitch")))))))))/1000,0)</f>
        <v>612299</v>
      </c>
      <c r="E107" s="5">
        <f>ROUND(IF($A$75="Alimentation, boissons et tabacs",VLOOKUP($A107,OUTIL!$CH:$CM,E$1,FALSE),IF($A$75="Demi produits",VLOOKUP($A107,OUTIL!$CQ:$CV,E$1,FALSE),IF($A$75="Energie  et  lubrifiants",VLOOKUP($A107,OUTIL!$CY:$DD,E$1,FALSE),IF($A$75="Or industriel",VLOOKUP($A107,OUTIL!$DG:$DL,E$1,FALSE),IF($A$75="Produits bruts d'origine animale et vegetale",VLOOKUP($A107,OUTIL!$DO:$DT,E$1,FALSE),IF($A$75="Produits bruts d'origine minerale",VLOOKUP($A107,OUTIL!$DW:$EB,E$1,FALSE),IF($A$75="Produits finis de consommation",VLOOKUP($A107,OUTIL!$EE:$EJ,E$1,FALSE),IF($A$75="Produits finis d'equipement agricole",VLOOKUP($A107,OUTIL!$EM:$ER,E$1,FALSE),IF($A$75="Produits finis d'equipement industriel",VLOOKUP($A107,OUTIL!$EU:$EZ,E$1,FALSE),"Ahmadovitch")))))))))/1000,0)</f>
        <v>4886</v>
      </c>
      <c r="F107" s="5">
        <f>ROUND(IF($A$75="Alimentation, boissons et tabacs",VLOOKUP($A107,OUTIL!$CH:$CM,F$1,FALSE),IF($A$75="Demi produits",VLOOKUP($A107,OUTIL!$CQ:$CV,F$1,FALSE),IF($A$75="Energie  et  lubrifiants",VLOOKUP($A107,OUTIL!$CY:$DD,F$1,FALSE),IF($A$75="Or industriel",VLOOKUP($A107,OUTIL!$DG:$DL,F$1,FALSE),IF($A$75="Produits bruts d'origine animale et vegetale",VLOOKUP($A107,OUTIL!$DO:$DT,F$1,FALSE),IF($A$75="Produits bruts d'origine minerale",VLOOKUP($A107,OUTIL!$DW:$EB,F$1,FALSE),IF($A$75="Produits finis de consommation",VLOOKUP($A107,OUTIL!$EE:$EJ,F$1,FALSE),IF($A$75="Produits finis d'equipement agricole",VLOOKUP($A107,OUTIL!$EM:$ER,F$1,FALSE),IF($A$75="Produits finis d'equipement industriel",VLOOKUP($A107,OUTIL!$EU:$EZ,F$1,FALSE),"Ahmadovitch")))))))))/1000,0)</f>
        <v>590520</v>
      </c>
    </row>
    <row r="108" spans="1:6" ht="16.5" x14ac:dyDescent="0.3">
      <c r="A108">
        <v>33</v>
      </c>
      <c r="B108" s="5" t="str">
        <f>IF($A$75="Alimentation, boissons et tabacs",VLOOKUP(VLOOKUP($A108,OUTIL!$CH:$CM,B$1,FALSE),REF!$K:$L,2,FALSE),IF($A$75="Demi produits",VLOOKUP(VLOOKUP($A108,OUTIL!$CQ:$CV,B$1,FALSE),REF!$N:$O,2,FALSE),IF($A$75="Energie  et  lubrifiants",VLOOKUP(VLOOKUP($A108,OUTIL!$CY:$DD,B$1,FALSE),REF!$Z:$AA,2,FALSE),IF($A$75="Or industriel",VLOOKUP(VLOOKUP($A108,OUTIL!$DG:$DL,B$1,FALSE),REF!$AC:$AD,2,FALSE),IF($A$75="Produits bruts d'origine animale et vegetale",VLOOKUP(VLOOKUP($A108,OUTIL!$DO:$DT,B$1,FALSE),REF!$Q:$R,2,FALSE),IF($A$75="Produits bruts d'origine minerale",VLOOKUP(VLOOKUP($A108,OUTIL!$DW:$EB,B$1,FALSE),REF!$AF:$AG,2,FALSE),IF($A$75="Produits finis de consommation",VLOOKUP(VLOOKUP($A108,OUTIL!$EE:$EJ,B$1,FALSE),REF!$T:$U,2,FALSE),IF($A$75="Produits finis d'equipement agricole",VLOOKUP(VLOOKUP($A108,OUTIL!$EM:$ER,B$1,FALSE),REF!$AI:$AJ,2,FALSE),IF($A$75="Produits finis d'equipement industriel",VLOOKUP(VLOOKUP($A108,OUTIL!$EU:$EZ,B$1,FALSE),REF!$W:$X,2,FALSE),"Ahmadovitch")))))))))</f>
        <v>Produits tannants et matières colorantes</v>
      </c>
      <c r="C108" s="5">
        <f>ROUND(IF($A$75="Alimentation, boissons et tabacs",VLOOKUP($A108,OUTIL!$CH:$CM,C$1,FALSE),IF($A$75="Demi produits",VLOOKUP($A108,OUTIL!$CQ:$CV,C$1,FALSE),IF($A$75="Energie  et  lubrifiants",VLOOKUP($A108,OUTIL!$CY:$DD,C$1,FALSE),IF($A$75="Or industriel",VLOOKUP($A108,OUTIL!$DG:$DL,C$1,FALSE),IF($A$75="Produits bruts d'origine animale et vegetale",VLOOKUP($A108,OUTIL!$DO:$DT,C$1,FALSE),IF($A$75="Produits bruts d'origine minerale",VLOOKUP($A108,OUTIL!$DW:$EB,C$1,FALSE),IF($A$75="Produits finis de consommation",VLOOKUP($A108,OUTIL!$EE:$EJ,C$1,FALSE),IF($A$75="Produits finis d'equipement agricole",VLOOKUP($A108,OUTIL!$EM:$ER,C$1,FALSE),IF($A$75="Produits finis d'equipement industriel",VLOOKUP($A108,OUTIL!$EU:$EZ,C$1,FALSE),"Ahmadovitch")))))))))/1000,0)</f>
        <v>16651</v>
      </c>
      <c r="D108" s="5">
        <f>ROUND(IF($A$75="Alimentation, boissons et tabacs",VLOOKUP($A108,OUTIL!$CH:$CM,D$1,FALSE),IF($A$75="Demi produits",VLOOKUP($A108,OUTIL!$CQ:$CV,D$1,FALSE),IF($A$75="Energie  et  lubrifiants",VLOOKUP($A108,OUTIL!$CY:$DD,D$1,FALSE),IF($A$75="Or industriel",VLOOKUP($A108,OUTIL!$DG:$DL,D$1,FALSE),IF($A$75="Produits bruts d'origine animale et vegetale",VLOOKUP($A108,OUTIL!$DO:$DT,D$1,FALSE),IF($A$75="Produits bruts d'origine minerale",VLOOKUP($A108,OUTIL!$DW:$EB,D$1,FALSE),IF($A$75="Produits finis de consommation",VLOOKUP($A108,OUTIL!$EE:$EJ,D$1,FALSE),IF($A$75="Produits finis d'equipement agricole",VLOOKUP($A108,OUTIL!$EM:$ER,D$1,FALSE),IF($A$75="Produits finis d'equipement industriel",VLOOKUP($A108,OUTIL!$EU:$EZ,D$1,FALSE),"Ahmadovitch")))))))))/1000,0)</f>
        <v>524256</v>
      </c>
      <c r="E108" s="5">
        <f>ROUND(IF($A$75="Alimentation, boissons et tabacs",VLOOKUP($A108,OUTIL!$CH:$CM,E$1,FALSE),IF($A$75="Demi produits",VLOOKUP($A108,OUTIL!$CQ:$CV,E$1,FALSE),IF($A$75="Energie  et  lubrifiants",VLOOKUP($A108,OUTIL!$CY:$DD,E$1,FALSE),IF($A$75="Or industriel",VLOOKUP($A108,OUTIL!$DG:$DL,E$1,FALSE),IF($A$75="Produits bruts d'origine animale et vegetale",VLOOKUP($A108,OUTIL!$DO:$DT,E$1,FALSE),IF($A$75="Produits bruts d'origine minerale",VLOOKUP($A108,OUTIL!$DW:$EB,E$1,FALSE),IF($A$75="Produits finis de consommation",VLOOKUP($A108,OUTIL!$EE:$EJ,E$1,FALSE),IF($A$75="Produits finis d'equipement agricole",VLOOKUP($A108,OUTIL!$EM:$ER,E$1,FALSE),IF($A$75="Produits finis d'equipement industriel",VLOOKUP($A108,OUTIL!$EU:$EZ,E$1,FALSE),"Ahmadovitch")))))))))/1000,0)</f>
        <v>15964</v>
      </c>
      <c r="F108" s="5">
        <f>ROUND(IF($A$75="Alimentation, boissons et tabacs",VLOOKUP($A108,OUTIL!$CH:$CM,F$1,FALSE),IF($A$75="Demi produits",VLOOKUP($A108,OUTIL!$CQ:$CV,F$1,FALSE),IF($A$75="Energie  et  lubrifiants",VLOOKUP($A108,OUTIL!$CY:$DD,F$1,FALSE),IF($A$75="Or industriel",VLOOKUP($A108,OUTIL!$DG:$DL,F$1,FALSE),IF($A$75="Produits bruts d'origine animale et vegetale",VLOOKUP($A108,OUTIL!$DO:$DT,F$1,FALSE),IF($A$75="Produits bruts d'origine minerale",VLOOKUP($A108,OUTIL!$DW:$EB,F$1,FALSE),IF($A$75="Produits finis de consommation",VLOOKUP($A108,OUTIL!$EE:$EJ,F$1,FALSE),IF($A$75="Produits finis d'equipement agricole",VLOOKUP($A108,OUTIL!$EM:$ER,F$1,FALSE),IF($A$75="Produits finis d'equipement industriel",VLOOKUP($A108,OUTIL!$EU:$EZ,F$1,FALSE),"Ahmadovitch")))))))))/1000,0)</f>
        <v>525016</v>
      </c>
    </row>
    <row r="109" spans="1:6" ht="16.5" x14ac:dyDescent="0.3">
      <c r="A109">
        <v>34</v>
      </c>
      <c r="B109" s="5" t="str">
        <f>IF($A$75="Alimentation, boissons et tabacs",VLOOKUP(VLOOKUP($A109,OUTIL!$CH:$CM,B$1,FALSE),REF!$K:$L,2,FALSE),IF($A$75="Demi produits",VLOOKUP(VLOOKUP($A109,OUTIL!$CQ:$CV,B$1,FALSE),REF!$N:$O,2,FALSE),IF($A$75="Energie  et  lubrifiants",VLOOKUP(VLOOKUP($A109,OUTIL!$CY:$DD,B$1,FALSE),REF!$Z:$AA,2,FALSE),IF($A$75="Or industriel",VLOOKUP(VLOOKUP($A109,OUTIL!$DG:$DL,B$1,FALSE),REF!$AC:$AD,2,FALSE),IF($A$75="Produits bruts d'origine animale et vegetale",VLOOKUP(VLOOKUP($A109,OUTIL!$DO:$DT,B$1,FALSE),REF!$Q:$R,2,FALSE),IF($A$75="Produits bruts d'origine minerale",VLOOKUP(VLOOKUP($A109,OUTIL!$DW:$EB,B$1,FALSE),REF!$AF:$AG,2,FALSE),IF($A$75="Produits finis de consommation",VLOOKUP(VLOOKUP($A109,OUTIL!$EE:$EJ,B$1,FALSE),REF!$T:$U,2,FALSE),IF($A$75="Produits finis d'equipement agricole",VLOOKUP(VLOOKUP($A109,OUTIL!$EM:$ER,B$1,FALSE),REF!$AI:$AJ,2,FALSE),IF($A$75="Produits finis d'equipement industriel",VLOOKUP(VLOOKUP($A109,OUTIL!$EU:$EZ,B$1,FALSE),REF!$W:$X,2,FALSE),"Ahmadovitch")))))))))</f>
        <v>Produits laminés plats en autres aciers alliés</v>
      </c>
      <c r="C109" s="5">
        <f>ROUND(IF($A$75="Alimentation, boissons et tabacs",VLOOKUP($A109,OUTIL!$CH:$CM,C$1,FALSE),IF($A$75="Demi produits",VLOOKUP($A109,OUTIL!$CQ:$CV,C$1,FALSE),IF($A$75="Energie  et  lubrifiants",VLOOKUP($A109,OUTIL!$CY:$DD,C$1,FALSE),IF($A$75="Or industriel",VLOOKUP($A109,OUTIL!$DG:$DL,C$1,FALSE),IF($A$75="Produits bruts d'origine animale et vegetale",VLOOKUP($A109,OUTIL!$DO:$DT,C$1,FALSE),IF($A$75="Produits bruts d'origine minerale",VLOOKUP($A109,OUTIL!$DW:$EB,C$1,FALSE),IF($A$75="Produits finis de consommation",VLOOKUP($A109,OUTIL!$EE:$EJ,C$1,FALSE),IF($A$75="Produits finis d'equipement agricole",VLOOKUP($A109,OUTIL!$EM:$ER,C$1,FALSE),IF($A$75="Produits finis d'equipement industriel",VLOOKUP($A109,OUTIL!$EU:$EZ,C$1,FALSE),"Ahmadovitch")))))))))/1000,0)</f>
        <v>38813</v>
      </c>
      <c r="D109" s="5">
        <f>ROUND(IF($A$75="Alimentation, boissons et tabacs",VLOOKUP($A109,OUTIL!$CH:$CM,D$1,FALSE),IF($A$75="Demi produits",VLOOKUP($A109,OUTIL!$CQ:$CV,D$1,FALSE),IF($A$75="Energie  et  lubrifiants",VLOOKUP($A109,OUTIL!$CY:$DD,D$1,FALSE),IF($A$75="Or industriel",VLOOKUP($A109,OUTIL!$DG:$DL,D$1,FALSE),IF($A$75="Produits bruts d'origine animale et vegetale",VLOOKUP($A109,OUTIL!$DO:$DT,D$1,FALSE),IF($A$75="Produits bruts d'origine minerale",VLOOKUP($A109,OUTIL!$DW:$EB,D$1,FALSE),IF($A$75="Produits finis de consommation",VLOOKUP($A109,OUTIL!$EE:$EJ,D$1,FALSE),IF($A$75="Produits finis d'equipement agricole",VLOOKUP($A109,OUTIL!$EM:$ER,D$1,FALSE),IF($A$75="Produits finis d'equipement industriel",VLOOKUP($A109,OUTIL!$EU:$EZ,D$1,FALSE),"Ahmadovitch")))))))))/1000,0)</f>
        <v>423530</v>
      </c>
      <c r="E109" s="5">
        <f>ROUND(IF($A$75="Alimentation, boissons et tabacs",VLOOKUP($A109,OUTIL!$CH:$CM,E$1,FALSE),IF($A$75="Demi produits",VLOOKUP($A109,OUTIL!$CQ:$CV,E$1,FALSE),IF($A$75="Energie  et  lubrifiants",VLOOKUP($A109,OUTIL!$CY:$DD,E$1,FALSE),IF($A$75="Or industriel",VLOOKUP($A109,OUTIL!$DG:$DL,E$1,FALSE),IF($A$75="Produits bruts d'origine animale et vegetale",VLOOKUP($A109,OUTIL!$DO:$DT,E$1,FALSE),IF($A$75="Produits bruts d'origine minerale",VLOOKUP($A109,OUTIL!$DW:$EB,E$1,FALSE),IF($A$75="Produits finis de consommation",VLOOKUP($A109,OUTIL!$EE:$EJ,E$1,FALSE),IF($A$75="Produits finis d'equipement agricole",VLOOKUP($A109,OUTIL!$EM:$ER,E$1,FALSE),IF($A$75="Produits finis d'equipement industriel",VLOOKUP($A109,OUTIL!$EU:$EZ,E$1,FALSE),"Ahmadovitch")))))))))/1000,0)</f>
        <v>42667</v>
      </c>
      <c r="F109" s="5">
        <f>ROUND(IF($A$75="Alimentation, boissons et tabacs",VLOOKUP($A109,OUTIL!$CH:$CM,F$1,FALSE),IF($A$75="Demi produits",VLOOKUP($A109,OUTIL!$CQ:$CV,F$1,FALSE),IF($A$75="Energie  et  lubrifiants",VLOOKUP($A109,OUTIL!$CY:$DD,F$1,FALSE),IF($A$75="Or industriel",VLOOKUP($A109,OUTIL!$DG:$DL,F$1,FALSE),IF($A$75="Produits bruts d'origine animale et vegetale",VLOOKUP($A109,OUTIL!$DO:$DT,F$1,FALSE),IF($A$75="Produits bruts d'origine minerale",VLOOKUP($A109,OUTIL!$DW:$EB,F$1,FALSE),IF($A$75="Produits finis de consommation",VLOOKUP($A109,OUTIL!$EE:$EJ,F$1,FALSE),IF($A$75="Produits finis d'equipement agricole",VLOOKUP($A109,OUTIL!$EM:$ER,F$1,FALSE),IF($A$75="Produits finis d'equipement industriel",VLOOKUP($A109,OUTIL!$EU:$EZ,F$1,FALSE),"Ahmadovitch")))))))))/1000,0)</f>
        <v>478480</v>
      </c>
    </row>
    <row r="110" spans="1:6" ht="16.5" x14ac:dyDescent="0.3">
      <c r="A110">
        <v>35</v>
      </c>
      <c r="B110" s="5" t="str">
        <f>IF($A$75="Alimentation, boissons et tabacs",VLOOKUP(VLOOKUP($A110,OUTIL!$CH:$CM,B$1,FALSE),REF!$K:$L,2,FALSE),IF($A$75="Demi produits",VLOOKUP(VLOOKUP($A110,OUTIL!$CQ:$CV,B$1,FALSE),REF!$N:$O,2,FALSE),IF($A$75="Energie  et  lubrifiants",VLOOKUP(VLOOKUP($A110,OUTIL!$CY:$DD,B$1,FALSE),REF!$Z:$AA,2,FALSE),IF($A$75="Or industriel",VLOOKUP(VLOOKUP($A110,OUTIL!$DG:$DL,B$1,FALSE),REF!$AC:$AD,2,FALSE),IF($A$75="Produits bruts d'origine animale et vegetale",VLOOKUP(VLOOKUP($A110,OUTIL!$DO:$DT,B$1,FALSE),REF!$Q:$R,2,FALSE),IF($A$75="Produits bruts d'origine minerale",VLOOKUP(VLOOKUP($A110,OUTIL!$DW:$EB,B$1,FALSE),REF!$AF:$AG,2,FALSE),IF($A$75="Produits finis de consommation",VLOOKUP(VLOOKUP($A110,OUTIL!$EE:$EJ,B$1,FALSE),REF!$T:$U,2,FALSE),IF($A$75="Produits finis d'equipement agricole",VLOOKUP(VLOOKUP($A110,OUTIL!$EM:$ER,B$1,FALSE),REF!$AI:$AJ,2,FALSE),IF($A$75="Produits finis d'equipement industriel",VLOOKUP(VLOOKUP($A110,OUTIL!$EU:$EZ,B$1,FALSE),REF!$W:$X,2,FALSE),"Ahmadovitch")))))))))</f>
        <v>Matieres albuminoides ; produits a base d'amidons et enzymes</v>
      </c>
      <c r="C110" s="5">
        <f>ROUND(IF($A$75="Alimentation, boissons et tabacs",VLOOKUP($A110,OUTIL!$CH:$CM,C$1,FALSE),IF($A$75="Demi produits",VLOOKUP($A110,OUTIL!$CQ:$CV,C$1,FALSE),IF($A$75="Energie  et  lubrifiants",VLOOKUP($A110,OUTIL!$CY:$DD,C$1,FALSE),IF($A$75="Or industriel",VLOOKUP($A110,OUTIL!$DG:$DL,C$1,FALSE),IF($A$75="Produits bruts d'origine animale et vegetale",VLOOKUP($A110,OUTIL!$DO:$DT,C$1,FALSE),IF($A$75="Produits bruts d'origine minerale",VLOOKUP($A110,OUTIL!$DW:$EB,C$1,FALSE),IF($A$75="Produits finis de consommation",VLOOKUP($A110,OUTIL!$EE:$EJ,C$1,FALSE),IF($A$75="Produits finis d'equipement agricole",VLOOKUP($A110,OUTIL!$EM:$ER,C$1,FALSE),IF($A$75="Produits finis d'equipement industriel",VLOOKUP($A110,OUTIL!$EU:$EZ,C$1,FALSE),"Ahmadovitch")))))))))/1000,0)</f>
        <v>12600</v>
      </c>
      <c r="D110" s="5">
        <f>ROUND(IF($A$75="Alimentation, boissons et tabacs",VLOOKUP($A110,OUTIL!$CH:$CM,D$1,FALSE),IF($A$75="Demi produits",VLOOKUP($A110,OUTIL!$CQ:$CV,D$1,FALSE),IF($A$75="Energie  et  lubrifiants",VLOOKUP($A110,OUTIL!$CY:$DD,D$1,FALSE),IF($A$75="Or industriel",VLOOKUP($A110,OUTIL!$DG:$DL,D$1,FALSE),IF($A$75="Produits bruts d'origine animale et vegetale",VLOOKUP($A110,OUTIL!$DO:$DT,D$1,FALSE),IF($A$75="Produits bruts d'origine minerale",VLOOKUP($A110,OUTIL!$DW:$EB,D$1,FALSE),IF($A$75="Produits finis de consommation",VLOOKUP($A110,OUTIL!$EE:$EJ,D$1,FALSE),IF($A$75="Produits finis d'equipement agricole",VLOOKUP($A110,OUTIL!$EM:$ER,D$1,FALSE),IF($A$75="Produits finis d'equipement industriel",VLOOKUP($A110,OUTIL!$EU:$EZ,D$1,FALSE),"Ahmadovitch")))))))))/1000,0)</f>
        <v>395208</v>
      </c>
      <c r="E110" s="5">
        <f>ROUND(IF($A$75="Alimentation, boissons et tabacs",VLOOKUP($A110,OUTIL!$CH:$CM,E$1,FALSE),IF($A$75="Demi produits",VLOOKUP($A110,OUTIL!$CQ:$CV,E$1,FALSE),IF($A$75="Energie  et  lubrifiants",VLOOKUP($A110,OUTIL!$CY:$DD,E$1,FALSE),IF($A$75="Or industriel",VLOOKUP($A110,OUTIL!$DG:$DL,E$1,FALSE),IF($A$75="Produits bruts d'origine animale et vegetale",VLOOKUP($A110,OUTIL!$DO:$DT,E$1,FALSE),IF($A$75="Produits bruts d'origine minerale",VLOOKUP($A110,OUTIL!$DW:$EB,E$1,FALSE),IF($A$75="Produits finis de consommation",VLOOKUP($A110,OUTIL!$EE:$EJ,E$1,FALSE),IF($A$75="Produits finis d'equipement agricole",VLOOKUP($A110,OUTIL!$EM:$ER,E$1,FALSE),IF($A$75="Produits finis d'equipement industriel",VLOOKUP($A110,OUTIL!$EU:$EZ,E$1,FALSE),"Ahmadovitch")))))))))/1000,0)</f>
        <v>11382</v>
      </c>
      <c r="F110" s="5">
        <f>ROUND(IF($A$75="Alimentation, boissons et tabacs",VLOOKUP($A110,OUTIL!$CH:$CM,F$1,FALSE),IF($A$75="Demi produits",VLOOKUP($A110,OUTIL!$CQ:$CV,F$1,FALSE),IF($A$75="Energie  et  lubrifiants",VLOOKUP($A110,OUTIL!$CY:$DD,F$1,FALSE),IF($A$75="Or industriel",VLOOKUP($A110,OUTIL!$DG:$DL,F$1,FALSE),IF($A$75="Produits bruts d'origine animale et vegetale",VLOOKUP($A110,OUTIL!$DO:$DT,F$1,FALSE),IF($A$75="Produits bruts d'origine minerale",VLOOKUP($A110,OUTIL!$DW:$EB,F$1,FALSE),IF($A$75="Produits finis de consommation",VLOOKUP($A110,OUTIL!$EE:$EJ,F$1,FALSE),IF($A$75="Produits finis d'equipement agricole",VLOOKUP($A110,OUTIL!$EM:$ER,F$1,FALSE),IF($A$75="Produits finis d'equipement industriel",VLOOKUP($A110,OUTIL!$EU:$EZ,F$1,FALSE),"Ahmadovitch")))))))))/1000,0)</f>
        <v>395919</v>
      </c>
    </row>
    <row r="111" spans="1:6" ht="16.5" x14ac:dyDescent="0.3">
      <c r="A111">
        <v>36</v>
      </c>
      <c r="B111" s="5" t="str">
        <f>IF($A$75="Alimentation, boissons et tabacs",VLOOKUP(VLOOKUP($A111,OUTIL!$CH:$CM,B$1,FALSE),REF!$K:$L,2,FALSE),IF($A$75="Demi produits",VLOOKUP(VLOOKUP($A111,OUTIL!$CQ:$CV,B$1,FALSE),REF!$N:$O,2,FALSE),IF($A$75="Energie  et  lubrifiants",VLOOKUP(VLOOKUP($A111,OUTIL!$CY:$DD,B$1,FALSE),REF!$Z:$AA,2,FALSE),IF($A$75="Or industriel",VLOOKUP(VLOOKUP($A111,OUTIL!$DG:$DL,B$1,FALSE),REF!$AC:$AD,2,FALSE),IF($A$75="Produits bruts d'origine animale et vegetale",VLOOKUP(VLOOKUP($A111,OUTIL!$DO:$DT,B$1,FALSE),REF!$Q:$R,2,FALSE),IF($A$75="Produits bruts d'origine minerale",VLOOKUP(VLOOKUP($A111,OUTIL!$DW:$EB,B$1,FALSE),REF!$AF:$AG,2,FALSE),IF($A$75="Produits finis de consommation",VLOOKUP(VLOOKUP($A111,OUTIL!$EE:$EJ,B$1,FALSE),REF!$T:$U,2,FALSE),IF($A$75="Produits finis d'equipement agricole",VLOOKUP(VLOOKUP($A111,OUTIL!$EM:$ER,B$1,FALSE),REF!$AI:$AJ,2,FALSE),IF($A$75="Produits finis d'equipement industriel",VLOOKUP(VLOOKUP($A111,OUTIL!$EU:$EZ,B$1,FALSE),REF!$W:$X,2,FALSE),"Ahmadovitch")))))))))</f>
        <v>Tubes, tuyaux et autres ouvrages en aluminium</v>
      </c>
      <c r="C111" s="5">
        <f>ROUND(IF($A$75="Alimentation, boissons et tabacs",VLOOKUP($A111,OUTIL!$CH:$CM,C$1,FALSE),IF($A$75="Demi produits",VLOOKUP($A111,OUTIL!$CQ:$CV,C$1,FALSE),IF($A$75="Energie  et  lubrifiants",VLOOKUP($A111,OUTIL!$CY:$DD,C$1,FALSE),IF($A$75="Or industriel",VLOOKUP($A111,OUTIL!$DG:$DL,C$1,FALSE),IF($A$75="Produits bruts d'origine animale et vegetale",VLOOKUP($A111,OUTIL!$DO:$DT,C$1,FALSE),IF($A$75="Produits bruts d'origine minerale",VLOOKUP($A111,OUTIL!$DW:$EB,C$1,FALSE),IF($A$75="Produits finis de consommation",VLOOKUP($A111,OUTIL!$EE:$EJ,C$1,FALSE),IF($A$75="Produits finis d'equipement agricole",VLOOKUP($A111,OUTIL!$EM:$ER,C$1,FALSE),IF($A$75="Produits finis d'equipement industriel",VLOOKUP($A111,OUTIL!$EU:$EZ,C$1,FALSE),"Ahmadovitch")))))))))/1000,0)</f>
        <v>5570</v>
      </c>
      <c r="D111" s="5">
        <f>ROUND(IF($A$75="Alimentation, boissons et tabacs",VLOOKUP($A111,OUTIL!$CH:$CM,D$1,FALSE),IF($A$75="Demi produits",VLOOKUP($A111,OUTIL!$CQ:$CV,D$1,FALSE),IF($A$75="Energie  et  lubrifiants",VLOOKUP($A111,OUTIL!$CY:$DD,D$1,FALSE),IF($A$75="Or industriel",VLOOKUP($A111,OUTIL!$DG:$DL,D$1,FALSE),IF($A$75="Produits bruts d'origine animale et vegetale",VLOOKUP($A111,OUTIL!$DO:$DT,D$1,FALSE),IF($A$75="Produits bruts d'origine minerale",VLOOKUP($A111,OUTIL!$DW:$EB,D$1,FALSE),IF($A$75="Produits finis de consommation",VLOOKUP($A111,OUTIL!$EE:$EJ,D$1,FALSE),IF($A$75="Produits finis d'equipement agricole",VLOOKUP($A111,OUTIL!$EM:$ER,D$1,FALSE),IF($A$75="Produits finis d'equipement industriel",VLOOKUP($A111,OUTIL!$EU:$EZ,D$1,FALSE),"Ahmadovitch")))))))))/1000,0)</f>
        <v>340761</v>
      </c>
      <c r="E111" s="5">
        <f>ROUND(IF($A$75="Alimentation, boissons et tabacs",VLOOKUP($A111,OUTIL!$CH:$CM,E$1,FALSE),IF($A$75="Demi produits",VLOOKUP($A111,OUTIL!$CQ:$CV,E$1,FALSE),IF($A$75="Energie  et  lubrifiants",VLOOKUP($A111,OUTIL!$CY:$DD,E$1,FALSE),IF($A$75="Or industriel",VLOOKUP($A111,OUTIL!$DG:$DL,E$1,FALSE),IF($A$75="Produits bruts d'origine animale et vegetale",VLOOKUP($A111,OUTIL!$DO:$DT,E$1,FALSE),IF($A$75="Produits bruts d'origine minerale",VLOOKUP($A111,OUTIL!$DW:$EB,E$1,FALSE),IF($A$75="Produits finis de consommation",VLOOKUP($A111,OUTIL!$EE:$EJ,E$1,FALSE),IF($A$75="Produits finis d'equipement agricole",VLOOKUP($A111,OUTIL!$EM:$ER,E$1,FALSE),IF($A$75="Produits finis d'equipement industriel",VLOOKUP($A111,OUTIL!$EU:$EZ,E$1,FALSE),"Ahmadovitch")))))))))/1000,0)</f>
        <v>12823</v>
      </c>
      <c r="F111" s="5">
        <f>ROUND(IF($A$75="Alimentation, boissons et tabacs",VLOOKUP($A111,OUTIL!$CH:$CM,F$1,FALSE),IF($A$75="Demi produits",VLOOKUP($A111,OUTIL!$CQ:$CV,F$1,FALSE),IF($A$75="Energie  et  lubrifiants",VLOOKUP($A111,OUTIL!$CY:$DD,F$1,FALSE),IF($A$75="Or industriel",VLOOKUP($A111,OUTIL!$DG:$DL,F$1,FALSE),IF($A$75="Produits bruts d'origine animale et vegetale",VLOOKUP($A111,OUTIL!$DO:$DT,F$1,FALSE),IF($A$75="Produits bruts d'origine minerale",VLOOKUP($A111,OUTIL!$DW:$EB,F$1,FALSE),IF($A$75="Produits finis de consommation",VLOOKUP($A111,OUTIL!$EE:$EJ,F$1,FALSE),IF($A$75="Produits finis d'equipement agricole",VLOOKUP($A111,OUTIL!$EM:$ER,F$1,FALSE),IF($A$75="Produits finis d'equipement industriel",VLOOKUP($A111,OUTIL!$EU:$EZ,F$1,FALSE),"Ahmadovitch")))))))))/1000,0)</f>
        <v>736746</v>
      </c>
    </row>
    <row r="112" spans="1:6" ht="16.5" x14ac:dyDescent="0.3">
      <c r="A112">
        <v>37</v>
      </c>
      <c r="B112" s="5" t="str">
        <f>IF($A$75="Alimentation, boissons et tabacs",VLOOKUP(VLOOKUP($A112,OUTIL!$CH:$CM,B$1,FALSE),REF!$K:$L,2,FALSE),IF($A$75="Demi produits",VLOOKUP(VLOOKUP($A112,OUTIL!$CQ:$CV,B$1,FALSE),REF!$N:$O,2,FALSE),IF($A$75="Energie  et  lubrifiants",VLOOKUP(VLOOKUP($A112,OUTIL!$CY:$DD,B$1,FALSE),REF!$Z:$AA,2,FALSE),IF($A$75="Or industriel",VLOOKUP(VLOOKUP($A112,OUTIL!$DG:$DL,B$1,FALSE),REF!$AC:$AD,2,FALSE),IF($A$75="Produits bruts d'origine animale et vegetale",VLOOKUP(VLOOKUP($A112,OUTIL!$DO:$DT,B$1,FALSE),REF!$Q:$R,2,FALSE),IF($A$75="Produits bruts d'origine minerale",VLOOKUP(VLOOKUP($A112,OUTIL!$DW:$EB,B$1,FALSE),REF!$AF:$AG,2,FALSE),IF($A$75="Produits finis de consommation",VLOOKUP(VLOOKUP($A112,OUTIL!$EE:$EJ,B$1,FALSE),REF!$T:$U,2,FALSE),IF($A$75="Produits finis d'equipement agricole",VLOOKUP(VLOOKUP($A112,OUTIL!$EM:$ER,B$1,FALSE),REF!$AI:$AJ,2,FALSE),IF($A$75="Produits finis d'equipement industriel",VLOOKUP(VLOOKUP($A112,OUTIL!$EU:$EZ,B$1,FALSE),REF!$W:$X,2,FALSE),"Ahmadovitch")))))))))</f>
        <v>Cuirs et peaux ayant subi une opération de tannage</v>
      </c>
      <c r="C112" s="5">
        <f>ROUND(IF($A$75="Alimentation, boissons et tabacs",VLOOKUP($A112,OUTIL!$CH:$CM,C$1,FALSE),IF($A$75="Demi produits",VLOOKUP($A112,OUTIL!$CQ:$CV,C$1,FALSE),IF($A$75="Energie  et  lubrifiants",VLOOKUP($A112,OUTIL!$CY:$DD,C$1,FALSE),IF($A$75="Or industriel",VLOOKUP($A112,OUTIL!$DG:$DL,C$1,FALSE),IF($A$75="Produits bruts d'origine animale et vegetale",VLOOKUP($A112,OUTIL!$DO:$DT,C$1,FALSE),IF($A$75="Produits bruts d'origine minerale",VLOOKUP($A112,OUTIL!$DW:$EB,C$1,FALSE),IF($A$75="Produits finis de consommation",VLOOKUP($A112,OUTIL!$EE:$EJ,C$1,FALSE),IF($A$75="Produits finis d'equipement agricole",VLOOKUP($A112,OUTIL!$EM:$ER,C$1,FALSE),IF($A$75="Produits finis d'equipement industriel",VLOOKUP($A112,OUTIL!$EU:$EZ,C$1,FALSE),"Ahmadovitch")))))))))/1000,0)</f>
        <v>1626</v>
      </c>
      <c r="D112" s="5">
        <f>ROUND(IF($A$75="Alimentation, boissons et tabacs",VLOOKUP($A112,OUTIL!$CH:$CM,D$1,FALSE),IF($A$75="Demi produits",VLOOKUP($A112,OUTIL!$CQ:$CV,D$1,FALSE),IF($A$75="Energie  et  lubrifiants",VLOOKUP($A112,OUTIL!$CY:$DD,D$1,FALSE),IF($A$75="Or industriel",VLOOKUP($A112,OUTIL!$DG:$DL,D$1,FALSE),IF($A$75="Produits bruts d'origine animale et vegetale",VLOOKUP($A112,OUTIL!$DO:$DT,D$1,FALSE),IF($A$75="Produits bruts d'origine minerale",VLOOKUP($A112,OUTIL!$DW:$EB,D$1,FALSE),IF($A$75="Produits finis de consommation",VLOOKUP($A112,OUTIL!$EE:$EJ,D$1,FALSE),IF($A$75="Produits finis d'equipement agricole",VLOOKUP($A112,OUTIL!$EM:$ER,D$1,FALSE),IF($A$75="Produits finis d'equipement industriel",VLOOKUP($A112,OUTIL!$EU:$EZ,D$1,FALSE),"Ahmadovitch")))))))))/1000,0)</f>
        <v>310330</v>
      </c>
      <c r="E112" s="5">
        <f>ROUND(IF($A$75="Alimentation, boissons et tabacs",VLOOKUP($A112,OUTIL!$CH:$CM,E$1,FALSE),IF($A$75="Demi produits",VLOOKUP($A112,OUTIL!$CQ:$CV,E$1,FALSE),IF($A$75="Energie  et  lubrifiants",VLOOKUP($A112,OUTIL!$CY:$DD,E$1,FALSE),IF($A$75="Or industriel",VLOOKUP($A112,OUTIL!$DG:$DL,E$1,FALSE),IF($A$75="Produits bruts d'origine animale et vegetale",VLOOKUP($A112,OUTIL!$DO:$DT,E$1,FALSE),IF($A$75="Produits bruts d'origine minerale",VLOOKUP($A112,OUTIL!$DW:$EB,E$1,FALSE),IF($A$75="Produits finis de consommation",VLOOKUP($A112,OUTIL!$EE:$EJ,E$1,FALSE),IF($A$75="Produits finis d'equipement agricole",VLOOKUP($A112,OUTIL!$EM:$ER,E$1,FALSE),IF($A$75="Produits finis d'equipement industriel",VLOOKUP($A112,OUTIL!$EU:$EZ,E$1,FALSE),"Ahmadovitch")))))))))/1000,0)</f>
        <v>1595</v>
      </c>
      <c r="F112" s="5">
        <f>ROUND(IF($A$75="Alimentation, boissons et tabacs",VLOOKUP($A112,OUTIL!$CH:$CM,F$1,FALSE),IF($A$75="Demi produits",VLOOKUP($A112,OUTIL!$CQ:$CV,F$1,FALSE),IF($A$75="Energie  et  lubrifiants",VLOOKUP($A112,OUTIL!$CY:$DD,F$1,FALSE),IF($A$75="Or industriel",VLOOKUP($A112,OUTIL!$DG:$DL,F$1,FALSE),IF($A$75="Produits bruts d'origine animale et vegetale",VLOOKUP($A112,OUTIL!$DO:$DT,F$1,FALSE),IF($A$75="Produits bruts d'origine minerale",VLOOKUP($A112,OUTIL!$DW:$EB,F$1,FALSE),IF($A$75="Produits finis de consommation",VLOOKUP($A112,OUTIL!$EE:$EJ,F$1,FALSE),IF($A$75="Produits finis d'equipement agricole",VLOOKUP($A112,OUTIL!$EM:$ER,F$1,FALSE),IF($A$75="Produits finis d'equipement industriel",VLOOKUP($A112,OUTIL!$EU:$EZ,F$1,FALSE),"Ahmadovitch")))))))))/1000,0)</f>
        <v>308660</v>
      </c>
    </row>
    <row r="113" spans="1:7" ht="16.5" x14ac:dyDescent="0.3">
      <c r="A113">
        <v>38</v>
      </c>
      <c r="B113" s="5" t="str">
        <f>IF($A$75="Alimentation, boissons et tabacs",VLOOKUP(VLOOKUP($A113,OUTIL!$CH:$CM,B$1,FALSE),REF!$K:$L,2,FALSE),IF($A$75="Demi produits",VLOOKUP(VLOOKUP($A113,OUTIL!$CQ:$CV,B$1,FALSE),REF!$N:$O,2,FALSE),IF($A$75="Energie  et  lubrifiants",VLOOKUP(VLOOKUP($A113,OUTIL!$CY:$DD,B$1,FALSE),REF!$Z:$AA,2,FALSE),IF($A$75="Or industriel",VLOOKUP(VLOOKUP($A113,OUTIL!$DG:$DL,B$1,FALSE),REF!$AC:$AD,2,FALSE),IF($A$75="Produits bruts d'origine animale et vegetale",VLOOKUP(VLOOKUP($A113,OUTIL!$DO:$DT,B$1,FALSE),REF!$Q:$R,2,FALSE),IF($A$75="Produits bruts d'origine minerale",VLOOKUP(VLOOKUP($A113,OUTIL!$DW:$EB,B$1,FALSE),REF!$AF:$AG,2,FALSE),IF($A$75="Produits finis de consommation",VLOOKUP(VLOOKUP($A113,OUTIL!$EE:$EJ,B$1,FALSE),REF!$T:$U,2,FALSE),IF($A$75="Produits finis d'equipement agricole",VLOOKUP(VLOOKUP($A113,OUTIL!$EM:$ER,B$1,FALSE),REF!$AI:$AJ,2,FALSE),IF($A$75="Produits finis d'equipement industriel",VLOOKUP(VLOOKUP($A113,OUTIL!$EU:$EZ,B$1,FALSE),REF!$W:$X,2,FALSE),"Ahmadovitch")))))))))</f>
        <v>Fils de coton</v>
      </c>
      <c r="C113" s="5">
        <f>ROUND(IF($A$75="Alimentation, boissons et tabacs",VLOOKUP($A113,OUTIL!$CH:$CM,C$1,FALSE),IF($A$75="Demi produits",VLOOKUP($A113,OUTIL!$CQ:$CV,C$1,FALSE),IF($A$75="Energie  et  lubrifiants",VLOOKUP($A113,OUTIL!$CY:$DD,C$1,FALSE),IF($A$75="Or industriel",VLOOKUP($A113,OUTIL!$DG:$DL,C$1,FALSE),IF($A$75="Produits bruts d'origine animale et vegetale",VLOOKUP($A113,OUTIL!$DO:$DT,C$1,FALSE),IF($A$75="Produits bruts d'origine minerale",VLOOKUP($A113,OUTIL!$DW:$EB,C$1,FALSE),IF($A$75="Produits finis de consommation",VLOOKUP($A113,OUTIL!$EE:$EJ,C$1,FALSE),IF($A$75="Produits finis d'equipement agricole",VLOOKUP($A113,OUTIL!$EM:$ER,C$1,FALSE),IF($A$75="Produits finis d'equipement industriel",VLOOKUP($A113,OUTIL!$EU:$EZ,C$1,FALSE),"Ahmadovitch")))))))))/1000,0)</f>
        <v>9683</v>
      </c>
      <c r="D113" s="5">
        <f>ROUND(IF($A$75="Alimentation, boissons et tabacs",VLOOKUP($A113,OUTIL!$CH:$CM,D$1,FALSE),IF($A$75="Demi produits",VLOOKUP($A113,OUTIL!$CQ:$CV,D$1,FALSE),IF($A$75="Energie  et  lubrifiants",VLOOKUP($A113,OUTIL!$CY:$DD,D$1,FALSE),IF($A$75="Or industriel",VLOOKUP($A113,OUTIL!$DG:$DL,D$1,FALSE),IF($A$75="Produits bruts d'origine animale et vegetale",VLOOKUP($A113,OUTIL!$DO:$DT,D$1,FALSE),IF($A$75="Produits bruts d'origine minerale",VLOOKUP($A113,OUTIL!$DW:$EB,D$1,FALSE),IF($A$75="Produits finis de consommation",VLOOKUP($A113,OUTIL!$EE:$EJ,D$1,FALSE),IF($A$75="Produits finis d'equipement agricole",VLOOKUP($A113,OUTIL!$EM:$ER,D$1,FALSE),IF($A$75="Produits finis d'equipement industriel",VLOOKUP($A113,OUTIL!$EU:$EZ,D$1,FALSE),"Ahmadovitch")))))))))/1000,0)</f>
        <v>308359</v>
      </c>
      <c r="E113" s="5">
        <f>ROUND(IF($A$75="Alimentation, boissons et tabacs",VLOOKUP($A113,OUTIL!$CH:$CM,E$1,FALSE),IF($A$75="Demi produits",VLOOKUP($A113,OUTIL!$CQ:$CV,E$1,FALSE),IF($A$75="Energie  et  lubrifiants",VLOOKUP($A113,OUTIL!$CY:$DD,E$1,FALSE),IF($A$75="Or industriel",VLOOKUP($A113,OUTIL!$DG:$DL,E$1,FALSE),IF($A$75="Produits bruts d'origine animale et vegetale",VLOOKUP($A113,OUTIL!$DO:$DT,E$1,FALSE),IF($A$75="Produits bruts d'origine minerale",VLOOKUP($A113,OUTIL!$DW:$EB,E$1,FALSE),IF($A$75="Produits finis de consommation",VLOOKUP($A113,OUTIL!$EE:$EJ,E$1,FALSE),IF($A$75="Produits finis d'equipement agricole",VLOOKUP($A113,OUTIL!$EM:$ER,E$1,FALSE),IF($A$75="Produits finis d'equipement industriel",VLOOKUP($A113,OUTIL!$EU:$EZ,E$1,FALSE),"Ahmadovitch")))))))))/1000,0)</f>
        <v>12505</v>
      </c>
      <c r="F113" s="5">
        <f>ROUND(IF($A$75="Alimentation, boissons et tabacs",VLOOKUP($A113,OUTIL!$CH:$CM,F$1,FALSE),IF($A$75="Demi produits",VLOOKUP($A113,OUTIL!$CQ:$CV,F$1,FALSE),IF($A$75="Energie  et  lubrifiants",VLOOKUP($A113,OUTIL!$CY:$DD,F$1,FALSE),IF($A$75="Or industriel",VLOOKUP($A113,OUTIL!$DG:$DL,F$1,FALSE),IF($A$75="Produits bruts d'origine animale et vegetale",VLOOKUP($A113,OUTIL!$DO:$DT,F$1,FALSE),IF($A$75="Produits bruts d'origine minerale",VLOOKUP($A113,OUTIL!$DW:$EB,F$1,FALSE),IF($A$75="Produits finis de consommation",VLOOKUP($A113,OUTIL!$EE:$EJ,F$1,FALSE),IF($A$75="Produits finis d'equipement agricole",VLOOKUP($A113,OUTIL!$EM:$ER,F$1,FALSE),IF($A$75="Produits finis d'equipement industriel",VLOOKUP($A113,OUTIL!$EU:$EZ,F$1,FALSE),"Ahmadovitch")))))))))/1000,0)</f>
        <v>430798</v>
      </c>
    </row>
    <row r="114" spans="1:7" ht="16.5" x14ac:dyDescent="0.3">
      <c r="B114" s="5" t="s">
        <v>85</v>
      </c>
      <c r="C114" s="5">
        <f>C75-SUM(C76:C113)</f>
        <v>203876</v>
      </c>
      <c r="D114" s="5">
        <f>D75-SUM(D76:D113)</f>
        <v>4858265</v>
      </c>
      <c r="E114" s="5">
        <f>E75-SUM(E76:E113)</f>
        <v>208699</v>
      </c>
      <c r="F114" s="5">
        <f>F75-SUM(F76:F113)</f>
        <v>5029137</v>
      </c>
    </row>
    <row r="115" spans="1:7" x14ac:dyDescent="0.25">
      <c r="A115" t="s">
        <v>222</v>
      </c>
      <c r="B115" s="2" t="str">
        <f>IF($A$115="Alimentation, boissons et tabacs",VLOOKUP(VLOOKUP($A115,OUTIL!$CH:$CM,B$1,FALSE),REF!$K:$L,2,FALSE),IF($A$115="Demi produits",VLOOKUP(VLOOKUP($A115,OUTIL!$CQ:$CV,B$1,FALSE),REF!$N:$O,2,FALSE),IF($A$115="Energie  et  lubrifiants",VLOOKUP(VLOOKUP($A115,OUTIL!$CY:$DD,B$1,FALSE),REF!$Z:$AA,2,FALSE),IF($A$115="Or industriel",VLOOKUP(VLOOKUP($A115,OUTIL!$DG:$DL,B$1,FALSE),REF!$AC:$AD,2,FALSE),IF($A$115="Produits bruts d'origine animale et vegetale",VLOOKUP(VLOOKUP($A115,OUTIL!$DO:$DT,B$1,FALSE),REF!$Q:$R,2,FALSE),IF($A$115="Produits bruts d'origine minerale",VLOOKUP(VLOOKUP($A115,OUTIL!$DW:$EB,B$1,FALSE),REF!$AF:$AG,2,FALSE),IF($A$115="Produits finis de consommation",VLOOKUP(VLOOKUP($A115,OUTIL!$EE:$EJ,B$1,FALSE),REF!$T:$U,2,FALSE),IF($A$115="Produits finis d'equipement agricole",VLOOKUP(VLOOKUP($A115,OUTIL!$EM:$ER,B$1,FALSE),REF!$AI:$AJ,2,FALSE),IF($A$115="Produits finis d'equipement industriel",VLOOKUP(VLOOKUP($A115,OUTIL!$EU:$EZ,B$1,FALSE),REF!$W:$X,2,FALSE),"Ahmadovitch")))))))))</f>
        <v>PRODUITS FINIS D'EQUIPEMENT AGRICOLE</v>
      </c>
      <c r="C115" s="2">
        <f>ROUND(IF($A$115="Alimentation, boissons et tabacs",VLOOKUP($A115,OUTIL!$CH:$CM,C$1,FALSE),IF($A$115="Demi produits",VLOOKUP($A115,OUTIL!$CQ:$CV,C$1,FALSE),IF($A$115="Energie  et  lubrifiants",VLOOKUP($A115,OUTIL!$CY:$DD,C$1,FALSE),IF($A$115="Or industriel",VLOOKUP($A115,OUTIL!$DG:$DL,C$1,FALSE),IF($A$115="Produits bruts d'origine animale et vegetale",VLOOKUP($A115,OUTIL!$DO:$DT,C$1,FALSE),IF($A$115="Produits bruts d'origine minerale",VLOOKUP($A115,OUTIL!$DW:$EB,C$1,FALSE),IF($A$115="Produits finis de consommation",VLOOKUP($A115,OUTIL!$EE:$EJ,C$1,FALSE),IF($A$115="Produits finis d'equipement agricole",VLOOKUP($A115,OUTIL!$EM:$ER,C$1,FALSE),IF($A$115="Produits finis d'equipement industriel",VLOOKUP($A115,OUTIL!$EU:$EZ,C$1,FALSE),"Ahmadovitch")))))))))/1000,0)</f>
        <v>16081</v>
      </c>
      <c r="D115" s="2">
        <f>ROUND(IF($A$115="Alimentation, boissons et tabacs",VLOOKUP($A115,OUTIL!$CH:$CM,D$1,FALSE),IF($A$115="Demi produits",VLOOKUP($A115,OUTIL!$CQ:$CV,D$1,FALSE),IF($A$115="Energie  et  lubrifiants",VLOOKUP($A115,OUTIL!$CY:$DD,D$1,FALSE),IF($A$115="Or industriel",VLOOKUP($A115,OUTIL!$DG:$DL,D$1,FALSE),IF($A$115="Produits bruts d'origine animale et vegetale",VLOOKUP($A115,OUTIL!$DO:$DT,D$1,FALSE),IF($A$115="Produits bruts d'origine minerale",VLOOKUP($A115,OUTIL!$DW:$EB,D$1,FALSE),IF($A$115="Produits finis de consommation",VLOOKUP($A115,OUTIL!$EE:$EJ,D$1,FALSE),IF($A$115="Produits finis d'equipement agricole",VLOOKUP($A115,OUTIL!$EM:$ER,D$1,FALSE),IF($A$115="Produits finis d'equipement industriel",VLOOKUP($A115,OUTIL!$EU:$EZ,D$1,FALSE),"Ahmadovitch")))))))))/1000,0)</f>
        <v>895729</v>
      </c>
      <c r="E115" s="2">
        <f>ROUND(IF($A$115="Alimentation, boissons et tabacs",VLOOKUP($A115,OUTIL!$CH:$CM,E$1,FALSE),IF($A$115="Demi produits",VLOOKUP($A115,OUTIL!$CQ:$CV,E$1,FALSE),IF($A$115="Energie  et  lubrifiants",VLOOKUP($A115,OUTIL!$CY:$DD,E$1,FALSE),IF($A$115="Or industriel",VLOOKUP($A115,OUTIL!$DG:$DL,E$1,FALSE),IF($A$115="Produits bruts d'origine animale et vegetale",VLOOKUP($A115,OUTIL!$DO:$DT,E$1,FALSE),IF($A$115="Produits bruts d'origine minerale",VLOOKUP($A115,OUTIL!$DW:$EB,E$1,FALSE),IF($A$115="Produits finis de consommation",VLOOKUP($A115,OUTIL!$EE:$EJ,E$1,FALSE),IF($A$115="Produits finis d'equipement agricole",VLOOKUP($A115,OUTIL!$EM:$ER,E$1,FALSE),IF($A$115="Produits finis d'equipement industriel",VLOOKUP($A115,OUTIL!$EU:$EZ,E$1,FALSE),"Ahmadovitch")))))))))/1000,0)</f>
        <v>11864</v>
      </c>
      <c r="F115" s="2">
        <f>ROUND(IF($A$115="Alimentation, boissons et tabacs",VLOOKUP($A115,OUTIL!$CH:$CM,F$1,FALSE),IF($A$115="Demi produits",VLOOKUP($A115,OUTIL!$CQ:$CV,F$1,FALSE),IF($A$115="Energie  et  lubrifiants",VLOOKUP($A115,OUTIL!$CY:$DD,F$1,FALSE),IF($A$115="Or industriel",VLOOKUP($A115,OUTIL!$DG:$DL,F$1,FALSE),IF($A$115="Produits bruts d'origine animale et vegetale",VLOOKUP($A115,OUTIL!$DO:$DT,F$1,FALSE),IF($A$115="Produits bruts d'origine minerale",VLOOKUP($A115,OUTIL!$DW:$EB,F$1,FALSE),IF($A$115="Produits finis de consommation",VLOOKUP($A115,OUTIL!$EE:$EJ,F$1,FALSE),IF($A$115="Produits finis d'equipement agricole",VLOOKUP($A115,OUTIL!$EM:$ER,F$1,FALSE),IF($A$115="Produits finis d'equipement industriel",VLOOKUP($A115,OUTIL!$EU:$EZ,F$1,FALSE),"Ahmadovitch")))))))))/1000,0)</f>
        <v>813632</v>
      </c>
    </row>
    <row r="116" spans="1:7" ht="16.5" x14ac:dyDescent="0.3">
      <c r="A116">
        <v>1</v>
      </c>
      <c r="B116" s="5" t="str">
        <f>IF($A$115="Alimentation, boissons et tabacs",VLOOKUP(VLOOKUP($A116,OUTIL!$CH:$CM,B$1,FALSE),REF!$K:$L,2,FALSE),IF($A$115="Demi produits",VLOOKUP(VLOOKUP($A116,OUTIL!$CQ:$CV,B$1,FALSE),REF!$N:$O,2,FALSE),IF($A$115="Energie  et  lubrifiants",VLOOKUP(VLOOKUP($A116,OUTIL!$CY:$DD,B$1,FALSE),REF!$Z:$AA,2,FALSE),IF($A$115="Or industriel",VLOOKUP(VLOOKUP($A116,OUTIL!$DG:$DL,B$1,FALSE),REF!$AC:$AD,2,FALSE),IF($A$115="Produits bruts d'origine animale et vegetale",VLOOKUP(VLOOKUP($A116,OUTIL!$DO:$DT,B$1,FALSE),REF!$Q:$R,2,FALSE),IF($A$115="Produits bruts d'origine minerale",VLOOKUP(VLOOKUP($A116,OUTIL!$DW:$EB,B$1,FALSE),REF!$AF:$AG,2,FALSE),IF($A$115="Produits finis de consommation",VLOOKUP(VLOOKUP($A116,OUTIL!$EE:$EJ,B$1,FALSE),REF!$T:$U,2,FALSE),IF($A$115="Produits finis d'equipement agricole",VLOOKUP(VLOOKUP($A116,OUTIL!$EM:$ER,B$1,FALSE),REF!$AI:$AJ,2,FALSE),IF($A$115="Produits finis d'equipement industriel",VLOOKUP(VLOOKUP($A116,OUTIL!$EU:$EZ,B$1,FALSE),REF!$W:$X,2,FALSE),"Ahmadovitch")))))))))</f>
        <v>Machines et outils agricoles</v>
      </c>
      <c r="C116" s="5">
        <f>ROUND(IF($A$115="Alimentation, boissons et tabacs",VLOOKUP($A116,OUTIL!$CH:$CM,C$1,FALSE),IF($A$115="Demi produits",VLOOKUP($A116,OUTIL!$CQ:$CV,C$1,FALSE),IF($A$115="Energie  et  lubrifiants",VLOOKUP($A116,OUTIL!$CY:$DD,C$1,FALSE),IF($A$115="Or industriel",VLOOKUP($A116,OUTIL!$DG:$DL,C$1,FALSE),IF($A$115="Produits bruts d'origine animale et vegetale",VLOOKUP($A116,OUTIL!$DO:$DT,C$1,FALSE),IF($A$115="Produits bruts d'origine minerale",VLOOKUP($A116,OUTIL!$DW:$EB,C$1,FALSE),IF($A$115="Produits finis de consommation",VLOOKUP($A116,OUTIL!$EE:$EJ,C$1,FALSE),IF($A$115="Produits finis d'equipement agricole",VLOOKUP($A116,OUTIL!$EM:$ER,C$1,FALSE),IF($A$115="Produits finis d'equipement industriel",VLOOKUP($A116,OUTIL!$EU:$EZ,C$1,FALSE),"Ahmadovitch")))))))))/1000,0)</f>
        <v>12231</v>
      </c>
      <c r="D116" s="5">
        <f>ROUND(IF($A$115="Alimentation, boissons et tabacs",VLOOKUP($A116,OUTIL!$CH:$CM,D$1,FALSE),IF($A$115="Demi produits",VLOOKUP($A116,OUTIL!$CQ:$CV,D$1,FALSE),IF($A$115="Energie  et  lubrifiants",VLOOKUP($A116,OUTIL!$CY:$DD,D$1,FALSE),IF($A$115="Or industriel",VLOOKUP($A116,OUTIL!$DG:$DL,D$1,FALSE),IF($A$115="Produits bruts d'origine animale et vegetale",VLOOKUP($A116,OUTIL!$DO:$DT,D$1,FALSE),IF($A$115="Produits bruts d'origine minerale",VLOOKUP($A116,OUTIL!$DW:$EB,D$1,FALSE),IF($A$115="Produits finis de consommation",VLOOKUP($A116,OUTIL!$EE:$EJ,D$1,FALSE),IF($A$115="Produits finis d'equipement agricole",VLOOKUP($A116,OUTIL!$EM:$ER,D$1,FALSE),IF($A$115="Produits finis d'equipement industriel",VLOOKUP($A116,OUTIL!$EU:$EZ,D$1,FALSE),"Ahmadovitch")))))))))/1000,0)</f>
        <v>650222</v>
      </c>
      <c r="E116" s="5">
        <f>ROUND(IF($A$115="Alimentation, boissons et tabacs",VLOOKUP($A116,OUTIL!$CH:$CM,E$1,FALSE),IF($A$115="Demi produits",VLOOKUP($A116,OUTIL!$CQ:$CV,E$1,FALSE),IF($A$115="Energie  et  lubrifiants",VLOOKUP($A116,OUTIL!$CY:$DD,E$1,FALSE),IF($A$115="Or industriel",VLOOKUP($A116,OUTIL!$DG:$DL,E$1,FALSE),IF($A$115="Produits bruts d'origine animale et vegetale",VLOOKUP($A116,OUTIL!$DO:$DT,E$1,FALSE),IF($A$115="Produits bruts d'origine minerale",VLOOKUP($A116,OUTIL!$DW:$EB,E$1,FALSE),IF($A$115="Produits finis de consommation",VLOOKUP($A116,OUTIL!$EE:$EJ,E$1,FALSE),IF($A$115="Produits finis d'equipement agricole",VLOOKUP($A116,OUTIL!$EM:$ER,E$1,FALSE),IF($A$115="Produits finis d'equipement industriel",VLOOKUP($A116,OUTIL!$EU:$EZ,E$1,FALSE),"Ahmadovitch")))))))))/1000,0)</f>
        <v>9738</v>
      </c>
      <c r="F116" s="5">
        <f>ROUND(IF($A$115="Alimentation, boissons et tabacs",VLOOKUP($A116,OUTIL!$CH:$CM,F$1,FALSE),IF($A$115="Demi produits",VLOOKUP($A116,OUTIL!$CQ:$CV,F$1,FALSE),IF($A$115="Energie  et  lubrifiants",VLOOKUP($A116,OUTIL!$CY:$DD,F$1,FALSE),IF($A$115="Or industriel",VLOOKUP($A116,OUTIL!$DG:$DL,F$1,FALSE),IF($A$115="Produits bruts d'origine animale et vegetale",VLOOKUP($A116,OUTIL!$DO:$DT,F$1,FALSE),IF($A$115="Produits bruts d'origine minerale",VLOOKUP($A116,OUTIL!$DW:$EB,F$1,FALSE),IF($A$115="Produits finis de consommation",VLOOKUP($A116,OUTIL!$EE:$EJ,F$1,FALSE),IF($A$115="Produits finis d'equipement agricole",VLOOKUP($A116,OUTIL!$EM:$ER,F$1,FALSE),IF($A$115="Produits finis d'equipement industriel",VLOOKUP($A116,OUTIL!$EU:$EZ,F$1,FALSE),"Ahmadovitch")))))))))/1000,0)</f>
        <v>683976</v>
      </c>
    </row>
    <row r="117" spans="1:7" ht="16.5" x14ac:dyDescent="0.3">
      <c r="A117">
        <v>2</v>
      </c>
      <c r="B117" s="5" t="str">
        <f>IF($A$115="Alimentation, boissons et tabacs",VLOOKUP(VLOOKUP($A117,OUTIL!$CH:$CM,B$1,FALSE),REF!$K:$L,2,FALSE),IF($A$115="Demi produits",VLOOKUP(VLOOKUP($A117,OUTIL!$CQ:$CV,B$1,FALSE),REF!$N:$O,2,FALSE),IF($A$115="Energie  et  lubrifiants",VLOOKUP(VLOOKUP($A117,OUTIL!$CY:$DD,B$1,FALSE),REF!$Z:$AA,2,FALSE),IF($A$115="Or industriel",VLOOKUP(VLOOKUP($A117,OUTIL!$DG:$DL,B$1,FALSE),REF!$AC:$AD,2,FALSE),IF($A$115="Produits bruts d'origine animale et vegetale",VLOOKUP(VLOOKUP($A117,OUTIL!$DO:$DT,B$1,FALSE),REF!$Q:$R,2,FALSE),IF($A$115="Produits bruts d'origine minerale",VLOOKUP(VLOOKUP($A117,OUTIL!$DW:$EB,B$1,FALSE),REF!$AF:$AG,2,FALSE),IF($A$115="Produits finis de consommation",VLOOKUP(VLOOKUP($A117,OUTIL!$EE:$EJ,B$1,FALSE),REF!$T:$U,2,FALSE),IF($A$115="Produits finis d'equipement agricole",VLOOKUP(VLOOKUP($A117,OUTIL!$EM:$ER,B$1,FALSE),REF!$AI:$AJ,2,FALSE),IF($A$115="Produits finis d'equipement industriel",VLOOKUP(VLOOKUP($A117,OUTIL!$EU:$EZ,B$1,FALSE),REF!$W:$X,2,FALSE),"Ahmadovitch")))))))))</f>
        <v>Motoculteurs et tracteurs agricoles</v>
      </c>
      <c r="C117" s="5">
        <f>ROUND(IF($A$115="Alimentation, boissons et tabacs",VLOOKUP($A117,OUTIL!$CH:$CM,C$1,FALSE),IF($A$115="Demi produits",VLOOKUP($A117,OUTIL!$CQ:$CV,C$1,FALSE),IF($A$115="Energie  et  lubrifiants",VLOOKUP($A117,OUTIL!$CY:$DD,C$1,FALSE),IF($A$115="Or industriel",VLOOKUP($A117,OUTIL!$DG:$DL,C$1,FALSE),IF($A$115="Produits bruts d'origine animale et vegetale",VLOOKUP($A117,OUTIL!$DO:$DT,C$1,FALSE),IF($A$115="Produits bruts d'origine minerale",VLOOKUP($A117,OUTIL!$DW:$EB,C$1,FALSE),IF($A$115="Produits finis de consommation",VLOOKUP($A117,OUTIL!$EE:$EJ,C$1,FALSE),IF($A$115="Produits finis d'equipement agricole",VLOOKUP($A117,OUTIL!$EM:$ER,C$1,FALSE),IF($A$115="Produits finis d'equipement industriel",VLOOKUP($A117,OUTIL!$EU:$EZ,C$1,FALSE),"Ahmadovitch")))))))))/1000,0)</f>
        <v>3657</v>
      </c>
      <c r="D117" s="5">
        <f>ROUND(IF($A$115="Alimentation, boissons et tabacs",VLOOKUP($A117,OUTIL!$CH:$CM,D$1,FALSE),IF($A$115="Demi produits",VLOOKUP($A117,OUTIL!$CQ:$CV,D$1,FALSE),IF($A$115="Energie  et  lubrifiants",VLOOKUP($A117,OUTIL!$CY:$DD,D$1,FALSE),IF($A$115="Or industriel",VLOOKUP($A117,OUTIL!$DG:$DL,D$1,FALSE),IF($A$115="Produits bruts d'origine animale et vegetale",VLOOKUP($A117,OUTIL!$DO:$DT,D$1,FALSE),IF($A$115="Produits bruts d'origine minerale",VLOOKUP($A117,OUTIL!$DW:$EB,D$1,FALSE),IF($A$115="Produits finis de consommation",VLOOKUP($A117,OUTIL!$EE:$EJ,D$1,FALSE),IF($A$115="Produits finis d'equipement agricole",VLOOKUP($A117,OUTIL!$EM:$ER,D$1,FALSE),IF($A$115="Produits finis d'equipement industriel",VLOOKUP($A117,OUTIL!$EU:$EZ,D$1,FALSE),"Ahmadovitch")))))))))/1000,0)</f>
        <v>229290</v>
      </c>
      <c r="E117" s="5">
        <f>ROUND(IF($A$115="Alimentation, boissons et tabacs",VLOOKUP($A117,OUTIL!$CH:$CM,E$1,FALSE),IF($A$115="Demi produits",VLOOKUP($A117,OUTIL!$CQ:$CV,E$1,FALSE),IF($A$115="Energie  et  lubrifiants",VLOOKUP($A117,OUTIL!$CY:$DD,E$1,FALSE),IF($A$115="Or industriel",VLOOKUP($A117,OUTIL!$DG:$DL,E$1,FALSE),IF($A$115="Produits bruts d'origine animale et vegetale",VLOOKUP($A117,OUTIL!$DO:$DT,E$1,FALSE),IF($A$115="Produits bruts d'origine minerale",VLOOKUP($A117,OUTIL!$DW:$EB,E$1,FALSE),IF($A$115="Produits finis de consommation",VLOOKUP($A117,OUTIL!$EE:$EJ,E$1,FALSE),IF($A$115="Produits finis d'equipement agricole",VLOOKUP($A117,OUTIL!$EM:$ER,E$1,FALSE),IF($A$115="Produits finis d'equipement industriel",VLOOKUP($A117,OUTIL!$EU:$EZ,E$1,FALSE),"Ahmadovitch")))))))))/1000,0)</f>
        <v>2071</v>
      </c>
      <c r="F117" s="5">
        <f>ROUND(IF($A$115="Alimentation, boissons et tabacs",VLOOKUP($A117,OUTIL!$CH:$CM,F$1,FALSE),IF($A$115="Demi produits",VLOOKUP($A117,OUTIL!$CQ:$CV,F$1,FALSE),IF($A$115="Energie  et  lubrifiants",VLOOKUP($A117,OUTIL!$CY:$DD,F$1,FALSE),IF($A$115="Or industriel",VLOOKUP($A117,OUTIL!$DG:$DL,F$1,FALSE),IF($A$115="Produits bruts d'origine animale et vegetale",VLOOKUP($A117,OUTIL!$DO:$DT,F$1,FALSE),IF($A$115="Produits bruts d'origine minerale",VLOOKUP($A117,OUTIL!$DW:$EB,F$1,FALSE),IF($A$115="Produits finis de consommation",VLOOKUP($A117,OUTIL!$EE:$EJ,F$1,FALSE),IF($A$115="Produits finis d'equipement agricole",VLOOKUP($A117,OUTIL!$EM:$ER,F$1,FALSE),IF($A$115="Produits finis d'equipement industriel",VLOOKUP($A117,OUTIL!$EU:$EZ,F$1,FALSE),"Ahmadovitch")))))))))/1000,0)</f>
        <v>126289</v>
      </c>
    </row>
    <row r="118" spans="1:7" ht="16.5" x14ac:dyDescent="0.3">
      <c r="B118" s="5" t="s">
        <v>87</v>
      </c>
      <c r="C118" s="5">
        <f>C115-SUM(C116:C117)</f>
        <v>193</v>
      </c>
      <c r="D118" s="5">
        <f t="shared" ref="D118:F118" si="0">D115-SUM(D116:D117)</f>
        <v>16217</v>
      </c>
      <c r="E118" s="5">
        <f t="shared" si="0"/>
        <v>55</v>
      </c>
      <c r="F118" s="5">
        <f t="shared" si="0"/>
        <v>3367</v>
      </c>
    </row>
    <row r="119" spans="1:7" x14ac:dyDescent="0.25">
      <c r="A119" t="s">
        <v>223</v>
      </c>
      <c r="B119" s="2" t="str">
        <f>IF($A$119="Alimentation, boissons et tabacs",VLOOKUP(VLOOKUP($A119,OUTIL!$CH:$CM,B$1,FALSE),REF!$K:$L,2,FALSE),IF($A$119="Demi produits",VLOOKUP(VLOOKUP($A119,OUTIL!$CQ:$CV,B$1,FALSE),REF!$N:$O,2,FALSE),IF($A$119="Energie  et  lubrifiants",VLOOKUP(VLOOKUP($A119,OUTIL!$CY:$DD,B$1,FALSE),REF!$Z:$AA,2,FALSE),IF($A$119="Or industriel",VLOOKUP(VLOOKUP($A119,OUTIL!$DG:$DL,B$1,FALSE),REF!$AC:$AD,2,FALSE),IF($A$119="Produits bruts d'origine animale et vegetale",VLOOKUP(VLOOKUP($A119,OUTIL!$DO:$DT,B$1,FALSE),REF!$Q:$R,2,FALSE),IF($A$119="Produits bruts d'origine minerale",VLOOKUP(VLOOKUP($A119,OUTIL!$DW:$EB,B$1,FALSE),REF!$AF:$AG,2,FALSE),IF($A$119="Produits finis de consommation",VLOOKUP(VLOOKUP($A119,OUTIL!$EE:$EJ,B$1,FALSE),REF!$T:$U,2,FALSE),IF($A$119="Produits finis d'equipement agricole",VLOOKUP(VLOOKUP($A119,OUTIL!$EM:$ER,B$1,FALSE),REF!$AI:$AJ,2,FALSE),IF($A$119="Produits finis d'equipement industriel",VLOOKUP(VLOOKUP($A119,OUTIL!$EU:$EZ,B$1,FALSE),REF!$W:$X,2,FALSE),"Ahmadovitch")))))))))</f>
        <v>PRODUITS FINIS D'EQUIPEMENT INDUSTRIEL</v>
      </c>
      <c r="C119" s="2">
        <f>ROUND(IF($A$119="Alimentation, boissons et tabacs",VLOOKUP($A119,OUTIL!$CH:$CM,C$1,FALSE),IF($A$119="Demi produits",VLOOKUP($A119,OUTIL!$CQ:$CV,C$1,FALSE),IF($A$119="Energie  et  lubrifiants",VLOOKUP($A119,OUTIL!$CY:$DD,C$1,FALSE),IF($A$119="Or industriel",VLOOKUP($A119,OUTIL!$DG:$DL,C$1,FALSE),IF($A$119="Produits bruts d'origine animale et vegetale",VLOOKUP($A119,OUTIL!$DO:$DT,C$1,FALSE),IF($A$119="Produits bruts d'origine minerale",VLOOKUP($A119,OUTIL!$DW:$EB,C$1,FALSE),IF($A$119="Produits finis de consommation",VLOOKUP($A119,OUTIL!$EE:$EJ,C$1,FALSE),IF($A$119="Produits finis d'equipement agricole",VLOOKUP($A119,OUTIL!$EM:$ER,C$1,FALSE),IF($A$119="Produits finis d'equipement industriel",VLOOKUP($A119,OUTIL!$EU:$EZ,C$1,FALSE),"Ahmadovitch")))))))))/1000,0)</f>
        <v>696783</v>
      </c>
      <c r="D119" s="2">
        <f>ROUND(IF($A$119="Alimentation, boissons et tabacs",VLOOKUP($A119,OUTIL!$CH:$CM,D$1,FALSE),IF($A$119="Demi produits",VLOOKUP($A119,OUTIL!$CQ:$CV,D$1,FALSE),IF($A$119="Energie  et  lubrifiants",VLOOKUP($A119,OUTIL!$CY:$DD,D$1,FALSE),IF($A$119="Or industriel",VLOOKUP($A119,OUTIL!$DG:$DL,D$1,FALSE),IF($A$119="Produits bruts d'origine animale et vegetale",VLOOKUP($A119,OUTIL!$DO:$DT,D$1,FALSE),IF($A$119="Produits bruts d'origine minerale",VLOOKUP($A119,OUTIL!$DW:$EB,D$1,FALSE),IF($A$119="Produits finis de consommation",VLOOKUP($A119,OUTIL!$EE:$EJ,D$1,FALSE),IF($A$119="Produits finis d'equipement agricole",VLOOKUP($A119,OUTIL!$EM:$ER,D$1,FALSE),IF($A$119="Produits finis d'equipement industriel",VLOOKUP($A119,OUTIL!$EU:$EZ,D$1,FALSE),"Ahmadovitch")))))))))/1000,0)</f>
        <v>89020771</v>
      </c>
      <c r="E119" s="2">
        <f>ROUND(IF($A$119="Alimentation, boissons et tabacs",VLOOKUP($A119,OUTIL!$CH:$CM,E$1,FALSE),IF($A$119="Demi produits",VLOOKUP($A119,OUTIL!$CQ:$CV,E$1,FALSE),IF($A$119="Energie  et  lubrifiants",VLOOKUP($A119,OUTIL!$CY:$DD,E$1,FALSE),IF($A$119="Or industriel",VLOOKUP($A119,OUTIL!$DG:$DL,E$1,FALSE),IF($A$119="Produits bruts d'origine animale et vegetale",VLOOKUP($A119,OUTIL!$DO:$DT,E$1,FALSE),IF($A$119="Produits bruts d'origine minerale",VLOOKUP($A119,OUTIL!$DW:$EB,E$1,FALSE),IF($A$119="Produits finis de consommation",VLOOKUP($A119,OUTIL!$EE:$EJ,E$1,FALSE),IF($A$119="Produits finis d'equipement agricole",VLOOKUP($A119,OUTIL!$EM:$ER,E$1,FALSE),IF($A$119="Produits finis d'equipement industriel",VLOOKUP($A119,OUTIL!$EU:$EZ,E$1,FALSE),"Ahmadovitch")))))))))/1000,0)</f>
        <v>601053</v>
      </c>
      <c r="F119" s="2">
        <f>ROUND(IF($A$119="Alimentation, boissons et tabacs",VLOOKUP($A119,OUTIL!$CH:$CM,F$1,FALSE),IF($A$119="Demi produits",VLOOKUP($A119,OUTIL!$CQ:$CV,F$1,FALSE),IF($A$119="Energie  et  lubrifiants",VLOOKUP($A119,OUTIL!$CY:$DD,F$1,FALSE),IF($A$119="Or industriel",VLOOKUP($A119,OUTIL!$DG:$DL,F$1,FALSE),IF($A$119="Produits bruts d'origine animale et vegetale",VLOOKUP($A119,OUTIL!$DO:$DT,F$1,FALSE),IF($A$119="Produits bruts d'origine minerale",VLOOKUP($A119,OUTIL!$DW:$EB,F$1,FALSE),IF($A$119="Produits finis de consommation",VLOOKUP($A119,OUTIL!$EE:$EJ,F$1,FALSE),IF($A$119="Produits finis d'equipement agricole",VLOOKUP($A119,OUTIL!$EM:$ER,F$1,FALSE),IF($A$119="Produits finis d'equipement industriel",VLOOKUP($A119,OUTIL!$EU:$EZ,F$1,FALSE),"Ahmadovitch")))))))))/1000,0)</f>
        <v>74929725</v>
      </c>
    </row>
    <row r="120" spans="1:7" ht="16.5" x14ac:dyDescent="0.3">
      <c r="A120">
        <v>1</v>
      </c>
      <c r="B120" s="5" t="str">
        <f>IF($A$119="Alimentation, boissons et tabacs",VLOOKUP(VLOOKUP($A120,OUTIL!$CH:$CM,B$1,FALSE),REF!$K:$L,2,FALSE),IF($A$119="Demi produits",VLOOKUP(VLOOKUP($A120,OUTIL!$CQ:$CV,B$1,FALSE),REF!$N:$O,2,FALSE),IF($A$119="Energie  et  lubrifiants",VLOOKUP(VLOOKUP($A120,OUTIL!$CY:$DD,B$1,FALSE),REF!$Z:$AA,2,FALSE),IF($A$119="Or industriel",VLOOKUP(VLOOKUP($A120,OUTIL!$DG:$DL,B$1,FALSE),REF!$AC:$AD,2,FALSE),IF($A$119="Produits bruts d'origine animale et vegetale",VLOOKUP(VLOOKUP($A120,OUTIL!$DO:$DT,B$1,FALSE),REF!$Q:$R,2,FALSE),IF($A$119="Produits bruts d'origine minerale",VLOOKUP(VLOOKUP($A120,OUTIL!$DW:$EB,B$1,FALSE),REF!$AF:$AG,2,FALSE),IF($A$119="Produits finis de consommation",VLOOKUP(VLOOKUP($A120,OUTIL!$EE:$EJ,B$1,FALSE),REF!$T:$U,2,FALSE),IF($A$119="Produits finis d'equipement agricole",VLOOKUP(VLOOKUP($A120,OUTIL!$EM:$ER,B$1,FALSE),REF!$AI:$AJ,2,FALSE),IF($A$119="Produits finis d'equipement industriel",VLOOKUP(VLOOKUP($A120,OUTIL!$EU:$EZ,B$1,FALSE),REF!$W:$X,2,FALSE),"Ahmadovitch")))))))))</f>
        <v>Parties d'avions et d'autres véhicules aériens ou spatiaux</v>
      </c>
      <c r="C120" s="5">
        <f>ROUND(IF($A$119="Alimentation, boissons et tabacs",VLOOKUP($A120,OUTIL!$CH:$CM,C$1,FALSE),IF($A$119="Demi produits",VLOOKUP($A120,OUTIL!$CQ:$CV,C$1,FALSE),IF($A$119="Energie  et  lubrifiants",VLOOKUP($A120,OUTIL!$CY:$DD,C$1,FALSE),IF($A$119="Or industriel",VLOOKUP($A120,OUTIL!$DG:$DL,C$1,FALSE),IF($A$119="Produits bruts d'origine animale et vegetale",VLOOKUP($A120,OUTIL!$DO:$DT,C$1,FALSE),IF($A$119="Produits bruts d'origine minerale",VLOOKUP($A120,OUTIL!$DW:$EB,C$1,FALSE),IF($A$119="Produits finis de consommation",VLOOKUP($A120,OUTIL!$EE:$EJ,C$1,FALSE),IF($A$119="Produits finis d'equipement agricole",VLOOKUP($A120,OUTIL!$EM:$ER,C$1,FALSE),IF($A$119="Produits finis d'equipement industriel",VLOOKUP($A120,OUTIL!$EU:$EZ,C$1,FALSE),"Ahmadovitch")))))))))/1000,0)</f>
        <v>1231</v>
      </c>
      <c r="D120" s="5">
        <f>ROUND(IF($A$119="Alimentation, boissons et tabacs",VLOOKUP($A120,OUTIL!$CH:$CM,D$1,FALSE),IF($A$119="Demi produits",VLOOKUP($A120,OUTIL!$CQ:$CV,D$1,FALSE),IF($A$119="Energie  et  lubrifiants",VLOOKUP($A120,OUTIL!$CY:$DD,D$1,FALSE),IF($A$119="Or industriel",VLOOKUP($A120,OUTIL!$DG:$DL,D$1,FALSE),IF($A$119="Produits bruts d'origine animale et vegetale",VLOOKUP($A120,OUTIL!$DO:$DT,D$1,FALSE),IF($A$119="Produits bruts d'origine minerale",VLOOKUP($A120,OUTIL!$DW:$EB,D$1,FALSE),IF($A$119="Produits finis de consommation",VLOOKUP($A120,OUTIL!$EE:$EJ,D$1,FALSE),IF($A$119="Produits finis d'equipement agricole",VLOOKUP($A120,OUTIL!$EM:$ER,D$1,FALSE),IF($A$119="Produits finis d'equipement industriel",VLOOKUP($A120,OUTIL!$EU:$EZ,D$1,FALSE),"Ahmadovitch")))))))))/1000,0)</f>
        <v>9235434</v>
      </c>
      <c r="E120" s="5">
        <f>ROUND(IF($A$119="Alimentation, boissons et tabacs",VLOOKUP($A120,OUTIL!$CH:$CM,E$1,FALSE),IF($A$119="Demi produits",VLOOKUP($A120,OUTIL!$CQ:$CV,E$1,FALSE),IF($A$119="Energie  et  lubrifiants",VLOOKUP($A120,OUTIL!$CY:$DD,E$1,FALSE),IF($A$119="Or industriel",VLOOKUP($A120,OUTIL!$DG:$DL,E$1,FALSE),IF($A$119="Produits bruts d'origine animale et vegetale",VLOOKUP($A120,OUTIL!$DO:$DT,E$1,FALSE),IF($A$119="Produits bruts d'origine minerale",VLOOKUP($A120,OUTIL!$DW:$EB,E$1,FALSE),IF($A$119="Produits finis de consommation",VLOOKUP($A120,OUTIL!$EE:$EJ,E$1,FALSE),IF($A$119="Produits finis d'equipement agricole",VLOOKUP($A120,OUTIL!$EM:$ER,E$1,FALSE),IF($A$119="Produits finis d'equipement industriel",VLOOKUP($A120,OUTIL!$EU:$EZ,E$1,FALSE),"Ahmadovitch")))))))))/1000,0)</f>
        <v>1375</v>
      </c>
      <c r="F120" s="5">
        <f>ROUND(IF($A$119="Alimentation, boissons et tabacs",VLOOKUP($A120,OUTIL!$CH:$CM,F$1,FALSE),IF($A$119="Demi produits",VLOOKUP($A120,OUTIL!$CQ:$CV,F$1,FALSE),IF($A$119="Energie  et  lubrifiants",VLOOKUP($A120,OUTIL!$CY:$DD,F$1,FALSE),IF($A$119="Or industriel",VLOOKUP($A120,OUTIL!$DG:$DL,F$1,FALSE),IF($A$119="Produits bruts d'origine animale et vegetale",VLOOKUP($A120,OUTIL!$DO:$DT,F$1,FALSE),IF($A$119="Produits bruts d'origine minerale",VLOOKUP($A120,OUTIL!$DW:$EB,F$1,FALSE),IF($A$119="Produits finis de consommation",VLOOKUP($A120,OUTIL!$EE:$EJ,F$1,FALSE),IF($A$119="Produits finis d'equipement agricole",VLOOKUP($A120,OUTIL!$EM:$ER,F$1,FALSE),IF($A$119="Produits finis d'equipement industriel",VLOOKUP($A120,OUTIL!$EU:$EZ,F$1,FALSE),"Ahmadovitch")))))))))/1000,0)</f>
        <v>7061192</v>
      </c>
    </row>
    <row r="121" spans="1:7" ht="16.5" x14ac:dyDescent="0.3">
      <c r="A121">
        <v>2</v>
      </c>
      <c r="B121" s="5" t="str">
        <f>IF($A$119="Alimentation, boissons et tabacs",VLOOKUP(VLOOKUP($A121,OUTIL!$CH:$CM,B$1,FALSE),REF!$K:$L,2,FALSE),IF($A$119="Demi produits",VLOOKUP(VLOOKUP($A121,OUTIL!$CQ:$CV,B$1,FALSE),REF!$N:$O,2,FALSE),IF($A$119="Energie  et  lubrifiants",VLOOKUP(VLOOKUP($A121,OUTIL!$CY:$DD,B$1,FALSE),REF!$Z:$AA,2,FALSE),IF($A$119="Or industriel",VLOOKUP(VLOOKUP($A121,OUTIL!$DG:$DL,B$1,FALSE),REF!$AC:$AD,2,FALSE),IF($A$119="Produits bruts d'origine animale et vegetale",VLOOKUP(VLOOKUP($A121,OUTIL!$DO:$DT,B$1,FALSE),REF!$Q:$R,2,FALSE),IF($A$119="Produits bruts d'origine minerale",VLOOKUP(VLOOKUP($A121,OUTIL!$DW:$EB,B$1,FALSE),REF!$AF:$AG,2,FALSE),IF($A$119="Produits finis de consommation",VLOOKUP(VLOOKUP($A121,OUTIL!$EE:$EJ,B$1,FALSE),REF!$T:$U,2,FALSE),IF($A$119="Produits finis d'equipement agricole",VLOOKUP(VLOOKUP($A121,OUTIL!$EM:$ER,B$1,FALSE),REF!$AI:$AJ,2,FALSE),IF($A$119="Produits finis d'equipement industriel",VLOOKUP(VLOOKUP($A121,OUTIL!$EU:$EZ,B$1,FALSE),REF!$W:$X,2,FALSE),"Ahmadovitch")))))))))</f>
        <v>Appareils pour la coupure ou la connexion des circuits électriques et résistances</v>
      </c>
      <c r="C121" s="5">
        <f>ROUND(IF($A$119="Alimentation, boissons et tabacs",VLOOKUP($A121,OUTIL!$CH:$CM,C$1,FALSE),IF($A$119="Demi produits",VLOOKUP($A121,OUTIL!$CQ:$CV,C$1,FALSE),IF($A$119="Energie  et  lubrifiants",VLOOKUP($A121,OUTIL!$CY:$DD,C$1,FALSE),IF($A$119="Or industriel",VLOOKUP($A121,OUTIL!$DG:$DL,C$1,FALSE),IF($A$119="Produits bruts d'origine animale et vegetale",VLOOKUP($A121,OUTIL!$DO:$DT,C$1,FALSE),IF($A$119="Produits bruts d'origine minerale",VLOOKUP($A121,OUTIL!$DW:$EB,C$1,FALSE),IF($A$119="Produits finis de consommation",VLOOKUP($A121,OUTIL!$EE:$EJ,C$1,FALSE),IF($A$119="Produits finis d'equipement agricole",VLOOKUP($A121,OUTIL!$EM:$ER,C$1,FALSE),IF($A$119="Produits finis d'equipement industriel",VLOOKUP($A121,OUTIL!$EU:$EZ,C$1,FALSE),"Ahmadovitch")))))))))/1000,0)</f>
        <v>18885</v>
      </c>
      <c r="D121" s="5">
        <f>ROUND(IF($A$119="Alimentation, boissons et tabacs",VLOOKUP($A121,OUTIL!$CH:$CM,D$1,FALSE),IF($A$119="Demi produits",VLOOKUP($A121,OUTIL!$CQ:$CV,D$1,FALSE),IF($A$119="Energie  et  lubrifiants",VLOOKUP($A121,OUTIL!$CY:$DD,D$1,FALSE),IF($A$119="Or industriel",VLOOKUP($A121,OUTIL!$DG:$DL,D$1,FALSE),IF($A$119="Produits bruts d'origine animale et vegetale",VLOOKUP($A121,OUTIL!$DO:$DT,D$1,FALSE),IF($A$119="Produits bruts d'origine minerale",VLOOKUP($A121,OUTIL!$DW:$EB,D$1,FALSE),IF($A$119="Produits finis de consommation",VLOOKUP($A121,OUTIL!$EE:$EJ,D$1,FALSE),IF($A$119="Produits finis d'equipement agricole",VLOOKUP($A121,OUTIL!$EM:$ER,D$1,FALSE),IF($A$119="Produits finis d'equipement industriel",VLOOKUP($A121,OUTIL!$EU:$EZ,D$1,FALSE),"Ahmadovitch")))))))))/1000,0)</f>
        <v>7820468</v>
      </c>
      <c r="E121" s="5">
        <f>ROUND(IF($A$119="Alimentation, boissons et tabacs",VLOOKUP($A121,OUTIL!$CH:$CM,E$1,FALSE),IF($A$119="Demi produits",VLOOKUP($A121,OUTIL!$CQ:$CV,E$1,FALSE),IF($A$119="Energie  et  lubrifiants",VLOOKUP($A121,OUTIL!$CY:$DD,E$1,FALSE),IF($A$119="Or industriel",VLOOKUP($A121,OUTIL!$DG:$DL,E$1,FALSE),IF($A$119="Produits bruts d'origine animale et vegetale",VLOOKUP($A121,OUTIL!$DO:$DT,E$1,FALSE),IF($A$119="Produits bruts d'origine minerale",VLOOKUP($A121,OUTIL!$DW:$EB,E$1,FALSE),IF($A$119="Produits finis de consommation",VLOOKUP($A121,OUTIL!$EE:$EJ,E$1,FALSE),IF($A$119="Produits finis d'equipement agricole",VLOOKUP($A121,OUTIL!$EM:$ER,E$1,FALSE),IF($A$119="Produits finis d'equipement industriel",VLOOKUP($A121,OUTIL!$EU:$EZ,E$1,FALSE),"Ahmadovitch")))))))))/1000,0)</f>
        <v>16418</v>
      </c>
      <c r="F121" s="5">
        <f>ROUND(IF($A$119="Alimentation, boissons et tabacs",VLOOKUP($A121,OUTIL!$CH:$CM,F$1,FALSE),IF($A$119="Demi produits",VLOOKUP($A121,OUTIL!$CQ:$CV,F$1,FALSE),IF($A$119="Energie  et  lubrifiants",VLOOKUP($A121,OUTIL!$CY:$DD,F$1,FALSE),IF($A$119="Or industriel",VLOOKUP($A121,OUTIL!$DG:$DL,F$1,FALSE),IF($A$119="Produits bruts d'origine animale et vegetale",VLOOKUP($A121,OUTIL!$DO:$DT,F$1,FALSE),IF($A$119="Produits bruts d'origine minerale",VLOOKUP($A121,OUTIL!$DW:$EB,F$1,FALSE),IF($A$119="Produits finis de consommation",VLOOKUP($A121,OUTIL!$EE:$EJ,F$1,FALSE),IF($A$119="Produits finis d'equipement agricole",VLOOKUP($A121,OUTIL!$EM:$ER,F$1,FALSE),IF($A$119="Produits finis d'equipement industriel",VLOOKUP($A121,OUTIL!$EU:$EZ,F$1,FALSE),"Ahmadovitch")))))))))/1000,0)</f>
        <v>6874950</v>
      </c>
    </row>
    <row r="122" spans="1:7" ht="16.5" x14ac:dyDescent="0.3">
      <c r="A122">
        <v>3</v>
      </c>
      <c r="B122" s="5" t="str">
        <f>IF($A$119="Alimentation, boissons et tabacs",VLOOKUP(VLOOKUP($A122,OUTIL!$CH:$CM,B$1,FALSE),REF!$K:$L,2,FALSE),IF($A$119="Demi produits",VLOOKUP(VLOOKUP($A122,OUTIL!$CQ:$CV,B$1,FALSE),REF!$N:$O,2,FALSE),IF($A$119="Energie  et  lubrifiants",VLOOKUP(VLOOKUP($A122,OUTIL!$CY:$DD,B$1,FALSE),REF!$Z:$AA,2,FALSE),IF($A$119="Or industriel",VLOOKUP(VLOOKUP($A122,OUTIL!$DG:$DL,B$1,FALSE),REF!$AC:$AD,2,FALSE),IF($A$119="Produits bruts d'origine animale et vegetale",VLOOKUP(VLOOKUP($A122,OUTIL!$DO:$DT,B$1,FALSE),REF!$Q:$R,2,FALSE),IF($A$119="Produits bruts d'origine minerale",VLOOKUP(VLOOKUP($A122,OUTIL!$DW:$EB,B$1,FALSE),REF!$AF:$AG,2,FALSE),IF($A$119="Produits finis de consommation",VLOOKUP(VLOOKUP($A122,OUTIL!$EE:$EJ,B$1,FALSE),REF!$T:$U,2,FALSE),IF($A$119="Produits finis d'equipement agricole",VLOOKUP(VLOOKUP($A122,OUTIL!$EM:$ER,B$1,FALSE),REF!$AI:$AJ,2,FALSE),IF($A$119="Produits finis d'equipement industriel",VLOOKUP(VLOOKUP($A122,OUTIL!$EU:$EZ,B$1,FALSE),REF!$W:$X,2,FALSE),"Ahmadovitch")))))))))</f>
        <v>Moteurs à pistons; autres moteurs et leurs parties</v>
      </c>
      <c r="C122" s="5">
        <f>ROUND(IF($A$119="Alimentation, boissons et tabacs",VLOOKUP($A122,OUTIL!$CH:$CM,C$1,FALSE),IF($A$119="Demi produits",VLOOKUP($A122,OUTIL!$CQ:$CV,C$1,FALSE),IF($A$119="Energie  et  lubrifiants",VLOOKUP($A122,OUTIL!$CY:$DD,C$1,FALSE),IF($A$119="Or industriel",VLOOKUP($A122,OUTIL!$DG:$DL,C$1,FALSE),IF($A$119="Produits bruts d'origine animale et vegetale",VLOOKUP($A122,OUTIL!$DO:$DT,C$1,FALSE),IF($A$119="Produits bruts d'origine minerale",VLOOKUP($A122,OUTIL!$DW:$EB,C$1,FALSE),IF($A$119="Produits finis de consommation",VLOOKUP($A122,OUTIL!$EE:$EJ,C$1,FALSE),IF($A$119="Produits finis d'equipement agricole",VLOOKUP($A122,OUTIL!$EM:$ER,C$1,FALSE),IF($A$119="Produits finis d'equipement industriel",VLOOKUP($A122,OUTIL!$EU:$EZ,C$1,FALSE),"Ahmadovitch")))))))))/1000,0)</f>
        <v>48315</v>
      </c>
      <c r="D122" s="5">
        <f>ROUND(IF($A$119="Alimentation, boissons et tabacs",VLOOKUP($A122,OUTIL!$CH:$CM,D$1,FALSE),IF($A$119="Demi produits",VLOOKUP($A122,OUTIL!$CQ:$CV,D$1,FALSE),IF($A$119="Energie  et  lubrifiants",VLOOKUP($A122,OUTIL!$CY:$DD,D$1,FALSE),IF($A$119="Or industriel",VLOOKUP($A122,OUTIL!$DG:$DL,D$1,FALSE),IF($A$119="Produits bruts d'origine animale et vegetale",VLOOKUP($A122,OUTIL!$DO:$DT,D$1,FALSE),IF($A$119="Produits bruts d'origine minerale",VLOOKUP($A122,OUTIL!$DW:$EB,D$1,FALSE),IF($A$119="Produits finis de consommation",VLOOKUP($A122,OUTIL!$EE:$EJ,D$1,FALSE),IF($A$119="Produits finis d'equipement agricole",VLOOKUP($A122,OUTIL!$EM:$ER,D$1,FALSE),IF($A$119="Produits finis d'equipement industriel",VLOOKUP($A122,OUTIL!$EU:$EZ,D$1,FALSE),"Ahmadovitch")))))))))/1000,0)</f>
        <v>7053319</v>
      </c>
      <c r="E122" s="5">
        <f>ROUND(IF($A$119="Alimentation, boissons et tabacs",VLOOKUP($A122,OUTIL!$CH:$CM,E$1,FALSE),IF($A$119="Demi produits",VLOOKUP($A122,OUTIL!$CQ:$CV,E$1,FALSE),IF($A$119="Energie  et  lubrifiants",VLOOKUP($A122,OUTIL!$CY:$DD,E$1,FALSE),IF($A$119="Or industriel",VLOOKUP($A122,OUTIL!$DG:$DL,E$1,FALSE),IF($A$119="Produits bruts d'origine animale et vegetale",VLOOKUP($A122,OUTIL!$DO:$DT,E$1,FALSE),IF($A$119="Produits bruts d'origine minerale",VLOOKUP($A122,OUTIL!$DW:$EB,E$1,FALSE),IF($A$119="Produits finis de consommation",VLOOKUP($A122,OUTIL!$EE:$EJ,E$1,FALSE),IF($A$119="Produits finis d'equipement agricole",VLOOKUP($A122,OUTIL!$EM:$ER,E$1,FALSE),IF($A$119="Produits finis d'equipement industriel",VLOOKUP($A122,OUTIL!$EU:$EZ,E$1,FALSE),"Ahmadovitch")))))))))/1000,0)</f>
        <v>45689</v>
      </c>
      <c r="F122" s="5">
        <f>ROUND(IF($A$119="Alimentation, boissons et tabacs",VLOOKUP($A122,OUTIL!$CH:$CM,F$1,FALSE),IF($A$119="Demi produits",VLOOKUP($A122,OUTIL!$CQ:$CV,F$1,FALSE),IF($A$119="Energie  et  lubrifiants",VLOOKUP($A122,OUTIL!$CY:$DD,F$1,FALSE),IF($A$119="Or industriel",VLOOKUP($A122,OUTIL!$DG:$DL,F$1,FALSE),IF($A$119="Produits bruts d'origine animale et vegetale",VLOOKUP($A122,OUTIL!$DO:$DT,F$1,FALSE),IF($A$119="Produits bruts d'origine minerale",VLOOKUP($A122,OUTIL!$DW:$EB,F$1,FALSE),IF($A$119="Produits finis de consommation",VLOOKUP($A122,OUTIL!$EE:$EJ,F$1,FALSE),IF($A$119="Produits finis d'equipement agricole",VLOOKUP($A122,OUTIL!$EM:$ER,F$1,FALSE),IF($A$119="Produits finis d'equipement industriel",VLOOKUP($A122,OUTIL!$EU:$EZ,F$1,FALSE),"Ahmadovitch")))))))))/1000,0)</f>
        <v>6351943</v>
      </c>
    </row>
    <row r="123" spans="1:7" s="19" customFormat="1" ht="16.5" x14ac:dyDescent="0.3">
      <c r="A123">
        <v>4</v>
      </c>
      <c r="B123" s="5" t="str">
        <f>IF($A$119="Alimentation, boissons et tabacs",VLOOKUP(VLOOKUP($A123,OUTIL!$CH:$CM,B$1,FALSE),REF!$K:$L,2,FALSE),IF($A$119="Demi produits",VLOOKUP(VLOOKUP($A123,OUTIL!$CQ:$CV,B$1,FALSE),REF!$N:$O,2,FALSE),IF($A$119="Energie  et  lubrifiants",VLOOKUP(VLOOKUP($A123,OUTIL!$CY:$DD,B$1,FALSE),REF!$Z:$AA,2,FALSE),IF($A$119="Or industriel",VLOOKUP(VLOOKUP($A123,OUTIL!$DG:$DL,B$1,FALSE),REF!$AC:$AD,2,FALSE),IF($A$119="Produits bruts d'origine animale et vegetale",VLOOKUP(VLOOKUP($A123,OUTIL!$DO:$DT,B$1,FALSE),REF!$Q:$R,2,FALSE),IF($A$119="Produits bruts d'origine minerale",VLOOKUP(VLOOKUP($A123,OUTIL!$DW:$EB,B$1,FALSE),REF!$AF:$AG,2,FALSE),IF($A$119="Produits finis de consommation",VLOOKUP(VLOOKUP($A123,OUTIL!$EE:$EJ,B$1,FALSE),REF!$T:$U,2,FALSE),IF($A$119="Produits finis d'equipement agricole",VLOOKUP(VLOOKUP($A123,OUTIL!$EM:$ER,B$1,FALSE),REF!$AI:$AJ,2,FALSE),IF($A$119="Produits finis d'equipement industriel",VLOOKUP(VLOOKUP($A123,OUTIL!$EU:$EZ,B$1,FALSE),REF!$W:$X,2,FALSE),"Ahmadovitch")))))))))</f>
        <v>Fils, câbles et autres conducteurs isolés pour l'électricité</v>
      </c>
      <c r="C123" s="5">
        <f>ROUND(IF($A$119="Alimentation, boissons et tabacs",VLOOKUP($A123,OUTIL!$CH:$CM,C$1,FALSE),IF($A$119="Demi produits",VLOOKUP($A123,OUTIL!$CQ:$CV,C$1,FALSE),IF($A$119="Energie  et  lubrifiants",VLOOKUP($A123,OUTIL!$CY:$DD,C$1,FALSE),IF($A$119="Or industriel",VLOOKUP($A123,OUTIL!$DG:$DL,C$1,FALSE),IF($A$119="Produits bruts d'origine animale et vegetale",VLOOKUP($A123,OUTIL!$DO:$DT,C$1,FALSE),IF($A$119="Produits bruts d'origine minerale",VLOOKUP($A123,OUTIL!$DW:$EB,C$1,FALSE),IF($A$119="Produits finis de consommation",VLOOKUP($A123,OUTIL!$EE:$EJ,C$1,FALSE),IF($A$119="Produits finis d'equipement agricole",VLOOKUP($A123,OUTIL!$EM:$ER,C$1,FALSE),IF($A$119="Produits finis d'equipement industriel",VLOOKUP($A123,OUTIL!$EU:$EZ,C$1,FALSE),"Ahmadovitch")))))))))/1000,0)</f>
        <v>35408</v>
      </c>
      <c r="D123" s="5">
        <f>ROUND(IF($A$119="Alimentation, boissons et tabacs",VLOOKUP($A123,OUTIL!$CH:$CM,D$1,FALSE),IF($A$119="Demi produits",VLOOKUP($A123,OUTIL!$CQ:$CV,D$1,FALSE),IF($A$119="Energie  et  lubrifiants",VLOOKUP($A123,OUTIL!$CY:$DD,D$1,FALSE),IF($A$119="Or industriel",VLOOKUP($A123,OUTIL!$DG:$DL,D$1,FALSE),IF($A$119="Produits bruts d'origine animale et vegetale",VLOOKUP($A123,OUTIL!$DO:$DT,D$1,FALSE),IF($A$119="Produits bruts d'origine minerale",VLOOKUP($A123,OUTIL!$DW:$EB,D$1,FALSE),IF($A$119="Produits finis de consommation",VLOOKUP($A123,OUTIL!$EE:$EJ,D$1,FALSE),IF($A$119="Produits finis d'equipement agricole",VLOOKUP($A123,OUTIL!$EM:$ER,D$1,FALSE),IF($A$119="Produits finis d'equipement industriel",VLOOKUP($A123,OUTIL!$EU:$EZ,D$1,FALSE),"Ahmadovitch")))))))))/1000,0)</f>
        <v>7023401</v>
      </c>
      <c r="E123" s="5">
        <f>ROUND(IF($A$119="Alimentation, boissons et tabacs",VLOOKUP($A123,OUTIL!$CH:$CM,E$1,FALSE),IF($A$119="Demi produits",VLOOKUP($A123,OUTIL!$CQ:$CV,E$1,FALSE),IF($A$119="Energie  et  lubrifiants",VLOOKUP($A123,OUTIL!$CY:$DD,E$1,FALSE),IF($A$119="Or industriel",VLOOKUP($A123,OUTIL!$DG:$DL,E$1,FALSE),IF($A$119="Produits bruts d'origine animale et vegetale",VLOOKUP($A123,OUTIL!$DO:$DT,E$1,FALSE),IF($A$119="Produits bruts d'origine minerale",VLOOKUP($A123,OUTIL!$DW:$EB,E$1,FALSE),IF($A$119="Produits finis de consommation",VLOOKUP($A123,OUTIL!$EE:$EJ,E$1,FALSE),IF($A$119="Produits finis d'equipement agricole",VLOOKUP($A123,OUTIL!$EM:$ER,E$1,FALSE),IF($A$119="Produits finis d'equipement industriel",VLOOKUP($A123,OUTIL!$EU:$EZ,E$1,FALSE),"Ahmadovitch")))))))))/1000,0)</f>
        <v>29908</v>
      </c>
      <c r="F123" s="5">
        <f>ROUND(IF($A$119="Alimentation, boissons et tabacs",VLOOKUP($A123,OUTIL!$CH:$CM,F$1,FALSE),IF($A$119="Demi produits",VLOOKUP($A123,OUTIL!$CQ:$CV,F$1,FALSE),IF($A$119="Energie  et  lubrifiants",VLOOKUP($A123,OUTIL!$CY:$DD,F$1,FALSE),IF($A$119="Or industriel",VLOOKUP($A123,OUTIL!$DG:$DL,F$1,FALSE),IF($A$119="Produits bruts d'origine animale et vegetale",VLOOKUP($A123,OUTIL!$DO:$DT,F$1,FALSE),IF($A$119="Produits bruts d'origine minerale",VLOOKUP($A123,OUTIL!$DW:$EB,F$1,FALSE),IF($A$119="Produits finis de consommation",VLOOKUP($A123,OUTIL!$EE:$EJ,F$1,FALSE),IF($A$119="Produits finis d'equipement agricole",VLOOKUP($A123,OUTIL!$EM:$ER,F$1,FALSE),IF($A$119="Produits finis d'equipement industriel",VLOOKUP($A123,OUTIL!$EU:$EZ,F$1,FALSE),"Ahmadovitch")))))))))/1000,0)</f>
        <v>6001393</v>
      </c>
      <c r="G123"/>
    </row>
    <row r="124" spans="1:7" s="19" customFormat="1" ht="16.5" x14ac:dyDescent="0.3">
      <c r="A124">
        <v>5</v>
      </c>
      <c r="B124" s="5" t="str">
        <f>IF($A$119="Alimentation, boissons et tabacs",VLOOKUP(VLOOKUP($A124,OUTIL!$CH:$CM,B$1,FALSE),REF!$K:$L,2,FALSE),IF($A$119="Demi produits",VLOOKUP(VLOOKUP($A124,OUTIL!$CQ:$CV,B$1,FALSE),REF!$N:$O,2,FALSE),IF($A$119="Energie  et  lubrifiants",VLOOKUP(VLOOKUP($A124,OUTIL!$CY:$DD,B$1,FALSE),REF!$Z:$AA,2,FALSE),IF($A$119="Or industriel",VLOOKUP(VLOOKUP($A124,OUTIL!$DG:$DL,B$1,FALSE),REF!$AC:$AD,2,FALSE),IF($A$119="Produits bruts d'origine animale et vegetale",VLOOKUP(VLOOKUP($A124,OUTIL!$DO:$DT,B$1,FALSE),REF!$Q:$R,2,FALSE),IF($A$119="Produits bruts d'origine minerale",VLOOKUP(VLOOKUP($A124,OUTIL!$DW:$EB,B$1,FALSE),REF!$AF:$AG,2,FALSE),IF($A$119="Produits finis de consommation",VLOOKUP(VLOOKUP($A124,OUTIL!$EE:$EJ,B$1,FALSE),REF!$T:$U,2,FALSE),IF($A$119="Produits finis d'equipement agricole",VLOOKUP(VLOOKUP($A124,OUTIL!$EM:$ER,B$1,FALSE),REF!$AI:$AJ,2,FALSE),IF($A$119="Produits finis d'equipement industriel",VLOOKUP(VLOOKUP($A124,OUTIL!$EU:$EZ,B$1,FALSE),REF!$W:$X,2,FALSE),"Ahmadovitch")))))))))</f>
        <v>Machines et appareils divers</v>
      </c>
      <c r="C124" s="5">
        <f>ROUND(IF($A$119="Alimentation, boissons et tabacs",VLOOKUP($A124,OUTIL!$CH:$CM,C$1,FALSE),IF($A$119="Demi produits",VLOOKUP($A124,OUTIL!$CQ:$CV,C$1,FALSE),IF($A$119="Energie  et  lubrifiants",VLOOKUP($A124,OUTIL!$CY:$DD,C$1,FALSE),IF($A$119="Or industriel",VLOOKUP($A124,OUTIL!$DG:$DL,C$1,FALSE),IF($A$119="Produits bruts d'origine animale et vegetale",VLOOKUP($A124,OUTIL!$DO:$DT,C$1,FALSE),IF($A$119="Produits bruts d'origine minerale",VLOOKUP($A124,OUTIL!$DW:$EB,C$1,FALSE),IF($A$119="Produits finis de consommation",VLOOKUP($A124,OUTIL!$EE:$EJ,C$1,FALSE),IF($A$119="Produits finis d'equipement agricole",VLOOKUP($A124,OUTIL!$EM:$ER,C$1,FALSE),IF($A$119="Produits finis d'equipement industriel",VLOOKUP($A124,OUTIL!$EU:$EZ,C$1,FALSE),"Ahmadovitch")))))))))/1000,0)</f>
        <v>62031</v>
      </c>
      <c r="D124" s="5">
        <f>ROUND(IF($A$119="Alimentation, boissons et tabacs",VLOOKUP($A124,OUTIL!$CH:$CM,D$1,FALSE),IF($A$119="Demi produits",VLOOKUP($A124,OUTIL!$CQ:$CV,D$1,FALSE),IF($A$119="Energie  et  lubrifiants",VLOOKUP($A124,OUTIL!$CY:$DD,D$1,FALSE),IF($A$119="Or industriel",VLOOKUP($A124,OUTIL!$DG:$DL,D$1,FALSE),IF($A$119="Produits bruts d'origine animale et vegetale",VLOOKUP($A124,OUTIL!$DO:$DT,D$1,FALSE),IF($A$119="Produits bruts d'origine minerale",VLOOKUP($A124,OUTIL!$DW:$EB,D$1,FALSE),IF($A$119="Produits finis de consommation",VLOOKUP($A124,OUTIL!$EE:$EJ,D$1,FALSE),IF($A$119="Produits finis d'equipement agricole",VLOOKUP($A124,OUTIL!$EM:$ER,D$1,FALSE),IF($A$119="Produits finis d'equipement industriel",VLOOKUP($A124,OUTIL!$EU:$EZ,D$1,FALSE),"Ahmadovitch")))))))))/1000,0)</f>
        <v>5801795</v>
      </c>
      <c r="E124" s="5">
        <f>ROUND(IF($A$119="Alimentation, boissons et tabacs",VLOOKUP($A124,OUTIL!$CH:$CM,E$1,FALSE),IF($A$119="Demi produits",VLOOKUP($A124,OUTIL!$CQ:$CV,E$1,FALSE),IF($A$119="Energie  et  lubrifiants",VLOOKUP($A124,OUTIL!$CY:$DD,E$1,FALSE),IF($A$119="Or industriel",VLOOKUP($A124,OUTIL!$DG:$DL,E$1,FALSE),IF($A$119="Produits bruts d'origine animale et vegetale",VLOOKUP($A124,OUTIL!$DO:$DT,E$1,FALSE),IF($A$119="Produits bruts d'origine minerale",VLOOKUP($A124,OUTIL!$DW:$EB,E$1,FALSE),IF($A$119="Produits finis de consommation",VLOOKUP($A124,OUTIL!$EE:$EJ,E$1,FALSE),IF($A$119="Produits finis d'equipement agricole",VLOOKUP($A124,OUTIL!$EM:$ER,E$1,FALSE),IF($A$119="Produits finis d'equipement industriel",VLOOKUP($A124,OUTIL!$EU:$EZ,E$1,FALSE),"Ahmadovitch")))))))))/1000,0)</f>
        <v>51081</v>
      </c>
      <c r="F124" s="5">
        <f>ROUND(IF($A$119="Alimentation, boissons et tabacs",VLOOKUP($A124,OUTIL!$CH:$CM,F$1,FALSE),IF($A$119="Demi produits",VLOOKUP($A124,OUTIL!$CQ:$CV,F$1,FALSE),IF($A$119="Energie  et  lubrifiants",VLOOKUP($A124,OUTIL!$CY:$DD,F$1,FALSE),IF($A$119="Or industriel",VLOOKUP($A124,OUTIL!$DG:$DL,F$1,FALSE),IF($A$119="Produits bruts d'origine animale et vegetale",VLOOKUP($A124,OUTIL!$DO:$DT,F$1,FALSE),IF($A$119="Produits bruts d'origine minerale",VLOOKUP($A124,OUTIL!$DW:$EB,F$1,FALSE),IF($A$119="Produits finis de consommation",VLOOKUP($A124,OUTIL!$EE:$EJ,F$1,FALSE),IF($A$119="Produits finis d'equipement agricole",VLOOKUP($A124,OUTIL!$EM:$ER,F$1,FALSE),IF($A$119="Produits finis d'equipement industriel",VLOOKUP($A124,OUTIL!$EU:$EZ,F$1,FALSE),"Ahmadovitch")))))))))/1000,0)</f>
        <v>5543228</v>
      </c>
      <c r="G124"/>
    </row>
    <row r="125" spans="1:7" s="19" customFormat="1" ht="16.5" x14ac:dyDescent="0.3">
      <c r="A125">
        <v>6</v>
      </c>
      <c r="B125" s="5" t="str">
        <f>IF($A$119="Alimentation, boissons et tabacs",VLOOKUP(VLOOKUP($A125,OUTIL!$CH:$CM,B$1,FALSE),REF!$K:$L,2,FALSE),IF($A$119="Demi produits",VLOOKUP(VLOOKUP($A125,OUTIL!$CQ:$CV,B$1,FALSE),REF!$N:$O,2,FALSE),IF($A$119="Energie  et  lubrifiants",VLOOKUP(VLOOKUP($A125,OUTIL!$CY:$DD,B$1,FALSE),REF!$Z:$AA,2,FALSE),IF($A$119="Or industriel",VLOOKUP(VLOOKUP($A125,OUTIL!$DG:$DL,B$1,FALSE),REF!$AC:$AD,2,FALSE),IF($A$119="Produits bruts d'origine animale et vegetale",VLOOKUP(VLOOKUP($A125,OUTIL!$DO:$DT,B$1,FALSE),REF!$Q:$R,2,FALSE),IF($A$119="Produits bruts d'origine minerale",VLOOKUP(VLOOKUP($A125,OUTIL!$DW:$EB,B$1,FALSE),REF!$AF:$AG,2,FALSE),IF($A$119="Produits finis de consommation",VLOOKUP(VLOOKUP($A125,OUTIL!$EE:$EJ,B$1,FALSE),REF!$T:$U,2,FALSE),IF($A$119="Produits finis d'equipement agricole",VLOOKUP(VLOOKUP($A125,OUTIL!$EM:$ER,B$1,FALSE),REF!$AI:$AJ,2,FALSE),IF($A$119="Produits finis d'equipement industriel",VLOOKUP(VLOOKUP($A125,OUTIL!$EU:$EZ,B$1,FALSE),REF!$W:$X,2,FALSE),"Ahmadovitch")))))))))</f>
        <v>Voitures utilitaires</v>
      </c>
      <c r="C125" s="5">
        <f>ROUND(IF($A$119="Alimentation, boissons et tabacs",VLOOKUP($A125,OUTIL!$CH:$CM,C$1,FALSE),IF($A$119="Demi produits",VLOOKUP($A125,OUTIL!$CQ:$CV,C$1,FALSE),IF($A$119="Energie  et  lubrifiants",VLOOKUP($A125,OUTIL!$CY:$DD,C$1,FALSE),IF($A$119="Or industriel",VLOOKUP($A125,OUTIL!$DG:$DL,C$1,FALSE),IF($A$119="Produits bruts d'origine animale et vegetale",VLOOKUP($A125,OUTIL!$DO:$DT,C$1,FALSE),IF($A$119="Produits bruts d'origine minerale",VLOOKUP($A125,OUTIL!$DW:$EB,C$1,FALSE),IF($A$119="Produits finis de consommation",VLOOKUP($A125,OUTIL!$EE:$EJ,C$1,FALSE),IF($A$119="Produits finis d'equipement agricole",VLOOKUP($A125,OUTIL!$EM:$ER,C$1,FALSE),IF($A$119="Produits finis d'equipement industriel",VLOOKUP($A125,OUTIL!$EU:$EZ,C$1,FALSE),"Ahmadovitch")))))))))/1000,0)</f>
        <v>63850</v>
      </c>
      <c r="D125" s="5">
        <f>ROUND(IF($A$119="Alimentation, boissons et tabacs",VLOOKUP($A125,OUTIL!$CH:$CM,D$1,FALSE),IF($A$119="Demi produits",VLOOKUP($A125,OUTIL!$CQ:$CV,D$1,FALSE),IF($A$119="Energie  et  lubrifiants",VLOOKUP($A125,OUTIL!$CY:$DD,D$1,FALSE),IF($A$119="Or industriel",VLOOKUP($A125,OUTIL!$DG:$DL,D$1,FALSE),IF($A$119="Produits bruts d'origine animale et vegetale",VLOOKUP($A125,OUTIL!$DO:$DT,D$1,FALSE),IF($A$119="Produits bruts d'origine minerale",VLOOKUP($A125,OUTIL!$DW:$EB,D$1,FALSE),IF($A$119="Produits finis de consommation",VLOOKUP($A125,OUTIL!$EE:$EJ,D$1,FALSE),IF($A$119="Produits finis d'equipement agricole",VLOOKUP($A125,OUTIL!$EM:$ER,D$1,FALSE),IF($A$119="Produits finis d'equipement industriel",VLOOKUP($A125,OUTIL!$EU:$EZ,D$1,FALSE),"Ahmadovitch")))))))))/1000,0)</f>
        <v>5034483</v>
      </c>
      <c r="E125" s="5">
        <f>ROUND(IF($A$119="Alimentation, boissons et tabacs",VLOOKUP($A125,OUTIL!$CH:$CM,E$1,FALSE),IF($A$119="Demi produits",VLOOKUP($A125,OUTIL!$CQ:$CV,E$1,FALSE),IF($A$119="Energie  et  lubrifiants",VLOOKUP($A125,OUTIL!$CY:$DD,E$1,FALSE),IF($A$119="Or industriel",VLOOKUP($A125,OUTIL!$DG:$DL,E$1,FALSE),IF($A$119="Produits bruts d'origine animale et vegetale",VLOOKUP($A125,OUTIL!$DO:$DT,E$1,FALSE),IF($A$119="Produits bruts d'origine minerale",VLOOKUP($A125,OUTIL!$DW:$EB,E$1,FALSE),IF($A$119="Produits finis de consommation",VLOOKUP($A125,OUTIL!$EE:$EJ,E$1,FALSE),IF($A$119="Produits finis d'equipement agricole",VLOOKUP($A125,OUTIL!$EM:$ER,E$1,FALSE),IF($A$119="Produits finis d'equipement industriel",VLOOKUP($A125,OUTIL!$EU:$EZ,E$1,FALSE),"Ahmadovitch")))))))))/1000,0)</f>
        <v>39324</v>
      </c>
      <c r="F125" s="5">
        <f>ROUND(IF($A$119="Alimentation, boissons et tabacs",VLOOKUP($A125,OUTIL!$CH:$CM,F$1,FALSE),IF($A$119="Demi produits",VLOOKUP($A125,OUTIL!$CQ:$CV,F$1,FALSE),IF($A$119="Energie  et  lubrifiants",VLOOKUP($A125,OUTIL!$CY:$DD,F$1,FALSE),IF($A$119="Or industriel",VLOOKUP($A125,OUTIL!$DG:$DL,F$1,FALSE),IF($A$119="Produits bruts d'origine animale et vegetale",VLOOKUP($A125,OUTIL!$DO:$DT,F$1,FALSE),IF($A$119="Produits bruts d'origine minerale",VLOOKUP($A125,OUTIL!$DW:$EB,F$1,FALSE),IF($A$119="Produits finis de consommation",VLOOKUP($A125,OUTIL!$EE:$EJ,F$1,FALSE),IF($A$119="Produits finis d'equipement agricole",VLOOKUP($A125,OUTIL!$EM:$ER,F$1,FALSE),IF($A$119="Produits finis d'equipement industriel",VLOOKUP($A125,OUTIL!$EU:$EZ,F$1,FALSE),"Ahmadovitch")))))))))/1000,0)</f>
        <v>2910071</v>
      </c>
      <c r="G125"/>
    </row>
    <row r="126" spans="1:7" s="19" customFormat="1" ht="16.5" x14ac:dyDescent="0.3">
      <c r="A126">
        <v>7</v>
      </c>
      <c r="B126" s="5" t="str">
        <f>IF($A$119="Alimentation, boissons et tabacs",VLOOKUP(VLOOKUP($A126,OUTIL!$CH:$CM,B$1,FALSE),REF!$K:$L,2,FALSE),IF($A$119="Demi produits",VLOOKUP(VLOOKUP($A126,OUTIL!$CQ:$CV,B$1,FALSE),REF!$N:$O,2,FALSE),IF($A$119="Energie  et  lubrifiants",VLOOKUP(VLOOKUP($A126,OUTIL!$CY:$DD,B$1,FALSE),REF!$Z:$AA,2,FALSE),IF($A$119="Or industriel",VLOOKUP(VLOOKUP($A126,OUTIL!$DG:$DL,B$1,FALSE),REF!$AC:$AD,2,FALSE),IF($A$119="Produits bruts d'origine animale et vegetale",VLOOKUP(VLOOKUP($A126,OUTIL!$DO:$DT,B$1,FALSE),REF!$Q:$R,2,FALSE),IF($A$119="Produits bruts d'origine minerale",VLOOKUP(VLOOKUP($A126,OUTIL!$DW:$EB,B$1,FALSE),REF!$AF:$AG,2,FALSE),IF($A$119="Produits finis de consommation",VLOOKUP(VLOOKUP($A126,OUTIL!$EE:$EJ,B$1,FALSE),REF!$T:$U,2,FALSE),IF($A$119="Produits finis d'equipement agricole",VLOOKUP(VLOOKUP($A126,OUTIL!$EM:$ER,B$1,FALSE),REF!$AI:$AJ,2,FALSE),IF($A$119="Produits finis d'equipement industriel",VLOOKUP(VLOOKUP($A126,OUTIL!$EU:$EZ,B$1,FALSE),REF!$W:$X,2,FALSE),"Ahmadovitch")))))))))</f>
        <v>Avions et autres véhicules aériens ou spatiaux</v>
      </c>
      <c r="C126" s="5">
        <f>ROUND(IF($A$119="Alimentation, boissons et tabacs",VLOOKUP($A126,OUTIL!$CH:$CM,C$1,FALSE),IF($A$119="Demi produits",VLOOKUP($A126,OUTIL!$CQ:$CV,C$1,FALSE),IF($A$119="Energie  et  lubrifiants",VLOOKUP($A126,OUTIL!$CY:$DD,C$1,FALSE),IF($A$119="Or industriel",VLOOKUP($A126,OUTIL!$DG:$DL,C$1,FALSE),IF($A$119="Produits bruts d'origine animale et vegetale",VLOOKUP($A126,OUTIL!$DO:$DT,C$1,FALSE),IF($A$119="Produits bruts d'origine minerale",VLOOKUP($A126,OUTIL!$DW:$EB,C$1,FALSE),IF($A$119="Produits finis de consommation",VLOOKUP($A126,OUTIL!$EE:$EJ,C$1,FALSE),IF($A$119="Produits finis d'equipement agricole",VLOOKUP($A126,OUTIL!$EM:$ER,C$1,FALSE),IF($A$119="Produits finis d'equipement industriel",VLOOKUP($A126,OUTIL!$EU:$EZ,C$1,FALSE),"Ahmadovitch")))))))))/1000,0)</f>
        <v>486</v>
      </c>
      <c r="D126" s="5">
        <f>ROUND(IF($A$119="Alimentation, boissons et tabacs",VLOOKUP($A126,OUTIL!$CH:$CM,D$1,FALSE),IF($A$119="Demi produits",VLOOKUP($A126,OUTIL!$CQ:$CV,D$1,FALSE),IF($A$119="Energie  et  lubrifiants",VLOOKUP($A126,OUTIL!$CY:$DD,D$1,FALSE),IF($A$119="Or industriel",VLOOKUP($A126,OUTIL!$DG:$DL,D$1,FALSE),IF($A$119="Produits bruts d'origine animale et vegetale",VLOOKUP($A126,OUTIL!$DO:$DT,D$1,FALSE),IF($A$119="Produits bruts d'origine minerale",VLOOKUP($A126,OUTIL!$DW:$EB,D$1,FALSE),IF($A$119="Produits finis de consommation",VLOOKUP($A126,OUTIL!$EE:$EJ,D$1,FALSE),IF($A$119="Produits finis d'equipement agricole",VLOOKUP($A126,OUTIL!$EM:$ER,D$1,FALSE),IF($A$119="Produits finis d'equipement industriel",VLOOKUP($A126,OUTIL!$EU:$EZ,D$1,FALSE),"Ahmadovitch")))))))))/1000,0)</f>
        <v>3986684</v>
      </c>
      <c r="E126" s="5">
        <f>ROUND(IF($A$119="Alimentation, boissons et tabacs",VLOOKUP($A126,OUTIL!$CH:$CM,E$1,FALSE),IF($A$119="Demi produits",VLOOKUP($A126,OUTIL!$CQ:$CV,E$1,FALSE),IF($A$119="Energie  et  lubrifiants",VLOOKUP($A126,OUTIL!$CY:$DD,E$1,FALSE),IF($A$119="Or industriel",VLOOKUP($A126,OUTIL!$DG:$DL,E$1,FALSE),IF($A$119="Produits bruts d'origine animale et vegetale",VLOOKUP($A126,OUTIL!$DO:$DT,E$1,FALSE),IF($A$119="Produits bruts d'origine minerale",VLOOKUP($A126,OUTIL!$DW:$EB,E$1,FALSE),IF($A$119="Produits finis de consommation",VLOOKUP($A126,OUTIL!$EE:$EJ,E$1,FALSE),IF($A$119="Produits finis d'equipement agricole",VLOOKUP($A126,OUTIL!$EM:$ER,E$1,FALSE),IF($A$119="Produits finis d'equipement industriel",VLOOKUP($A126,OUTIL!$EU:$EZ,E$1,FALSE),"Ahmadovitch")))))))))/1000,0)</f>
        <v>60</v>
      </c>
      <c r="F126" s="5">
        <f>ROUND(IF($A$119="Alimentation, boissons et tabacs",VLOOKUP($A126,OUTIL!$CH:$CM,F$1,FALSE),IF($A$119="Demi produits",VLOOKUP($A126,OUTIL!$CQ:$CV,F$1,FALSE),IF($A$119="Energie  et  lubrifiants",VLOOKUP($A126,OUTIL!$CY:$DD,F$1,FALSE),IF($A$119="Or industriel",VLOOKUP($A126,OUTIL!$DG:$DL,F$1,FALSE),IF($A$119="Produits bruts d'origine animale et vegetale",VLOOKUP($A126,OUTIL!$DO:$DT,F$1,FALSE),IF($A$119="Produits bruts d'origine minerale",VLOOKUP($A126,OUTIL!$DW:$EB,F$1,FALSE),IF($A$119="Produits finis de consommation",VLOOKUP($A126,OUTIL!$EE:$EJ,F$1,FALSE),IF($A$119="Produits finis d'equipement agricole",VLOOKUP($A126,OUTIL!$EM:$ER,F$1,FALSE),IF($A$119="Produits finis d'equipement industriel",VLOOKUP($A126,OUTIL!$EU:$EZ,F$1,FALSE),"Ahmadovitch")))))))))/1000,0)</f>
        <v>259723</v>
      </c>
      <c r="G126"/>
    </row>
    <row r="127" spans="1:7" s="19" customFormat="1" ht="16.5" x14ac:dyDescent="0.3">
      <c r="A127">
        <v>8</v>
      </c>
      <c r="B127" s="5" t="str">
        <f>IF($A$119="Alimentation, boissons et tabacs",VLOOKUP(VLOOKUP($A127,OUTIL!$CH:$CM,B$1,FALSE),REF!$K:$L,2,FALSE),IF($A$119="Demi produits",VLOOKUP(VLOOKUP($A127,OUTIL!$CQ:$CV,B$1,FALSE),REF!$N:$O,2,FALSE),IF($A$119="Energie  et  lubrifiants",VLOOKUP(VLOOKUP($A127,OUTIL!$CY:$DD,B$1,FALSE),REF!$Z:$AA,2,FALSE),IF($A$119="Or industriel",VLOOKUP(VLOOKUP($A127,OUTIL!$DG:$DL,B$1,FALSE),REF!$AC:$AD,2,FALSE),IF($A$119="Produits bruts d'origine animale et vegetale",VLOOKUP(VLOOKUP($A127,OUTIL!$DO:$DT,B$1,FALSE),REF!$Q:$R,2,FALSE),IF($A$119="Produits bruts d'origine minerale",VLOOKUP(VLOOKUP($A127,OUTIL!$DW:$EB,B$1,FALSE),REF!$AF:$AG,2,FALSE),IF($A$119="Produits finis de consommation",VLOOKUP(VLOOKUP($A127,OUTIL!$EE:$EJ,B$1,FALSE),REF!$T:$U,2,FALSE),IF($A$119="Produits finis d'equipement agricole",VLOOKUP(VLOOKUP($A127,OUTIL!$EM:$ER,B$1,FALSE),REF!$AI:$AJ,2,FALSE),IF($A$119="Produits finis d'equipement industriel",VLOOKUP(VLOOKUP($A127,OUTIL!$EU:$EZ,B$1,FALSE),REF!$W:$X,2,FALSE),"Ahmadovitch")))))))))</f>
        <v>Turboréacteurs et turbopropulseurs et leurs parties</v>
      </c>
      <c r="C127" s="5">
        <f>ROUND(IF($A$119="Alimentation, boissons et tabacs",VLOOKUP($A127,OUTIL!$CH:$CM,C$1,FALSE),IF($A$119="Demi produits",VLOOKUP($A127,OUTIL!$CQ:$CV,C$1,FALSE),IF($A$119="Energie  et  lubrifiants",VLOOKUP($A127,OUTIL!$CY:$DD,C$1,FALSE),IF($A$119="Or industriel",VLOOKUP($A127,OUTIL!$DG:$DL,C$1,FALSE),IF($A$119="Produits bruts d'origine animale et vegetale",VLOOKUP($A127,OUTIL!$DO:$DT,C$1,FALSE),IF($A$119="Produits bruts d'origine minerale",VLOOKUP($A127,OUTIL!$DW:$EB,C$1,FALSE),IF($A$119="Produits finis de consommation",VLOOKUP($A127,OUTIL!$EE:$EJ,C$1,FALSE),IF($A$119="Produits finis d'equipement agricole",VLOOKUP($A127,OUTIL!$EM:$ER,C$1,FALSE),IF($A$119="Produits finis d'equipement industriel",VLOOKUP($A127,OUTIL!$EU:$EZ,C$1,FALSE),"Ahmadovitch")))))))))/1000,0)</f>
        <v>95</v>
      </c>
      <c r="D127" s="5">
        <f>ROUND(IF($A$119="Alimentation, boissons et tabacs",VLOOKUP($A127,OUTIL!$CH:$CM,D$1,FALSE),IF($A$119="Demi produits",VLOOKUP($A127,OUTIL!$CQ:$CV,D$1,FALSE),IF($A$119="Energie  et  lubrifiants",VLOOKUP($A127,OUTIL!$CY:$DD,D$1,FALSE),IF($A$119="Or industriel",VLOOKUP($A127,OUTIL!$DG:$DL,D$1,FALSE),IF($A$119="Produits bruts d'origine animale et vegetale",VLOOKUP($A127,OUTIL!$DO:$DT,D$1,FALSE),IF($A$119="Produits bruts d'origine minerale",VLOOKUP($A127,OUTIL!$DW:$EB,D$1,FALSE),IF($A$119="Produits finis de consommation",VLOOKUP($A127,OUTIL!$EE:$EJ,D$1,FALSE),IF($A$119="Produits finis d'equipement agricole",VLOOKUP($A127,OUTIL!$EM:$ER,D$1,FALSE),IF($A$119="Produits finis d'equipement industriel",VLOOKUP($A127,OUTIL!$EU:$EZ,D$1,FALSE),"Ahmadovitch")))))))))/1000,0)</f>
        <v>2715490</v>
      </c>
      <c r="E127" s="5">
        <f>ROUND(IF($A$119="Alimentation, boissons et tabacs",VLOOKUP($A127,OUTIL!$CH:$CM,E$1,FALSE),IF($A$119="Demi produits",VLOOKUP($A127,OUTIL!$CQ:$CV,E$1,FALSE),IF($A$119="Energie  et  lubrifiants",VLOOKUP($A127,OUTIL!$CY:$DD,E$1,FALSE),IF($A$119="Or industriel",VLOOKUP($A127,OUTIL!$DG:$DL,E$1,FALSE),IF($A$119="Produits bruts d'origine animale et vegetale",VLOOKUP($A127,OUTIL!$DO:$DT,E$1,FALSE),IF($A$119="Produits bruts d'origine minerale",VLOOKUP($A127,OUTIL!$DW:$EB,E$1,FALSE),IF($A$119="Produits finis de consommation",VLOOKUP($A127,OUTIL!$EE:$EJ,E$1,FALSE),IF($A$119="Produits finis d'equipement agricole",VLOOKUP($A127,OUTIL!$EM:$ER,E$1,FALSE),IF($A$119="Produits finis d'equipement industriel",VLOOKUP($A127,OUTIL!$EU:$EZ,E$1,FALSE),"Ahmadovitch")))))))))/1000,0)</f>
        <v>70</v>
      </c>
      <c r="F127" s="5">
        <f>ROUND(IF($A$119="Alimentation, boissons et tabacs",VLOOKUP($A127,OUTIL!$CH:$CM,F$1,FALSE),IF($A$119="Demi produits",VLOOKUP($A127,OUTIL!$CQ:$CV,F$1,FALSE),IF($A$119="Energie  et  lubrifiants",VLOOKUP($A127,OUTIL!$CY:$DD,F$1,FALSE),IF($A$119="Or industriel",VLOOKUP($A127,OUTIL!$DG:$DL,F$1,FALSE),IF($A$119="Produits bruts d'origine animale et vegetale",VLOOKUP($A127,OUTIL!$DO:$DT,F$1,FALSE),IF($A$119="Produits bruts d'origine minerale",VLOOKUP($A127,OUTIL!$DW:$EB,F$1,FALSE),IF($A$119="Produits finis de consommation",VLOOKUP($A127,OUTIL!$EE:$EJ,F$1,FALSE),IF($A$119="Produits finis d'equipement agricole",VLOOKUP($A127,OUTIL!$EM:$ER,F$1,FALSE),IF($A$119="Produits finis d'equipement industriel",VLOOKUP($A127,OUTIL!$EU:$EZ,F$1,FALSE),"Ahmadovitch")))))))))/1000,0)</f>
        <v>2082841</v>
      </c>
      <c r="G127"/>
    </row>
    <row r="128" spans="1:7" s="19" customFormat="1" ht="16.5" x14ac:dyDescent="0.3">
      <c r="A128">
        <v>9</v>
      </c>
      <c r="B128" s="5" t="str">
        <f>IF($A$119="Alimentation, boissons et tabacs",VLOOKUP(VLOOKUP($A128,OUTIL!$CH:$CM,B$1,FALSE),REF!$K:$L,2,FALSE),IF($A$119="Demi produits",VLOOKUP(VLOOKUP($A128,OUTIL!$CQ:$CV,B$1,FALSE),REF!$N:$O,2,FALSE),IF($A$119="Energie  et  lubrifiants",VLOOKUP(VLOOKUP($A128,OUTIL!$CY:$DD,B$1,FALSE),REF!$Z:$AA,2,FALSE),IF($A$119="Or industriel",VLOOKUP(VLOOKUP($A128,OUTIL!$DG:$DL,B$1,FALSE),REF!$AC:$AD,2,FALSE),IF($A$119="Produits bruts d'origine animale et vegetale",VLOOKUP(VLOOKUP($A128,OUTIL!$DO:$DT,B$1,FALSE),REF!$Q:$R,2,FALSE),IF($A$119="Produits bruts d'origine minerale",VLOOKUP(VLOOKUP($A128,OUTIL!$DW:$EB,B$1,FALSE),REF!$AF:$AG,2,FALSE),IF($A$119="Produits finis de consommation",VLOOKUP(VLOOKUP($A128,OUTIL!$EE:$EJ,B$1,FALSE),REF!$T:$U,2,FALSE),IF($A$119="Produits finis d'equipement agricole",VLOOKUP(VLOOKUP($A128,OUTIL!$EM:$ER,B$1,FALSE),REF!$AI:$AJ,2,FALSE),IF($A$119="Produits finis d'equipement industriel",VLOOKUP(VLOOKUP($A128,OUTIL!$EU:$EZ,B$1,FALSE),REF!$W:$X,2,FALSE),"Ahmadovitch")))))))))</f>
        <v>Pompes et compresseurs</v>
      </c>
      <c r="C128" s="5">
        <f>ROUND(IF($A$119="Alimentation, boissons et tabacs",VLOOKUP($A128,OUTIL!$CH:$CM,C$1,FALSE),IF($A$119="Demi produits",VLOOKUP($A128,OUTIL!$CQ:$CV,C$1,FALSE),IF($A$119="Energie  et  lubrifiants",VLOOKUP($A128,OUTIL!$CY:$DD,C$1,FALSE),IF($A$119="Or industriel",VLOOKUP($A128,OUTIL!$DG:$DL,C$1,FALSE),IF($A$119="Produits bruts d'origine animale et vegetale",VLOOKUP($A128,OUTIL!$DO:$DT,C$1,FALSE),IF($A$119="Produits bruts d'origine minerale",VLOOKUP($A128,OUTIL!$DW:$EB,C$1,FALSE),IF($A$119="Produits finis de consommation",VLOOKUP($A128,OUTIL!$EE:$EJ,C$1,FALSE),IF($A$119="Produits finis d'equipement agricole",VLOOKUP($A128,OUTIL!$EM:$ER,C$1,FALSE),IF($A$119="Produits finis d'equipement industriel",VLOOKUP($A128,OUTIL!$EU:$EZ,C$1,FALSE),"Ahmadovitch")))))))))/1000,0)</f>
        <v>22415</v>
      </c>
      <c r="D128" s="5">
        <f>ROUND(IF($A$119="Alimentation, boissons et tabacs",VLOOKUP($A128,OUTIL!$CH:$CM,D$1,FALSE),IF($A$119="Demi produits",VLOOKUP($A128,OUTIL!$CQ:$CV,D$1,FALSE),IF($A$119="Energie  et  lubrifiants",VLOOKUP($A128,OUTIL!$CY:$DD,D$1,FALSE),IF($A$119="Or industriel",VLOOKUP($A128,OUTIL!$DG:$DL,D$1,FALSE),IF($A$119="Produits bruts d'origine animale et vegetale",VLOOKUP($A128,OUTIL!$DO:$DT,D$1,FALSE),IF($A$119="Produits bruts d'origine minerale",VLOOKUP($A128,OUTIL!$DW:$EB,D$1,FALSE),IF($A$119="Produits finis de consommation",VLOOKUP($A128,OUTIL!$EE:$EJ,D$1,FALSE),IF($A$119="Produits finis d'equipement agricole",VLOOKUP($A128,OUTIL!$EM:$ER,D$1,FALSE),IF($A$119="Produits finis d'equipement industriel",VLOOKUP($A128,OUTIL!$EU:$EZ,D$1,FALSE),"Ahmadovitch")))))))))/1000,0)</f>
        <v>2571270</v>
      </c>
      <c r="E128" s="5">
        <f>ROUND(IF($A$119="Alimentation, boissons et tabacs",VLOOKUP($A128,OUTIL!$CH:$CM,E$1,FALSE),IF($A$119="Demi produits",VLOOKUP($A128,OUTIL!$CQ:$CV,E$1,FALSE),IF($A$119="Energie  et  lubrifiants",VLOOKUP($A128,OUTIL!$CY:$DD,E$1,FALSE),IF($A$119="Or industriel",VLOOKUP($A128,OUTIL!$DG:$DL,E$1,FALSE),IF($A$119="Produits bruts d'origine animale et vegetale",VLOOKUP($A128,OUTIL!$DO:$DT,E$1,FALSE),IF($A$119="Produits bruts d'origine minerale",VLOOKUP($A128,OUTIL!$DW:$EB,E$1,FALSE),IF($A$119="Produits finis de consommation",VLOOKUP($A128,OUTIL!$EE:$EJ,E$1,FALSE),IF($A$119="Produits finis d'equipement agricole",VLOOKUP($A128,OUTIL!$EM:$ER,E$1,FALSE),IF($A$119="Produits finis d'equipement industriel",VLOOKUP($A128,OUTIL!$EU:$EZ,E$1,FALSE),"Ahmadovitch")))))))))/1000,0)</f>
        <v>22400</v>
      </c>
      <c r="F128" s="5">
        <f>ROUND(IF($A$119="Alimentation, boissons et tabacs",VLOOKUP($A128,OUTIL!$CH:$CM,F$1,FALSE),IF($A$119="Demi produits",VLOOKUP($A128,OUTIL!$CQ:$CV,F$1,FALSE),IF($A$119="Energie  et  lubrifiants",VLOOKUP($A128,OUTIL!$CY:$DD,F$1,FALSE),IF($A$119="Or industriel",VLOOKUP($A128,OUTIL!$DG:$DL,F$1,FALSE),IF($A$119="Produits bruts d'origine animale et vegetale",VLOOKUP($A128,OUTIL!$DO:$DT,F$1,FALSE),IF($A$119="Produits bruts d'origine minerale",VLOOKUP($A128,OUTIL!$DW:$EB,F$1,FALSE),IF($A$119="Produits finis de consommation",VLOOKUP($A128,OUTIL!$EE:$EJ,F$1,FALSE),IF($A$119="Produits finis d'equipement agricole",VLOOKUP($A128,OUTIL!$EM:$ER,F$1,FALSE),IF($A$119="Produits finis d'equipement industriel",VLOOKUP($A128,OUTIL!$EU:$EZ,F$1,FALSE),"Ahmadovitch")))))))))/1000,0)</f>
        <v>2265615</v>
      </c>
      <c r="G128"/>
    </row>
    <row r="129" spans="1:7" s="19" customFormat="1" ht="16.5" x14ac:dyDescent="0.3">
      <c r="A129">
        <v>10</v>
      </c>
      <c r="B129" s="5" t="str">
        <f>IF($A$119="Alimentation, boissons et tabacs",VLOOKUP(VLOOKUP($A129,OUTIL!$CH:$CM,B$1,FALSE),REF!$K:$L,2,FALSE),IF($A$119="Demi produits",VLOOKUP(VLOOKUP($A129,OUTIL!$CQ:$CV,B$1,FALSE),REF!$N:$O,2,FALSE),IF($A$119="Energie  et  lubrifiants",VLOOKUP(VLOOKUP($A129,OUTIL!$CY:$DD,B$1,FALSE),REF!$Z:$AA,2,FALSE),IF($A$119="Or industriel",VLOOKUP(VLOOKUP($A129,OUTIL!$DG:$DL,B$1,FALSE),REF!$AC:$AD,2,FALSE),IF($A$119="Produits bruts d'origine animale et vegetale",VLOOKUP(VLOOKUP($A129,OUTIL!$DO:$DT,B$1,FALSE),REF!$Q:$R,2,FALSE),IF($A$119="Produits bruts d'origine minerale",VLOOKUP(VLOOKUP($A129,OUTIL!$DW:$EB,B$1,FALSE),REF!$AF:$AG,2,FALSE),IF($A$119="Produits finis de consommation",VLOOKUP(VLOOKUP($A129,OUTIL!$EE:$EJ,B$1,FALSE),REF!$T:$U,2,FALSE),IF($A$119="Produits finis d'equipement agricole",VLOOKUP(VLOOKUP($A129,OUTIL!$EM:$ER,B$1,FALSE),REF!$AI:$AJ,2,FALSE),IF($A$119="Produits finis d'equipement industriel",VLOOKUP(VLOOKUP($A129,OUTIL!$EU:$EZ,B$1,FALSE),REF!$W:$X,2,FALSE),"Ahmadovitch")))))))))</f>
        <v>Appareils électriques pour la téléphonie ou la télégraphie par fil</v>
      </c>
      <c r="C129" s="5">
        <f>ROUND(IF($A$119="Alimentation, boissons et tabacs",VLOOKUP($A129,OUTIL!$CH:$CM,C$1,FALSE),IF($A$119="Demi produits",VLOOKUP($A129,OUTIL!$CQ:$CV,C$1,FALSE),IF($A$119="Energie  et  lubrifiants",VLOOKUP($A129,OUTIL!$CY:$DD,C$1,FALSE),IF($A$119="Or industriel",VLOOKUP($A129,OUTIL!$DG:$DL,C$1,FALSE),IF($A$119="Produits bruts d'origine animale et vegetale",VLOOKUP($A129,OUTIL!$DO:$DT,C$1,FALSE),IF($A$119="Produits bruts d'origine minerale",VLOOKUP($A129,OUTIL!$DW:$EB,C$1,FALSE),IF($A$119="Produits finis de consommation",VLOOKUP($A129,OUTIL!$EE:$EJ,C$1,FALSE),IF($A$119="Produits finis d'equipement agricole",VLOOKUP($A129,OUTIL!$EM:$ER,C$1,FALSE),IF($A$119="Produits finis d'equipement industriel",VLOOKUP($A129,OUTIL!$EU:$EZ,C$1,FALSE),"Ahmadovitch")))))))))/1000,0)</f>
        <v>1477</v>
      </c>
      <c r="D129" s="5">
        <f>ROUND(IF($A$119="Alimentation, boissons et tabacs",VLOOKUP($A129,OUTIL!$CH:$CM,D$1,FALSE),IF($A$119="Demi produits",VLOOKUP($A129,OUTIL!$CQ:$CV,D$1,FALSE),IF($A$119="Energie  et  lubrifiants",VLOOKUP($A129,OUTIL!$CY:$DD,D$1,FALSE),IF($A$119="Or industriel",VLOOKUP($A129,OUTIL!$DG:$DL,D$1,FALSE),IF($A$119="Produits bruts d'origine animale et vegetale",VLOOKUP($A129,OUTIL!$DO:$DT,D$1,FALSE),IF($A$119="Produits bruts d'origine minerale",VLOOKUP($A129,OUTIL!$DW:$EB,D$1,FALSE),IF($A$119="Produits finis de consommation",VLOOKUP($A129,OUTIL!$EE:$EJ,D$1,FALSE),IF($A$119="Produits finis d'equipement agricole",VLOOKUP($A129,OUTIL!$EM:$ER,D$1,FALSE),IF($A$119="Produits finis d'equipement industriel",VLOOKUP($A129,OUTIL!$EU:$EZ,D$1,FALSE),"Ahmadovitch")))))))))/1000,0)</f>
        <v>2453727</v>
      </c>
      <c r="E129" s="5">
        <f>ROUND(IF($A$119="Alimentation, boissons et tabacs",VLOOKUP($A129,OUTIL!$CH:$CM,E$1,FALSE),IF($A$119="Demi produits",VLOOKUP($A129,OUTIL!$CQ:$CV,E$1,FALSE),IF($A$119="Energie  et  lubrifiants",VLOOKUP($A129,OUTIL!$CY:$DD,E$1,FALSE),IF($A$119="Or industriel",VLOOKUP($A129,OUTIL!$DG:$DL,E$1,FALSE),IF($A$119="Produits bruts d'origine animale et vegetale",VLOOKUP($A129,OUTIL!$DO:$DT,E$1,FALSE),IF($A$119="Produits bruts d'origine minerale",VLOOKUP($A129,OUTIL!$DW:$EB,E$1,FALSE),IF($A$119="Produits finis de consommation",VLOOKUP($A129,OUTIL!$EE:$EJ,E$1,FALSE),IF($A$119="Produits finis d'equipement agricole",VLOOKUP($A129,OUTIL!$EM:$ER,E$1,FALSE),IF($A$119="Produits finis d'equipement industriel",VLOOKUP($A129,OUTIL!$EU:$EZ,E$1,FALSE),"Ahmadovitch")))))))))/1000,0)</f>
        <v>1366</v>
      </c>
      <c r="F129" s="5">
        <f>ROUND(IF($A$119="Alimentation, boissons et tabacs",VLOOKUP($A129,OUTIL!$CH:$CM,F$1,FALSE),IF($A$119="Demi produits",VLOOKUP($A129,OUTIL!$CQ:$CV,F$1,FALSE),IF($A$119="Energie  et  lubrifiants",VLOOKUP($A129,OUTIL!$CY:$DD,F$1,FALSE),IF($A$119="Or industriel",VLOOKUP($A129,OUTIL!$DG:$DL,F$1,FALSE),IF($A$119="Produits bruts d'origine animale et vegetale",VLOOKUP($A129,OUTIL!$DO:$DT,F$1,FALSE),IF($A$119="Produits bruts d'origine minerale",VLOOKUP($A129,OUTIL!$DW:$EB,F$1,FALSE),IF($A$119="Produits finis de consommation",VLOOKUP($A129,OUTIL!$EE:$EJ,F$1,FALSE),IF($A$119="Produits finis d'equipement agricole",VLOOKUP($A129,OUTIL!$EM:$ER,F$1,FALSE),IF($A$119="Produits finis d'equipement industriel",VLOOKUP($A129,OUTIL!$EU:$EZ,F$1,FALSE),"Ahmadovitch")))))))))/1000,0)</f>
        <v>2058114</v>
      </c>
      <c r="G129"/>
    </row>
    <row r="130" spans="1:7" s="19" customFormat="1" ht="16.5" x14ac:dyDescent="0.3">
      <c r="A130">
        <v>11</v>
      </c>
      <c r="B130" s="5" t="str">
        <f>IF($A$119="Alimentation, boissons et tabacs",VLOOKUP(VLOOKUP($A130,OUTIL!$CH:$CM,B$1,FALSE),REF!$K:$L,2,FALSE),IF($A$119="Demi produits",VLOOKUP(VLOOKUP($A130,OUTIL!$CQ:$CV,B$1,FALSE),REF!$N:$O,2,FALSE),IF($A$119="Energie  et  lubrifiants",VLOOKUP(VLOOKUP($A130,OUTIL!$CY:$DD,B$1,FALSE),REF!$Z:$AA,2,FALSE),IF($A$119="Or industriel",VLOOKUP(VLOOKUP($A130,OUTIL!$DG:$DL,B$1,FALSE),REF!$AC:$AD,2,FALSE),IF($A$119="Produits bruts d'origine animale et vegetale",VLOOKUP(VLOOKUP($A130,OUTIL!$DO:$DT,B$1,FALSE),REF!$Q:$R,2,FALSE),IF($A$119="Produits bruts d'origine minerale",VLOOKUP(VLOOKUP($A130,OUTIL!$DW:$EB,B$1,FALSE),REF!$AF:$AG,2,FALSE),IF($A$119="Produits finis de consommation",VLOOKUP(VLOOKUP($A130,OUTIL!$EE:$EJ,B$1,FALSE),REF!$T:$U,2,FALSE),IF($A$119="Produits finis d'equipement agricole",VLOOKUP(VLOOKUP($A130,OUTIL!$EM:$ER,B$1,FALSE),REF!$AI:$AJ,2,FALSE),IF($A$119="Produits finis d'equipement industriel",VLOOKUP(VLOOKUP($A130,OUTIL!$EU:$EZ,B$1,FALSE),REF!$W:$X,2,FALSE),"Ahmadovitch")))))))))</f>
        <v>Bandages et pneumatiques</v>
      </c>
      <c r="C130" s="5">
        <f>ROUND(IF($A$119="Alimentation, boissons et tabacs",VLOOKUP($A130,OUTIL!$CH:$CM,C$1,FALSE),IF($A$119="Demi produits",VLOOKUP($A130,OUTIL!$CQ:$CV,C$1,FALSE),IF($A$119="Energie  et  lubrifiants",VLOOKUP($A130,OUTIL!$CY:$DD,C$1,FALSE),IF($A$119="Or industriel",VLOOKUP($A130,OUTIL!$DG:$DL,C$1,FALSE),IF($A$119="Produits bruts d'origine animale et vegetale",VLOOKUP($A130,OUTIL!$DO:$DT,C$1,FALSE),IF($A$119="Produits bruts d'origine minerale",VLOOKUP($A130,OUTIL!$DW:$EB,C$1,FALSE),IF($A$119="Produits finis de consommation",VLOOKUP($A130,OUTIL!$EE:$EJ,C$1,FALSE),IF($A$119="Produits finis d'equipement agricole",VLOOKUP($A130,OUTIL!$EM:$ER,C$1,FALSE),IF($A$119="Produits finis d'equipement industriel",VLOOKUP($A130,OUTIL!$EU:$EZ,C$1,FALSE),"Ahmadovitch")))))))))/1000,0)</f>
        <v>44257</v>
      </c>
      <c r="D130" s="5">
        <f>ROUND(IF($A$119="Alimentation, boissons et tabacs",VLOOKUP($A130,OUTIL!$CH:$CM,D$1,FALSE),IF($A$119="Demi produits",VLOOKUP($A130,OUTIL!$CQ:$CV,D$1,FALSE),IF($A$119="Energie  et  lubrifiants",VLOOKUP($A130,OUTIL!$CY:$DD,D$1,FALSE),IF($A$119="Or industriel",VLOOKUP($A130,OUTIL!$DG:$DL,D$1,FALSE),IF($A$119="Produits bruts d'origine animale et vegetale",VLOOKUP($A130,OUTIL!$DO:$DT,D$1,FALSE),IF($A$119="Produits bruts d'origine minerale",VLOOKUP($A130,OUTIL!$DW:$EB,D$1,FALSE),IF($A$119="Produits finis de consommation",VLOOKUP($A130,OUTIL!$EE:$EJ,D$1,FALSE),IF($A$119="Produits finis d'equipement agricole",VLOOKUP($A130,OUTIL!$EM:$ER,D$1,FALSE),IF($A$119="Produits finis d'equipement industriel",VLOOKUP($A130,OUTIL!$EU:$EZ,D$1,FALSE),"Ahmadovitch")))))))))/1000,0)</f>
        <v>2212462</v>
      </c>
      <c r="E130" s="5">
        <f>ROUND(IF($A$119="Alimentation, boissons et tabacs",VLOOKUP($A130,OUTIL!$CH:$CM,E$1,FALSE),IF($A$119="Demi produits",VLOOKUP($A130,OUTIL!$CQ:$CV,E$1,FALSE),IF($A$119="Energie  et  lubrifiants",VLOOKUP($A130,OUTIL!$CY:$DD,E$1,FALSE),IF($A$119="Or industriel",VLOOKUP($A130,OUTIL!$DG:$DL,E$1,FALSE),IF($A$119="Produits bruts d'origine animale et vegetale",VLOOKUP($A130,OUTIL!$DO:$DT,E$1,FALSE),IF($A$119="Produits bruts d'origine minerale",VLOOKUP($A130,OUTIL!$DW:$EB,E$1,FALSE),IF($A$119="Produits finis de consommation",VLOOKUP($A130,OUTIL!$EE:$EJ,E$1,FALSE),IF($A$119="Produits finis d'equipement agricole",VLOOKUP($A130,OUTIL!$EM:$ER,E$1,FALSE),IF($A$119="Produits finis d'equipement industriel",VLOOKUP($A130,OUTIL!$EU:$EZ,E$1,FALSE),"Ahmadovitch")))))))))/1000,0)</f>
        <v>41379</v>
      </c>
      <c r="F130" s="5">
        <f>ROUND(IF($A$119="Alimentation, boissons et tabacs",VLOOKUP($A130,OUTIL!$CH:$CM,F$1,FALSE),IF($A$119="Demi produits",VLOOKUP($A130,OUTIL!$CQ:$CV,F$1,FALSE),IF($A$119="Energie  et  lubrifiants",VLOOKUP($A130,OUTIL!$CY:$DD,F$1,FALSE),IF($A$119="Or industriel",VLOOKUP($A130,OUTIL!$DG:$DL,F$1,FALSE),IF($A$119="Produits bruts d'origine animale et vegetale",VLOOKUP($A130,OUTIL!$DO:$DT,F$1,FALSE),IF($A$119="Produits bruts d'origine minerale",VLOOKUP($A130,OUTIL!$DW:$EB,F$1,FALSE),IF($A$119="Produits finis de consommation",VLOOKUP($A130,OUTIL!$EE:$EJ,F$1,FALSE),IF($A$119="Produits finis d'equipement agricole",VLOOKUP($A130,OUTIL!$EM:$ER,F$1,FALSE),IF($A$119="Produits finis d'equipement industriel",VLOOKUP($A130,OUTIL!$EU:$EZ,F$1,FALSE),"Ahmadovitch")))))))))/1000,0)</f>
        <v>2059838</v>
      </c>
      <c r="G130"/>
    </row>
    <row r="131" spans="1:7" s="19" customFormat="1" ht="16.5" x14ac:dyDescent="0.3">
      <c r="A131">
        <v>12</v>
      </c>
      <c r="B131" s="5" t="str">
        <f>IF($A$119="Alimentation, boissons et tabacs",VLOOKUP(VLOOKUP($A131,OUTIL!$CH:$CM,B$1,FALSE),REF!$K:$L,2,FALSE),IF($A$119="Demi produits",VLOOKUP(VLOOKUP($A131,OUTIL!$CQ:$CV,B$1,FALSE),REF!$N:$O,2,FALSE),IF($A$119="Energie  et  lubrifiants",VLOOKUP(VLOOKUP($A131,OUTIL!$CY:$DD,B$1,FALSE),REF!$Z:$AA,2,FALSE),IF($A$119="Or industriel",VLOOKUP(VLOOKUP($A131,OUTIL!$DG:$DL,B$1,FALSE),REF!$AC:$AD,2,FALSE),IF($A$119="Produits bruts d'origine animale et vegetale",VLOOKUP(VLOOKUP($A131,OUTIL!$DO:$DT,B$1,FALSE),REF!$Q:$R,2,FALSE),IF($A$119="Produits bruts d'origine minerale",VLOOKUP(VLOOKUP($A131,OUTIL!$DW:$EB,B$1,FALSE),REF!$AF:$AG,2,FALSE),IF($A$119="Produits finis de consommation",VLOOKUP(VLOOKUP($A131,OUTIL!$EE:$EJ,B$1,FALSE),REF!$T:$U,2,FALSE),IF($A$119="Produits finis d'equipement agricole",VLOOKUP(VLOOKUP($A131,OUTIL!$EM:$ER,B$1,FALSE),REF!$AI:$AJ,2,FALSE),IF($A$119="Produits finis d'equipement industriel",VLOOKUP(VLOOKUP($A131,OUTIL!$EU:$EZ,B$1,FALSE),REF!$W:$X,2,FALSE),"Ahmadovitch")))))))))</f>
        <v>Instruments de mesure, de controle ou de précisions</v>
      </c>
      <c r="C131" s="5">
        <f>ROUND(IF($A$119="Alimentation, boissons et tabacs",VLOOKUP($A131,OUTIL!$CH:$CM,C$1,FALSE),IF($A$119="Demi produits",VLOOKUP($A131,OUTIL!$CQ:$CV,C$1,FALSE),IF($A$119="Energie  et  lubrifiants",VLOOKUP($A131,OUTIL!$CY:$DD,C$1,FALSE),IF($A$119="Or industriel",VLOOKUP($A131,OUTIL!$DG:$DL,C$1,FALSE),IF($A$119="Produits bruts d'origine animale et vegetale",VLOOKUP($A131,OUTIL!$DO:$DT,C$1,FALSE),IF($A$119="Produits bruts d'origine minerale",VLOOKUP($A131,OUTIL!$DW:$EB,C$1,FALSE),IF($A$119="Produits finis de consommation",VLOOKUP($A131,OUTIL!$EE:$EJ,C$1,FALSE),IF($A$119="Produits finis d'equipement agricole",VLOOKUP($A131,OUTIL!$EM:$ER,C$1,FALSE),IF($A$119="Produits finis d'equipement industriel",VLOOKUP($A131,OUTIL!$EU:$EZ,C$1,FALSE),"Ahmadovitch")))))))))/1000,0)</f>
        <v>4388</v>
      </c>
      <c r="D131" s="5">
        <f>ROUND(IF($A$119="Alimentation, boissons et tabacs",VLOOKUP($A131,OUTIL!$CH:$CM,D$1,FALSE),IF($A$119="Demi produits",VLOOKUP($A131,OUTIL!$CQ:$CV,D$1,FALSE),IF($A$119="Energie  et  lubrifiants",VLOOKUP($A131,OUTIL!$CY:$DD,D$1,FALSE),IF($A$119="Or industriel",VLOOKUP($A131,OUTIL!$DG:$DL,D$1,FALSE),IF($A$119="Produits bruts d'origine animale et vegetale",VLOOKUP($A131,OUTIL!$DO:$DT,D$1,FALSE),IF($A$119="Produits bruts d'origine minerale",VLOOKUP($A131,OUTIL!$DW:$EB,D$1,FALSE),IF($A$119="Produits finis de consommation",VLOOKUP($A131,OUTIL!$EE:$EJ,D$1,FALSE),IF($A$119="Produits finis d'equipement agricole",VLOOKUP($A131,OUTIL!$EM:$ER,D$1,FALSE),IF($A$119="Produits finis d'equipement industriel",VLOOKUP($A131,OUTIL!$EU:$EZ,D$1,FALSE),"Ahmadovitch")))))))))/1000,0)</f>
        <v>2058491</v>
      </c>
      <c r="E131" s="5">
        <f>ROUND(IF($A$119="Alimentation, boissons et tabacs",VLOOKUP($A131,OUTIL!$CH:$CM,E$1,FALSE),IF($A$119="Demi produits",VLOOKUP($A131,OUTIL!$CQ:$CV,E$1,FALSE),IF($A$119="Energie  et  lubrifiants",VLOOKUP($A131,OUTIL!$CY:$DD,E$1,FALSE),IF($A$119="Or industriel",VLOOKUP($A131,OUTIL!$DG:$DL,E$1,FALSE),IF($A$119="Produits bruts d'origine animale et vegetale",VLOOKUP($A131,OUTIL!$DO:$DT,E$1,FALSE),IF($A$119="Produits bruts d'origine minerale",VLOOKUP($A131,OUTIL!$DW:$EB,E$1,FALSE),IF($A$119="Produits finis de consommation",VLOOKUP($A131,OUTIL!$EE:$EJ,E$1,FALSE),IF($A$119="Produits finis d'equipement agricole",VLOOKUP($A131,OUTIL!$EM:$ER,E$1,FALSE),IF($A$119="Produits finis d'equipement industriel",VLOOKUP($A131,OUTIL!$EU:$EZ,E$1,FALSE),"Ahmadovitch")))))))))/1000,0)</f>
        <v>4649</v>
      </c>
      <c r="F131" s="5">
        <f>ROUND(IF($A$119="Alimentation, boissons et tabacs",VLOOKUP($A131,OUTIL!$CH:$CM,F$1,FALSE),IF($A$119="Demi produits",VLOOKUP($A131,OUTIL!$CQ:$CV,F$1,FALSE),IF($A$119="Energie  et  lubrifiants",VLOOKUP($A131,OUTIL!$CY:$DD,F$1,FALSE),IF($A$119="Or industriel",VLOOKUP($A131,OUTIL!$DG:$DL,F$1,FALSE),IF($A$119="Produits bruts d'origine animale et vegetale",VLOOKUP($A131,OUTIL!$DO:$DT,F$1,FALSE),IF($A$119="Produits bruts d'origine minerale",VLOOKUP($A131,OUTIL!$DW:$EB,F$1,FALSE),IF($A$119="Produits finis de consommation",VLOOKUP($A131,OUTIL!$EE:$EJ,F$1,FALSE),IF($A$119="Produits finis d'equipement agricole",VLOOKUP($A131,OUTIL!$EM:$ER,F$1,FALSE),IF($A$119="Produits finis d'equipement industriel",VLOOKUP($A131,OUTIL!$EU:$EZ,F$1,FALSE),"Ahmadovitch")))))))))/1000,0)</f>
        <v>2017540</v>
      </c>
      <c r="G131"/>
    </row>
    <row r="132" spans="1:7" s="19" customFormat="1" ht="16.5" x14ac:dyDescent="0.3">
      <c r="A132">
        <v>13</v>
      </c>
      <c r="B132" s="5" t="str">
        <f>IF($A$119="Alimentation, boissons et tabacs",VLOOKUP(VLOOKUP($A132,OUTIL!$CH:$CM,B$1,FALSE),REF!$K:$L,2,FALSE),IF($A$119="Demi produits",VLOOKUP(VLOOKUP($A132,OUTIL!$CQ:$CV,B$1,FALSE),REF!$N:$O,2,FALSE),IF($A$119="Energie  et  lubrifiants",VLOOKUP(VLOOKUP($A132,OUTIL!$CY:$DD,B$1,FALSE),REF!$Z:$AA,2,FALSE),IF($A$119="Or industriel",VLOOKUP(VLOOKUP($A132,OUTIL!$DG:$DL,B$1,FALSE),REF!$AC:$AD,2,FALSE),IF($A$119="Produits bruts d'origine animale et vegetale",VLOOKUP(VLOOKUP($A132,OUTIL!$DO:$DT,B$1,FALSE),REF!$Q:$R,2,FALSE),IF($A$119="Produits bruts d'origine minerale",VLOOKUP(VLOOKUP($A132,OUTIL!$DW:$EB,B$1,FALSE),REF!$AF:$AG,2,FALSE),IF($A$119="Produits finis de consommation",VLOOKUP(VLOOKUP($A132,OUTIL!$EE:$EJ,B$1,FALSE),REF!$T:$U,2,FALSE),IF($A$119="Produits finis d'equipement agricole",VLOOKUP(VLOOKUP($A132,OUTIL!$EM:$ER,B$1,FALSE),REF!$AI:$AJ,2,FALSE),IF($A$119="Produits finis d'equipement industriel",VLOOKUP(VLOOKUP($A132,OUTIL!$EU:$EZ,B$1,FALSE),REF!$W:$X,2,FALSE),"Ahmadovitch")))))))))</f>
        <v>Machines et appareils de levage ou de manutention</v>
      </c>
      <c r="C132" s="5">
        <f>ROUND(IF($A$119="Alimentation, boissons et tabacs",VLOOKUP($A132,OUTIL!$CH:$CM,C$1,FALSE),IF($A$119="Demi produits",VLOOKUP($A132,OUTIL!$CQ:$CV,C$1,FALSE),IF($A$119="Energie  et  lubrifiants",VLOOKUP($A132,OUTIL!$CY:$DD,C$1,FALSE),IF($A$119="Or industriel",VLOOKUP($A132,OUTIL!$DG:$DL,C$1,FALSE),IF($A$119="Produits bruts d'origine animale et vegetale",VLOOKUP($A132,OUTIL!$DO:$DT,C$1,FALSE),IF($A$119="Produits bruts d'origine minerale",VLOOKUP($A132,OUTIL!$DW:$EB,C$1,FALSE),IF($A$119="Produits finis de consommation",VLOOKUP($A132,OUTIL!$EE:$EJ,C$1,FALSE),IF($A$119="Produits finis d'equipement agricole",VLOOKUP($A132,OUTIL!$EM:$ER,C$1,FALSE),IF($A$119="Produits finis d'equipement industriel",VLOOKUP($A132,OUTIL!$EU:$EZ,C$1,FALSE),"Ahmadovitch")))))))))/1000,0)</f>
        <v>43424</v>
      </c>
      <c r="D132" s="5">
        <f>ROUND(IF($A$119="Alimentation, boissons et tabacs",VLOOKUP($A132,OUTIL!$CH:$CM,D$1,FALSE),IF($A$119="Demi produits",VLOOKUP($A132,OUTIL!$CQ:$CV,D$1,FALSE),IF($A$119="Energie  et  lubrifiants",VLOOKUP($A132,OUTIL!$CY:$DD,D$1,FALSE),IF($A$119="Or industriel",VLOOKUP($A132,OUTIL!$DG:$DL,D$1,FALSE),IF($A$119="Produits bruts d'origine animale et vegetale",VLOOKUP($A132,OUTIL!$DO:$DT,D$1,FALSE),IF($A$119="Produits bruts d'origine minerale",VLOOKUP($A132,OUTIL!$DW:$EB,D$1,FALSE),IF($A$119="Produits finis de consommation",VLOOKUP($A132,OUTIL!$EE:$EJ,D$1,FALSE),IF($A$119="Produits finis d'equipement agricole",VLOOKUP($A132,OUTIL!$EM:$ER,D$1,FALSE),IF($A$119="Produits finis d'equipement industriel",VLOOKUP($A132,OUTIL!$EU:$EZ,D$1,FALSE),"Ahmadovitch")))))))))/1000,0)</f>
        <v>1942405</v>
      </c>
      <c r="E132" s="5">
        <f>ROUND(IF($A$119="Alimentation, boissons et tabacs",VLOOKUP($A132,OUTIL!$CH:$CM,E$1,FALSE),IF($A$119="Demi produits",VLOOKUP($A132,OUTIL!$CQ:$CV,E$1,FALSE),IF($A$119="Energie  et  lubrifiants",VLOOKUP($A132,OUTIL!$CY:$DD,E$1,FALSE),IF($A$119="Or industriel",VLOOKUP($A132,OUTIL!$DG:$DL,E$1,FALSE),IF($A$119="Produits bruts d'origine animale et vegetale",VLOOKUP($A132,OUTIL!$DO:$DT,E$1,FALSE),IF($A$119="Produits bruts d'origine minerale",VLOOKUP($A132,OUTIL!$DW:$EB,E$1,FALSE),IF($A$119="Produits finis de consommation",VLOOKUP($A132,OUTIL!$EE:$EJ,E$1,FALSE),IF($A$119="Produits finis d'equipement agricole",VLOOKUP($A132,OUTIL!$EM:$ER,E$1,FALSE),IF($A$119="Produits finis d'equipement industriel",VLOOKUP($A132,OUTIL!$EU:$EZ,E$1,FALSE),"Ahmadovitch")))))))))/1000,0)</f>
        <v>35509</v>
      </c>
      <c r="F132" s="5">
        <f>ROUND(IF($A$119="Alimentation, boissons et tabacs",VLOOKUP($A132,OUTIL!$CH:$CM,F$1,FALSE),IF($A$119="Demi produits",VLOOKUP($A132,OUTIL!$CQ:$CV,F$1,FALSE),IF($A$119="Energie  et  lubrifiants",VLOOKUP($A132,OUTIL!$CY:$DD,F$1,FALSE),IF($A$119="Or industriel",VLOOKUP($A132,OUTIL!$DG:$DL,F$1,FALSE),IF($A$119="Produits bruts d'origine animale et vegetale",VLOOKUP($A132,OUTIL!$DO:$DT,F$1,FALSE),IF($A$119="Produits bruts d'origine minerale",VLOOKUP($A132,OUTIL!$DW:$EB,F$1,FALSE),IF($A$119="Produits finis de consommation",VLOOKUP($A132,OUTIL!$EE:$EJ,F$1,FALSE),IF($A$119="Produits finis d'equipement agricole",VLOOKUP($A132,OUTIL!$EM:$ER,F$1,FALSE),IF($A$119="Produits finis d'equipement industriel",VLOOKUP($A132,OUTIL!$EU:$EZ,F$1,FALSE),"Ahmadovitch")))))))))/1000,0)</f>
        <v>1520975</v>
      </c>
      <c r="G132"/>
    </row>
    <row r="133" spans="1:7" s="19" customFormat="1" ht="16.5" x14ac:dyDescent="0.3">
      <c r="A133">
        <v>14</v>
      </c>
      <c r="B133" s="5" t="str">
        <f>IF($A$119="Alimentation, boissons et tabacs",VLOOKUP(VLOOKUP($A133,OUTIL!$CH:$CM,B$1,FALSE),REF!$K:$L,2,FALSE),IF($A$119="Demi produits",VLOOKUP(VLOOKUP($A133,OUTIL!$CQ:$CV,B$1,FALSE),REF!$N:$O,2,FALSE),IF($A$119="Energie  et  lubrifiants",VLOOKUP(VLOOKUP($A133,OUTIL!$CY:$DD,B$1,FALSE),REF!$Z:$AA,2,FALSE),IF($A$119="Or industriel",VLOOKUP(VLOOKUP($A133,OUTIL!$DG:$DL,B$1,FALSE),REF!$AC:$AD,2,FALSE),IF($A$119="Produits bruts d'origine animale et vegetale",VLOOKUP(VLOOKUP($A133,OUTIL!$DO:$DT,B$1,FALSE),REF!$Q:$R,2,FALSE),IF($A$119="Produits bruts d'origine minerale",VLOOKUP(VLOOKUP($A133,OUTIL!$DW:$EB,B$1,FALSE),REF!$AF:$AG,2,FALSE),IF($A$119="Produits finis de consommation",VLOOKUP(VLOOKUP($A133,OUTIL!$EE:$EJ,B$1,FALSE),REF!$T:$U,2,FALSE),IF($A$119="Produits finis d'equipement agricole",VLOOKUP(VLOOKUP($A133,OUTIL!$EM:$ER,B$1,FALSE),REF!$AI:$AJ,2,FALSE),IF($A$119="Produits finis d'equipement industriel",VLOOKUP(VLOOKUP($A133,OUTIL!$EU:$EZ,B$1,FALSE),REF!$W:$X,2,FALSE),"Ahmadovitch")))))))))</f>
        <v>Machines automatiques de traitement de l'information et leurs parties</v>
      </c>
      <c r="C133" s="5">
        <f>ROUND(IF($A$119="Alimentation, boissons et tabacs",VLOOKUP($A133,OUTIL!$CH:$CM,C$1,FALSE),IF($A$119="Demi produits",VLOOKUP($A133,OUTIL!$CQ:$CV,C$1,FALSE),IF($A$119="Energie  et  lubrifiants",VLOOKUP($A133,OUTIL!$CY:$DD,C$1,FALSE),IF($A$119="Or industriel",VLOOKUP($A133,OUTIL!$DG:$DL,C$1,FALSE),IF($A$119="Produits bruts d'origine animale et vegetale",VLOOKUP($A133,OUTIL!$DO:$DT,C$1,FALSE),IF($A$119="Produits bruts d'origine minerale",VLOOKUP($A133,OUTIL!$DW:$EB,C$1,FALSE),IF($A$119="Produits finis de consommation",VLOOKUP($A133,OUTIL!$EE:$EJ,C$1,FALSE),IF($A$119="Produits finis d'equipement agricole",VLOOKUP($A133,OUTIL!$EM:$ER,C$1,FALSE),IF($A$119="Produits finis d'equipement industriel",VLOOKUP($A133,OUTIL!$EU:$EZ,C$1,FALSE),"Ahmadovitch")))))))))/1000,0)</f>
        <v>1670</v>
      </c>
      <c r="D133" s="5">
        <f>ROUND(IF($A$119="Alimentation, boissons et tabacs",VLOOKUP($A133,OUTIL!$CH:$CM,D$1,FALSE),IF($A$119="Demi produits",VLOOKUP($A133,OUTIL!$CQ:$CV,D$1,FALSE),IF($A$119="Energie  et  lubrifiants",VLOOKUP($A133,OUTIL!$CY:$DD,D$1,FALSE),IF($A$119="Or industriel",VLOOKUP($A133,OUTIL!$DG:$DL,D$1,FALSE),IF($A$119="Produits bruts d'origine animale et vegetale",VLOOKUP($A133,OUTIL!$DO:$DT,D$1,FALSE),IF($A$119="Produits bruts d'origine minerale",VLOOKUP($A133,OUTIL!$DW:$EB,D$1,FALSE),IF($A$119="Produits finis de consommation",VLOOKUP($A133,OUTIL!$EE:$EJ,D$1,FALSE),IF($A$119="Produits finis d'equipement agricole",VLOOKUP($A133,OUTIL!$EM:$ER,D$1,FALSE),IF($A$119="Produits finis d'equipement industriel",VLOOKUP($A133,OUTIL!$EU:$EZ,D$1,FALSE),"Ahmadovitch")))))))))/1000,0)</f>
        <v>1914618</v>
      </c>
      <c r="E133" s="5">
        <f>ROUND(IF($A$119="Alimentation, boissons et tabacs",VLOOKUP($A133,OUTIL!$CH:$CM,E$1,FALSE),IF($A$119="Demi produits",VLOOKUP($A133,OUTIL!$CQ:$CV,E$1,FALSE),IF($A$119="Energie  et  lubrifiants",VLOOKUP($A133,OUTIL!$CY:$DD,E$1,FALSE),IF($A$119="Or industriel",VLOOKUP($A133,OUTIL!$DG:$DL,E$1,FALSE),IF($A$119="Produits bruts d'origine animale et vegetale",VLOOKUP($A133,OUTIL!$DO:$DT,E$1,FALSE),IF($A$119="Produits bruts d'origine minerale",VLOOKUP($A133,OUTIL!$DW:$EB,E$1,FALSE),IF($A$119="Produits finis de consommation",VLOOKUP($A133,OUTIL!$EE:$EJ,E$1,FALSE),IF($A$119="Produits finis d'equipement agricole",VLOOKUP($A133,OUTIL!$EM:$ER,E$1,FALSE),IF($A$119="Produits finis d'equipement industriel",VLOOKUP($A133,OUTIL!$EU:$EZ,E$1,FALSE),"Ahmadovitch")))))))))/1000,0)</f>
        <v>1742</v>
      </c>
      <c r="F133" s="5">
        <f>ROUND(IF($A$119="Alimentation, boissons et tabacs",VLOOKUP($A133,OUTIL!$CH:$CM,F$1,FALSE),IF($A$119="Demi produits",VLOOKUP($A133,OUTIL!$CQ:$CV,F$1,FALSE),IF($A$119="Energie  et  lubrifiants",VLOOKUP($A133,OUTIL!$CY:$DD,F$1,FALSE),IF($A$119="Or industriel",VLOOKUP($A133,OUTIL!$DG:$DL,F$1,FALSE),IF($A$119="Produits bruts d'origine animale et vegetale",VLOOKUP($A133,OUTIL!$DO:$DT,F$1,FALSE),IF($A$119="Produits bruts d'origine minerale",VLOOKUP($A133,OUTIL!$DW:$EB,F$1,FALSE),IF($A$119="Produits finis de consommation",VLOOKUP($A133,OUTIL!$EE:$EJ,F$1,FALSE),IF($A$119="Produits finis d'equipement agricole",VLOOKUP($A133,OUTIL!$EM:$ER,F$1,FALSE),IF($A$119="Produits finis d'equipement industriel",VLOOKUP($A133,OUTIL!$EU:$EZ,F$1,FALSE),"Ahmadovitch")))))))))/1000,0)</f>
        <v>1808037</v>
      </c>
      <c r="G133"/>
    </row>
    <row r="134" spans="1:7" s="19" customFormat="1" ht="16.5" x14ac:dyDescent="0.3">
      <c r="A134">
        <v>15</v>
      </c>
      <c r="B134" s="5" t="str">
        <f>IF($A$119="Alimentation, boissons et tabacs",VLOOKUP(VLOOKUP($A134,OUTIL!$CH:$CM,B$1,FALSE),REF!$K:$L,2,FALSE),IF($A$119="Demi produits",VLOOKUP(VLOOKUP($A134,OUTIL!$CQ:$CV,B$1,FALSE),REF!$N:$O,2,FALSE),IF($A$119="Energie  et  lubrifiants",VLOOKUP(VLOOKUP($A134,OUTIL!$CY:$DD,B$1,FALSE),REF!$Z:$AA,2,FALSE),IF($A$119="Or industriel",VLOOKUP(VLOOKUP($A134,OUTIL!$DG:$DL,B$1,FALSE),REF!$AC:$AD,2,FALSE),IF($A$119="Produits bruts d'origine animale et vegetale",VLOOKUP(VLOOKUP($A134,OUTIL!$DO:$DT,B$1,FALSE),REF!$Q:$R,2,FALSE),IF($A$119="Produits bruts d'origine minerale",VLOOKUP(VLOOKUP($A134,OUTIL!$DW:$EB,B$1,FALSE),REF!$AF:$AG,2,FALSE),IF($A$119="Produits finis de consommation",VLOOKUP(VLOOKUP($A134,OUTIL!$EE:$EJ,B$1,FALSE),REF!$T:$U,2,FALSE),IF($A$119="Produits finis d'equipement agricole",VLOOKUP(VLOOKUP($A134,OUTIL!$EM:$ER,B$1,FALSE),REF!$AI:$AJ,2,FALSE),IF($A$119="Produits finis d'equipement industriel",VLOOKUP(VLOOKUP($A134,OUTIL!$EU:$EZ,B$1,FALSE),REF!$W:$X,2,FALSE),"Ahmadovitch")))))))))</f>
        <v>Instruments et appareils médico-chirurgicaux</v>
      </c>
      <c r="C134" s="5">
        <f>ROUND(IF($A$119="Alimentation, boissons et tabacs",VLOOKUP($A134,OUTIL!$CH:$CM,C$1,FALSE),IF($A$119="Demi produits",VLOOKUP($A134,OUTIL!$CQ:$CV,C$1,FALSE),IF($A$119="Energie  et  lubrifiants",VLOOKUP($A134,OUTIL!$CY:$DD,C$1,FALSE),IF($A$119="Or industriel",VLOOKUP($A134,OUTIL!$DG:$DL,C$1,FALSE),IF($A$119="Produits bruts d'origine animale et vegetale",VLOOKUP($A134,OUTIL!$DO:$DT,C$1,FALSE),IF($A$119="Produits bruts d'origine minerale",VLOOKUP($A134,OUTIL!$DW:$EB,C$1,FALSE),IF($A$119="Produits finis de consommation",VLOOKUP($A134,OUTIL!$EE:$EJ,C$1,FALSE),IF($A$119="Produits finis d'equipement agricole",VLOOKUP($A134,OUTIL!$EM:$ER,C$1,FALSE),IF($A$119="Produits finis d'equipement industriel",VLOOKUP($A134,OUTIL!$EU:$EZ,C$1,FALSE),"Ahmadovitch")))))))))/1000,0)</f>
        <v>3676</v>
      </c>
      <c r="D134" s="5">
        <f>ROUND(IF($A$119="Alimentation, boissons et tabacs",VLOOKUP($A134,OUTIL!$CH:$CM,D$1,FALSE),IF($A$119="Demi produits",VLOOKUP($A134,OUTIL!$CQ:$CV,D$1,FALSE),IF($A$119="Energie  et  lubrifiants",VLOOKUP($A134,OUTIL!$CY:$DD,D$1,FALSE),IF($A$119="Or industriel",VLOOKUP($A134,OUTIL!$DG:$DL,D$1,FALSE),IF($A$119="Produits bruts d'origine animale et vegetale",VLOOKUP($A134,OUTIL!$DO:$DT,D$1,FALSE),IF($A$119="Produits bruts d'origine minerale",VLOOKUP($A134,OUTIL!$DW:$EB,D$1,FALSE),IF($A$119="Produits finis de consommation",VLOOKUP($A134,OUTIL!$EE:$EJ,D$1,FALSE),IF($A$119="Produits finis d'equipement agricole",VLOOKUP($A134,OUTIL!$EM:$ER,D$1,FALSE),IF($A$119="Produits finis d'equipement industriel",VLOOKUP($A134,OUTIL!$EU:$EZ,D$1,FALSE),"Ahmadovitch")))))))))/1000,0)</f>
        <v>1834075</v>
      </c>
      <c r="E134" s="5">
        <f>ROUND(IF($A$119="Alimentation, boissons et tabacs",VLOOKUP($A134,OUTIL!$CH:$CM,E$1,FALSE),IF($A$119="Demi produits",VLOOKUP($A134,OUTIL!$CQ:$CV,E$1,FALSE),IF($A$119="Energie  et  lubrifiants",VLOOKUP($A134,OUTIL!$CY:$DD,E$1,FALSE),IF($A$119="Or industriel",VLOOKUP($A134,OUTIL!$DG:$DL,E$1,FALSE),IF($A$119="Produits bruts d'origine animale et vegetale",VLOOKUP($A134,OUTIL!$DO:$DT,E$1,FALSE),IF($A$119="Produits bruts d'origine minerale",VLOOKUP($A134,OUTIL!$DW:$EB,E$1,FALSE),IF($A$119="Produits finis de consommation",VLOOKUP($A134,OUTIL!$EE:$EJ,E$1,FALSE),IF($A$119="Produits finis d'equipement agricole",VLOOKUP($A134,OUTIL!$EM:$ER,E$1,FALSE),IF($A$119="Produits finis d'equipement industriel",VLOOKUP($A134,OUTIL!$EU:$EZ,E$1,FALSE),"Ahmadovitch")))))))))/1000,0)</f>
        <v>4173</v>
      </c>
      <c r="F134" s="5">
        <f>ROUND(IF($A$119="Alimentation, boissons et tabacs",VLOOKUP($A134,OUTIL!$CH:$CM,F$1,FALSE),IF($A$119="Demi produits",VLOOKUP($A134,OUTIL!$CQ:$CV,F$1,FALSE),IF($A$119="Energie  et  lubrifiants",VLOOKUP($A134,OUTIL!$CY:$DD,F$1,FALSE),IF($A$119="Or industriel",VLOOKUP($A134,OUTIL!$DG:$DL,F$1,FALSE),IF($A$119="Produits bruts d'origine animale et vegetale",VLOOKUP($A134,OUTIL!$DO:$DT,F$1,FALSE),IF($A$119="Produits bruts d'origine minerale",VLOOKUP($A134,OUTIL!$DW:$EB,F$1,FALSE),IF($A$119="Produits finis de consommation",VLOOKUP($A134,OUTIL!$EE:$EJ,F$1,FALSE),IF($A$119="Produits finis d'equipement agricole",VLOOKUP($A134,OUTIL!$EM:$ER,F$1,FALSE),IF($A$119="Produits finis d'equipement industriel",VLOOKUP($A134,OUTIL!$EU:$EZ,F$1,FALSE),"Ahmadovitch")))))))))/1000,0)</f>
        <v>2071786</v>
      </c>
      <c r="G134"/>
    </row>
    <row r="135" spans="1:7" s="19" customFormat="1" ht="16.5" x14ac:dyDescent="0.3">
      <c r="A135">
        <v>16</v>
      </c>
      <c r="B135" s="5" t="str">
        <f>IF($A$119="Alimentation, boissons et tabacs",VLOOKUP(VLOOKUP($A135,OUTIL!$CH:$CM,B$1,FALSE),REF!$K:$L,2,FALSE),IF($A$119="Demi produits",VLOOKUP(VLOOKUP($A135,OUTIL!$CQ:$CV,B$1,FALSE),REF!$N:$O,2,FALSE),IF($A$119="Energie  et  lubrifiants",VLOOKUP(VLOOKUP($A135,OUTIL!$CY:$DD,B$1,FALSE),REF!$Z:$AA,2,FALSE),IF($A$119="Or industriel",VLOOKUP(VLOOKUP($A135,OUTIL!$DG:$DL,B$1,FALSE),REF!$AC:$AD,2,FALSE),IF($A$119="Produits bruts d'origine animale et vegetale",VLOOKUP(VLOOKUP($A135,OUTIL!$DO:$DT,B$1,FALSE),REF!$Q:$R,2,FALSE),IF($A$119="Produits bruts d'origine minerale",VLOOKUP(VLOOKUP($A135,OUTIL!$DW:$EB,B$1,FALSE),REF!$AF:$AG,2,FALSE),IF($A$119="Produits finis de consommation",VLOOKUP(VLOOKUP($A135,OUTIL!$EE:$EJ,B$1,FALSE),REF!$T:$U,2,FALSE),IF($A$119="Produits finis d'equipement agricole",VLOOKUP(VLOOKUP($A135,OUTIL!$EM:$ER,B$1,FALSE),REF!$AI:$AJ,2,FALSE),IF($A$119="Produits finis d'equipement industriel",VLOOKUP(VLOOKUP($A135,OUTIL!$EU:$EZ,B$1,FALSE),REF!$W:$X,2,FALSE),"Ahmadovitch")))))))))</f>
        <v>Centrifugeuses et appareils pour filtration des liquides ou des gaz</v>
      </c>
      <c r="C135" s="5">
        <f>ROUND(IF($A$119="Alimentation, boissons et tabacs",VLOOKUP($A135,OUTIL!$CH:$CM,C$1,FALSE),IF($A$119="Demi produits",VLOOKUP($A135,OUTIL!$CQ:$CV,C$1,FALSE),IF($A$119="Energie  et  lubrifiants",VLOOKUP($A135,OUTIL!$CY:$DD,C$1,FALSE),IF($A$119="Or industriel",VLOOKUP($A135,OUTIL!$DG:$DL,C$1,FALSE),IF($A$119="Produits bruts d'origine animale et vegetale",VLOOKUP($A135,OUTIL!$DO:$DT,C$1,FALSE),IF($A$119="Produits bruts d'origine minerale",VLOOKUP($A135,OUTIL!$DW:$EB,C$1,FALSE),IF($A$119="Produits finis de consommation",VLOOKUP($A135,OUTIL!$EE:$EJ,C$1,FALSE),IF($A$119="Produits finis d'equipement agricole",VLOOKUP($A135,OUTIL!$EM:$ER,C$1,FALSE),IF($A$119="Produits finis d'equipement industriel",VLOOKUP($A135,OUTIL!$EU:$EZ,C$1,FALSE),"Ahmadovitch")))))))))/1000,0)</f>
        <v>11512</v>
      </c>
      <c r="D135" s="5">
        <f>ROUND(IF($A$119="Alimentation, boissons et tabacs",VLOOKUP($A135,OUTIL!$CH:$CM,D$1,FALSE),IF($A$119="Demi produits",VLOOKUP($A135,OUTIL!$CQ:$CV,D$1,FALSE),IF($A$119="Energie  et  lubrifiants",VLOOKUP($A135,OUTIL!$CY:$DD,D$1,FALSE),IF($A$119="Or industriel",VLOOKUP($A135,OUTIL!$DG:$DL,D$1,FALSE),IF($A$119="Produits bruts d'origine animale et vegetale",VLOOKUP($A135,OUTIL!$DO:$DT,D$1,FALSE),IF($A$119="Produits bruts d'origine minerale",VLOOKUP($A135,OUTIL!$DW:$EB,D$1,FALSE),IF($A$119="Produits finis de consommation",VLOOKUP($A135,OUTIL!$EE:$EJ,D$1,FALSE),IF($A$119="Produits finis d'equipement agricole",VLOOKUP($A135,OUTIL!$EM:$ER,D$1,FALSE),IF($A$119="Produits finis d'equipement industriel",VLOOKUP($A135,OUTIL!$EU:$EZ,D$1,FALSE),"Ahmadovitch")))))))))/1000,0)</f>
        <v>1605408</v>
      </c>
      <c r="E135" s="5">
        <f>ROUND(IF($A$119="Alimentation, boissons et tabacs",VLOOKUP($A135,OUTIL!$CH:$CM,E$1,FALSE),IF($A$119="Demi produits",VLOOKUP($A135,OUTIL!$CQ:$CV,E$1,FALSE),IF($A$119="Energie  et  lubrifiants",VLOOKUP($A135,OUTIL!$CY:$DD,E$1,FALSE),IF($A$119="Or industriel",VLOOKUP($A135,OUTIL!$DG:$DL,E$1,FALSE),IF($A$119="Produits bruts d'origine animale et vegetale",VLOOKUP($A135,OUTIL!$DO:$DT,E$1,FALSE),IF($A$119="Produits bruts d'origine minerale",VLOOKUP($A135,OUTIL!$DW:$EB,E$1,FALSE),IF($A$119="Produits finis de consommation",VLOOKUP($A135,OUTIL!$EE:$EJ,E$1,FALSE),IF($A$119="Produits finis d'equipement agricole",VLOOKUP($A135,OUTIL!$EM:$ER,E$1,FALSE),IF($A$119="Produits finis d'equipement industriel",VLOOKUP($A135,OUTIL!$EU:$EZ,E$1,FALSE),"Ahmadovitch")))))))))/1000,0)</f>
        <v>8690</v>
      </c>
      <c r="F135" s="5">
        <f>ROUND(IF($A$119="Alimentation, boissons et tabacs",VLOOKUP($A135,OUTIL!$CH:$CM,F$1,FALSE),IF($A$119="Demi produits",VLOOKUP($A135,OUTIL!$CQ:$CV,F$1,FALSE),IF($A$119="Energie  et  lubrifiants",VLOOKUP($A135,OUTIL!$CY:$DD,F$1,FALSE),IF($A$119="Or industriel",VLOOKUP($A135,OUTIL!$DG:$DL,F$1,FALSE),IF($A$119="Produits bruts d'origine animale et vegetale",VLOOKUP($A135,OUTIL!$DO:$DT,F$1,FALSE),IF($A$119="Produits bruts d'origine minerale",VLOOKUP($A135,OUTIL!$DW:$EB,F$1,FALSE),IF($A$119="Produits finis de consommation",VLOOKUP($A135,OUTIL!$EE:$EJ,F$1,FALSE),IF($A$119="Produits finis d'equipement agricole",VLOOKUP($A135,OUTIL!$EM:$ER,F$1,FALSE),IF($A$119="Produits finis d'equipement industriel",VLOOKUP($A135,OUTIL!$EU:$EZ,F$1,FALSE),"Ahmadovitch")))))))))/1000,0)</f>
        <v>1511783</v>
      </c>
      <c r="G135"/>
    </row>
    <row r="136" spans="1:7" s="19" customFormat="1" ht="16.5" x14ac:dyDescent="0.3">
      <c r="A136">
        <v>17</v>
      </c>
      <c r="B136" s="5" t="str">
        <f>IF($A$119="Alimentation, boissons et tabacs",VLOOKUP(VLOOKUP($A136,OUTIL!$CH:$CM,B$1,FALSE),REF!$K:$L,2,FALSE),IF($A$119="Demi produits",VLOOKUP(VLOOKUP($A136,OUTIL!$CQ:$CV,B$1,FALSE),REF!$N:$O,2,FALSE),IF($A$119="Energie  et  lubrifiants",VLOOKUP(VLOOKUP($A136,OUTIL!$CY:$DD,B$1,FALSE),REF!$Z:$AA,2,FALSE),IF($A$119="Or industriel",VLOOKUP(VLOOKUP($A136,OUTIL!$DG:$DL,B$1,FALSE),REF!$AC:$AD,2,FALSE),IF($A$119="Produits bruts d'origine animale et vegetale",VLOOKUP(VLOOKUP($A136,OUTIL!$DO:$DT,B$1,FALSE),REF!$Q:$R,2,FALSE),IF($A$119="Produits bruts d'origine minerale",VLOOKUP(VLOOKUP($A136,OUTIL!$DW:$EB,B$1,FALSE),REF!$AF:$AG,2,FALSE),IF($A$119="Produits finis de consommation",VLOOKUP(VLOOKUP($A136,OUTIL!$EE:$EJ,B$1,FALSE),REF!$T:$U,2,FALSE),IF($A$119="Produits finis d'equipement agricole",VLOOKUP(VLOOKUP($A136,OUTIL!$EM:$ER,B$1,FALSE),REF!$AI:$AJ,2,FALSE),IF($A$119="Produits finis d'equipement industriel",VLOOKUP(VLOOKUP($A136,OUTIL!$EU:$EZ,B$1,FALSE),REF!$W:$X,2,FALSE),"Ahmadovitch")))))))))</f>
        <v>Tracteurs sauf agricoles</v>
      </c>
      <c r="C136" s="5">
        <f>ROUND(IF($A$119="Alimentation, boissons et tabacs",VLOOKUP($A136,OUTIL!$CH:$CM,C$1,FALSE),IF($A$119="Demi produits",VLOOKUP($A136,OUTIL!$CQ:$CV,C$1,FALSE),IF($A$119="Energie  et  lubrifiants",VLOOKUP($A136,OUTIL!$CY:$DD,C$1,FALSE),IF($A$119="Or industriel",VLOOKUP($A136,OUTIL!$DG:$DL,C$1,FALSE),IF($A$119="Produits bruts d'origine animale et vegetale",VLOOKUP($A136,OUTIL!$DO:$DT,C$1,FALSE),IF($A$119="Produits bruts d'origine minerale",VLOOKUP($A136,OUTIL!$DW:$EB,C$1,FALSE),IF($A$119="Produits finis de consommation",VLOOKUP($A136,OUTIL!$EE:$EJ,C$1,FALSE),IF($A$119="Produits finis d'equipement agricole",VLOOKUP($A136,OUTIL!$EM:$ER,C$1,FALSE),IF($A$119="Produits finis d'equipement industriel",VLOOKUP($A136,OUTIL!$EU:$EZ,C$1,FALSE),"Ahmadovitch")))))))))/1000,0)</f>
        <v>16782</v>
      </c>
      <c r="D136" s="5">
        <f>ROUND(IF($A$119="Alimentation, boissons et tabacs",VLOOKUP($A136,OUTIL!$CH:$CM,D$1,FALSE),IF($A$119="Demi produits",VLOOKUP($A136,OUTIL!$CQ:$CV,D$1,FALSE),IF($A$119="Energie  et  lubrifiants",VLOOKUP($A136,OUTIL!$CY:$DD,D$1,FALSE),IF($A$119="Or industriel",VLOOKUP($A136,OUTIL!$DG:$DL,D$1,FALSE),IF($A$119="Produits bruts d'origine animale et vegetale",VLOOKUP($A136,OUTIL!$DO:$DT,D$1,FALSE),IF($A$119="Produits bruts d'origine minerale",VLOOKUP($A136,OUTIL!$DW:$EB,D$1,FALSE),IF($A$119="Produits finis de consommation",VLOOKUP($A136,OUTIL!$EE:$EJ,D$1,FALSE),IF($A$119="Produits finis d'equipement agricole",VLOOKUP($A136,OUTIL!$EM:$ER,D$1,FALSE),IF($A$119="Produits finis d'equipement industriel",VLOOKUP($A136,OUTIL!$EU:$EZ,D$1,FALSE),"Ahmadovitch")))))))))/1000,0)</f>
        <v>1559095</v>
      </c>
      <c r="E136" s="5">
        <f>ROUND(IF($A$119="Alimentation, boissons et tabacs",VLOOKUP($A136,OUTIL!$CH:$CM,E$1,FALSE),IF($A$119="Demi produits",VLOOKUP($A136,OUTIL!$CQ:$CV,E$1,FALSE),IF($A$119="Energie  et  lubrifiants",VLOOKUP($A136,OUTIL!$CY:$DD,E$1,FALSE),IF($A$119="Or industriel",VLOOKUP($A136,OUTIL!$DG:$DL,E$1,FALSE),IF($A$119="Produits bruts d'origine animale et vegetale",VLOOKUP($A136,OUTIL!$DO:$DT,E$1,FALSE),IF($A$119="Produits bruts d'origine minerale",VLOOKUP($A136,OUTIL!$DW:$EB,E$1,FALSE),IF($A$119="Produits finis de consommation",VLOOKUP($A136,OUTIL!$EE:$EJ,E$1,FALSE),IF($A$119="Produits finis d'equipement agricole",VLOOKUP($A136,OUTIL!$EM:$ER,E$1,FALSE),IF($A$119="Produits finis d'equipement industriel",VLOOKUP($A136,OUTIL!$EU:$EZ,E$1,FALSE),"Ahmadovitch")))))))))/1000,0)</f>
        <v>14480</v>
      </c>
      <c r="F136" s="5">
        <f>ROUND(IF($A$119="Alimentation, boissons et tabacs",VLOOKUP($A136,OUTIL!$CH:$CM,F$1,FALSE),IF($A$119="Demi produits",VLOOKUP($A136,OUTIL!$CQ:$CV,F$1,FALSE),IF($A$119="Energie  et  lubrifiants",VLOOKUP($A136,OUTIL!$CY:$DD,F$1,FALSE),IF($A$119="Or industriel",VLOOKUP($A136,OUTIL!$DG:$DL,F$1,FALSE),IF($A$119="Produits bruts d'origine animale et vegetale",VLOOKUP($A136,OUTIL!$DO:$DT,F$1,FALSE),IF($A$119="Produits bruts d'origine minerale",VLOOKUP($A136,OUTIL!$DW:$EB,F$1,FALSE),IF($A$119="Produits finis de consommation",VLOOKUP($A136,OUTIL!$EE:$EJ,F$1,FALSE),IF($A$119="Produits finis d'equipement agricole",VLOOKUP($A136,OUTIL!$EM:$ER,F$1,FALSE),IF($A$119="Produits finis d'equipement industriel",VLOOKUP($A136,OUTIL!$EU:$EZ,F$1,FALSE),"Ahmadovitch")))))))))/1000,0)</f>
        <v>1328334</v>
      </c>
      <c r="G136"/>
    </row>
    <row r="137" spans="1:7" s="19" customFormat="1" ht="16.5" x14ac:dyDescent="0.3">
      <c r="A137">
        <v>18</v>
      </c>
      <c r="B137" s="5" t="str">
        <f>IF($A$119="Alimentation, boissons et tabacs",VLOOKUP(VLOOKUP($A137,OUTIL!$CH:$CM,B$1,FALSE),REF!$K:$L,2,FALSE),IF($A$119="Demi produits",VLOOKUP(VLOOKUP($A137,OUTIL!$CQ:$CV,B$1,FALSE),REF!$N:$O,2,FALSE),IF($A$119="Energie  et  lubrifiants",VLOOKUP(VLOOKUP($A137,OUTIL!$CY:$DD,B$1,FALSE),REF!$Z:$AA,2,FALSE),IF($A$119="Or industriel",VLOOKUP(VLOOKUP($A137,OUTIL!$DG:$DL,B$1,FALSE),REF!$AC:$AD,2,FALSE),IF($A$119="Produits bruts d'origine animale et vegetale",VLOOKUP(VLOOKUP($A137,OUTIL!$DO:$DT,B$1,FALSE),REF!$Q:$R,2,FALSE),IF($A$119="Produits bruts d'origine minerale",VLOOKUP(VLOOKUP($A137,OUTIL!$DW:$EB,B$1,FALSE),REF!$AF:$AG,2,FALSE),IF($A$119="Produits finis de consommation",VLOOKUP(VLOOKUP($A137,OUTIL!$EE:$EJ,B$1,FALSE),REF!$T:$U,2,FALSE),IF($A$119="Produits finis d'equipement agricole",VLOOKUP(VLOOKUP($A137,OUTIL!$EM:$ER,B$1,FALSE),REF!$AI:$AJ,2,FALSE),IF($A$119="Produits finis d'equipement industriel",VLOOKUP(VLOOKUP($A137,OUTIL!$EU:$EZ,B$1,FALSE),REF!$W:$X,2,FALSE),"Ahmadovitch")))))))))</f>
        <v>Appareils de réception, enregistrement ou reproduction du son et de l'image</v>
      </c>
      <c r="C137" s="5">
        <f>ROUND(IF($A$119="Alimentation, boissons et tabacs",VLOOKUP($A137,OUTIL!$CH:$CM,C$1,FALSE),IF($A$119="Demi produits",VLOOKUP($A137,OUTIL!$CQ:$CV,C$1,FALSE),IF($A$119="Energie  et  lubrifiants",VLOOKUP($A137,OUTIL!$CY:$DD,C$1,FALSE),IF($A$119="Or industriel",VLOOKUP($A137,OUTIL!$DG:$DL,C$1,FALSE),IF($A$119="Produits bruts d'origine animale et vegetale",VLOOKUP($A137,OUTIL!$DO:$DT,C$1,FALSE),IF($A$119="Produits bruts d'origine minerale",VLOOKUP($A137,OUTIL!$DW:$EB,C$1,FALSE),IF($A$119="Produits finis de consommation",VLOOKUP($A137,OUTIL!$EE:$EJ,C$1,FALSE),IF($A$119="Produits finis d'equipement agricole",VLOOKUP($A137,OUTIL!$EM:$ER,C$1,FALSE),IF($A$119="Produits finis d'equipement industriel",VLOOKUP($A137,OUTIL!$EU:$EZ,C$1,FALSE),"Ahmadovitch")))))))))/1000,0)</f>
        <v>1629</v>
      </c>
      <c r="D137" s="5">
        <f>ROUND(IF($A$119="Alimentation, boissons et tabacs",VLOOKUP($A137,OUTIL!$CH:$CM,D$1,FALSE),IF($A$119="Demi produits",VLOOKUP($A137,OUTIL!$CQ:$CV,D$1,FALSE),IF($A$119="Energie  et  lubrifiants",VLOOKUP($A137,OUTIL!$CY:$DD,D$1,FALSE),IF($A$119="Or industriel",VLOOKUP($A137,OUTIL!$DG:$DL,D$1,FALSE),IF($A$119="Produits bruts d'origine animale et vegetale",VLOOKUP($A137,OUTIL!$DO:$DT,D$1,FALSE),IF($A$119="Produits bruts d'origine minerale",VLOOKUP($A137,OUTIL!$DW:$EB,D$1,FALSE),IF($A$119="Produits finis de consommation",VLOOKUP($A137,OUTIL!$EE:$EJ,D$1,FALSE),IF($A$119="Produits finis d'equipement agricole",VLOOKUP($A137,OUTIL!$EM:$ER,D$1,FALSE),IF($A$119="Produits finis d'equipement industriel",VLOOKUP($A137,OUTIL!$EU:$EZ,D$1,FALSE),"Ahmadovitch")))))))))/1000,0)</f>
        <v>1426154</v>
      </c>
      <c r="E137" s="5">
        <f>ROUND(IF($A$119="Alimentation, boissons et tabacs",VLOOKUP($A137,OUTIL!$CH:$CM,E$1,FALSE),IF($A$119="Demi produits",VLOOKUP($A137,OUTIL!$CQ:$CV,E$1,FALSE),IF($A$119="Energie  et  lubrifiants",VLOOKUP($A137,OUTIL!$CY:$DD,E$1,FALSE),IF($A$119="Or industriel",VLOOKUP($A137,OUTIL!$DG:$DL,E$1,FALSE),IF($A$119="Produits bruts d'origine animale et vegetale",VLOOKUP($A137,OUTIL!$DO:$DT,E$1,FALSE),IF($A$119="Produits bruts d'origine minerale",VLOOKUP($A137,OUTIL!$DW:$EB,E$1,FALSE),IF($A$119="Produits finis de consommation",VLOOKUP($A137,OUTIL!$EE:$EJ,E$1,FALSE),IF($A$119="Produits finis d'equipement agricole",VLOOKUP($A137,OUTIL!$EM:$ER,E$1,FALSE),IF($A$119="Produits finis d'equipement industriel",VLOOKUP($A137,OUTIL!$EU:$EZ,E$1,FALSE),"Ahmadovitch")))))))))/1000,0)</f>
        <v>1596</v>
      </c>
      <c r="F137" s="5">
        <f>ROUND(IF($A$119="Alimentation, boissons et tabacs",VLOOKUP($A137,OUTIL!$CH:$CM,F$1,FALSE),IF($A$119="Demi produits",VLOOKUP($A137,OUTIL!$CQ:$CV,F$1,FALSE),IF($A$119="Energie  et  lubrifiants",VLOOKUP($A137,OUTIL!$CY:$DD,F$1,FALSE),IF($A$119="Or industriel",VLOOKUP($A137,OUTIL!$DG:$DL,F$1,FALSE),IF($A$119="Produits bruts d'origine animale et vegetale",VLOOKUP($A137,OUTIL!$DO:$DT,F$1,FALSE),IF($A$119="Produits bruts d'origine minerale",VLOOKUP($A137,OUTIL!$DW:$EB,F$1,FALSE),IF($A$119="Produits finis de consommation",VLOOKUP($A137,OUTIL!$EE:$EJ,F$1,FALSE),IF($A$119="Produits finis d'equipement agricole",VLOOKUP($A137,OUTIL!$EM:$ER,F$1,FALSE),IF($A$119="Produits finis d'equipement industriel",VLOOKUP($A137,OUTIL!$EU:$EZ,F$1,FALSE),"Ahmadovitch")))))))))/1000,0)</f>
        <v>1495654</v>
      </c>
      <c r="G137"/>
    </row>
    <row r="138" spans="1:7" ht="16.5" x14ac:dyDescent="0.3">
      <c r="A138">
        <v>19</v>
      </c>
      <c r="B138" s="5" t="str">
        <f>IF($A$119="Alimentation, boissons et tabacs",VLOOKUP(VLOOKUP($A138,OUTIL!$CH:$CM,B$1,FALSE),REF!$K:$L,2,FALSE),IF($A$119="Demi produits",VLOOKUP(VLOOKUP($A138,OUTIL!$CQ:$CV,B$1,FALSE),REF!$N:$O,2,FALSE),IF($A$119="Energie  et  lubrifiants",VLOOKUP(VLOOKUP($A138,OUTIL!$CY:$DD,B$1,FALSE),REF!$Z:$AA,2,FALSE),IF($A$119="Or industriel",VLOOKUP(VLOOKUP($A138,OUTIL!$DG:$DL,B$1,FALSE),REF!$AC:$AD,2,FALSE),IF($A$119="Produits bruts d'origine animale et vegetale",VLOOKUP(VLOOKUP($A138,OUTIL!$DO:$DT,B$1,FALSE),REF!$Q:$R,2,FALSE),IF($A$119="Produits bruts d'origine minerale",VLOOKUP(VLOOKUP($A138,OUTIL!$DW:$EB,B$1,FALSE),REF!$AF:$AG,2,FALSE),IF($A$119="Produits finis de consommation",VLOOKUP(VLOOKUP($A138,OUTIL!$EE:$EJ,B$1,FALSE),REF!$T:$U,2,FALSE),IF($A$119="Produits finis d'equipement agricole",VLOOKUP(VLOOKUP($A138,OUTIL!$EM:$ER,B$1,FALSE),REF!$AI:$AJ,2,FALSE),IF($A$119="Produits finis d'equipement industriel",VLOOKUP(VLOOKUP($A138,OUTIL!$EU:$EZ,B$1,FALSE),REF!$W:$X,2,FALSE),"Ahmadovitch")))))))))</f>
        <v>Appareils pour la production du froid à usage industriel</v>
      </c>
      <c r="C138" s="5">
        <f>ROUND(IF($A$119="Alimentation, boissons et tabacs",VLOOKUP($A138,OUTIL!$CH:$CM,C$1,FALSE),IF($A$119="Demi produits",VLOOKUP($A138,OUTIL!$CQ:$CV,C$1,FALSE),IF($A$119="Energie  et  lubrifiants",VLOOKUP($A138,OUTIL!$CY:$DD,C$1,FALSE),IF($A$119="Or industriel",VLOOKUP($A138,OUTIL!$DG:$DL,C$1,FALSE),IF($A$119="Produits bruts d'origine animale et vegetale",VLOOKUP($A138,OUTIL!$DO:$DT,C$1,FALSE),IF($A$119="Produits bruts d'origine minerale",VLOOKUP($A138,OUTIL!$DW:$EB,C$1,FALSE),IF($A$119="Produits finis de consommation",VLOOKUP($A138,OUTIL!$EE:$EJ,C$1,FALSE),IF($A$119="Produits finis d'equipement agricole",VLOOKUP($A138,OUTIL!$EM:$ER,C$1,FALSE),IF($A$119="Produits finis d'equipement industriel",VLOOKUP($A138,OUTIL!$EU:$EZ,C$1,FALSE),"Ahmadovitch")))))))))/1000,0)</f>
        <v>27737</v>
      </c>
      <c r="D138" s="5">
        <f>ROUND(IF($A$119="Alimentation, boissons et tabacs",VLOOKUP($A138,OUTIL!$CH:$CM,D$1,FALSE),IF($A$119="Demi produits",VLOOKUP($A138,OUTIL!$CQ:$CV,D$1,FALSE),IF($A$119="Energie  et  lubrifiants",VLOOKUP($A138,OUTIL!$CY:$DD,D$1,FALSE),IF($A$119="Or industriel",VLOOKUP($A138,OUTIL!$DG:$DL,D$1,FALSE),IF($A$119="Produits bruts d'origine animale et vegetale",VLOOKUP($A138,OUTIL!$DO:$DT,D$1,FALSE),IF($A$119="Produits bruts d'origine minerale",VLOOKUP($A138,OUTIL!$DW:$EB,D$1,FALSE),IF($A$119="Produits finis de consommation",VLOOKUP($A138,OUTIL!$EE:$EJ,D$1,FALSE),IF($A$119="Produits finis d'equipement agricole",VLOOKUP($A138,OUTIL!$EM:$ER,D$1,FALSE),IF($A$119="Produits finis d'equipement industriel",VLOOKUP($A138,OUTIL!$EU:$EZ,D$1,FALSE),"Ahmadovitch")))))))))/1000,0)</f>
        <v>1370645</v>
      </c>
      <c r="E138" s="5">
        <f>ROUND(IF($A$119="Alimentation, boissons et tabacs",VLOOKUP($A138,OUTIL!$CH:$CM,E$1,FALSE),IF($A$119="Demi produits",VLOOKUP($A138,OUTIL!$CQ:$CV,E$1,FALSE),IF($A$119="Energie  et  lubrifiants",VLOOKUP($A138,OUTIL!$CY:$DD,E$1,FALSE),IF($A$119="Or industriel",VLOOKUP($A138,OUTIL!$DG:$DL,E$1,FALSE),IF($A$119="Produits bruts d'origine animale et vegetale",VLOOKUP($A138,OUTIL!$DO:$DT,E$1,FALSE),IF($A$119="Produits bruts d'origine minerale",VLOOKUP($A138,OUTIL!$DW:$EB,E$1,FALSE),IF($A$119="Produits finis de consommation",VLOOKUP($A138,OUTIL!$EE:$EJ,E$1,FALSE),IF($A$119="Produits finis d'equipement agricole",VLOOKUP($A138,OUTIL!$EM:$ER,E$1,FALSE),IF($A$119="Produits finis d'equipement industriel",VLOOKUP($A138,OUTIL!$EU:$EZ,E$1,FALSE),"Ahmadovitch")))))))))/1000,0)</f>
        <v>28297</v>
      </c>
      <c r="F138" s="5">
        <f>ROUND(IF($A$119="Alimentation, boissons et tabacs",VLOOKUP($A138,OUTIL!$CH:$CM,F$1,FALSE),IF($A$119="Demi produits",VLOOKUP($A138,OUTIL!$CQ:$CV,F$1,FALSE),IF($A$119="Energie  et  lubrifiants",VLOOKUP($A138,OUTIL!$CY:$DD,F$1,FALSE),IF($A$119="Or industriel",VLOOKUP($A138,OUTIL!$DG:$DL,F$1,FALSE),IF($A$119="Produits bruts d'origine animale et vegetale",VLOOKUP($A138,OUTIL!$DO:$DT,F$1,FALSE),IF($A$119="Produits bruts d'origine minerale",VLOOKUP($A138,OUTIL!$DW:$EB,F$1,FALSE),IF($A$119="Produits finis de consommation",VLOOKUP($A138,OUTIL!$EE:$EJ,F$1,FALSE),IF($A$119="Produits finis d'equipement agricole",VLOOKUP($A138,OUTIL!$EM:$ER,F$1,FALSE),IF($A$119="Produits finis d'equipement industriel",VLOOKUP($A138,OUTIL!$EU:$EZ,F$1,FALSE),"Ahmadovitch")))))))))/1000,0)</f>
        <v>1449572</v>
      </c>
    </row>
    <row r="139" spans="1:7" ht="16.5" x14ac:dyDescent="0.3">
      <c r="A139">
        <v>20</v>
      </c>
      <c r="B139" s="5" t="str">
        <f>IF($A$119="Alimentation, boissons et tabacs",VLOOKUP(VLOOKUP($A139,OUTIL!$CH:$CM,B$1,FALSE),REF!$K:$L,2,FALSE),IF($A$119="Demi produits",VLOOKUP(VLOOKUP($A139,OUTIL!$CQ:$CV,B$1,FALSE),REF!$N:$O,2,FALSE),IF($A$119="Energie  et  lubrifiants",VLOOKUP(VLOOKUP($A139,OUTIL!$CY:$DD,B$1,FALSE),REF!$Z:$AA,2,FALSE),IF($A$119="Or industriel",VLOOKUP(VLOOKUP($A139,OUTIL!$DG:$DL,B$1,FALSE),REF!$AC:$AD,2,FALSE),IF($A$119="Produits bruts d'origine animale et vegetale",VLOOKUP(VLOOKUP($A139,OUTIL!$DO:$DT,B$1,FALSE),REF!$Q:$R,2,FALSE),IF($A$119="Produits bruts d'origine minerale",VLOOKUP(VLOOKUP($A139,OUTIL!$DW:$EB,B$1,FALSE),REF!$AF:$AG,2,FALSE),IF($A$119="Produits finis de consommation",VLOOKUP(VLOOKUP($A139,OUTIL!$EE:$EJ,B$1,FALSE),REF!$T:$U,2,FALSE),IF($A$119="Produits finis d'equipement agricole",VLOOKUP(VLOOKUP($A139,OUTIL!$EM:$ER,B$1,FALSE),REF!$AI:$AJ,2,FALSE),IF($A$119="Produits finis d'equipement industriel",VLOOKUP(VLOOKUP($A139,OUTIL!$EU:$EZ,B$1,FALSE),REF!$W:$X,2,FALSE),"Ahmadovitch")))))))))</f>
        <v>Groupes pour le conditionnement de l'air</v>
      </c>
      <c r="C139" s="5">
        <f>ROUND(IF($A$119="Alimentation, boissons et tabacs",VLOOKUP($A139,OUTIL!$CH:$CM,C$1,FALSE),IF($A$119="Demi produits",VLOOKUP($A139,OUTIL!$CQ:$CV,C$1,FALSE),IF($A$119="Energie  et  lubrifiants",VLOOKUP($A139,OUTIL!$CY:$DD,C$1,FALSE),IF($A$119="Or industriel",VLOOKUP($A139,OUTIL!$DG:$DL,C$1,FALSE),IF($A$119="Produits bruts d'origine animale et vegetale",VLOOKUP($A139,OUTIL!$DO:$DT,C$1,FALSE),IF($A$119="Produits bruts d'origine minerale",VLOOKUP($A139,OUTIL!$DW:$EB,C$1,FALSE),IF($A$119="Produits finis de consommation",VLOOKUP($A139,OUTIL!$EE:$EJ,C$1,FALSE),IF($A$119="Produits finis d'equipement agricole",VLOOKUP($A139,OUTIL!$EM:$ER,C$1,FALSE),IF($A$119="Produits finis d'equipement industriel",VLOOKUP($A139,OUTIL!$EU:$EZ,C$1,FALSE),"Ahmadovitch")))))))))/1000,0)</f>
        <v>14664</v>
      </c>
      <c r="D139" s="5">
        <f>ROUND(IF($A$119="Alimentation, boissons et tabacs",VLOOKUP($A139,OUTIL!$CH:$CM,D$1,FALSE),IF($A$119="Demi produits",VLOOKUP($A139,OUTIL!$CQ:$CV,D$1,FALSE),IF($A$119="Energie  et  lubrifiants",VLOOKUP($A139,OUTIL!$CY:$DD,D$1,FALSE),IF($A$119="Or industriel",VLOOKUP($A139,OUTIL!$DG:$DL,D$1,FALSE),IF($A$119="Produits bruts d'origine animale et vegetale",VLOOKUP($A139,OUTIL!$DO:$DT,D$1,FALSE),IF($A$119="Produits bruts d'origine minerale",VLOOKUP($A139,OUTIL!$DW:$EB,D$1,FALSE),IF($A$119="Produits finis de consommation",VLOOKUP($A139,OUTIL!$EE:$EJ,D$1,FALSE),IF($A$119="Produits finis d'equipement agricole",VLOOKUP($A139,OUTIL!$EM:$ER,D$1,FALSE),IF($A$119="Produits finis d'equipement industriel",VLOOKUP($A139,OUTIL!$EU:$EZ,D$1,FALSE),"Ahmadovitch")))))))))/1000,0)</f>
        <v>1276679</v>
      </c>
      <c r="E139" s="5">
        <f>ROUND(IF($A$119="Alimentation, boissons et tabacs",VLOOKUP($A139,OUTIL!$CH:$CM,E$1,FALSE),IF($A$119="Demi produits",VLOOKUP($A139,OUTIL!$CQ:$CV,E$1,FALSE),IF($A$119="Energie  et  lubrifiants",VLOOKUP($A139,OUTIL!$CY:$DD,E$1,FALSE),IF($A$119="Or industriel",VLOOKUP($A139,OUTIL!$DG:$DL,E$1,FALSE),IF($A$119="Produits bruts d'origine animale et vegetale",VLOOKUP($A139,OUTIL!$DO:$DT,E$1,FALSE),IF($A$119="Produits bruts d'origine minerale",VLOOKUP($A139,OUTIL!$DW:$EB,E$1,FALSE),IF($A$119="Produits finis de consommation",VLOOKUP($A139,OUTIL!$EE:$EJ,E$1,FALSE),IF($A$119="Produits finis d'equipement agricole",VLOOKUP($A139,OUTIL!$EM:$ER,E$1,FALSE),IF($A$119="Produits finis d'equipement industriel",VLOOKUP($A139,OUTIL!$EU:$EZ,E$1,FALSE),"Ahmadovitch")))))))))/1000,0)</f>
        <v>14369</v>
      </c>
      <c r="F139" s="5">
        <f>ROUND(IF($A$119="Alimentation, boissons et tabacs",VLOOKUP($A139,OUTIL!$CH:$CM,F$1,FALSE),IF($A$119="Demi produits",VLOOKUP($A139,OUTIL!$CQ:$CV,F$1,FALSE),IF($A$119="Energie  et  lubrifiants",VLOOKUP($A139,OUTIL!$CY:$DD,F$1,FALSE),IF($A$119="Or industriel",VLOOKUP($A139,OUTIL!$DG:$DL,F$1,FALSE),IF($A$119="Produits bruts d'origine animale et vegetale",VLOOKUP($A139,OUTIL!$DO:$DT,F$1,FALSE),IF($A$119="Produits bruts d'origine minerale",VLOOKUP($A139,OUTIL!$DW:$EB,F$1,FALSE),IF($A$119="Produits finis de consommation",VLOOKUP($A139,OUTIL!$EE:$EJ,F$1,FALSE),IF($A$119="Produits finis d'equipement agricole",VLOOKUP($A139,OUTIL!$EM:$ER,F$1,FALSE),IF($A$119="Produits finis d'equipement industriel",VLOOKUP($A139,OUTIL!$EU:$EZ,F$1,FALSE),"Ahmadovitch")))))))))/1000,0)</f>
        <v>1285627</v>
      </c>
    </row>
    <row r="140" spans="1:7" ht="16.5" x14ac:dyDescent="0.3">
      <c r="A140">
        <v>21</v>
      </c>
      <c r="B140" s="5" t="str">
        <f>IF($A$119="Alimentation, boissons et tabacs",VLOOKUP(VLOOKUP($A140,OUTIL!$CH:$CM,B$1,FALSE),REF!$K:$L,2,FALSE),IF($A$119="Demi produits",VLOOKUP(VLOOKUP($A140,OUTIL!$CQ:$CV,B$1,FALSE),REF!$N:$O,2,FALSE),IF($A$119="Energie  et  lubrifiants",VLOOKUP(VLOOKUP($A140,OUTIL!$CY:$DD,B$1,FALSE),REF!$Z:$AA,2,FALSE),IF($A$119="Or industriel",VLOOKUP(VLOOKUP($A140,OUTIL!$DG:$DL,B$1,FALSE),REF!$AC:$AD,2,FALSE),IF($A$119="Produits bruts d'origine animale et vegetale",VLOOKUP(VLOOKUP($A140,OUTIL!$DO:$DT,B$1,FALSE),REF!$Q:$R,2,FALSE),IF($A$119="Produits bruts d'origine minerale",VLOOKUP(VLOOKUP($A140,OUTIL!$DW:$EB,B$1,FALSE),REF!$AF:$AG,2,FALSE),IF($A$119="Produits finis de consommation",VLOOKUP(VLOOKUP($A140,OUTIL!$EE:$EJ,B$1,FALSE),REF!$T:$U,2,FALSE),IF($A$119="Produits finis d'equipement agricole",VLOOKUP(VLOOKUP($A140,OUTIL!$EM:$ER,B$1,FALSE),REF!$AI:$AJ,2,FALSE),IF($A$119="Produits finis d'equipement industriel",VLOOKUP(VLOOKUP($A140,OUTIL!$EU:$EZ,B$1,FALSE),REF!$W:$X,2,FALSE),"Ahmadovitch")))))))))</f>
        <v>Transformatreurs et convertisseurs électriques</v>
      </c>
      <c r="C140" s="5">
        <f>ROUND(IF($A$119="Alimentation, boissons et tabacs",VLOOKUP($A140,OUTIL!$CH:$CM,C$1,FALSE),IF($A$119="Demi produits",VLOOKUP($A140,OUTIL!$CQ:$CV,C$1,FALSE),IF($A$119="Energie  et  lubrifiants",VLOOKUP($A140,OUTIL!$CY:$DD,C$1,FALSE),IF($A$119="Or industriel",VLOOKUP($A140,OUTIL!$DG:$DL,C$1,FALSE),IF($A$119="Produits bruts d'origine animale et vegetale",VLOOKUP($A140,OUTIL!$DO:$DT,C$1,FALSE),IF($A$119="Produits bruts d'origine minerale",VLOOKUP($A140,OUTIL!$DW:$EB,C$1,FALSE),IF($A$119="Produits finis de consommation",VLOOKUP($A140,OUTIL!$EE:$EJ,C$1,FALSE),IF($A$119="Produits finis d'equipement agricole",VLOOKUP($A140,OUTIL!$EM:$ER,C$1,FALSE),IF($A$119="Produits finis d'equipement industriel",VLOOKUP($A140,OUTIL!$EU:$EZ,C$1,FALSE),"Ahmadovitch")))))))))/1000,0)</f>
        <v>10094</v>
      </c>
      <c r="D140" s="5">
        <f>ROUND(IF($A$119="Alimentation, boissons et tabacs",VLOOKUP($A140,OUTIL!$CH:$CM,D$1,FALSE),IF($A$119="Demi produits",VLOOKUP($A140,OUTIL!$CQ:$CV,D$1,FALSE),IF($A$119="Energie  et  lubrifiants",VLOOKUP($A140,OUTIL!$CY:$DD,D$1,FALSE),IF($A$119="Or industriel",VLOOKUP($A140,OUTIL!$DG:$DL,D$1,FALSE),IF($A$119="Produits bruts d'origine animale et vegetale",VLOOKUP($A140,OUTIL!$DO:$DT,D$1,FALSE),IF($A$119="Produits bruts d'origine minerale",VLOOKUP($A140,OUTIL!$DW:$EB,D$1,FALSE),IF($A$119="Produits finis de consommation",VLOOKUP($A140,OUTIL!$EE:$EJ,D$1,FALSE),IF($A$119="Produits finis d'equipement agricole",VLOOKUP($A140,OUTIL!$EM:$ER,D$1,FALSE),IF($A$119="Produits finis d'equipement industriel",VLOOKUP($A140,OUTIL!$EU:$EZ,D$1,FALSE),"Ahmadovitch")))))))))/1000,0)</f>
        <v>1251758</v>
      </c>
      <c r="E140" s="5">
        <f>ROUND(IF($A$119="Alimentation, boissons et tabacs",VLOOKUP($A140,OUTIL!$CH:$CM,E$1,FALSE),IF($A$119="Demi produits",VLOOKUP($A140,OUTIL!$CQ:$CV,E$1,FALSE),IF($A$119="Energie  et  lubrifiants",VLOOKUP($A140,OUTIL!$CY:$DD,E$1,FALSE),IF($A$119="Or industriel",VLOOKUP($A140,OUTIL!$DG:$DL,E$1,FALSE),IF($A$119="Produits bruts d'origine animale et vegetale",VLOOKUP($A140,OUTIL!$DO:$DT,E$1,FALSE),IF($A$119="Produits bruts d'origine minerale",VLOOKUP($A140,OUTIL!$DW:$EB,E$1,FALSE),IF($A$119="Produits finis de consommation",VLOOKUP($A140,OUTIL!$EE:$EJ,E$1,FALSE),IF($A$119="Produits finis d'equipement agricole",VLOOKUP($A140,OUTIL!$EM:$ER,E$1,FALSE),IF($A$119="Produits finis d'equipement industriel",VLOOKUP($A140,OUTIL!$EU:$EZ,E$1,FALSE),"Ahmadovitch")))))))))/1000,0)</f>
        <v>3833</v>
      </c>
      <c r="F140" s="5">
        <f>ROUND(IF($A$119="Alimentation, boissons et tabacs",VLOOKUP($A140,OUTIL!$CH:$CM,F$1,FALSE),IF($A$119="Demi produits",VLOOKUP($A140,OUTIL!$CQ:$CV,F$1,FALSE),IF($A$119="Energie  et  lubrifiants",VLOOKUP($A140,OUTIL!$CY:$DD,F$1,FALSE),IF($A$119="Or industriel",VLOOKUP($A140,OUTIL!$DG:$DL,F$1,FALSE),IF($A$119="Produits bruts d'origine animale et vegetale",VLOOKUP($A140,OUTIL!$DO:$DT,F$1,FALSE),IF($A$119="Produits bruts d'origine minerale",VLOOKUP($A140,OUTIL!$DW:$EB,F$1,FALSE),IF($A$119="Produits finis de consommation",VLOOKUP($A140,OUTIL!$EE:$EJ,F$1,FALSE),IF($A$119="Produits finis d'equipement agricole",VLOOKUP($A140,OUTIL!$EM:$ER,F$1,FALSE),IF($A$119="Produits finis d'equipement industriel",VLOOKUP($A140,OUTIL!$EU:$EZ,F$1,FALSE),"Ahmadovitch")))))))))/1000,0)</f>
        <v>723422</v>
      </c>
    </row>
    <row r="141" spans="1:7" ht="16.5" x14ac:dyDescent="0.3">
      <c r="A141">
        <v>22</v>
      </c>
      <c r="B141" s="5" t="str">
        <f>IF($A$119="Alimentation, boissons et tabacs",VLOOKUP(VLOOKUP($A141,OUTIL!$CH:$CM,B$1,FALSE),REF!$K:$L,2,FALSE),IF($A$119="Demi produits",VLOOKUP(VLOOKUP($A141,OUTIL!$CQ:$CV,B$1,FALSE),REF!$N:$O,2,FALSE),IF($A$119="Energie  et  lubrifiants",VLOOKUP(VLOOKUP($A141,OUTIL!$CY:$DD,B$1,FALSE),REF!$Z:$AA,2,FALSE),IF($A$119="Or industriel",VLOOKUP(VLOOKUP($A141,OUTIL!$DG:$DL,B$1,FALSE),REF!$AC:$AD,2,FALSE),IF($A$119="Produits bruts d'origine animale et vegetale",VLOOKUP(VLOOKUP($A141,OUTIL!$DO:$DT,B$1,FALSE),REF!$Q:$R,2,FALSE),IF($A$119="Produits bruts d'origine minerale",VLOOKUP(VLOOKUP($A141,OUTIL!$DW:$EB,B$1,FALSE),REF!$AF:$AG,2,FALSE),IF($A$119="Produits finis de consommation",VLOOKUP(VLOOKUP($A141,OUTIL!$EE:$EJ,B$1,FALSE),REF!$T:$U,2,FALSE),IF($A$119="Produits finis d'equipement agricole",VLOOKUP(VLOOKUP($A141,OUTIL!$EM:$ER,B$1,FALSE),REF!$AI:$AJ,2,FALSE),IF($A$119="Produits finis d'equipement industriel",VLOOKUP(VLOOKUP($A141,OUTIL!$EU:$EZ,B$1,FALSE),REF!$W:$X,2,FALSE),"Ahmadovitch")))))))))</f>
        <v>Machines et matériel de génie civil et de construction</v>
      </c>
      <c r="C141" s="5">
        <f>ROUND(IF($A$119="Alimentation, boissons et tabacs",VLOOKUP($A141,OUTIL!$CH:$CM,C$1,FALSE),IF($A$119="Demi produits",VLOOKUP($A141,OUTIL!$CQ:$CV,C$1,FALSE),IF($A$119="Energie  et  lubrifiants",VLOOKUP($A141,OUTIL!$CY:$DD,C$1,FALSE),IF($A$119="Or industriel",VLOOKUP($A141,OUTIL!$DG:$DL,C$1,FALSE),IF($A$119="Produits bruts d'origine animale et vegetale",VLOOKUP($A141,OUTIL!$DO:$DT,C$1,FALSE),IF($A$119="Produits bruts d'origine minerale",VLOOKUP($A141,OUTIL!$DW:$EB,C$1,FALSE),IF($A$119="Produits finis de consommation",VLOOKUP($A141,OUTIL!$EE:$EJ,C$1,FALSE),IF($A$119="Produits finis d'equipement agricole",VLOOKUP($A141,OUTIL!$EM:$ER,C$1,FALSE),IF($A$119="Produits finis d'equipement industriel",VLOOKUP($A141,OUTIL!$EU:$EZ,C$1,FALSE),"Ahmadovitch")))))))))/1000,0)</f>
        <v>36837</v>
      </c>
      <c r="D141" s="5">
        <f>ROUND(IF($A$119="Alimentation, boissons et tabacs",VLOOKUP($A141,OUTIL!$CH:$CM,D$1,FALSE),IF($A$119="Demi produits",VLOOKUP($A141,OUTIL!$CQ:$CV,D$1,FALSE),IF($A$119="Energie  et  lubrifiants",VLOOKUP($A141,OUTIL!$CY:$DD,D$1,FALSE),IF($A$119="Or industriel",VLOOKUP($A141,OUTIL!$DG:$DL,D$1,FALSE),IF($A$119="Produits bruts d'origine animale et vegetale",VLOOKUP($A141,OUTIL!$DO:$DT,D$1,FALSE),IF($A$119="Produits bruts d'origine minerale",VLOOKUP($A141,OUTIL!$DW:$EB,D$1,FALSE),IF($A$119="Produits finis de consommation",VLOOKUP($A141,OUTIL!$EE:$EJ,D$1,FALSE),IF($A$119="Produits finis d'equipement agricole",VLOOKUP($A141,OUTIL!$EM:$ER,D$1,FALSE),IF($A$119="Produits finis d'equipement industriel",VLOOKUP($A141,OUTIL!$EU:$EZ,D$1,FALSE),"Ahmadovitch")))))))))/1000,0)</f>
        <v>1193836</v>
      </c>
      <c r="E141" s="5">
        <f>ROUND(IF($A$119="Alimentation, boissons et tabacs",VLOOKUP($A141,OUTIL!$CH:$CM,E$1,FALSE),IF($A$119="Demi produits",VLOOKUP($A141,OUTIL!$CQ:$CV,E$1,FALSE),IF($A$119="Energie  et  lubrifiants",VLOOKUP($A141,OUTIL!$CY:$DD,E$1,FALSE),IF($A$119="Or industriel",VLOOKUP($A141,OUTIL!$DG:$DL,E$1,FALSE),IF($A$119="Produits bruts d'origine animale et vegetale",VLOOKUP($A141,OUTIL!$DO:$DT,E$1,FALSE),IF($A$119="Produits bruts d'origine minerale",VLOOKUP($A141,OUTIL!$DW:$EB,E$1,FALSE),IF($A$119="Produits finis de consommation",VLOOKUP($A141,OUTIL!$EE:$EJ,E$1,FALSE),IF($A$119="Produits finis d'equipement agricole",VLOOKUP($A141,OUTIL!$EM:$ER,E$1,FALSE),IF($A$119="Produits finis d'equipement industriel",VLOOKUP($A141,OUTIL!$EU:$EZ,E$1,FALSE),"Ahmadovitch")))))))))/1000,0)</f>
        <v>41813</v>
      </c>
      <c r="F141" s="5">
        <f>ROUND(IF($A$119="Alimentation, boissons et tabacs",VLOOKUP($A141,OUTIL!$CH:$CM,F$1,FALSE),IF($A$119="Demi produits",VLOOKUP($A141,OUTIL!$CQ:$CV,F$1,FALSE),IF($A$119="Energie  et  lubrifiants",VLOOKUP($A141,OUTIL!$CY:$DD,F$1,FALSE),IF($A$119="Or industriel",VLOOKUP($A141,OUTIL!$DG:$DL,F$1,FALSE),IF($A$119="Produits bruts d'origine animale et vegetale",VLOOKUP($A141,OUTIL!$DO:$DT,F$1,FALSE),IF($A$119="Produits bruts d'origine minerale",VLOOKUP($A141,OUTIL!$DW:$EB,F$1,FALSE),IF($A$119="Produits finis de consommation",VLOOKUP($A141,OUTIL!$EE:$EJ,F$1,FALSE),IF($A$119="Produits finis d'equipement agricole",VLOOKUP($A141,OUTIL!$EM:$ER,F$1,FALSE),IF($A$119="Produits finis d'equipement industriel",VLOOKUP($A141,OUTIL!$EU:$EZ,F$1,FALSE),"Ahmadovitch")))))))))/1000,0)</f>
        <v>1426177</v>
      </c>
    </row>
    <row r="142" spans="1:7" ht="16.5" x14ac:dyDescent="0.3">
      <c r="A142">
        <v>23</v>
      </c>
      <c r="B142" s="5" t="str">
        <f>IF($A$119="Alimentation, boissons et tabacs",VLOOKUP(VLOOKUP($A142,OUTIL!$CH:$CM,B$1,FALSE),REF!$K:$L,2,FALSE),IF($A$119="Demi produits",VLOOKUP(VLOOKUP($A142,OUTIL!$CQ:$CV,B$1,FALSE),REF!$N:$O,2,FALSE),IF($A$119="Energie  et  lubrifiants",VLOOKUP(VLOOKUP($A142,OUTIL!$CY:$DD,B$1,FALSE),REF!$Z:$AA,2,FALSE),IF($A$119="Or industriel",VLOOKUP(VLOOKUP($A142,OUTIL!$DG:$DL,B$1,FALSE),REF!$AC:$AD,2,FALSE),IF($A$119="Produits bruts d'origine animale et vegetale",VLOOKUP(VLOOKUP($A142,OUTIL!$DO:$DT,B$1,FALSE),REF!$Q:$R,2,FALSE),IF($A$119="Produits bruts d'origine minerale",VLOOKUP(VLOOKUP($A142,OUTIL!$DW:$EB,B$1,FALSE),REF!$AF:$AG,2,FALSE),IF($A$119="Produits finis de consommation",VLOOKUP(VLOOKUP($A142,OUTIL!$EE:$EJ,B$1,FALSE),REF!$T:$U,2,FALSE),IF($A$119="Produits finis d'equipement agricole",VLOOKUP(VLOOKUP($A142,OUTIL!$EM:$ER,B$1,FALSE),REF!$AI:$AJ,2,FALSE),IF($A$119="Produits finis d'equipement industriel",VLOOKUP(VLOOKUP($A142,OUTIL!$EU:$EZ,B$1,FALSE),REF!$W:$X,2,FALSE),"Ahmadovitch")))))))))</f>
        <v>Appareils et dispositifs, même chauffés électriquement</v>
      </c>
      <c r="C142" s="5">
        <f>ROUND(IF($A$119="Alimentation, boissons et tabacs",VLOOKUP($A142,OUTIL!$CH:$CM,C$1,FALSE),IF($A$119="Demi produits",VLOOKUP($A142,OUTIL!$CQ:$CV,C$1,FALSE),IF($A$119="Energie  et  lubrifiants",VLOOKUP($A142,OUTIL!$CY:$DD,C$1,FALSE),IF($A$119="Or industriel",VLOOKUP($A142,OUTIL!$DG:$DL,C$1,FALSE),IF($A$119="Produits bruts d'origine animale et vegetale",VLOOKUP($A142,OUTIL!$DO:$DT,C$1,FALSE),IF($A$119="Produits bruts d'origine minerale",VLOOKUP($A142,OUTIL!$DW:$EB,C$1,FALSE),IF($A$119="Produits finis de consommation",VLOOKUP($A142,OUTIL!$EE:$EJ,C$1,FALSE),IF($A$119="Produits finis d'equipement agricole",VLOOKUP($A142,OUTIL!$EM:$ER,C$1,FALSE),IF($A$119="Produits finis d'equipement industriel",VLOOKUP($A142,OUTIL!$EU:$EZ,C$1,FALSE),"Ahmadovitch")))))))))/1000,0)</f>
        <v>6551</v>
      </c>
      <c r="D142" s="5">
        <f>ROUND(IF($A$119="Alimentation, boissons et tabacs",VLOOKUP($A142,OUTIL!$CH:$CM,D$1,FALSE),IF($A$119="Demi produits",VLOOKUP($A142,OUTIL!$CQ:$CV,D$1,FALSE),IF($A$119="Energie  et  lubrifiants",VLOOKUP($A142,OUTIL!$CY:$DD,D$1,FALSE),IF($A$119="Or industriel",VLOOKUP($A142,OUTIL!$DG:$DL,D$1,FALSE),IF($A$119="Produits bruts d'origine animale et vegetale",VLOOKUP($A142,OUTIL!$DO:$DT,D$1,FALSE),IF($A$119="Produits bruts d'origine minerale",VLOOKUP($A142,OUTIL!$DW:$EB,D$1,FALSE),IF($A$119="Produits finis de consommation",VLOOKUP($A142,OUTIL!$EE:$EJ,D$1,FALSE),IF($A$119="Produits finis d'equipement agricole",VLOOKUP($A142,OUTIL!$EM:$ER,D$1,FALSE),IF($A$119="Produits finis d'equipement industriel",VLOOKUP($A142,OUTIL!$EU:$EZ,D$1,FALSE),"Ahmadovitch")))))))))/1000,0)</f>
        <v>1027724</v>
      </c>
      <c r="E142" s="5">
        <f>ROUND(IF($A$119="Alimentation, boissons et tabacs",VLOOKUP($A142,OUTIL!$CH:$CM,E$1,FALSE),IF($A$119="Demi produits",VLOOKUP($A142,OUTIL!$CQ:$CV,E$1,FALSE),IF($A$119="Energie  et  lubrifiants",VLOOKUP($A142,OUTIL!$CY:$DD,E$1,FALSE),IF($A$119="Or industriel",VLOOKUP($A142,OUTIL!$DG:$DL,E$1,FALSE),IF($A$119="Produits bruts d'origine animale et vegetale",VLOOKUP($A142,OUTIL!$DO:$DT,E$1,FALSE),IF($A$119="Produits bruts d'origine minerale",VLOOKUP($A142,OUTIL!$DW:$EB,E$1,FALSE),IF($A$119="Produits finis de consommation",VLOOKUP($A142,OUTIL!$EE:$EJ,E$1,FALSE),IF($A$119="Produits finis d'equipement agricole",VLOOKUP($A142,OUTIL!$EM:$ER,E$1,FALSE),IF($A$119="Produits finis d'equipement industriel",VLOOKUP($A142,OUTIL!$EU:$EZ,E$1,FALSE),"Ahmadovitch")))))))))/1000,0)</f>
        <v>2475</v>
      </c>
      <c r="F142" s="5">
        <f>ROUND(IF($A$119="Alimentation, boissons et tabacs",VLOOKUP($A142,OUTIL!$CH:$CM,F$1,FALSE),IF($A$119="Demi produits",VLOOKUP($A142,OUTIL!$CQ:$CV,F$1,FALSE),IF($A$119="Energie  et  lubrifiants",VLOOKUP($A142,OUTIL!$CY:$DD,F$1,FALSE),IF($A$119="Or industriel",VLOOKUP($A142,OUTIL!$DG:$DL,F$1,FALSE),IF($A$119="Produits bruts d'origine animale et vegetale",VLOOKUP($A142,OUTIL!$DO:$DT,F$1,FALSE),IF($A$119="Produits bruts d'origine minerale",VLOOKUP($A142,OUTIL!$DW:$EB,F$1,FALSE),IF($A$119="Produits finis de consommation",VLOOKUP($A142,OUTIL!$EE:$EJ,F$1,FALSE),IF($A$119="Produits finis d'equipement agricole",VLOOKUP($A142,OUTIL!$EM:$ER,F$1,FALSE),IF($A$119="Produits finis d'equipement industriel",VLOOKUP($A142,OUTIL!$EU:$EZ,F$1,FALSE),"Ahmadovitch")))))))))/1000,0)</f>
        <v>495727</v>
      </c>
    </row>
    <row r="143" spans="1:7" ht="16.5" x14ac:dyDescent="0.3">
      <c r="A143">
        <v>24</v>
      </c>
      <c r="B143" s="5" t="str">
        <f>IF($A$119="Alimentation, boissons et tabacs",VLOOKUP(VLOOKUP($A143,OUTIL!$CH:$CM,B$1,FALSE),REF!$K:$L,2,FALSE),IF($A$119="Demi produits",VLOOKUP(VLOOKUP($A143,OUTIL!$CQ:$CV,B$1,FALSE),REF!$N:$O,2,FALSE),IF($A$119="Energie  et  lubrifiants",VLOOKUP(VLOOKUP($A143,OUTIL!$CY:$DD,B$1,FALSE),REF!$Z:$AA,2,FALSE),IF($A$119="Or industriel",VLOOKUP(VLOOKUP($A143,OUTIL!$DG:$DL,B$1,FALSE),REF!$AC:$AD,2,FALSE),IF($A$119="Produits bruts d'origine animale et vegetale",VLOOKUP(VLOOKUP($A143,OUTIL!$DO:$DT,B$1,FALSE),REF!$Q:$R,2,FALSE),IF($A$119="Produits bruts d'origine minerale",VLOOKUP(VLOOKUP($A143,OUTIL!$DW:$EB,B$1,FALSE),REF!$AF:$AG,2,FALSE),IF($A$119="Produits finis de consommation",VLOOKUP(VLOOKUP($A143,OUTIL!$EE:$EJ,B$1,FALSE),REF!$T:$U,2,FALSE),IF($A$119="Produits finis d'equipement agricole",VLOOKUP(VLOOKUP($A143,OUTIL!$EM:$ER,B$1,FALSE),REF!$AI:$AJ,2,FALSE),IF($A$119="Produits finis d'equipement industriel",VLOOKUP(VLOOKUP($A143,OUTIL!$EU:$EZ,B$1,FALSE),REF!$W:$X,2,FALSE),"Ahmadovitch")))))))))</f>
        <v>Moteurs et machines génératrices, électriques,</v>
      </c>
      <c r="C143" s="5">
        <f>ROUND(IF($A$119="Alimentation, boissons et tabacs",VLOOKUP($A143,OUTIL!$CH:$CM,C$1,FALSE),IF($A$119="Demi produits",VLOOKUP($A143,OUTIL!$CQ:$CV,C$1,FALSE),IF($A$119="Energie  et  lubrifiants",VLOOKUP($A143,OUTIL!$CY:$DD,C$1,FALSE),IF($A$119="Or industriel",VLOOKUP($A143,OUTIL!$DG:$DL,C$1,FALSE),IF($A$119="Produits bruts d'origine animale et vegetale",VLOOKUP($A143,OUTIL!$DO:$DT,C$1,FALSE),IF($A$119="Produits bruts d'origine minerale",VLOOKUP($A143,OUTIL!$DW:$EB,C$1,FALSE),IF($A$119="Produits finis de consommation",VLOOKUP($A143,OUTIL!$EE:$EJ,C$1,FALSE),IF($A$119="Produits finis d'equipement agricole",VLOOKUP($A143,OUTIL!$EM:$ER,C$1,FALSE),IF($A$119="Produits finis d'equipement industriel",VLOOKUP($A143,OUTIL!$EU:$EZ,C$1,FALSE),"Ahmadovitch")))))))))/1000,0)</f>
        <v>11224</v>
      </c>
      <c r="D143" s="5">
        <f>ROUND(IF($A$119="Alimentation, boissons et tabacs",VLOOKUP($A143,OUTIL!$CH:$CM,D$1,FALSE),IF($A$119="Demi produits",VLOOKUP($A143,OUTIL!$CQ:$CV,D$1,FALSE),IF($A$119="Energie  et  lubrifiants",VLOOKUP($A143,OUTIL!$CY:$DD,D$1,FALSE),IF($A$119="Or industriel",VLOOKUP($A143,OUTIL!$DG:$DL,D$1,FALSE),IF($A$119="Produits bruts d'origine animale et vegetale",VLOOKUP($A143,OUTIL!$DO:$DT,D$1,FALSE),IF($A$119="Produits bruts d'origine minerale",VLOOKUP($A143,OUTIL!$DW:$EB,D$1,FALSE),IF($A$119="Produits finis de consommation",VLOOKUP($A143,OUTIL!$EE:$EJ,D$1,FALSE),IF($A$119="Produits finis d'equipement agricole",VLOOKUP($A143,OUTIL!$EM:$ER,D$1,FALSE),IF($A$119="Produits finis d'equipement industriel",VLOOKUP($A143,OUTIL!$EU:$EZ,D$1,FALSE),"Ahmadovitch")))))))))/1000,0)</f>
        <v>1002967</v>
      </c>
      <c r="E143" s="5">
        <f>ROUND(IF($A$119="Alimentation, boissons et tabacs",VLOOKUP($A143,OUTIL!$CH:$CM,E$1,FALSE),IF($A$119="Demi produits",VLOOKUP($A143,OUTIL!$CQ:$CV,E$1,FALSE),IF($A$119="Energie  et  lubrifiants",VLOOKUP($A143,OUTIL!$CY:$DD,E$1,FALSE),IF($A$119="Or industriel",VLOOKUP($A143,OUTIL!$DG:$DL,E$1,FALSE),IF($A$119="Produits bruts d'origine animale et vegetale",VLOOKUP($A143,OUTIL!$DO:$DT,E$1,FALSE),IF($A$119="Produits bruts d'origine minerale",VLOOKUP($A143,OUTIL!$DW:$EB,E$1,FALSE),IF($A$119="Produits finis de consommation",VLOOKUP($A143,OUTIL!$EE:$EJ,E$1,FALSE),IF($A$119="Produits finis d'equipement agricole",VLOOKUP($A143,OUTIL!$EM:$ER,E$1,FALSE),IF($A$119="Produits finis d'equipement industriel",VLOOKUP($A143,OUTIL!$EU:$EZ,E$1,FALSE),"Ahmadovitch")))))))))/1000,0)</f>
        <v>10176</v>
      </c>
      <c r="F143" s="5">
        <f>ROUND(IF($A$119="Alimentation, boissons et tabacs",VLOOKUP($A143,OUTIL!$CH:$CM,F$1,FALSE),IF($A$119="Demi produits",VLOOKUP($A143,OUTIL!$CQ:$CV,F$1,FALSE),IF($A$119="Energie  et  lubrifiants",VLOOKUP($A143,OUTIL!$CY:$DD,F$1,FALSE),IF($A$119="Or industriel",VLOOKUP($A143,OUTIL!$DG:$DL,F$1,FALSE),IF($A$119="Produits bruts d'origine animale et vegetale",VLOOKUP($A143,OUTIL!$DO:$DT,F$1,FALSE),IF($A$119="Produits bruts d'origine minerale",VLOOKUP($A143,OUTIL!$DW:$EB,F$1,FALSE),IF($A$119="Produits finis de consommation",VLOOKUP($A143,OUTIL!$EE:$EJ,F$1,FALSE),IF($A$119="Produits finis d'equipement agricole",VLOOKUP($A143,OUTIL!$EM:$ER,F$1,FALSE),IF($A$119="Produits finis d'equipement industriel",VLOOKUP($A143,OUTIL!$EU:$EZ,F$1,FALSE),"Ahmadovitch")))))))))/1000,0)</f>
        <v>866767</v>
      </c>
    </row>
    <row r="144" spans="1:7" ht="16.5" x14ac:dyDescent="0.3">
      <c r="A144">
        <v>25</v>
      </c>
      <c r="B144" s="5" t="str">
        <f>IF($A$119="Alimentation, boissons et tabacs",VLOOKUP(VLOOKUP($A144,OUTIL!$CH:$CM,B$1,FALSE),REF!$K:$L,2,FALSE),IF($A$119="Demi produits",VLOOKUP(VLOOKUP($A144,OUTIL!$CQ:$CV,B$1,FALSE),REF!$N:$O,2,FALSE),IF($A$119="Energie  et  lubrifiants",VLOOKUP(VLOOKUP($A144,OUTIL!$CY:$DD,B$1,FALSE),REF!$Z:$AA,2,FALSE),IF($A$119="Or industriel",VLOOKUP(VLOOKUP($A144,OUTIL!$DG:$DL,B$1,FALSE),REF!$AC:$AD,2,FALSE),IF($A$119="Produits bruts d'origine animale et vegetale",VLOOKUP(VLOOKUP($A144,OUTIL!$DO:$DT,B$1,FALSE),REF!$Q:$R,2,FALSE),IF($A$119="Produits bruts d'origine minerale",VLOOKUP(VLOOKUP($A144,OUTIL!$DW:$EB,B$1,FALSE),REF!$AF:$AG,2,FALSE),IF($A$119="Produits finis de consommation",VLOOKUP(VLOOKUP($A144,OUTIL!$EE:$EJ,B$1,FALSE),REF!$T:$U,2,FALSE),IF($A$119="Produits finis d'equipement agricole",VLOOKUP(VLOOKUP($A144,OUTIL!$EM:$ER,B$1,FALSE),REF!$AI:$AJ,2,FALSE),IF($A$119="Produits finis d'equipement industriel",VLOOKUP(VLOOKUP($A144,OUTIL!$EU:$EZ,B$1,FALSE),REF!$W:$X,2,FALSE),"Ahmadovitch")))))))))</f>
        <v>Piles, batteries de piles et acumulateurs électriques</v>
      </c>
      <c r="C144" s="5">
        <f>ROUND(IF($A$119="Alimentation, boissons et tabacs",VLOOKUP($A144,OUTIL!$CH:$CM,C$1,FALSE),IF($A$119="Demi produits",VLOOKUP($A144,OUTIL!$CQ:$CV,C$1,FALSE),IF($A$119="Energie  et  lubrifiants",VLOOKUP($A144,OUTIL!$CY:$DD,C$1,FALSE),IF($A$119="Or industriel",VLOOKUP($A144,OUTIL!$DG:$DL,C$1,FALSE),IF($A$119="Produits bruts d'origine animale et vegetale",VLOOKUP($A144,OUTIL!$DO:$DT,C$1,FALSE),IF($A$119="Produits bruts d'origine minerale",VLOOKUP($A144,OUTIL!$DW:$EB,C$1,FALSE),IF($A$119="Produits finis de consommation",VLOOKUP($A144,OUTIL!$EE:$EJ,C$1,FALSE),IF($A$119="Produits finis d'equipement agricole",VLOOKUP($A144,OUTIL!$EM:$ER,C$1,FALSE),IF($A$119="Produits finis d'equipement industriel",VLOOKUP($A144,OUTIL!$EU:$EZ,C$1,FALSE),"Ahmadovitch")))))))))/1000,0)</f>
        <v>12604</v>
      </c>
      <c r="D144" s="5">
        <f>ROUND(IF($A$119="Alimentation, boissons et tabacs",VLOOKUP($A144,OUTIL!$CH:$CM,D$1,FALSE),IF($A$119="Demi produits",VLOOKUP($A144,OUTIL!$CQ:$CV,D$1,FALSE),IF($A$119="Energie  et  lubrifiants",VLOOKUP($A144,OUTIL!$CY:$DD,D$1,FALSE),IF($A$119="Or industriel",VLOOKUP($A144,OUTIL!$DG:$DL,D$1,FALSE),IF($A$119="Produits bruts d'origine animale et vegetale",VLOOKUP($A144,OUTIL!$DO:$DT,D$1,FALSE),IF($A$119="Produits bruts d'origine minerale",VLOOKUP($A144,OUTIL!$DW:$EB,D$1,FALSE),IF($A$119="Produits finis de consommation",VLOOKUP($A144,OUTIL!$EE:$EJ,D$1,FALSE),IF($A$119="Produits finis d'equipement agricole",VLOOKUP($A144,OUTIL!$EM:$ER,D$1,FALSE),IF($A$119="Produits finis d'equipement industriel",VLOOKUP($A144,OUTIL!$EU:$EZ,D$1,FALSE),"Ahmadovitch")))))))))/1000,0)</f>
        <v>907480</v>
      </c>
      <c r="E144" s="5">
        <f>ROUND(IF($A$119="Alimentation, boissons et tabacs",VLOOKUP($A144,OUTIL!$CH:$CM,E$1,FALSE),IF($A$119="Demi produits",VLOOKUP($A144,OUTIL!$CQ:$CV,E$1,FALSE),IF($A$119="Energie  et  lubrifiants",VLOOKUP($A144,OUTIL!$CY:$DD,E$1,FALSE),IF($A$119="Or industriel",VLOOKUP($A144,OUTIL!$DG:$DL,E$1,FALSE),IF($A$119="Produits bruts d'origine animale et vegetale",VLOOKUP($A144,OUTIL!$DO:$DT,E$1,FALSE),IF($A$119="Produits bruts d'origine minerale",VLOOKUP($A144,OUTIL!$DW:$EB,E$1,FALSE),IF($A$119="Produits finis de consommation",VLOOKUP($A144,OUTIL!$EE:$EJ,E$1,FALSE),IF($A$119="Produits finis d'equipement agricole",VLOOKUP($A144,OUTIL!$EM:$ER,E$1,FALSE),IF($A$119="Produits finis d'equipement industriel",VLOOKUP($A144,OUTIL!$EU:$EZ,E$1,FALSE),"Ahmadovitch")))))))))/1000,0)</f>
        <v>9611</v>
      </c>
      <c r="F144" s="5">
        <f>ROUND(IF($A$119="Alimentation, boissons et tabacs",VLOOKUP($A144,OUTIL!$CH:$CM,F$1,FALSE),IF($A$119="Demi produits",VLOOKUP($A144,OUTIL!$CQ:$CV,F$1,FALSE),IF($A$119="Energie  et  lubrifiants",VLOOKUP($A144,OUTIL!$CY:$DD,F$1,FALSE),IF($A$119="Or industriel",VLOOKUP($A144,OUTIL!$DG:$DL,F$1,FALSE),IF($A$119="Produits bruts d'origine animale et vegetale",VLOOKUP($A144,OUTIL!$DO:$DT,F$1,FALSE),IF($A$119="Produits bruts d'origine minerale",VLOOKUP($A144,OUTIL!$DW:$EB,F$1,FALSE),IF($A$119="Produits finis de consommation",VLOOKUP($A144,OUTIL!$EE:$EJ,F$1,FALSE),IF($A$119="Produits finis d'equipement agricole",VLOOKUP($A144,OUTIL!$EM:$ER,F$1,FALSE),IF($A$119="Produits finis d'equipement industriel",VLOOKUP($A144,OUTIL!$EU:$EZ,F$1,FALSE),"Ahmadovitch")))))))))/1000,0)</f>
        <v>683706</v>
      </c>
    </row>
    <row r="145" spans="1:6" ht="16.5" x14ac:dyDescent="0.3">
      <c r="A145">
        <v>26</v>
      </c>
      <c r="B145" s="5" t="str">
        <f>IF($A$119="Alimentation, boissons et tabacs",VLOOKUP(VLOOKUP($A145,OUTIL!$CH:$CM,B$1,FALSE),REF!$K:$L,2,FALSE),IF($A$119="Demi produits",VLOOKUP(VLOOKUP($A145,OUTIL!$CQ:$CV,B$1,FALSE),REF!$N:$O,2,FALSE),IF($A$119="Energie  et  lubrifiants",VLOOKUP(VLOOKUP($A145,OUTIL!$CY:$DD,B$1,FALSE),REF!$Z:$AA,2,FALSE),IF($A$119="Or industriel",VLOOKUP(VLOOKUP($A145,OUTIL!$DG:$DL,B$1,FALSE),REF!$AC:$AD,2,FALSE),IF($A$119="Produits bruts d'origine animale et vegetale",VLOOKUP(VLOOKUP($A145,OUTIL!$DO:$DT,B$1,FALSE),REF!$Q:$R,2,FALSE),IF($A$119="Produits bruts d'origine minerale",VLOOKUP(VLOOKUP($A145,OUTIL!$DW:$EB,B$1,FALSE),REF!$AF:$AG,2,FALSE),IF($A$119="Produits finis de consommation",VLOOKUP(VLOOKUP($A145,OUTIL!$EE:$EJ,B$1,FALSE),REF!$T:$U,2,FALSE),IF($A$119="Produits finis d'equipement agricole",VLOOKUP(VLOOKUP($A145,OUTIL!$EM:$ER,B$1,FALSE),REF!$AI:$AJ,2,FALSE),IF($A$119="Produits finis d'equipement industriel",VLOOKUP(VLOOKUP($A145,OUTIL!$EU:$EZ,B$1,FALSE),REF!$W:$X,2,FALSE),"Ahmadovitch")))))))))</f>
        <v>Appareils émetteurs; récepteurs; pour la radiotéléphonie, la radiotélégraphie</v>
      </c>
      <c r="C145" s="5">
        <f>ROUND(IF($A$119="Alimentation, boissons et tabacs",VLOOKUP($A145,OUTIL!$CH:$CM,C$1,FALSE),IF($A$119="Demi produits",VLOOKUP($A145,OUTIL!$CQ:$CV,C$1,FALSE),IF($A$119="Energie  et  lubrifiants",VLOOKUP($A145,OUTIL!$CY:$DD,C$1,FALSE),IF($A$119="Or industriel",VLOOKUP($A145,OUTIL!$DG:$DL,C$1,FALSE),IF($A$119="Produits bruts d'origine animale et vegetale",VLOOKUP($A145,OUTIL!$DO:$DT,C$1,FALSE),IF($A$119="Produits bruts d'origine minerale",VLOOKUP($A145,OUTIL!$DW:$EB,C$1,FALSE),IF($A$119="Produits finis de consommation",VLOOKUP($A145,OUTIL!$EE:$EJ,C$1,FALSE),IF($A$119="Produits finis d'equipement agricole",VLOOKUP($A145,OUTIL!$EM:$ER,C$1,FALSE),IF($A$119="Produits finis d'equipement industriel",VLOOKUP($A145,OUTIL!$EU:$EZ,C$1,FALSE),"Ahmadovitch")))))))))/1000,0)</f>
        <v>1083</v>
      </c>
      <c r="D145" s="5">
        <f>ROUND(IF($A$119="Alimentation, boissons et tabacs",VLOOKUP($A145,OUTIL!$CH:$CM,D$1,FALSE),IF($A$119="Demi produits",VLOOKUP($A145,OUTIL!$CQ:$CV,D$1,FALSE),IF($A$119="Energie  et  lubrifiants",VLOOKUP($A145,OUTIL!$CY:$DD,D$1,FALSE),IF($A$119="Or industriel",VLOOKUP($A145,OUTIL!$DG:$DL,D$1,FALSE),IF($A$119="Produits bruts d'origine animale et vegetale",VLOOKUP($A145,OUTIL!$DO:$DT,D$1,FALSE),IF($A$119="Produits bruts d'origine minerale",VLOOKUP($A145,OUTIL!$DW:$EB,D$1,FALSE),IF($A$119="Produits finis de consommation",VLOOKUP($A145,OUTIL!$EE:$EJ,D$1,FALSE),IF($A$119="Produits finis d'equipement agricole",VLOOKUP($A145,OUTIL!$EM:$ER,D$1,FALSE),IF($A$119="Produits finis d'equipement industriel",VLOOKUP($A145,OUTIL!$EU:$EZ,D$1,FALSE),"Ahmadovitch")))))))))/1000,0)</f>
        <v>753360</v>
      </c>
      <c r="E145" s="5">
        <f>ROUND(IF($A$119="Alimentation, boissons et tabacs",VLOOKUP($A145,OUTIL!$CH:$CM,E$1,FALSE),IF($A$119="Demi produits",VLOOKUP($A145,OUTIL!$CQ:$CV,E$1,FALSE),IF($A$119="Energie  et  lubrifiants",VLOOKUP($A145,OUTIL!$CY:$DD,E$1,FALSE),IF($A$119="Or industriel",VLOOKUP($A145,OUTIL!$DG:$DL,E$1,FALSE),IF($A$119="Produits bruts d'origine animale et vegetale",VLOOKUP($A145,OUTIL!$DO:$DT,E$1,FALSE),IF($A$119="Produits bruts d'origine minerale",VLOOKUP($A145,OUTIL!$DW:$EB,E$1,FALSE),IF($A$119="Produits finis de consommation",VLOOKUP($A145,OUTIL!$EE:$EJ,E$1,FALSE),IF($A$119="Produits finis d'equipement agricole",VLOOKUP($A145,OUTIL!$EM:$ER,E$1,FALSE),IF($A$119="Produits finis d'equipement industriel",VLOOKUP($A145,OUTIL!$EU:$EZ,E$1,FALSE),"Ahmadovitch")))))))))/1000,0)</f>
        <v>880</v>
      </c>
      <c r="F145" s="5">
        <f>ROUND(IF($A$119="Alimentation, boissons et tabacs",VLOOKUP($A145,OUTIL!$CH:$CM,F$1,FALSE),IF($A$119="Demi produits",VLOOKUP($A145,OUTIL!$CQ:$CV,F$1,FALSE),IF($A$119="Energie  et  lubrifiants",VLOOKUP($A145,OUTIL!$CY:$DD,F$1,FALSE),IF($A$119="Or industriel",VLOOKUP($A145,OUTIL!$DG:$DL,F$1,FALSE),IF($A$119="Produits bruts d'origine animale et vegetale",VLOOKUP($A145,OUTIL!$DO:$DT,F$1,FALSE),IF($A$119="Produits bruts d'origine minerale",VLOOKUP($A145,OUTIL!$DW:$EB,F$1,FALSE),IF($A$119="Produits finis de consommation",VLOOKUP($A145,OUTIL!$EE:$EJ,F$1,FALSE),IF($A$119="Produits finis d'equipement agricole",VLOOKUP($A145,OUTIL!$EM:$ER,F$1,FALSE),IF($A$119="Produits finis d'equipement industriel",VLOOKUP($A145,OUTIL!$EU:$EZ,F$1,FALSE),"Ahmadovitch")))))))))/1000,0)</f>
        <v>550644</v>
      </c>
    </row>
    <row r="146" spans="1:6" ht="16.5" x14ac:dyDescent="0.3">
      <c r="A146">
        <v>27</v>
      </c>
      <c r="B146" s="5" t="str">
        <f>IF($A$119="Alimentation, boissons et tabacs",VLOOKUP(VLOOKUP($A146,OUTIL!$CH:$CM,B$1,FALSE),REF!$K:$L,2,FALSE),IF($A$119="Demi produits",VLOOKUP(VLOOKUP($A146,OUTIL!$CQ:$CV,B$1,FALSE),REF!$N:$O,2,FALSE),IF($A$119="Energie  et  lubrifiants",VLOOKUP(VLOOKUP($A146,OUTIL!$CY:$DD,B$1,FALSE),REF!$Z:$AA,2,FALSE),IF($A$119="Or industriel",VLOOKUP(VLOOKUP($A146,OUTIL!$DG:$DL,B$1,FALSE),REF!$AC:$AD,2,FALSE),IF($A$119="Produits bruts d'origine animale et vegetale",VLOOKUP(VLOOKUP($A146,OUTIL!$DO:$DT,B$1,FALSE),REF!$Q:$R,2,FALSE),IF($A$119="Produits bruts d'origine minerale",VLOOKUP(VLOOKUP($A146,OUTIL!$DW:$EB,B$1,FALSE),REF!$AF:$AG,2,FALSE),IF($A$119="Produits finis de consommation",VLOOKUP(VLOOKUP($A146,OUTIL!$EE:$EJ,B$1,FALSE),REF!$T:$U,2,FALSE),IF($A$119="Produits finis d'equipement agricole",VLOOKUP(VLOOKUP($A146,OUTIL!$EM:$ER,B$1,FALSE),REF!$AI:$AJ,2,FALSE),IF($A$119="Produits finis d'equipement industriel",VLOOKUP(VLOOKUP($A146,OUTIL!$EU:$EZ,B$1,FALSE),REF!$W:$X,2,FALSE),"Ahmadovitch")))))))))</f>
        <v>Diodes, transistors thyristors, et dispositifs photosensibles</v>
      </c>
      <c r="C146" s="5">
        <f>ROUND(IF($A$119="Alimentation, boissons et tabacs",VLOOKUP($A146,OUTIL!$CH:$CM,C$1,FALSE),IF($A$119="Demi produits",VLOOKUP($A146,OUTIL!$CQ:$CV,C$1,FALSE),IF($A$119="Energie  et  lubrifiants",VLOOKUP($A146,OUTIL!$CY:$DD,C$1,FALSE),IF($A$119="Or industriel",VLOOKUP($A146,OUTIL!$DG:$DL,C$1,FALSE),IF($A$119="Produits bruts d'origine animale et vegetale",VLOOKUP($A146,OUTIL!$DO:$DT,C$1,FALSE),IF($A$119="Produits bruts d'origine minerale",VLOOKUP($A146,OUTIL!$DW:$EB,C$1,FALSE),IF($A$119="Produits finis de consommation",VLOOKUP($A146,OUTIL!$EE:$EJ,C$1,FALSE),IF($A$119="Produits finis d'equipement agricole",VLOOKUP($A146,OUTIL!$EM:$ER,C$1,FALSE),IF($A$119="Produits finis d'equipement industriel",VLOOKUP($A146,OUTIL!$EU:$EZ,C$1,FALSE),"Ahmadovitch")))))))))/1000,0)</f>
        <v>24997</v>
      </c>
      <c r="D146" s="5">
        <f>ROUND(IF($A$119="Alimentation, boissons et tabacs",VLOOKUP($A146,OUTIL!$CH:$CM,D$1,FALSE),IF($A$119="Demi produits",VLOOKUP($A146,OUTIL!$CQ:$CV,D$1,FALSE),IF($A$119="Energie  et  lubrifiants",VLOOKUP($A146,OUTIL!$CY:$DD,D$1,FALSE),IF($A$119="Or industriel",VLOOKUP($A146,OUTIL!$DG:$DL,D$1,FALSE),IF($A$119="Produits bruts d'origine animale et vegetale",VLOOKUP($A146,OUTIL!$DO:$DT,D$1,FALSE),IF($A$119="Produits bruts d'origine minerale",VLOOKUP($A146,OUTIL!$DW:$EB,D$1,FALSE),IF($A$119="Produits finis de consommation",VLOOKUP($A146,OUTIL!$EE:$EJ,D$1,FALSE),IF($A$119="Produits finis d'equipement agricole",VLOOKUP($A146,OUTIL!$EM:$ER,D$1,FALSE),IF($A$119="Produits finis d'equipement industriel",VLOOKUP($A146,OUTIL!$EU:$EZ,D$1,FALSE),"Ahmadovitch")))))))))/1000,0)</f>
        <v>676916</v>
      </c>
      <c r="E146" s="5">
        <f>ROUND(IF($A$119="Alimentation, boissons et tabacs",VLOOKUP($A146,OUTIL!$CH:$CM,E$1,FALSE),IF($A$119="Demi produits",VLOOKUP($A146,OUTIL!$CQ:$CV,E$1,FALSE),IF($A$119="Energie  et  lubrifiants",VLOOKUP($A146,OUTIL!$CY:$DD,E$1,FALSE),IF($A$119="Or industriel",VLOOKUP($A146,OUTIL!$DG:$DL,E$1,FALSE),IF($A$119="Produits bruts d'origine animale et vegetale",VLOOKUP($A146,OUTIL!$DO:$DT,E$1,FALSE),IF($A$119="Produits bruts d'origine minerale",VLOOKUP($A146,OUTIL!$DW:$EB,E$1,FALSE),IF($A$119="Produits finis de consommation",VLOOKUP($A146,OUTIL!$EE:$EJ,E$1,FALSE),IF($A$119="Produits finis d'equipement agricole",VLOOKUP($A146,OUTIL!$EM:$ER,E$1,FALSE),IF($A$119="Produits finis d'equipement industriel",VLOOKUP($A146,OUTIL!$EU:$EZ,E$1,FALSE),"Ahmadovitch")))))))))/1000,0)</f>
        <v>25090</v>
      </c>
      <c r="F146" s="5">
        <f>ROUND(IF($A$119="Alimentation, boissons et tabacs",VLOOKUP($A146,OUTIL!$CH:$CM,F$1,FALSE),IF($A$119="Demi produits",VLOOKUP($A146,OUTIL!$CQ:$CV,F$1,FALSE),IF($A$119="Energie  et  lubrifiants",VLOOKUP($A146,OUTIL!$CY:$DD,F$1,FALSE),IF($A$119="Or industriel",VLOOKUP($A146,OUTIL!$DG:$DL,F$1,FALSE),IF($A$119="Produits bruts d'origine animale et vegetale",VLOOKUP($A146,OUTIL!$DO:$DT,F$1,FALSE),IF($A$119="Produits bruts d'origine minerale",VLOOKUP($A146,OUTIL!$DW:$EB,F$1,FALSE),IF($A$119="Produits finis de consommation",VLOOKUP($A146,OUTIL!$EE:$EJ,F$1,FALSE),IF($A$119="Produits finis d'equipement agricole",VLOOKUP($A146,OUTIL!$EM:$ER,F$1,FALSE),IF($A$119="Produits finis d'equipement industriel",VLOOKUP($A146,OUTIL!$EU:$EZ,F$1,FALSE),"Ahmadovitch")))))))))/1000,0)</f>
        <v>811176</v>
      </c>
    </row>
    <row r="147" spans="1:6" ht="16.5" x14ac:dyDescent="0.3">
      <c r="A147">
        <v>28</v>
      </c>
      <c r="B147" s="5" t="str">
        <f>IF($A$119="Alimentation, boissons et tabacs",VLOOKUP(VLOOKUP($A147,OUTIL!$CH:$CM,B$1,FALSE),REF!$K:$L,2,FALSE),IF($A$119="Demi produits",VLOOKUP(VLOOKUP($A147,OUTIL!$CQ:$CV,B$1,FALSE),REF!$N:$O,2,FALSE),IF($A$119="Energie  et  lubrifiants",VLOOKUP(VLOOKUP($A147,OUTIL!$CY:$DD,B$1,FALSE),REF!$Z:$AA,2,FALSE),IF($A$119="Or industriel",VLOOKUP(VLOOKUP($A147,OUTIL!$DG:$DL,B$1,FALSE),REF!$AC:$AD,2,FALSE),IF($A$119="Produits bruts d'origine animale et vegetale",VLOOKUP(VLOOKUP($A147,OUTIL!$DO:$DT,B$1,FALSE),REF!$Q:$R,2,FALSE),IF($A$119="Produits bruts d'origine minerale",VLOOKUP(VLOOKUP($A147,OUTIL!$DW:$EB,B$1,FALSE),REF!$AF:$AG,2,FALSE),IF($A$119="Produits finis de consommation",VLOOKUP(VLOOKUP($A147,OUTIL!$EE:$EJ,B$1,FALSE),REF!$T:$U,2,FALSE),IF($A$119="Produits finis d'equipement agricole",VLOOKUP(VLOOKUP($A147,OUTIL!$EM:$ER,B$1,FALSE),REF!$AI:$AJ,2,FALSE),IF($A$119="Produits finis d'equipement industriel",VLOOKUP(VLOOKUP($A147,OUTIL!$EU:$EZ,B$1,FALSE),REF!$W:$X,2,FALSE),"Ahmadovitch")))))))))</f>
        <v>Réservoirs, bouteilles et fûts métalliques</v>
      </c>
      <c r="C147" s="5">
        <f>ROUND(IF($A$119="Alimentation, boissons et tabacs",VLOOKUP($A147,OUTIL!$CH:$CM,C$1,FALSE),IF($A$119="Demi produits",VLOOKUP($A147,OUTIL!$CQ:$CV,C$1,FALSE),IF($A$119="Energie  et  lubrifiants",VLOOKUP($A147,OUTIL!$CY:$DD,C$1,FALSE),IF($A$119="Or industriel",VLOOKUP($A147,OUTIL!$DG:$DL,C$1,FALSE),IF($A$119="Produits bruts d'origine animale et vegetale",VLOOKUP($A147,OUTIL!$DO:$DT,C$1,FALSE),IF($A$119="Produits bruts d'origine minerale",VLOOKUP($A147,OUTIL!$DW:$EB,C$1,FALSE),IF($A$119="Produits finis de consommation",VLOOKUP($A147,OUTIL!$EE:$EJ,C$1,FALSE),IF($A$119="Produits finis d'equipement agricole",VLOOKUP($A147,OUTIL!$EM:$ER,C$1,FALSE),IF($A$119="Produits finis d'equipement industriel",VLOOKUP($A147,OUTIL!$EU:$EZ,C$1,FALSE),"Ahmadovitch")))))))))/1000,0)</f>
        <v>13431</v>
      </c>
      <c r="D147" s="5">
        <f>ROUND(IF($A$119="Alimentation, boissons et tabacs",VLOOKUP($A147,OUTIL!$CH:$CM,D$1,FALSE),IF($A$119="Demi produits",VLOOKUP($A147,OUTIL!$CQ:$CV,D$1,FALSE),IF($A$119="Energie  et  lubrifiants",VLOOKUP($A147,OUTIL!$CY:$DD,D$1,FALSE),IF($A$119="Or industriel",VLOOKUP($A147,OUTIL!$DG:$DL,D$1,FALSE),IF($A$119="Produits bruts d'origine animale et vegetale",VLOOKUP($A147,OUTIL!$DO:$DT,D$1,FALSE),IF($A$119="Produits bruts d'origine minerale",VLOOKUP($A147,OUTIL!$DW:$EB,D$1,FALSE),IF($A$119="Produits finis de consommation",VLOOKUP($A147,OUTIL!$EE:$EJ,D$1,FALSE),IF($A$119="Produits finis d'equipement agricole",VLOOKUP($A147,OUTIL!$EM:$ER,D$1,FALSE),IF($A$119="Produits finis d'equipement industriel",VLOOKUP($A147,OUTIL!$EU:$EZ,D$1,FALSE),"Ahmadovitch")))))))))/1000,0)</f>
        <v>660443</v>
      </c>
      <c r="E147" s="5">
        <f>ROUND(IF($A$119="Alimentation, boissons et tabacs",VLOOKUP($A147,OUTIL!$CH:$CM,E$1,FALSE),IF($A$119="Demi produits",VLOOKUP($A147,OUTIL!$CQ:$CV,E$1,FALSE),IF($A$119="Energie  et  lubrifiants",VLOOKUP($A147,OUTIL!$CY:$DD,E$1,FALSE),IF($A$119="Or industriel",VLOOKUP($A147,OUTIL!$DG:$DL,E$1,FALSE),IF($A$119="Produits bruts d'origine animale et vegetale",VLOOKUP($A147,OUTIL!$DO:$DT,E$1,FALSE),IF($A$119="Produits bruts d'origine minerale",VLOOKUP($A147,OUTIL!$DW:$EB,E$1,FALSE),IF($A$119="Produits finis de consommation",VLOOKUP($A147,OUTIL!$EE:$EJ,E$1,FALSE),IF($A$119="Produits finis d'equipement agricole",VLOOKUP($A147,OUTIL!$EM:$ER,E$1,FALSE),IF($A$119="Produits finis d'equipement industriel",VLOOKUP($A147,OUTIL!$EU:$EZ,E$1,FALSE),"Ahmadovitch")))))))))/1000,0)</f>
        <v>12112</v>
      </c>
      <c r="F147" s="5">
        <f>ROUND(IF($A$119="Alimentation, boissons et tabacs",VLOOKUP($A147,OUTIL!$CH:$CM,F$1,FALSE),IF($A$119="Demi produits",VLOOKUP($A147,OUTIL!$CQ:$CV,F$1,FALSE),IF($A$119="Energie  et  lubrifiants",VLOOKUP($A147,OUTIL!$CY:$DD,F$1,FALSE),IF($A$119="Or industriel",VLOOKUP($A147,OUTIL!$DG:$DL,F$1,FALSE),IF($A$119="Produits bruts d'origine animale et vegetale",VLOOKUP($A147,OUTIL!$DO:$DT,F$1,FALSE),IF($A$119="Produits bruts d'origine minerale",VLOOKUP($A147,OUTIL!$DW:$EB,F$1,FALSE),IF($A$119="Produits finis de consommation",VLOOKUP($A147,OUTIL!$EE:$EJ,F$1,FALSE),IF($A$119="Produits finis d'equipement agricole",VLOOKUP($A147,OUTIL!$EM:$ER,F$1,FALSE),IF($A$119="Produits finis d'equipement industriel",VLOOKUP($A147,OUTIL!$EU:$EZ,F$1,FALSE),"Ahmadovitch")))))))))/1000,0)</f>
        <v>591481</v>
      </c>
    </row>
    <row r="148" spans="1:6" ht="16.5" x14ac:dyDescent="0.3">
      <c r="A148">
        <v>29</v>
      </c>
      <c r="B148" s="5" t="str">
        <f>IF($A$119="Alimentation, boissons et tabacs",VLOOKUP(VLOOKUP($A148,OUTIL!$CH:$CM,B$1,FALSE),REF!$K:$L,2,FALSE),IF($A$119="Demi produits",VLOOKUP(VLOOKUP($A148,OUTIL!$CQ:$CV,B$1,FALSE),REF!$N:$O,2,FALSE),IF($A$119="Energie  et  lubrifiants",VLOOKUP(VLOOKUP($A148,OUTIL!$CY:$DD,B$1,FALSE),REF!$Z:$AA,2,FALSE),IF($A$119="Or industriel",VLOOKUP(VLOOKUP($A148,OUTIL!$DG:$DL,B$1,FALSE),REF!$AC:$AD,2,FALSE),IF($A$119="Produits bruts d'origine animale et vegetale",VLOOKUP(VLOOKUP($A148,OUTIL!$DO:$DT,B$1,FALSE),REF!$Q:$R,2,FALSE),IF($A$119="Produits bruts d'origine minerale",VLOOKUP(VLOOKUP($A148,OUTIL!$DW:$EB,B$1,FALSE),REF!$AF:$AG,2,FALSE),IF($A$119="Produits finis de consommation",VLOOKUP(VLOOKUP($A148,OUTIL!$EE:$EJ,B$1,FALSE),REF!$T:$U,2,FALSE),IF($A$119="Produits finis d'equipement agricole",VLOOKUP(VLOOKUP($A148,OUTIL!$EM:$ER,B$1,FALSE),REF!$AI:$AJ,2,FALSE),IF($A$119="Produits finis d'equipement industriel",VLOOKUP(VLOOKUP($A148,OUTIL!$EU:$EZ,B$1,FALSE),REF!$W:$X,2,FALSE),"Ahmadovitch")))))))))</f>
        <v>Machines et appareils servant à l'impression</v>
      </c>
      <c r="C148" s="5">
        <f>ROUND(IF($A$119="Alimentation, boissons et tabacs",VLOOKUP($A148,OUTIL!$CH:$CM,C$1,FALSE),IF($A$119="Demi produits",VLOOKUP($A148,OUTIL!$CQ:$CV,C$1,FALSE),IF($A$119="Energie  et  lubrifiants",VLOOKUP($A148,OUTIL!$CY:$DD,C$1,FALSE),IF($A$119="Or industriel",VLOOKUP($A148,OUTIL!$DG:$DL,C$1,FALSE),IF($A$119="Produits bruts d'origine animale et vegetale",VLOOKUP($A148,OUTIL!$DO:$DT,C$1,FALSE),IF($A$119="Produits bruts d'origine minerale",VLOOKUP($A148,OUTIL!$DW:$EB,C$1,FALSE),IF($A$119="Produits finis de consommation",VLOOKUP($A148,OUTIL!$EE:$EJ,C$1,FALSE),IF($A$119="Produits finis d'equipement agricole",VLOOKUP($A148,OUTIL!$EM:$ER,C$1,FALSE),IF($A$119="Produits finis d'equipement industriel",VLOOKUP($A148,OUTIL!$EU:$EZ,C$1,FALSE),"Ahmadovitch")))))))))/1000,0)</f>
        <v>3798</v>
      </c>
      <c r="D148" s="5">
        <f>ROUND(IF($A$119="Alimentation, boissons et tabacs",VLOOKUP($A148,OUTIL!$CH:$CM,D$1,FALSE),IF($A$119="Demi produits",VLOOKUP($A148,OUTIL!$CQ:$CV,D$1,FALSE),IF($A$119="Energie  et  lubrifiants",VLOOKUP($A148,OUTIL!$CY:$DD,D$1,FALSE),IF($A$119="Or industriel",VLOOKUP($A148,OUTIL!$DG:$DL,D$1,FALSE),IF($A$119="Produits bruts d'origine animale et vegetale",VLOOKUP($A148,OUTIL!$DO:$DT,D$1,FALSE),IF($A$119="Produits bruts d'origine minerale",VLOOKUP($A148,OUTIL!$DW:$EB,D$1,FALSE),IF($A$119="Produits finis de consommation",VLOOKUP($A148,OUTIL!$EE:$EJ,D$1,FALSE),IF($A$119="Produits finis d'equipement agricole",VLOOKUP($A148,OUTIL!$EM:$ER,D$1,FALSE),IF($A$119="Produits finis d'equipement industriel",VLOOKUP($A148,OUTIL!$EU:$EZ,D$1,FALSE),"Ahmadovitch")))))))))/1000,0)</f>
        <v>651210</v>
      </c>
      <c r="E148" s="5">
        <f>ROUND(IF($A$119="Alimentation, boissons et tabacs",VLOOKUP($A148,OUTIL!$CH:$CM,E$1,FALSE),IF($A$119="Demi produits",VLOOKUP($A148,OUTIL!$CQ:$CV,E$1,FALSE),IF($A$119="Energie  et  lubrifiants",VLOOKUP($A148,OUTIL!$CY:$DD,E$1,FALSE),IF($A$119="Or industriel",VLOOKUP($A148,OUTIL!$DG:$DL,E$1,FALSE),IF($A$119="Produits bruts d'origine animale et vegetale",VLOOKUP($A148,OUTIL!$DO:$DT,E$1,FALSE),IF($A$119="Produits bruts d'origine minerale",VLOOKUP($A148,OUTIL!$DW:$EB,E$1,FALSE),IF($A$119="Produits finis de consommation",VLOOKUP($A148,OUTIL!$EE:$EJ,E$1,FALSE),IF($A$119="Produits finis d'equipement agricole",VLOOKUP($A148,OUTIL!$EM:$ER,E$1,FALSE),IF($A$119="Produits finis d'equipement industriel",VLOOKUP($A148,OUTIL!$EU:$EZ,E$1,FALSE),"Ahmadovitch")))))))))/1000,0)</f>
        <v>4425</v>
      </c>
      <c r="F148" s="5">
        <f>ROUND(IF($A$119="Alimentation, boissons et tabacs",VLOOKUP($A148,OUTIL!$CH:$CM,F$1,FALSE),IF($A$119="Demi produits",VLOOKUP($A148,OUTIL!$CQ:$CV,F$1,FALSE),IF($A$119="Energie  et  lubrifiants",VLOOKUP($A148,OUTIL!$CY:$DD,F$1,FALSE),IF($A$119="Or industriel",VLOOKUP($A148,OUTIL!$DG:$DL,F$1,FALSE),IF($A$119="Produits bruts d'origine animale et vegetale",VLOOKUP($A148,OUTIL!$DO:$DT,F$1,FALSE),IF($A$119="Produits bruts d'origine minerale",VLOOKUP($A148,OUTIL!$DW:$EB,F$1,FALSE),IF($A$119="Produits finis de consommation",VLOOKUP($A148,OUTIL!$EE:$EJ,F$1,FALSE),IF($A$119="Produits finis d'equipement agricole",VLOOKUP($A148,OUTIL!$EM:$ER,F$1,FALSE),IF($A$119="Produits finis d'equipement industriel",VLOOKUP($A148,OUTIL!$EU:$EZ,F$1,FALSE),"Ahmadovitch")))))))))/1000,0)</f>
        <v>709259</v>
      </c>
    </row>
    <row r="149" spans="1:6" ht="16.5" x14ac:dyDescent="0.3">
      <c r="A149">
        <v>30</v>
      </c>
      <c r="B149" s="5" t="str">
        <f>IF($A$119="Alimentation, boissons et tabacs",VLOOKUP(VLOOKUP($A149,OUTIL!$CH:$CM,B$1,FALSE),REF!$K:$L,2,FALSE),IF($A$119="Demi produits",VLOOKUP(VLOOKUP($A149,OUTIL!$CQ:$CV,B$1,FALSE),REF!$N:$O,2,FALSE),IF($A$119="Energie  et  lubrifiants",VLOOKUP(VLOOKUP($A149,OUTIL!$CY:$DD,B$1,FALSE),REF!$Z:$AA,2,FALSE),IF($A$119="Or industriel",VLOOKUP(VLOOKUP($A149,OUTIL!$DG:$DL,B$1,FALSE),REF!$AC:$AD,2,FALSE),IF($A$119="Produits bruts d'origine animale et vegetale",VLOOKUP(VLOOKUP($A149,OUTIL!$DO:$DT,B$1,FALSE),REF!$Q:$R,2,FALSE),IF($A$119="Produits bruts d'origine minerale",VLOOKUP(VLOOKUP($A149,OUTIL!$DW:$EB,B$1,FALSE),REF!$AF:$AG,2,FALSE),IF($A$119="Produits finis de consommation",VLOOKUP(VLOOKUP($A149,OUTIL!$EE:$EJ,B$1,FALSE),REF!$T:$U,2,FALSE),IF($A$119="Produits finis d'equipement agricole",VLOOKUP(VLOOKUP($A149,OUTIL!$EM:$ER,B$1,FALSE),REF!$AI:$AJ,2,FALSE),IF($A$119="Produits finis d'equipement industriel",VLOOKUP(VLOOKUP($A149,OUTIL!$EU:$EZ,B$1,FALSE),REF!$W:$X,2,FALSE),"Ahmadovitch")))))))))</f>
        <v>Machines pour le travail du caoutchouc ou des plastiques</v>
      </c>
      <c r="C149" s="5">
        <f>ROUND(IF($A$119="Alimentation, boissons et tabacs",VLOOKUP($A149,OUTIL!$CH:$CM,C$1,FALSE),IF($A$119="Demi produits",VLOOKUP($A149,OUTIL!$CQ:$CV,C$1,FALSE),IF($A$119="Energie  et  lubrifiants",VLOOKUP($A149,OUTIL!$CY:$DD,C$1,FALSE),IF($A$119="Or industriel",VLOOKUP($A149,OUTIL!$DG:$DL,C$1,FALSE),IF($A$119="Produits bruts d'origine animale et vegetale",VLOOKUP($A149,OUTIL!$DO:$DT,C$1,FALSE),IF($A$119="Produits bruts d'origine minerale",VLOOKUP($A149,OUTIL!$DW:$EB,C$1,FALSE),IF($A$119="Produits finis de consommation",VLOOKUP($A149,OUTIL!$EE:$EJ,C$1,FALSE),IF($A$119="Produits finis d'equipement agricole",VLOOKUP($A149,OUTIL!$EM:$ER,C$1,FALSE),IF($A$119="Produits finis d'equipement industriel",VLOOKUP($A149,OUTIL!$EU:$EZ,C$1,FALSE),"Ahmadovitch")))))))))/1000,0)</f>
        <v>6128</v>
      </c>
      <c r="D149" s="5">
        <f>ROUND(IF($A$119="Alimentation, boissons et tabacs",VLOOKUP($A149,OUTIL!$CH:$CM,D$1,FALSE),IF($A$119="Demi produits",VLOOKUP($A149,OUTIL!$CQ:$CV,D$1,FALSE),IF($A$119="Energie  et  lubrifiants",VLOOKUP($A149,OUTIL!$CY:$DD,D$1,FALSE),IF($A$119="Or industriel",VLOOKUP($A149,OUTIL!$DG:$DL,D$1,FALSE),IF($A$119="Produits bruts d'origine animale et vegetale",VLOOKUP($A149,OUTIL!$DO:$DT,D$1,FALSE),IF($A$119="Produits bruts d'origine minerale",VLOOKUP($A149,OUTIL!$DW:$EB,D$1,FALSE),IF($A$119="Produits finis de consommation",VLOOKUP($A149,OUTIL!$EE:$EJ,D$1,FALSE),IF($A$119="Produits finis d'equipement agricole",VLOOKUP($A149,OUTIL!$EM:$ER,D$1,FALSE),IF($A$119="Produits finis d'equipement industriel",VLOOKUP($A149,OUTIL!$EU:$EZ,D$1,FALSE),"Ahmadovitch")))))))))/1000,0)</f>
        <v>641285</v>
      </c>
      <c r="E149" s="5">
        <f>ROUND(IF($A$119="Alimentation, boissons et tabacs",VLOOKUP($A149,OUTIL!$CH:$CM,E$1,FALSE),IF($A$119="Demi produits",VLOOKUP($A149,OUTIL!$CQ:$CV,E$1,FALSE),IF($A$119="Energie  et  lubrifiants",VLOOKUP($A149,OUTIL!$CY:$DD,E$1,FALSE),IF($A$119="Or industriel",VLOOKUP($A149,OUTIL!$DG:$DL,E$1,FALSE),IF($A$119="Produits bruts d'origine animale et vegetale",VLOOKUP($A149,OUTIL!$DO:$DT,E$1,FALSE),IF($A$119="Produits bruts d'origine minerale",VLOOKUP($A149,OUTIL!$DW:$EB,E$1,FALSE),IF($A$119="Produits finis de consommation",VLOOKUP($A149,OUTIL!$EE:$EJ,E$1,FALSE),IF($A$119="Produits finis d'equipement agricole",VLOOKUP($A149,OUTIL!$EM:$ER,E$1,FALSE),IF($A$119="Produits finis d'equipement industriel",VLOOKUP($A149,OUTIL!$EU:$EZ,E$1,FALSE),"Ahmadovitch")))))))))/1000,0)</f>
        <v>9014</v>
      </c>
      <c r="F149" s="5">
        <f>ROUND(IF($A$119="Alimentation, boissons et tabacs",VLOOKUP($A149,OUTIL!$CH:$CM,F$1,FALSE),IF($A$119="Demi produits",VLOOKUP($A149,OUTIL!$CQ:$CV,F$1,FALSE),IF($A$119="Energie  et  lubrifiants",VLOOKUP($A149,OUTIL!$CY:$DD,F$1,FALSE),IF($A$119="Or industriel",VLOOKUP($A149,OUTIL!$DG:$DL,F$1,FALSE),IF($A$119="Produits bruts d'origine animale et vegetale",VLOOKUP($A149,OUTIL!$DO:$DT,F$1,FALSE),IF($A$119="Produits bruts d'origine minerale",VLOOKUP($A149,OUTIL!$DW:$EB,F$1,FALSE),IF($A$119="Produits finis de consommation",VLOOKUP($A149,OUTIL!$EE:$EJ,F$1,FALSE),IF($A$119="Produits finis d'equipement agricole",VLOOKUP($A149,OUTIL!$EM:$ER,F$1,FALSE),IF($A$119="Produits finis d'equipement industriel",VLOOKUP($A149,OUTIL!$EU:$EZ,F$1,FALSE),"Ahmadovitch")))))))))/1000,0)</f>
        <v>939640</v>
      </c>
    </row>
    <row r="150" spans="1:6" ht="16.5" x14ac:dyDescent="0.3">
      <c r="A150">
        <v>31</v>
      </c>
      <c r="B150" s="5" t="str">
        <f>IF($A$119="Alimentation, boissons et tabacs",VLOOKUP(VLOOKUP($A150,OUTIL!$CH:$CM,B$1,FALSE),REF!$K:$L,2,FALSE),IF($A$119="Demi produits",VLOOKUP(VLOOKUP($A150,OUTIL!$CQ:$CV,B$1,FALSE),REF!$N:$O,2,FALSE),IF($A$119="Energie  et  lubrifiants",VLOOKUP(VLOOKUP($A150,OUTIL!$CY:$DD,B$1,FALSE),REF!$Z:$AA,2,FALSE),IF($A$119="Or industriel",VLOOKUP(VLOOKUP($A150,OUTIL!$DG:$DL,B$1,FALSE),REF!$AC:$AD,2,FALSE),IF($A$119="Produits bruts d'origine animale et vegetale",VLOOKUP(VLOOKUP($A150,OUTIL!$DO:$DT,B$1,FALSE),REF!$Q:$R,2,FALSE),IF($A$119="Produits bruts d'origine minerale",VLOOKUP(VLOOKUP($A150,OUTIL!$DW:$EB,B$1,FALSE),REF!$AF:$AG,2,FALSE),IF($A$119="Produits finis de consommation",VLOOKUP(VLOOKUP($A150,OUTIL!$EE:$EJ,B$1,FALSE),REF!$T:$U,2,FALSE),IF($A$119="Produits finis d'equipement agricole",VLOOKUP(VLOOKUP($A150,OUTIL!$EM:$ER,B$1,FALSE),REF!$AI:$AJ,2,FALSE),IF($A$119="Produits finis d'equipement industriel",VLOOKUP(VLOOKUP($A150,OUTIL!$EU:$EZ,B$1,FALSE),REF!$W:$X,2,FALSE),"Ahmadovitch")))))))))</f>
        <v>Moules, modèles et plaques de fond pour moules</v>
      </c>
      <c r="C150" s="5">
        <f>ROUND(IF($A$119="Alimentation, boissons et tabacs",VLOOKUP($A150,OUTIL!$CH:$CM,C$1,FALSE),IF($A$119="Demi produits",VLOOKUP($A150,OUTIL!$CQ:$CV,C$1,FALSE),IF($A$119="Energie  et  lubrifiants",VLOOKUP($A150,OUTIL!$CY:$DD,C$1,FALSE),IF($A$119="Or industriel",VLOOKUP($A150,OUTIL!$DG:$DL,C$1,FALSE),IF($A$119="Produits bruts d'origine animale et vegetale",VLOOKUP($A150,OUTIL!$DO:$DT,C$1,FALSE),IF($A$119="Produits bruts d'origine minerale",VLOOKUP($A150,OUTIL!$DW:$EB,C$1,FALSE),IF($A$119="Produits finis de consommation",VLOOKUP($A150,OUTIL!$EE:$EJ,C$1,FALSE),IF($A$119="Produits finis d'equipement agricole",VLOOKUP($A150,OUTIL!$EM:$ER,C$1,FALSE),IF($A$119="Produits finis d'equipement industriel",VLOOKUP($A150,OUTIL!$EU:$EZ,C$1,FALSE),"Ahmadovitch")))))))))/1000,0)</f>
        <v>4611</v>
      </c>
      <c r="D150" s="5">
        <f>ROUND(IF($A$119="Alimentation, boissons et tabacs",VLOOKUP($A150,OUTIL!$CH:$CM,D$1,FALSE),IF($A$119="Demi produits",VLOOKUP($A150,OUTIL!$CQ:$CV,D$1,FALSE),IF($A$119="Energie  et  lubrifiants",VLOOKUP($A150,OUTIL!$CY:$DD,D$1,FALSE),IF($A$119="Or industriel",VLOOKUP($A150,OUTIL!$DG:$DL,D$1,FALSE),IF($A$119="Produits bruts d'origine animale et vegetale",VLOOKUP($A150,OUTIL!$DO:$DT,D$1,FALSE),IF($A$119="Produits bruts d'origine minerale",VLOOKUP($A150,OUTIL!$DW:$EB,D$1,FALSE),IF($A$119="Produits finis de consommation",VLOOKUP($A150,OUTIL!$EE:$EJ,D$1,FALSE),IF($A$119="Produits finis d'equipement agricole",VLOOKUP($A150,OUTIL!$EM:$ER,D$1,FALSE),IF($A$119="Produits finis d'equipement industriel",VLOOKUP($A150,OUTIL!$EU:$EZ,D$1,FALSE),"Ahmadovitch")))))))))/1000,0)</f>
        <v>634078</v>
      </c>
      <c r="E150" s="5">
        <f>ROUND(IF($A$119="Alimentation, boissons et tabacs",VLOOKUP($A150,OUTIL!$CH:$CM,E$1,FALSE),IF($A$119="Demi produits",VLOOKUP($A150,OUTIL!$CQ:$CV,E$1,FALSE),IF($A$119="Energie  et  lubrifiants",VLOOKUP($A150,OUTIL!$CY:$DD,E$1,FALSE),IF($A$119="Or industriel",VLOOKUP($A150,OUTIL!$DG:$DL,E$1,FALSE),IF($A$119="Produits bruts d'origine animale et vegetale",VLOOKUP($A150,OUTIL!$DO:$DT,E$1,FALSE),IF($A$119="Produits bruts d'origine minerale",VLOOKUP($A150,OUTIL!$DW:$EB,E$1,FALSE),IF($A$119="Produits finis de consommation",VLOOKUP($A150,OUTIL!$EE:$EJ,E$1,FALSE),IF($A$119="Produits finis d'equipement agricole",VLOOKUP($A150,OUTIL!$EM:$ER,E$1,FALSE),IF($A$119="Produits finis d'equipement industriel",VLOOKUP($A150,OUTIL!$EU:$EZ,E$1,FALSE),"Ahmadovitch")))))))))/1000,0)</f>
        <v>5243</v>
      </c>
      <c r="F150" s="5">
        <f>ROUND(IF($A$119="Alimentation, boissons et tabacs",VLOOKUP($A150,OUTIL!$CH:$CM,F$1,FALSE),IF($A$119="Demi produits",VLOOKUP($A150,OUTIL!$CQ:$CV,F$1,FALSE),IF($A$119="Energie  et  lubrifiants",VLOOKUP($A150,OUTIL!$CY:$DD,F$1,FALSE),IF($A$119="Or industriel",VLOOKUP($A150,OUTIL!$DG:$DL,F$1,FALSE),IF($A$119="Produits bruts d'origine animale et vegetale",VLOOKUP($A150,OUTIL!$DO:$DT,F$1,FALSE),IF($A$119="Produits bruts d'origine minerale",VLOOKUP($A150,OUTIL!$DW:$EB,F$1,FALSE),IF($A$119="Produits finis de consommation",VLOOKUP($A150,OUTIL!$EE:$EJ,F$1,FALSE),IF($A$119="Produits finis d'equipement agricole",VLOOKUP($A150,OUTIL!$EM:$ER,F$1,FALSE),IF($A$119="Produits finis d'equipement industriel",VLOOKUP($A150,OUTIL!$EU:$EZ,F$1,FALSE),"Ahmadovitch")))))))))/1000,0)</f>
        <v>711901</v>
      </c>
    </row>
    <row r="151" spans="1:6" ht="16.5" x14ac:dyDescent="0.3">
      <c r="A151">
        <v>32</v>
      </c>
      <c r="B151" s="5" t="str">
        <f>IF($A$119="Alimentation, boissons et tabacs",VLOOKUP(VLOOKUP($A151,OUTIL!$CH:$CM,B$1,FALSE),REF!$K:$L,2,FALSE),IF($A$119="Demi produits",VLOOKUP(VLOOKUP($A151,OUTIL!$CQ:$CV,B$1,FALSE),REF!$N:$O,2,FALSE),IF($A$119="Energie  et  lubrifiants",VLOOKUP(VLOOKUP($A151,OUTIL!$CY:$DD,B$1,FALSE),REF!$Z:$AA,2,FALSE),IF($A$119="Or industriel",VLOOKUP(VLOOKUP($A151,OUTIL!$DG:$DL,B$1,FALSE),REF!$AC:$AD,2,FALSE),IF($A$119="Produits bruts d'origine animale et vegetale",VLOOKUP(VLOOKUP($A151,OUTIL!$DO:$DT,B$1,FALSE),REF!$Q:$R,2,FALSE),IF($A$119="Produits bruts d'origine minerale",VLOOKUP(VLOOKUP($A151,OUTIL!$DW:$EB,B$1,FALSE),REF!$AF:$AG,2,FALSE),IF($A$119="Produits finis de consommation",VLOOKUP(VLOOKUP($A151,OUTIL!$EE:$EJ,B$1,FALSE),REF!$T:$U,2,FALSE),IF($A$119="Produits finis d'equipement agricole",VLOOKUP(VLOOKUP($A151,OUTIL!$EM:$ER,B$1,FALSE),REF!$AI:$AJ,2,FALSE),IF($A$119="Produits finis d'equipement industriel",VLOOKUP(VLOOKUP($A151,OUTIL!$EU:$EZ,B$1,FALSE),REF!$W:$X,2,FALSE),"Ahmadovitch")))))))))</f>
        <v>Parties des machines ou appareils des n°s 84.25 à 84.30</v>
      </c>
      <c r="C151" s="5">
        <f>ROUND(IF($A$119="Alimentation, boissons et tabacs",VLOOKUP($A151,OUTIL!$CH:$CM,C$1,FALSE),IF($A$119="Demi produits",VLOOKUP($A151,OUTIL!$CQ:$CV,C$1,FALSE),IF($A$119="Energie  et  lubrifiants",VLOOKUP($A151,OUTIL!$CY:$DD,C$1,FALSE),IF($A$119="Or industriel",VLOOKUP($A151,OUTIL!$DG:$DL,C$1,FALSE),IF($A$119="Produits bruts d'origine animale et vegetale",VLOOKUP($A151,OUTIL!$DO:$DT,C$1,FALSE),IF($A$119="Produits bruts d'origine minerale",VLOOKUP($A151,OUTIL!$DW:$EB,C$1,FALSE),IF($A$119="Produits finis de consommation",VLOOKUP($A151,OUTIL!$EE:$EJ,C$1,FALSE),IF($A$119="Produits finis d'equipement agricole",VLOOKUP($A151,OUTIL!$EM:$ER,C$1,FALSE),IF($A$119="Produits finis d'equipement industriel",VLOOKUP($A151,OUTIL!$EU:$EZ,C$1,FALSE),"Ahmadovitch")))))))))/1000,0)</f>
        <v>16806</v>
      </c>
      <c r="D151" s="5">
        <f>ROUND(IF($A$119="Alimentation, boissons et tabacs",VLOOKUP($A151,OUTIL!$CH:$CM,D$1,FALSE),IF($A$119="Demi produits",VLOOKUP($A151,OUTIL!$CQ:$CV,D$1,FALSE),IF($A$119="Energie  et  lubrifiants",VLOOKUP($A151,OUTIL!$CY:$DD,D$1,FALSE),IF($A$119="Or industriel",VLOOKUP($A151,OUTIL!$DG:$DL,D$1,FALSE),IF($A$119="Produits bruts d'origine animale et vegetale",VLOOKUP($A151,OUTIL!$DO:$DT,D$1,FALSE),IF($A$119="Produits bruts d'origine minerale",VLOOKUP($A151,OUTIL!$DW:$EB,D$1,FALSE),IF($A$119="Produits finis de consommation",VLOOKUP($A151,OUTIL!$EE:$EJ,D$1,FALSE),IF($A$119="Produits finis d'equipement agricole",VLOOKUP($A151,OUTIL!$EM:$ER,D$1,FALSE),IF($A$119="Produits finis d'equipement industriel",VLOOKUP($A151,OUTIL!$EU:$EZ,D$1,FALSE),"Ahmadovitch")))))))))/1000,0)</f>
        <v>610212</v>
      </c>
      <c r="E151" s="5">
        <f>ROUND(IF($A$119="Alimentation, boissons et tabacs",VLOOKUP($A151,OUTIL!$CH:$CM,E$1,FALSE),IF($A$119="Demi produits",VLOOKUP($A151,OUTIL!$CQ:$CV,E$1,FALSE),IF($A$119="Energie  et  lubrifiants",VLOOKUP($A151,OUTIL!$CY:$DD,E$1,FALSE),IF($A$119="Or industriel",VLOOKUP($A151,OUTIL!$DG:$DL,E$1,FALSE),IF($A$119="Produits bruts d'origine animale et vegetale",VLOOKUP($A151,OUTIL!$DO:$DT,E$1,FALSE),IF($A$119="Produits bruts d'origine minerale",VLOOKUP($A151,OUTIL!$DW:$EB,E$1,FALSE),IF($A$119="Produits finis de consommation",VLOOKUP($A151,OUTIL!$EE:$EJ,E$1,FALSE),IF($A$119="Produits finis d'equipement agricole",VLOOKUP($A151,OUTIL!$EM:$ER,E$1,FALSE),IF($A$119="Produits finis d'equipement industriel",VLOOKUP($A151,OUTIL!$EU:$EZ,E$1,FALSE),"Ahmadovitch")))))))))/1000,0)</f>
        <v>7319</v>
      </c>
      <c r="F151" s="5">
        <f>ROUND(IF($A$119="Alimentation, boissons et tabacs",VLOOKUP($A151,OUTIL!$CH:$CM,F$1,FALSE),IF($A$119="Demi produits",VLOOKUP($A151,OUTIL!$CQ:$CV,F$1,FALSE),IF($A$119="Energie  et  lubrifiants",VLOOKUP($A151,OUTIL!$CY:$DD,F$1,FALSE),IF($A$119="Or industriel",VLOOKUP($A151,OUTIL!$DG:$DL,F$1,FALSE),IF($A$119="Produits bruts d'origine animale et vegetale",VLOOKUP($A151,OUTIL!$DO:$DT,F$1,FALSE),IF($A$119="Produits bruts d'origine minerale",VLOOKUP($A151,OUTIL!$DW:$EB,F$1,FALSE),IF($A$119="Produits finis de consommation",VLOOKUP($A151,OUTIL!$EE:$EJ,F$1,FALSE),IF($A$119="Produits finis d'equipement agricole",VLOOKUP($A151,OUTIL!$EM:$ER,F$1,FALSE),IF($A$119="Produits finis d'equipement industriel",VLOOKUP($A151,OUTIL!$EU:$EZ,F$1,FALSE),"Ahmadovitch")))))))))/1000,0)</f>
        <v>551577</v>
      </c>
    </row>
    <row r="152" spans="1:6" ht="16.5" x14ac:dyDescent="0.3">
      <c r="A152">
        <v>33</v>
      </c>
      <c r="B152" s="5" t="str">
        <f>IF($A$119="Alimentation, boissons et tabacs",VLOOKUP(VLOOKUP($A152,OUTIL!$CH:$CM,B$1,FALSE),REF!$K:$L,2,FALSE),IF($A$119="Demi produits",VLOOKUP(VLOOKUP($A152,OUTIL!$CQ:$CV,B$1,FALSE),REF!$N:$O,2,FALSE),IF($A$119="Energie  et  lubrifiants",VLOOKUP(VLOOKUP($A152,OUTIL!$CY:$DD,B$1,FALSE),REF!$Z:$AA,2,FALSE),IF($A$119="Or industriel",VLOOKUP(VLOOKUP($A152,OUTIL!$DG:$DL,B$1,FALSE),REF!$AC:$AD,2,FALSE),IF($A$119="Produits bruts d'origine animale et vegetale",VLOOKUP(VLOOKUP($A152,OUTIL!$DO:$DT,B$1,FALSE),REF!$Q:$R,2,FALSE),IF($A$119="Produits bruts d'origine minerale",VLOOKUP(VLOOKUP($A152,OUTIL!$DW:$EB,B$1,FALSE),REF!$AF:$AG,2,FALSE),IF($A$119="Produits finis de consommation",VLOOKUP(VLOOKUP($A152,OUTIL!$EE:$EJ,B$1,FALSE),REF!$T:$U,2,FALSE),IF($A$119="Produits finis d'equipement agricole",VLOOKUP(VLOOKUP($A152,OUTIL!$EM:$ER,B$1,FALSE),REF!$AI:$AJ,2,FALSE),IF($A$119="Produits finis d'equipement industriel",VLOOKUP(VLOOKUP($A152,OUTIL!$EU:$EZ,B$1,FALSE),REF!$W:$X,2,FALSE),"Ahmadovitch")))))))))</f>
        <v>Arbres de transmission, manivelles, vilebrequins</v>
      </c>
      <c r="C152" s="5">
        <f>ROUND(IF($A$119="Alimentation, boissons et tabacs",VLOOKUP($A152,OUTIL!$CH:$CM,C$1,FALSE),IF($A$119="Demi produits",VLOOKUP($A152,OUTIL!$CQ:$CV,C$1,FALSE),IF($A$119="Energie  et  lubrifiants",VLOOKUP($A152,OUTIL!$CY:$DD,C$1,FALSE),IF($A$119="Or industriel",VLOOKUP($A152,OUTIL!$DG:$DL,C$1,FALSE),IF($A$119="Produits bruts d'origine animale et vegetale",VLOOKUP($A152,OUTIL!$DO:$DT,C$1,FALSE),IF($A$119="Produits bruts d'origine minerale",VLOOKUP($A152,OUTIL!$DW:$EB,C$1,FALSE),IF($A$119="Produits finis de consommation",VLOOKUP($A152,OUTIL!$EE:$EJ,C$1,FALSE),IF($A$119="Produits finis d'equipement agricole",VLOOKUP($A152,OUTIL!$EM:$ER,C$1,FALSE),IF($A$119="Produits finis d'equipement industriel",VLOOKUP($A152,OUTIL!$EU:$EZ,C$1,FALSE),"Ahmadovitch")))))))))/1000,0)</f>
        <v>3277</v>
      </c>
      <c r="D152" s="5">
        <f>ROUND(IF($A$119="Alimentation, boissons et tabacs",VLOOKUP($A152,OUTIL!$CH:$CM,D$1,FALSE),IF($A$119="Demi produits",VLOOKUP($A152,OUTIL!$CQ:$CV,D$1,FALSE),IF($A$119="Energie  et  lubrifiants",VLOOKUP($A152,OUTIL!$CY:$DD,D$1,FALSE),IF($A$119="Or industriel",VLOOKUP($A152,OUTIL!$DG:$DL,D$1,FALSE),IF($A$119="Produits bruts d'origine animale et vegetale",VLOOKUP($A152,OUTIL!$DO:$DT,D$1,FALSE),IF($A$119="Produits bruts d'origine minerale",VLOOKUP($A152,OUTIL!$DW:$EB,D$1,FALSE),IF($A$119="Produits finis de consommation",VLOOKUP($A152,OUTIL!$EE:$EJ,D$1,FALSE),IF($A$119="Produits finis d'equipement agricole",VLOOKUP($A152,OUTIL!$EM:$ER,D$1,FALSE),IF($A$119="Produits finis d'equipement industriel",VLOOKUP($A152,OUTIL!$EU:$EZ,D$1,FALSE),"Ahmadovitch")))))))))/1000,0)</f>
        <v>584214</v>
      </c>
      <c r="E152" s="5">
        <f>ROUND(IF($A$119="Alimentation, boissons et tabacs",VLOOKUP($A152,OUTIL!$CH:$CM,E$1,FALSE),IF($A$119="Demi produits",VLOOKUP($A152,OUTIL!$CQ:$CV,E$1,FALSE),IF($A$119="Energie  et  lubrifiants",VLOOKUP($A152,OUTIL!$CY:$DD,E$1,FALSE),IF($A$119="Or industriel",VLOOKUP($A152,OUTIL!$DG:$DL,E$1,FALSE),IF($A$119="Produits bruts d'origine animale et vegetale",VLOOKUP($A152,OUTIL!$DO:$DT,E$1,FALSE),IF($A$119="Produits bruts d'origine minerale",VLOOKUP($A152,OUTIL!$DW:$EB,E$1,FALSE),IF($A$119="Produits finis de consommation",VLOOKUP($A152,OUTIL!$EE:$EJ,E$1,FALSE),IF($A$119="Produits finis d'equipement agricole",VLOOKUP($A152,OUTIL!$EM:$ER,E$1,FALSE),IF($A$119="Produits finis d'equipement industriel",VLOOKUP($A152,OUTIL!$EU:$EZ,E$1,FALSE),"Ahmadovitch")))))))))/1000,0)</f>
        <v>2745</v>
      </c>
      <c r="F152" s="5">
        <f>ROUND(IF($A$119="Alimentation, boissons et tabacs",VLOOKUP($A152,OUTIL!$CH:$CM,F$1,FALSE),IF($A$119="Demi produits",VLOOKUP($A152,OUTIL!$CQ:$CV,F$1,FALSE),IF($A$119="Energie  et  lubrifiants",VLOOKUP($A152,OUTIL!$CY:$DD,F$1,FALSE),IF($A$119="Or industriel",VLOOKUP($A152,OUTIL!$DG:$DL,F$1,FALSE),IF($A$119="Produits bruts d'origine animale et vegetale",VLOOKUP($A152,OUTIL!$DO:$DT,F$1,FALSE),IF($A$119="Produits bruts d'origine minerale",VLOOKUP($A152,OUTIL!$DW:$EB,F$1,FALSE),IF($A$119="Produits finis de consommation",VLOOKUP($A152,OUTIL!$EE:$EJ,F$1,FALSE),IF($A$119="Produits finis d'equipement agricole",VLOOKUP($A152,OUTIL!$EM:$ER,F$1,FALSE),IF($A$119="Produits finis d'equipement industriel",VLOOKUP($A152,OUTIL!$EU:$EZ,F$1,FALSE),"Ahmadovitch")))))))))/1000,0)</f>
        <v>430571</v>
      </c>
    </row>
    <row r="153" spans="1:6" ht="16.5" x14ac:dyDescent="0.3">
      <c r="A153">
        <v>34</v>
      </c>
      <c r="B153" s="5" t="str">
        <f>IF($A$119="Alimentation, boissons et tabacs",VLOOKUP(VLOOKUP($A153,OUTIL!$CH:$CM,B$1,FALSE),REF!$K:$L,2,FALSE),IF($A$119="Demi produits",VLOOKUP(VLOOKUP($A153,OUTIL!$CQ:$CV,B$1,FALSE),REF!$N:$O,2,FALSE),IF($A$119="Energie  et  lubrifiants",VLOOKUP(VLOOKUP($A153,OUTIL!$CY:$DD,B$1,FALSE),REF!$Z:$AA,2,FALSE),IF($A$119="Or industriel",VLOOKUP(VLOOKUP($A153,OUTIL!$DG:$DL,B$1,FALSE),REF!$AC:$AD,2,FALSE),IF($A$119="Produits bruts d'origine animale et vegetale",VLOOKUP(VLOOKUP($A153,OUTIL!$DO:$DT,B$1,FALSE),REF!$Q:$R,2,FALSE),IF($A$119="Produits bruts d'origine minerale",VLOOKUP(VLOOKUP($A153,OUTIL!$DW:$EB,B$1,FALSE),REF!$AF:$AG,2,FALSE),IF($A$119="Produits finis de consommation",VLOOKUP(VLOOKUP($A153,OUTIL!$EE:$EJ,B$1,FALSE),REF!$T:$U,2,FALSE),IF($A$119="Produits finis d'equipement agricole",VLOOKUP(VLOOKUP($A153,OUTIL!$EM:$ER,B$1,FALSE),REF!$AI:$AJ,2,FALSE),IF($A$119="Produits finis d'equipement industriel",VLOOKUP(VLOOKUP($A153,OUTIL!$EU:$EZ,B$1,FALSE),REF!$W:$X,2,FALSE),"Ahmadovitch")))))))))</f>
        <v>Machines à trier, concasser, broyer ou agglomérer</v>
      </c>
      <c r="C153" s="5">
        <f>ROUND(IF($A$119="Alimentation, boissons et tabacs",VLOOKUP($A153,OUTIL!$CH:$CM,C$1,FALSE),IF($A$119="Demi produits",VLOOKUP($A153,OUTIL!$CQ:$CV,C$1,FALSE),IF($A$119="Energie  et  lubrifiants",VLOOKUP($A153,OUTIL!$CY:$DD,C$1,FALSE),IF($A$119="Or industriel",VLOOKUP($A153,OUTIL!$DG:$DL,C$1,FALSE),IF($A$119="Produits bruts d'origine animale et vegetale",VLOOKUP($A153,OUTIL!$DO:$DT,C$1,FALSE),IF($A$119="Produits bruts d'origine minerale",VLOOKUP($A153,OUTIL!$DW:$EB,C$1,FALSE),IF($A$119="Produits finis de consommation",VLOOKUP($A153,OUTIL!$EE:$EJ,C$1,FALSE),IF($A$119="Produits finis d'equipement agricole",VLOOKUP($A153,OUTIL!$EM:$ER,C$1,FALSE),IF($A$119="Produits finis d'equipement industriel",VLOOKUP($A153,OUTIL!$EU:$EZ,C$1,FALSE),"Ahmadovitch")))))))))/1000,0)</f>
        <v>10616</v>
      </c>
      <c r="D153" s="5">
        <f>ROUND(IF($A$119="Alimentation, boissons et tabacs",VLOOKUP($A153,OUTIL!$CH:$CM,D$1,FALSE),IF($A$119="Demi produits",VLOOKUP($A153,OUTIL!$CQ:$CV,D$1,FALSE),IF($A$119="Energie  et  lubrifiants",VLOOKUP($A153,OUTIL!$CY:$DD,D$1,FALSE),IF($A$119="Or industriel",VLOOKUP($A153,OUTIL!$DG:$DL,D$1,FALSE),IF($A$119="Produits bruts d'origine animale et vegetale",VLOOKUP($A153,OUTIL!$DO:$DT,D$1,FALSE),IF($A$119="Produits bruts d'origine minerale",VLOOKUP($A153,OUTIL!$DW:$EB,D$1,FALSE),IF($A$119="Produits finis de consommation",VLOOKUP($A153,OUTIL!$EE:$EJ,D$1,FALSE),IF($A$119="Produits finis d'equipement agricole",VLOOKUP($A153,OUTIL!$EM:$ER,D$1,FALSE),IF($A$119="Produits finis d'equipement industriel",VLOOKUP($A153,OUTIL!$EU:$EZ,D$1,FALSE),"Ahmadovitch")))))))))/1000,0)</f>
        <v>568777</v>
      </c>
      <c r="E153" s="5">
        <f>ROUND(IF($A$119="Alimentation, boissons et tabacs",VLOOKUP($A153,OUTIL!$CH:$CM,E$1,FALSE),IF($A$119="Demi produits",VLOOKUP($A153,OUTIL!$CQ:$CV,E$1,FALSE),IF($A$119="Energie  et  lubrifiants",VLOOKUP($A153,OUTIL!$CY:$DD,E$1,FALSE),IF($A$119="Or industriel",VLOOKUP($A153,OUTIL!$DG:$DL,E$1,FALSE),IF($A$119="Produits bruts d'origine animale et vegetale",VLOOKUP($A153,OUTIL!$DO:$DT,E$1,FALSE),IF($A$119="Produits bruts d'origine minerale",VLOOKUP($A153,OUTIL!$DW:$EB,E$1,FALSE),IF($A$119="Produits finis de consommation",VLOOKUP($A153,OUTIL!$EE:$EJ,E$1,FALSE),IF($A$119="Produits finis d'equipement agricole",VLOOKUP($A153,OUTIL!$EM:$ER,E$1,FALSE),IF($A$119="Produits finis d'equipement industriel",VLOOKUP($A153,OUTIL!$EU:$EZ,E$1,FALSE),"Ahmadovitch")))))))))/1000,0)</f>
        <v>8223</v>
      </c>
      <c r="F153" s="5">
        <f>ROUND(IF($A$119="Alimentation, boissons et tabacs",VLOOKUP($A153,OUTIL!$CH:$CM,F$1,FALSE),IF($A$119="Demi produits",VLOOKUP($A153,OUTIL!$CQ:$CV,F$1,FALSE),IF($A$119="Energie  et  lubrifiants",VLOOKUP($A153,OUTIL!$CY:$DD,F$1,FALSE),IF($A$119="Or industriel",VLOOKUP($A153,OUTIL!$DG:$DL,F$1,FALSE),IF($A$119="Produits bruts d'origine animale et vegetale",VLOOKUP($A153,OUTIL!$DO:$DT,F$1,FALSE),IF($A$119="Produits bruts d'origine minerale",VLOOKUP($A153,OUTIL!$DW:$EB,F$1,FALSE),IF($A$119="Produits finis de consommation",VLOOKUP($A153,OUTIL!$EE:$EJ,F$1,FALSE),IF($A$119="Produits finis d'equipement agricole",VLOOKUP($A153,OUTIL!$EM:$ER,F$1,FALSE),IF($A$119="Produits finis d'equipement industriel",VLOOKUP($A153,OUTIL!$EU:$EZ,F$1,FALSE),"Ahmadovitch")))))))))/1000,0)</f>
        <v>557290</v>
      </c>
    </row>
    <row r="154" spans="1:6" ht="16.5" x14ac:dyDescent="0.3">
      <c r="A154">
        <v>35</v>
      </c>
      <c r="B154" s="5" t="str">
        <f>IF($A$119="Alimentation, boissons et tabacs",VLOOKUP(VLOOKUP($A154,OUTIL!$CH:$CM,B$1,FALSE),REF!$K:$L,2,FALSE),IF($A$119="Demi produits",VLOOKUP(VLOOKUP($A154,OUTIL!$CQ:$CV,B$1,FALSE),REF!$N:$O,2,FALSE),IF($A$119="Energie  et  lubrifiants",VLOOKUP(VLOOKUP($A154,OUTIL!$CY:$DD,B$1,FALSE),REF!$Z:$AA,2,FALSE),IF($A$119="Or industriel",VLOOKUP(VLOOKUP($A154,OUTIL!$DG:$DL,B$1,FALSE),REF!$AC:$AD,2,FALSE),IF($A$119="Produits bruts d'origine animale et vegetale",VLOOKUP(VLOOKUP($A154,OUTIL!$DO:$DT,B$1,FALSE),REF!$Q:$R,2,FALSE),IF($A$119="Produits bruts d'origine minerale",VLOOKUP(VLOOKUP($A154,OUTIL!$DW:$EB,B$1,FALSE),REF!$AF:$AG,2,FALSE),IF($A$119="Produits finis de consommation",VLOOKUP(VLOOKUP($A154,OUTIL!$EE:$EJ,B$1,FALSE),REF!$T:$U,2,FALSE),IF($A$119="Produits finis d'equipement agricole",VLOOKUP(VLOOKUP($A154,OUTIL!$EM:$ER,B$1,FALSE),REF!$AI:$AJ,2,FALSE),IF($A$119="Produits finis d'equipement industriel",VLOOKUP(VLOOKUP($A154,OUTIL!$EU:$EZ,B$1,FALSE),REF!$W:$X,2,FALSE),"Ahmadovitch")))))))))</f>
        <v>Meubles; mobilier medico-chirurgical; articles de literie et appareils d'eclairage</v>
      </c>
      <c r="C154" s="5">
        <f>ROUND(IF($A$119="Alimentation, boissons et tabacs",VLOOKUP($A154,OUTIL!$CH:$CM,C$1,FALSE),IF($A$119="Demi produits",VLOOKUP($A154,OUTIL!$CQ:$CV,C$1,FALSE),IF($A$119="Energie  et  lubrifiants",VLOOKUP($A154,OUTIL!$CY:$DD,C$1,FALSE),IF($A$119="Or industriel",VLOOKUP($A154,OUTIL!$DG:$DL,C$1,FALSE),IF($A$119="Produits bruts d'origine animale et vegetale",VLOOKUP($A154,OUTIL!$DO:$DT,C$1,FALSE),IF($A$119="Produits bruts d'origine minerale",VLOOKUP($A154,OUTIL!$DW:$EB,C$1,FALSE),IF($A$119="Produits finis de consommation",VLOOKUP($A154,OUTIL!$EE:$EJ,C$1,FALSE),IF($A$119="Produits finis d'equipement agricole",VLOOKUP($A154,OUTIL!$EM:$ER,C$1,FALSE),IF($A$119="Produits finis d'equipement industriel",VLOOKUP($A154,OUTIL!$EU:$EZ,C$1,FALSE),"Ahmadovitch")))))))))/1000,0)</f>
        <v>5227</v>
      </c>
      <c r="D154" s="5">
        <f>ROUND(IF($A$119="Alimentation, boissons et tabacs",VLOOKUP($A154,OUTIL!$CH:$CM,D$1,FALSE),IF($A$119="Demi produits",VLOOKUP($A154,OUTIL!$CQ:$CV,D$1,FALSE),IF($A$119="Energie  et  lubrifiants",VLOOKUP($A154,OUTIL!$CY:$DD,D$1,FALSE),IF($A$119="Or industriel",VLOOKUP($A154,OUTIL!$DG:$DL,D$1,FALSE),IF($A$119="Produits bruts d'origine animale et vegetale",VLOOKUP($A154,OUTIL!$DO:$DT,D$1,FALSE),IF($A$119="Produits bruts d'origine minerale",VLOOKUP($A154,OUTIL!$DW:$EB,D$1,FALSE),IF($A$119="Produits finis de consommation",VLOOKUP($A154,OUTIL!$EE:$EJ,D$1,FALSE),IF($A$119="Produits finis d'equipement agricole",VLOOKUP($A154,OUTIL!$EM:$ER,D$1,FALSE),IF($A$119="Produits finis d'equipement industriel",VLOOKUP($A154,OUTIL!$EU:$EZ,D$1,FALSE),"Ahmadovitch")))))))))/1000,0)</f>
        <v>546622</v>
      </c>
      <c r="E154" s="5">
        <f>ROUND(IF($A$119="Alimentation, boissons et tabacs",VLOOKUP($A154,OUTIL!$CH:$CM,E$1,FALSE),IF($A$119="Demi produits",VLOOKUP($A154,OUTIL!$CQ:$CV,E$1,FALSE),IF($A$119="Energie  et  lubrifiants",VLOOKUP($A154,OUTIL!$CY:$DD,E$1,FALSE),IF($A$119="Or industriel",VLOOKUP($A154,OUTIL!$DG:$DL,E$1,FALSE),IF($A$119="Produits bruts d'origine animale et vegetale",VLOOKUP($A154,OUTIL!$DO:$DT,E$1,FALSE),IF($A$119="Produits bruts d'origine minerale",VLOOKUP($A154,OUTIL!$DW:$EB,E$1,FALSE),IF($A$119="Produits finis de consommation",VLOOKUP($A154,OUTIL!$EE:$EJ,E$1,FALSE),IF($A$119="Produits finis d'equipement agricole",VLOOKUP($A154,OUTIL!$EM:$ER,E$1,FALSE),IF($A$119="Produits finis d'equipement industriel",VLOOKUP($A154,OUTIL!$EU:$EZ,E$1,FALSE),"Ahmadovitch")))))))))/1000,0)</f>
        <v>5479</v>
      </c>
      <c r="F154" s="5">
        <f>ROUND(IF($A$119="Alimentation, boissons et tabacs",VLOOKUP($A154,OUTIL!$CH:$CM,F$1,FALSE),IF($A$119="Demi produits",VLOOKUP($A154,OUTIL!$CQ:$CV,F$1,FALSE),IF($A$119="Energie  et  lubrifiants",VLOOKUP($A154,OUTIL!$CY:$DD,F$1,FALSE),IF($A$119="Or industriel",VLOOKUP($A154,OUTIL!$DG:$DL,F$1,FALSE),IF($A$119="Produits bruts d'origine animale et vegetale",VLOOKUP($A154,OUTIL!$DO:$DT,F$1,FALSE),IF($A$119="Produits bruts d'origine minerale",VLOOKUP($A154,OUTIL!$DW:$EB,F$1,FALSE),IF($A$119="Produits finis de consommation",VLOOKUP($A154,OUTIL!$EE:$EJ,F$1,FALSE),IF($A$119="Produits finis d'equipement agricole",VLOOKUP($A154,OUTIL!$EM:$ER,F$1,FALSE),IF($A$119="Produits finis d'equipement industriel",VLOOKUP($A154,OUTIL!$EU:$EZ,F$1,FALSE),"Ahmadovitch")))))))))/1000,0)</f>
        <v>647982</v>
      </c>
    </row>
    <row r="155" spans="1:6" ht="16.5" x14ac:dyDescent="0.3">
      <c r="A155">
        <v>36</v>
      </c>
      <c r="B155" s="5" t="str">
        <f>IF($A$119="Alimentation, boissons et tabacs",VLOOKUP(VLOOKUP($A155,OUTIL!$CH:$CM,B$1,FALSE),REF!$K:$L,2,FALSE),IF($A$119="Demi produits",VLOOKUP(VLOOKUP($A155,OUTIL!$CQ:$CV,B$1,FALSE),REF!$N:$O,2,FALSE),IF($A$119="Energie  et  lubrifiants",VLOOKUP(VLOOKUP($A155,OUTIL!$CY:$DD,B$1,FALSE),REF!$Z:$AA,2,FALSE),IF($A$119="Or industriel",VLOOKUP(VLOOKUP($A155,OUTIL!$DG:$DL,B$1,FALSE),REF!$AC:$AD,2,FALSE),IF($A$119="Produits bruts d'origine animale et vegetale",VLOOKUP(VLOOKUP($A155,OUTIL!$DO:$DT,B$1,FALSE),REF!$Q:$R,2,FALSE),IF($A$119="Produits bruts d'origine minerale",VLOOKUP(VLOOKUP($A155,OUTIL!$DW:$EB,B$1,FALSE),REF!$AF:$AG,2,FALSE),IF($A$119="Produits finis de consommation",VLOOKUP(VLOOKUP($A155,OUTIL!$EE:$EJ,B$1,FALSE),REF!$T:$U,2,FALSE),IF($A$119="Produits finis d'equipement agricole",VLOOKUP(VLOOKUP($A155,OUTIL!$EM:$ER,B$1,FALSE),REF!$AI:$AJ,2,FALSE),IF($A$119="Produits finis d'equipement industriel",VLOOKUP(VLOOKUP($A155,OUTIL!$EU:$EZ,B$1,FALSE),REF!$W:$X,2,FALSE),"Ahmadovitch")))))))))</f>
        <v>Articles de robinetterie et organes similaires</v>
      </c>
      <c r="C155" s="5">
        <f>ROUND(IF($A$119="Alimentation, boissons et tabacs",VLOOKUP($A155,OUTIL!$CH:$CM,C$1,FALSE),IF($A$119="Demi produits",VLOOKUP($A155,OUTIL!$CQ:$CV,C$1,FALSE),IF($A$119="Energie  et  lubrifiants",VLOOKUP($A155,OUTIL!$CY:$DD,C$1,FALSE),IF($A$119="Or industriel",VLOOKUP($A155,OUTIL!$DG:$DL,C$1,FALSE),IF($A$119="Produits bruts d'origine animale et vegetale",VLOOKUP($A155,OUTIL!$DO:$DT,C$1,FALSE),IF($A$119="Produits bruts d'origine minerale",VLOOKUP($A155,OUTIL!$DW:$EB,C$1,FALSE),IF($A$119="Produits finis de consommation",VLOOKUP($A155,OUTIL!$EE:$EJ,C$1,FALSE),IF($A$119="Produits finis d'equipement agricole",VLOOKUP($A155,OUTIL!$EM:$ER,C$1,FALSE),IF($A$119="Produits finis d'equipement industriel",VLOOKUP($A155,OUTIL!$EU:$EZ,C$1,FALSE),"Ahmadovitch")))))))))/1000,0)</f>
        <v>2856</v>
      </c>
      <c r="D155" s="5">
        <f>ROUND(IF($A$119="Alimentation, boissons et tabacs",VLOOKUP($A155,OUTIL!$CH:$CM,D$1,FALSE),IF($A$119="Demi produits",VLOOKUP($A155,OUTIL!$CQ:$CV,D$1,FALSE),IF($A$119="Energie  et  lubrifiants",VLOOKUP($A155,OUTIL!$CY:$DD,D$1,FALSE),IF($A$119="Or industriel",VLOOKUP($A155,OUTIL!$DG:$DL,D$1,FALSE),IF($A$119="Produits bruts d'origine animale et vegetale",VLOOKUP($A155,OUTIL!$DO:$DT,D$1,FALSE),IF($A$119="Produits bruts d'origine minerale",VLOOKUP($A155,OUTIL!$DW:$EB,D$1,FALSE),IF($A$119="Produits finis de consommation",VLOOKUP($A155,OUTIL!$EE:$EJ,D$1,FALSE),IF($A$119="Produits finis d'equipement agricole",VLOOKUP($A155,OUTIL!$EM:$ER,D$1,FALSE),IF($A$119="Produits finis d'equipement industriel",VLOOKUP($A155,OUTIL!$EU:$EZ,D$1,FALSE),"Ahmadovitch")))))))))/1000,0)</f>
        <v>528203</v>
      </c>
      <c r="E155" s="5">
        <f>ROUND(IF($A$119="Alimentation, boissons et tabacs",VLOOKUP($A155,OUTIL!$CH:$CM,E$1,FALSE),IF($A$119="Demi produits",VLOOKUP($A155,OUTIL!$CQ:$CV,E$1,FALSE),IF($A$119="Energie  et  lubrifiants",VLOOKUP($A155,OUTIL!$CY:$DD,E$1,FALSE),IF($A$119="Or industriel",VLOOKUP($A155,OUTIL!$DG:$DL,E$1,FALSE),IF($A$119="Produits bruts d'origine animale et vegetale",VLOOKUP($A155,OUTIL!$DO:$DT,E$1,FALSE),IF($A$119="Produits bruts d'origine minerale",VLOOKUP($A155,OUTIL!$DW:$EB,E$1,FALSE),IF($A$119="Produits finis de consommation",VLOOKUP($A155,OUTIL!$EE:$EJ,E$1,FALSE),IF($A$119="Produits finis d'equipement agricole",VLOOKUP($A155,OUTIL!$EM:$ER,E$1,FALSE),IF($A$119="Produits finis d'equipement industriel",VLOOKUP($A155,OUTIL!$EU:$EZ,E$1,FALSE),"Ahmadovitch")))))))))/1000,0)</f>
        <v>3276</v>
      </c>
      <c r="F155" s="5">
        <f>ROUND(IF($A$119="Alimentation, boissons et tabacs",VLOOKUP($A155,OUTIL!$CH:$CM,F$1,FALSE),IF($A$119="Demi produits",VLOOKUP($A155,OUTIL!$CQ:$CV,F$1,FALSE),IF($A$119="Energie  et  lubrifiants",VLOOKUP($A155,OUTIL!$CY:$DD,F$1,FALSE),IF($A$119="Or industriel",VLOOKUP($A155,OUTIL!$DG:$DL,F$1,FALSE),IF($A$119="Produits bruts d'origine animale et vegetale",VLOOKUP($A155,OUTIL!$DO:$DT,F$1,FALSE),IF($A$119="Produits bruts d'origine minerale",VLOOKUP($A155,OUTIL!$DW:$EB,F$1,FALSE),IF($A$119="Produits finis de consommation",VLOOKUP($A155,OUTIL!$EE:$EJ,F$1,FALSE),IF($A$119="Produits finis d'equipement agricole",VLOOKUP($A155,OUTIL!$EM:$ER,F$1,FALSE),IF($A$119="Produits finis d'equipement industriel",VLOOKUP($A155,OUTIL!$EU:$EZ,F$1,FALSE),"Ahmadovitch")))))))))/1000,0)</f>
        <v>507580</v>
      </c>
    </row>
    <row r="156" spans="1:6" ht="16.5" x14ac:dyDescent="0.3">
      <c r="A156">
        <v>37</v>
      </c>
      <c r="B156" s="5" t="str">
        <f>IF($A$119="Alimentation, boissons et tabacs",VLOOKUP(VLOOKUP($A156,OUTIL!$CH:$CM,B$1,FALSE),REF!$K:$L,2,FALSE),IF($A$119="Demi produits",VLOOKUP(VLOOKUP($A156,OUTIL!$CQ:$CV,B$1,FALSE),REF!$N:$O,2,FALSE),IF($A$119="Energie  et  lubrifiants",VLOOKUP(VLOOKUP($A156,OUTIL!$CY:$DD,B$1,FALSE),REF!$Z:$AA,2,FALSE),IF($A$119="Or industriel",VLOOKUP(VLOOKUP($A156,OUTIL!$DG:$DL,B$1,FALSE),REF!$AC:$AD,2,FALSE),IF($A$119="Produits bruts d'origine animale et vegetale",VLOOKUP(VLOOKUP($A156,OUTIL!$DO:$DT,B$1,FALSE),REF!$Q:$R,2,FALSE),IF($A$119="Produits bruts d'origine minerale",VLOOKUP(VLOOKUP($A156,OUTIL!$DW:$EB,B$1,FALSE),REF!$AF:$AG,2,FALSE),IF($A$119="Produits finis de consommation",VLOOKUP(VLOOKUP($A156,OUTIL!$EE:$EJ,B$1,FALSE),REF!$T:$U,2,FALSE),IF($A$119="Produits finis d'equipement agricole",VLOOKUP(VLOOKUP($A156,OUTIL!$EM:$ER,B$1,FALSE),REF!$AI:$AJ,2,FALSE),IF($A$119="Produits finis d'equipement industriel",VLOOKUP(VLOOKUP($A156,OUTIL!$EU:$EZ,B$1,FALSE),REF!$W:$X,2,FALSE),"Ahmadovitch")))))))))</f>
        <v>Parties et pieces detachees pour vehicules industriels</v>
      </c>
      <c r="C156" s="5">
        <f>ROUND(IF($A$119="Alimentation, boissons et tabacs",VLOOKUP($A156,OUTIL!$CH:$CM,C$1,FALSE),IF($A$119="Demi produits",VLOOKUP($A156,OUTIL!$CQ:$CV,C$1,FALSE),IF($A$119="Energie  et  lubrifiants",VLOOKUP($A156,OUTIL!$CY:$DD,C$1,FALSE),IF($A$119="Or industriel",VLOOKUP($A156,OUTIL!$DG:$DL,C$1,FALSE),IF($A$119="Produits bruts d'origine animale et vegetale",VLOOKUP($A156,OUTIL!$DO:$DT,C$1,FALSE),IF($A$119="Produits bruts d'origine minerale",VLOOKUP($A156,OUTIL!$DW:$EB,C$1,FALSE),IF($A$119="Produits finis de consommation",VLOOKUP($A156,OUTIL!$EE:$EJ,C$1,FALSE),IF($A$119="Produits finis d'equipement agricole",VLOOKUP($A156,OUTIL!$EM:$ER,C$1,FALSE),IF($A$119="Produits finis d'equipement industriel",VLOOKUP($A156,OUTIL!$EU:$EZ,C$1,FALSE),"Ahmadovitch")))))))))/1000,0)</f>
        <v>8569</v>
      </c>
      <c r="D156" s="5">
        <f>ROUND(IF($A$119="Alimentation, boissons et tabacs",VLOOKUP($A156,OUTIL!$CH:$CM,D$1,FALSE),IF($A$119="Demi produits",VLOOKUP($A156,OUTIL!$CQ:$CV,D$1,FALSE),IF($A$119="Energie  et  lubrifiants",VLOOKUP($A156,OUTIL!$CY:$DD,D$1,FALSE),IF($A$119="Or industriel",VLOOKUP($A156,OUTIL!$DG:$DL,D$1,FALSE),IF($A$119="Produits bruts d'origine animale et vegetale",VLOOKUP($A156,OUTIL!$DO:$DT,D$1,FALSE),IF($A$119="Produits bruts d'origine minerale",VLOOKUP($A156,OUTIL!$DW:$EB,D$1,FALSE),IF($A$119="Produits finis de consommation",VLOOKUP($A156,OUTIL!$EE:$EJ,D$1,FALSE),IF($A$119="Produits finis d'equipement agricole",VLOOKUP($A156,OUTIL!$EM:$ER,D$1,FALSE),IF($A$119="Produits finis d'equipement industriel",VLOOKUP($A156,OUTIL!$EU:$EZ,D$1,FALSE),"Ahmadovitch")))))))))/1000,0)</f>
        <v>510093</v>
      </c>
      <c r="E156" s="5">
        <f>ROUND(IF($A$119="Alimentation, boissons et tabacs",VLOOKUP($A156,OUTIL!$CH:$CM,E$1,FALSE),IF($A$119="Demi produits",VLOOKUP($A156,OUTIL!$CQ:$CV,E$1,FALSE),IF($A$119="Energie  et  lubrifiants",VLOOKUP($A156,OUTIL!$CY:$DD,E$1,FALSE),IF($A$119="Or industriel",VLOOKUP($A156,OUTIL!$DG:$DL,E$1,FALSE),IF($A$119="Produits bruts d'origine animale et vegetale",VLOOKUP($A156,OUTIL!$DO:$DT,E$1,FALSE),IF($A$119="Produits bruts d'origine minerale",VLOOKUP($A156,OUTIL!$DW:$EB,E$1,FALSE),IF($A$119="Produits finis de consommation",VLOOKUP($A156,OUTIL!$EE:$EJ,E$1,FALSE),IF($A$119="Produits finis d'equipement agricole",VLOOKUP($A156,OUTIL!$EM:$ER,E$1,FALSE),IF($A$119="Produits finis d'equipement industriel",VLOOKUP($A156,OUTIL!$EU:$EZ,E$1,FALSE),"Ahmadovitch")))))))))/1000,0)</f>
        <v>6217</v>
      </c>
      <c r="F156" s="5">
        <f>ROUND(IF($A$119="Alimentation, boissons et tabacs",VLOOKUP($A156,OUTIL!$CH:$CM,F$1,FALSE),IF($A$119="Demi produits",VLOOKUP($A156,OUTIL!$CQ:$CV,F$1,FALSE),IF($A$119="Energie  et  lubrifiants",VLOOKUP($A156,OUTIL!$CY:$DD,F$1,FALSE),IF($A$119="Or industriel",VLOOKUP($A156,OUTIL!$DG:$DL,F$1,FALSE),IF($A$119="Produits bruts d'origine animale et vegetale",VLOOKUP($A156,OUTIL!$DO:$DT,F$1,FALSE),IF($A$119="Produits bruts d'origine minerale",VLOOKUP($A156,OUTIL!$DW:$EB,F$1,FALSE),IF($A$119="Produits finis de consommation",VLOOKUP($A156,OUTIL!$EE:$EJ,F$1,FALSE),IF($A$119="Produits finis d'equipement agricole",VLOOKUP($A156,OUTIL!$EM:$ER,F$1,FALSE),IF($A$119="Produits finis d'equipement industriel",VLOOKUP($A156,OUTIL!$EU:$EZ,F$1,FALSE),"Ahmadovitch")))))))))/1000,0)</f>
        <v>407539</v>
      </c>
    </row>
    <row r="157" spans="1:6" ht="16.5" x14ac:dyDescent="0.3">
      <c r="A157">
        <v>38</v>
      </c>
      <c r="B157" s="5" t="str">
        <f>IF($A$119="Alimentation, boissons et tabacs",VLOOKUP(VLOOKUP($A157,OUTIL!$CH:$CM,B$1,FALSE),REF!$K:$L,2,FALSE),IF($A$119="Demi produits",VLOOKUP(VLOOKUP($A157,OUTIL!$CQ:$CV,B$1,FALSE),REF!$N:$O,2,FALSE),IF($A$119="Energie  et  lubrifiants",VLOOKUP(VLOOKUP($A157,OUTIL!$CY:$DD,B$1,FALSE),REF!$Z:$AA,2,FALSE),IF($A$119="Or industriel",VLOOKUP(VLOOKUP($A157,OUTIL!$DG:$DL,B$1,FALSE),REF!$AC:$AD,2,FALSE),IF($A$119="Produits bruts d'origine animale et vegetale",VLOOKUP(VLOOKUP($A157,OUTIL!$DO:$DT,B$1,FALSE),REF!$Q:$R,2,FALSE),IF($A$119="Produits bruts d'origine minerale",VLOOKUP(VLOOKUP($A157,OUTIL!$DW:$EB,B$1,FALSE),REF!$AF:$AG,2,FALSE),IF($A$119="Produits finis de consommation",VLOOKUP(VLOOKUP($A157,OUTIL!$EE:$EJ,B$1,FALSE),REF!$T:$U,2,FALSE),IF($A$119="Produits finis d'equipement agricole",VLOOKUP(VLOOKUP($A157,OUTIL!$EM:$ER,B$1,FALSE),REF!$AI:$AJ,2,FALSE),IF($A$119="Produits finis d'equipement industriel",VLOOKUP(VLOOKUP($A157,OUTIL!$EU:$EZ,B$1,FALSE),REF!$W:$X,2,FALSE),"Ahmadovitch")))))))))</f>
        <v>Sous systèmes électroniques</v>
      </c>
      <c r="C157" s="5">
        <f>ROUND(IF($A$119="Alimentation, boissons et tabacs",VLOOKUP($A157,OUTIL!$CH:$CM,C$1,FALSE),IF($A$119="Demi produits",VLOOKUP($A157,OUTIL!$CQ:$CV,C$1,FALSE),IF($A$119="Energie  et  lubrifiants",VLOOKUP($A157,OUTIL!$CY:$DD,C$1,FALSE),IF($A$119="Or industriel",VLOOKUP($A157,OUTIL!$DG:$DL,C$1,FALSE),IF($A$119="Produits bruts d'origine animale et vegetale",VLOOKUP($A157,OUTIL!$DO:$DT,C$1,FALSE),IF($A$119="Produits bruts d'origine minerale",VLOOKUP($A157,OUTIL!$DW:$EB,C$1,FALSE),IF($A$119="Produits finis de consommation",VLOOKUP($A157,OUTIL!$EE:$EJ,C$1,FALSE),IF($A$119="Produits finis d'equipement agricole",VLOOKUP($A157,OUTIL!$EM:$ER,C$1,FALSE),IF($A$119="Produits finis d'equipement industriel",VLOOKUP($A157,OUTIL!$EU:$EZ,C$1,FALSE),"Ahmadovitch")))))))))/1000,0)</f>
        <v>2174</v>
      </c>
      <c r="D157" s="5">
        <f>ROUND(IF($A$119="Alimentation, boissons et tabacs",VLOOKUP($A157,OUTIL!$CH:$CM,D$1,FALSE),IF($A$119="Demi produits",VLOOKUP($A157,OUTIL!$CQ:$CV,D$1,FALSE),IF($A$119="Energie  et  lubrifiants",VLOOKUP($A157,OUTIL!$CY:$DD,D$1,FALSE),IF($A$119="Or industriel",VLOOKUP($A157,OUTIL!$DG:$DL,D$1,FALSE),IF($A$119="Produits bruts d'origine animale et vegetale",VLOOKUP($A157,OUTIL!$DO:$DT,D$1,FALSE),IF($A$119="Produits bruts d'origine minerale",VLOOKUP($A157,OUTIL!$DW:$EB,D$1,FALSE),IF($A$119="Produits finis de consommation",VLOOKUP($A157,OUTIL!$EE:$EJ,D$1,FALSE),IF($A$119="Produits finis d'equipement agricole",VLOOKUP($A157,OUTIL!$EM:$ER,D$1,FALSE),IF($A$119="Produits finis d'equipement industriel",VLOOKUP($A157,OUTIL!$EU:$EZ,D$1,FALSE),"Ahmadovitch")))))))))/1000,0)</f>
        <v>462298</v>
      </c>
      <c r="E157" s="5">
        <f>ROUND(IF($A$119="Alimentation, boissons et tabacs",VLOOKUP($A157,OUTIL!$CH:$CM,E$1,FALSE),IF($A$119="Demi produits",VLOOKUP($A157,OUTIL!$CQ:$CV,E$1,FALSE),IF($A$119="Energie  et  lubrifiants",VLOOKUP($A157,OUTIL!$CY:$DD,E$1,FALSE),IF($A$119="Or industriel",VLOOKUP($A157,OUTIL!$DG:$DL,E$1,FALSE),IF($A$119="Produits bruts d'origine animale et vegetale",VLOOKUP($A157,OUTIL!$DO:$DT,E$1,FALSE),IF($A$119="Produits bruts d'origine minerale",VLOOKUP($A157,OUTIL!$DW:$EB,E$1,FALSE),IF($A$119="Produits finis de consommation",VLOOKUP($A157,OUTIL!$EE:$EJ,E$1,FALSE),IF($A$119="Produits finis d'equipement agricole",VLOOKUP($A157,OUTIL!$EM:$ER,E$1,FALSE),IF($A$119="Produits finis d'equipement industriel",VLOOKUP($A157,OUTIL!$EU:$EZ,E$1,FALSE),"Ahmadovitch")))))))))/1000,0)</f>
        <v>2653</v>
      </c>
      <c r="F157" s="5">
        <f>ROUND(IF($A$119="Alimentation, boissons et tabacs",VLOOKUP($A157,OUTIL!$CH:$CM,F$1,FALSE),IF($A$119="Demi produits",VLOOKUP($A157,OUTIL!$CQ:$CV,F$1,FALSE),IF($A$119="Energie  et  lubrifiants",VLOOKUP($A157,OUTIL!$CY:$DD,F$1,FALSE),IF($A$119="Or industriel",VLOOKUP($A157,OUTIL!$DG:$DL,F$1,FALSE),IF($A$119="Produits bruts d'origine animale et vegetale",VLOOKUP($A157,OUTIL!$DO:$DT,F$1,FALSE),IF($A$119="Produits bruts d'origine minerale",VLOOKUP($A157,OUTIL!$DW:$EB,F$1,FALSE),IF($A$119="Produits finis de consommation",VLOOKUP($A157,OUTIL!$EE:$EJ,F$1,FALSE),IF($A$119="Produits finis d'equipement agricole",VLOOKUP($A157,OUTIL!$EM:$ER,F$1,FALSE),IF($A$119="Produits finis d'equipement industriel",VLOOKUP($A157,OUTIL!$EU:$EZ,F$1,FALSE),"Ahmadovitch")))))))))/1000,0)</f>
        <v>483694</v>
      </c>
    </row>
    <row r="158" spans="1:6" ht="16.5" x14ac:dyDescent="0.3">
      <c r="A158">
        <v>39</v>
      </c>
      <c r="B158" s="5" t="str">
        <f>IF($A$119="Alimentation, boissons et tabacs",VLOOKUP(VLOOKUP($A158,OUTIL!$CH:$CM,B$1,FALSE),REF!$K:$L,2,FALSE),IF($A$119="Demi produits",VLOOKUP(VLOOKUP($A158,OUTIL!$CQ:$CV,B$1,FALSE),REF!$N:$O,2,FALSE),IF($A$119="Energie  et  lubrifiants",VLOOKUP(VLOOKUP($A158,OUTIL!$CY:$DD,B$1,FALSE),REF!$Z:$AA,2,FALSE),IF($A$119="Or industriel",VLOOKUP(VLOOKUP($A158,OUTIL!$DG:$DL,B$1,FALSE),REF!$AC:$AD,2,FALSE),IF($A$119="Produits bruts d'origine animale et vegetale",VLOOKUP(VLOOKUP($A158,OUTIL!$DO:$DT,B$1,FALSE),REF!$Q:$R,2,FALSE),IF($A$119="Produits bruts d'origine minerale",VLOOKUP(VLOOKUP($A158,OUTIL!$DW:$EB,B$1,FALSE),REF!$AF:$AG,2,FALSE),IF($A$119="Produits finis de consommation",VLOOKUP(VLOOKUP($A158,OUTIL!$EE:$EJ,B$1,FALSE),REF!$T:$U,2,FALSE),IF($A$119="Produits finis d'equipement agricole",VLOOKUP(VLOOKUP($A158,OUTIL!$EM:$ER,B$1,FALSE),REF!$AI:$AJ,2,FALSE),IF($A$119="Produits finis d'equipement industriel",VLOOKUP(VLOOKUP($A158,OUTIL!$EU:$EZ,B$1,FALSE),REF!$W:$X,2,FALSE),"Ahmadovitch")))))))))</f>
        <v>Circuits intégrés et micro-assemblages électroniques</v>
      </c>
      <c r="C158" s="5">
        <f>ROUND(IF($A$119="Alimentation, boissons et tabacs",VLOOKUP($A158,OUTIL!$CH:$CM,C$1,FALSE),IF($A$119="Demi produits",VLOOKUP($A158,OUTIL!$CQ:$CV,C$1,FALSE),IF($A$119="Energie  et  lubrifiants",VLOOKUP($A158,OUTIL!$CY:$DD,C$1,FALSE),IF($A$119="Or industriel",VLOOKUP($A158,OUTIL!$DG:$DL,C$1,FALSE),IF($A$119="Produits bruts d'origine animale et vegetale",VLOOKUP($A158,OUTIL!$DO:$DT,C$1,FALSE),IF($A$119="Produits bruts d'origine minerale",VLOOKUP($A158,OUTIL!$DW:$EB,C$1,FALSE),IF($A$119="Produits finis de consommation",VLOOKUP($A158,OUTIL!$EE:$EJ,C$1,FALSE),IF($A$119="Produits finis d'equipement agricole",VLOOKUP($A158,OUTIL!$EM:$ER,C$1,FALSE),IF($A$119="Produits finis d'equipement industriel",VLOOKUP($A158,OUTIL!$EU:$EZ,C$1,FALSE),"Ahmadovitch")))))))))/1000,0)</f>
        <v>498</v>
      </c>
      <c r="D158" s="5">
        <f>ROUND(IF($A$119="Alimentation, boissons et tabacs",VLOOKUP($A158,OUTIL!$CH:$CM,D$1,FALSE),IF($A$119="Demi produits",VLOOKUP($A158,OUTIL!$CQ:$CV,D$1,FALSE),IF($A$119="Energie  et  lubrifiants",VLOOKUP($A158,OUTIL!$CY:$DD,D$1,FALSE),IF($A$119="Or industriel",VLOOKUP($A158,OUTIL!$DG:$DL,D$1,FALSE),IF($A$119="Produits bruts d'origine animale et vegetale",VLOOKUP($A158,OUTIL!$DO:$DT,D$1,FALSE),IF($A$119="Produits bruts d'origine minerale",VLOOKUP($A158,OUTIL!$DW:$EB,D$1,FALSE),IF($A$119="Produits finis de consommation",VLOOKUP($A158,OUTIL!$EE:$EJ,D$1,FALSE),IF($A$119="Produits finis d'equipement agricole",VLOOKUP($A158,OUTIL!$EM:$ER,D$1,FALSE),IF($A$119="Produits finis d'equipement industriel",VLOOKUP($A158,OUTIL!$EU:$EZ,D$1,FALSE),"Ahmadovitch")))))))))/1000,0)</f>
        <v>454255</v>
      </c>
      <c r="E158" s="5">
        <f>ROUND(IF($A$119="Alimentation, boissons et tabacs",VLOOKUP($A158,OUTIL!$CH:$CM,E$1,FALSE),IF($A$119="Demi produits",VLOOKUP($A158,OUTIL!$CQ:$CV,E$1,FALSE),IF($A$119="Energie  et  lubrifiants",VLOOKUP($A158,OUTIL!$CY:$DD,E$1,FALSE),IF($A$119="Or industriel",VLOOKUP($A158,OUTIL!$DG:$DL,E$1,FALSE),IF($A$119="Produits bruts d'origine animale et vegetale",VLOOKUP($A158,OUTIL!$DO:$DT,E$1,FALSE),IF($A$119="Produits bruts d'origine minerale",VLOOKUP($A158,OUTIL!$DW:$EB,E$1,FALSE),IF($A$119="Produits finis de consommation",VLOOKUP($A158,OUTIL!$EE:$EJ,E$1,FALSE),IF($A$119="Produits finis d'equipement agricole",VLOOKUP($A158,OUTIL!$EM:$ER,E$1,FALSE),IF($A$119="Produits finis d'equipement industriel",VLOOKUP($A158,OUTIL!$EU:$EZ,E$1,FALSE),"Ahmadovitch")))))))))/1000,0)</f>
        <v>490</v>
      </c>
      <c r="F158" s="5">
        <f>ROUND(IF($A$119="Alimentation, boissons et tabacs",VLOOKUP($A158,OUTIL!$CH:$CM,F$1,FALSE),IF($A$119="Demi produits",VLOOKUP($A158,OUTIL!$CQ:$CV,F$1,FALSE),IF($A$119="Energie  et  lubrifiants",VLOOKUP($A158,OUTIL!$CY:$DD,F$1,FALSE),IF($A$119="Or industriel",VLOOKUP($A158,OUTIL!$DG:$DL,F$1,FALSE),IF($A$119="Produits bruts d'origine animale et vegetale",VLOOKUP($A158,OUTIL!$DO:$DT,F$1,FALSE),IF($A$119="Produits bruts d'origine minerale",VLOOKUP($A158,OUTIL!$DW:$EB,F$1,FALSE),IF($A$119="Produits finis de consommation",VLOOKUP($A158,OUTIL!$EE:$EJ,F$1,FALSE),IF($A$119="Produits finis d'equipement agricole",VLOOKUP($A158,OUTIL!$EM:$ER,F$1,FALSE),IF($A$119="Produits finis d'equipement industriel",VLOOKUP($A158,OUTIL!$EU:$EZ,F$1,FALSE),"Ahmadovitch")))))))))/1000,0)</f>
        <v>486185</v>
      </c>
    </row>
    <row r="159" spans="1:6" ht="16.5" x14ac:dyDescent="0.3">
      <c r="A159">
        <v>40</v>
      </c>
      <c r="B159" s="5" t="str">
        <f>IF($A$119="Alimentation, boissons et tabacs",VLOOKUP(VLOOKUP($A159,OUTIL!$CH:$CM,B$1,FALSE),REF!$K:$L,2,FALSE),IF($A$119="Demi produits",VLOOKUP(VLOOKUP($A159,OUTIL!$CQ:$CV,B$1,FALSE),REF!$N:$O,2,FALSE),IF($A$119="Energie  et  lubrifiants",VLOOKUP(VLOOKUP($A159,OUTIL!$CY:$DD,B$1,FALSE),REF!$Z:$AA,2,FALSE),IF($A$119="Or industriel",VLOOKUP(VLOOKUP($A159,OUTIL!$DG:$DL,B$1,FALSE),REF!$AC:$AD,2,FALSE),IF($A$119="Produits bruts d'origine animale et vegetale",VLOOKUP(VLOOKUP($A159,OUTIL!$DO:$DT,B$1,FALSE),REF!$Q:$R,2,FALSE),IF($A$119="Produits bruts d'origine minerale",VLOOKUP(VLOOKUP($A159,OUTIL!$DW:$EB,B$1,FALSE),REF!$AF:$AG,2,FALSE),IF($A$119="Produits finis de consommation",VLOOKUP(VLOOKUP($A159,OUTIL!$EE:$EJ,B$1,FALSE),REF!$T:$U,2,FALSE),IF($A$119="Produits finis d'equipement agricole",VLOOKUP(VLOOKUP($A159,OUTIL!$EM:$ER,B$1,FALSE),REF!$AI:$AJ,2,FALSE),IF($A$119="Produits finis d'equipement industriel",VLOOKUP(VLOOKUP($A159,OUTIL!$EU:$EZ,B$1,FALSE),REF!$W:$X,2,FALSE),"Ahmadovitch")))))))))</f>
        <v>Outils de métier</v>
      </c>
      <c r="C159" s="5">
        <f>ROUND(IF($A$119="Alimentation, boissons et tabacs",VLOOKUP($A159,OUTIL!$CH:$CM,C$1,FALSE),IF($A$119="Demi produits",VLOOKUP($A159,OUTIL!$CQ:$CV,C$1,FALSE),IF($A$119="Energie  et  lubrifiants",VLOOKUP($A159,OUTIL!$CY:$DD,C$1,FALSE),IF($A$119="Or industriel",VLOOKUP($A159,OUTIL!$DG:$DL,C$1,FALSE),IF($A$119="Produits bruts d'origine animale et vegetale",VLOOKUP($A159,OUTIL!$DO:$DT,C$1,FALSE),IF($A$119="Produits bruts d'origine minerale",VLOOKUP($A159,OUTIL!$DW:$EB,C$1,FALSE),IF($A$119="Produits finis de consommation",VLOOKUP($A159,OUTIL!$EE:$EJ,C$1,FALSE),IF($A$119="Produits finis d'equipement agricole",VLOOKUP($A159,OUTIL!$EM:$ER,C$1,FALSE),IF($A$119="Produits finis d'equipement industriel",VLOOKUP($A159,OUTIL!$EU:$EZ,C$1,FALSE),"Ahmadovitch")))))))))/1000,0)</f>
        <v>7879</v>
      </c>
      <c r="D159" s="5">
        <f>ROUND(IF($A$119="Alimentation, boissons et tabacs",VLOOKUP($A159,OUTIL!$CH:$CM,D$1,FALSE),IF($A$119="Demi produits",VLOOKUP($A159,OUTIL!$CQ:$CV,D$1,FALSE),IF($A$119="Energie  et  lubrifiants",VLOOKUP($A159,OUTIL!$CY:$DD,D$1,FALSE),IF($A$119="Or industriel",VLOOKUP($A159,OUTIL!$DG:$DL,D$1,FALSE),IF($A$119="Produits bruts d'origine animale et vegetale",VLOOKUP($A159,OUTIL!$DO:$DT,D$1,FALSE),IF($A$119="Produits bruts d'origine minerale",VLOOKUP($A159,OUTIL!$DW:$EB,D$1,FALSE),IF($A$119="Produits finis de consommation",VLOOKUP($A159,OUTIL!$EE:$EJ,D$1,FALSE),IF($A$119="Produits finis d'equipement agricole",VLOOKUP($A159,OUTIL!$EM:$ER,D$1,FALSE),IF($A$119="Produits finis d'equipement industriel",VLOOKUP($A159,OUTIL!$EU:$EZ,D$1,FALSE),"Ahmadovitch")))))))))/1000,0)</f>
        <v>422876</v>
      </c>
      <c r="E159" s="5">
        <f>ROUND(IF($A$119="Alimentation, boissons et tabacs",VLOOKUP($A159,OUTIL!$CH:$CM,E$1,FALSE),IF($A$119="Demi produits",VLOOKUP($A159,OUTIL!$CQ:$CV,E$1,FALSE),IF($A$119="Energie  et  lubrifiants",VLOOKUP($A159,OUTIL!$CY:$DD,E$1,FALSE),IF($A$119="Or industriel",VLOOKUP($A159,OUTIL!$DG:$DL,E$1,FALSE),IF($A$119="Produits bruts d'origine animale et vegetale",VLOOKUP($A159,OUTIL!$DO:$DT,E$1,FALSE),IF($A$119="Produits bruts d'origine minerale",VLOOKUP($A159,OUTIL!$DW:$EB,E$1,FALSE),IF($A$119="Produits finis de consommation",VLOOKUP($A159,OUTIL!$EE:$EJ,E$1,FALSE),IF($A$119="Produits finis d'equipement agricole",VLOOKUP($A159,OUTIL!$EM:$ER,E$1,FALSE),IF($A$119="Produits finis d'equipement industriel",VLOOKUP($A159,OUTIL!$EU:$EZ,E$1,FALSE),"Ahmadovitch")))))))))/1000,0)</f>
        <v>6729</v>
      </c>
      <c r="F159" s="5">
        <f>ROUND(IF($A$119="Alimentation, boissons et tabacs",VLOOKUP($A159,OUTIL!$CH:$CM,F$1,FALSE),IF($A$119="Demi produits",VLOOKUP($A159,OUTIL!$CQ:$CV,F$1,FALSE),IF($A$119="Energie  et  lubrifiants",VLOOKUP($A159,OUTIL!$CY:$DD,F$1,FALSE),IF($A$119="Or industriel",VLOOKUP($A159,OUTIL!$DG:$DL,F$1,FALSE),IF($A$119="Produits bruts d'origine animale et vegetale",VLOOKUP($A159,OUTIL!$DO:$DT,F$1,FALSE),IF($A$119="Produits bruts d'origine minerale",VLOOKUP($A159,OUTIL!$DW:$EB,F$1,FALSE),IF($A$119="Produits finis de consommation",VLOOKUP($A159,OUTIL!$EE:$EJ,F$1,FALSE),IF($A$119="Produits finis d'equipement agricole",VLOOKUP($A159,OUTIL!$EM:$ER,F$1,FALSE),IF($A$119="Produits finis d'equipement industriel",VLOOKUP($A159,OUTIL!$EU:$EZ,F$1,FALSE),"Ahmadovitch")))))))))/1000,0)</f>
        <v>458661</v>
      </c>
    </row>
    <row r="160" spans="1:6" ht="16.5" x14ac:dyDescent="0.3">
      <c r="B160" s="5" t="s">
        <v>113</v>
      </c>
      <c r="C160" s="5">
        <f>C119-SUM(C120:C159)</f>
        <v>83591</v>
      </c>
      <c r="D160" s="5">
        <f>D119-SUM(D120:D159)</f>
        <v>4036061</v>
      </c>
      <c r="E160" s="5">
        <f>E119-SUM(E120:E159)</f>
        <v>70675</v>
      </c>
      <c r="F160" s="5">
        <f>F119-SUM(F120:F159)</f>
        <v>3930530</v>
      </c>
    </row>
    <row r="161" spans="1:6" x14ac:dyDescent="0.25">
      <c r="A161" t="s">
        <v>221</v>
      </c>
      <c r="B161" s="2" t="str">
        <f>IF($A$161="Alimentation, boissons et tabacs",VLOOKUP(VLOOKUP($A161,OUTIL!$CH:$CM,B$1,FALSE),REF!$K:$L,2,FALSE),IF($A$161="Demi produits",VLOOKUP(VLOOKUP($A161,OUTIL!$CQ:$CV,B$1,FALSE),REF!$N:$O,2,FALSE),IF($A$161="Energie  et  lubrifiants",VLOOKUP(VLOOKUP($A161,OUTIL!$CY:$DD,B$1,FALSE),REF!$Z:$AA,2,FALSE),IF($A$161="Or industriel",VLOOKUP(VLOOKUP($A161,OUTIL!$DG:$DL,B$1,FALSE),REF!$AC:$AD,2,FALSE),IF($A$161="Produits bruts d'origine animale et vegetale",VLOOKUP(VLOOKUP($A161,OUTIL!$DO:$DT,B$1,FALSE),REF!$Q:$R,2,FALSE),IF($A$161="Produits bruts d'origine minerale",VLOOKUP(VLOOKUP($A161,OUTIL!$DW:$EB,B$1,FALSE),REF!$AF:$AG,2,FALSE),IF($A$161="Produits finis de consommation",VLOOKUP(VLOOKUP($A161,OUTIL!$EE:$EJ,B$1,FALSE),REF!$T:$U,2,FALSE),IF($A$161="Produits finis d'equipement agricole",VLOOKUP(VLOOKUP($A161,OUTIL!$EM:$ER,B$1,FALSE),REF!$AI:$AJ,2,FALSE),IF($A$161="Produits finis d'equipement industriel",VLOOKUP(VLOOKUP($A161,OUTIL!$EU:$EZ,B$1,FALSE),REF!$W:$X,2,FALSE),"Ahmadovitch")))))))))</f>
        <v>PRODUITS FINIS DE CONSOMMATION</v>
      </c>
      <c r="C161" s="2">
        <f>ROUND(IF($A$161="Alimentation, boissons et tabacs",VLOOKUP($A161,OUTIL!$CH:$CM,C$1,FALSE),IF($A$161="Demi produits",VLOOKUP($A161,OUTIL!$CQ:$CV,C$1,FALSE),IF($A$161="Energie  et  lubrifiants",VLOOKUP($A161,OUTIL!$CY:$DD,C$1,FALSE),IF($A$161="Or industriel",VLOOKUP($A161,OUTIL!$DG:$DL,C$1,FALSE),IF($A$161="Produits bruts d'origine animale et vegetale",VLOOKUP($A161,OUTIL!$DO:$DT,C$1,FALSE),IF($A$161="Produits bruts d'origine minerale",VLOOKUP($A161,OUTIL!$DW:$EB,C$1,FALSE),IF($A$161="Produits finis de consommation",VLOOKUP($A161,OUTIL!$EE:$EJ,C$1,FALSE),IF($A$161="Produits finis d'equipement agricole",VLOOKUP($A161,OUTIL!$EM:$ER,C$1,FALSE),IF($A$161="Produits finis d'equipement industriel",VLOOKUP($A161,OUTIL!$EU:$EZ,C$1,FALSE),"Ahmadovitch")))))))))/1000,0)</f>
        <v>1009085</v>
      </c>
      <c r="D161" s="2">
        <f>ROUND(IF($A$161="Alimentation, boissons et tabacs",VLOOKUP($A161,OUTIL!$CH:$CM,D$1,FALSE),IF($A$161="Demi produits",VLOOKUP($A161,OUTIL!$CQ:$CV,D$1,FALSE),IF($A$161="Energie  et  lubrifiants",VLOOKUP($A161,OUTIL!$CY:$DD,D$1,FALSE),IF($A$161="Or industriel",VLOOKUP($A161,OUTIL!$DG:$DL,D$1,FALSE),IF($A$161="Produits bruts d'origine animale et vegetale",VLOOKUP($A161,OUTIL!$DO:$DT,D$1,FALSE),IF($A$161="Produits bruts d'origine minerale",VLOOKUP($A161,OUTIL!$DW:$EB,D$1,FALSE),IF($A$161="Produits finis de consommation",VLOOKUP($A161,OUTIL!$EE:$EJ,D$1,FALSE),IF($A$161="Produits finis d'equipement agricole",VLOOKUP($A161,OUTIL!$EM:$ER,D$1,FALSE),IF($A$161="Produits finis d'equipement industriel",VLOOKUP($A161,OUTIL!$EU:$EZ,D$1,FALSE),"Ahmadovitch")))))))))/1000,0)</f>
        <v>89299800</v>
      </c>
      <c r="E161" s="2">
        <f>ROUND(IF($A$161="Alimentation, boissons et tabacs",VLOOKUP($A161,OUTIL!$CH:$CM,E$1,FALSE),IF($A$161="Demi produits",VLOOKUP($A161,OUTIL!$CQ:$CV,E$1,FALSE),IF($A$161="Energie  et  lubrifiants",VLOOKUP($A161,OUTIL!$CY:$DD,E$1,FALSE),IF($A$161="Or industriel",VLOOKUP($A161,OUTIL!$DG:$DL,E$1,FALSE),IF($A$161="Produits bruts d'origine animale et vegetale",VLOOKUP($A161,OUTIL!$DO:$DT,E$1,FALSE),IF($A$161="Produits bruts d'origine minerale",VLOOKUP($A161,OUTIL!$DW:$EB,E$1,FALSE),IF($A$161="Produits finis de consommation",VLOOKUP($A161,OUTIL!$EE:$EJ,E$1,FALSE),IF($A$161="Produits finis d'equipement agricole",VLOOKUP($A161,OUTIL!$EM:$ER,E$1,FALSE),IF($A$161="Produits finis d'equipement industriel",VLOOKUP($A161,OUTIL!$EU:$EZ,E$1,FALSE),"Ahmadovitch")))))))))/1000,0)</f>
        <v>932350</v>
      </c>
      <c r="F161" s="2">
        <f>ROUND(IF($A$161="Alimentation, boissons et tabacs",VLOOKUP($A161,OUTIL!$CH:$CM,F$1,FALSE),IF($A$161="Demi produits",VLOOKUP($A161,OUTIL!$CQ:$CV,F$1,FALSE),IF($A$161="Energie  et  lubrifiants",VLOOKUP($A161,OUTIL!$CY:$DD,F$1,FALSE),IF($A$161="Or industriel",VLOOKUP($A161,OUTIL!$DG:$DL,F$1,FALSE),IF($A$161="Produits bruts d'origine animale et vegetale",VLOOKUP($A161,OUTIL!$DO:$DT,F$1,FALSE),IF($A$161="Produits bruts d'origine minerale",VLOOKUP($A161,OUTIL!$DW:$EB,F$1,FALSE),IF($A$161="Produits finis de consommation",VLOOKUP($A161,OUTIL!$EE:$EJ,F$1,FALSE),IF($A$161="Produits finis d'equipement agricole",VLOOKUP($A161,OUTIL!$EM:$ER,F$1,FALSE),IF($A$161="Produits finis d'equipement industriel",VLOOKUP($A161,OUTIL!$EU:$EZ,F$1,FALSE),"Ahmadovitch")))))))))/1000,0)</f>
        <v>80600966</v>
      </c>
    </row>
    <row r="162" spans="1:6" ht="16.5" x14ac:dyDescent="0.3">
      <c r="A162">
        <v>1</v>
      </c>
      <c r="B162" s="5" t="str">
        <f>IF($A$161="Alimentation, boissons et tabacs",VLOOKUP(VLOOKUP($A162,OUTIL!$CH:$CM,B$1,FALSE),REF!$K:$L,2,FALSE),IF($A$161="Demi produits",VLOOKUP(VLOOKUP($A162,OUTIL!$CQ:$CV,B$1,FALSE),REF!$N:$O,2,FALSE),IF($A$161="Energie  et  lubrifiants",VLOOKUP(VLOOKUP($A162,OUTIL!$CY:$DD,B$1,FALSE),REF!$Z:$AA,2,FALSE),IF($A$161="Or industriel",VLOOKUP(VLOOKUP($A162,OUTIL!$DG:$DL,B$1,FALSE),REF!$AC:$AD,2,FALSE),IF($A$161="Produits bruts d'origine animale et vegetale",VLOOKUP(VLOOKUP($A162,OUTIL!$DO:$DT,B$1,FALSE),REF!$Q:$R,2,FALSE),IF($A$161="Produits bruts d'origine minerale",VLOOKUP(VLOOKUP($A162,OUTIL!$DW:$EB,B$1,FALSE),REF!$AF:$AG,2,FALSE),IF($A$161="Produits finis de consommation",VLOOKUP(VLOOKUP($A162,OUTIL!$EE:$EJ,B$1,FALSE),REF!$T:$U,2,FALSE),IF($A$161="Produits finis d'equipement agricole",VLOOKUP(VLOOKUP($A162,OUTIL!$EM:$ER,B$1,FALSE),REF!$AI:$AJ,2,FALSE),IF($A$161="Produits finis d'equipement industriel",VLOOKUP(VLOOKUP($A162,OUTIL!$EU:$EZ,B$1,FALSE),REF!$W:$X,2,FALSE),"Ahmadovitch")))))))))</f>
        <v>Parties et pièces pour voitures et véhicules de tourisme</v>
      </c>
      <c r="C162" s="5">
        <f>ROUND(IF($A$161="Alimentation, boissons et tabacs",VLOOKUP($A162,OUTIL!$CH:$CM,C$1,FALSE),IF($A$161="Demi produits",VLOOKUP($A162,OUTIL!$CQ:$CV,C$1,FALSE),IF($A$161="Energie  et  lubrifiants",VLOOKUP($A162,OUTIL!$CY:$DD,C$1,FALSE),IF($A$161="Or industriel",VLOOKUP($A162,OUTIL!$DG:$DL,C$1,FALSE),IF($A$161="Produits bruts d'origine animale et vegetale",VLOOKUP($A162,OUTIL!$DO:$DT,C$1,FALSE),IF($A$161="Produits bruts d'origine minerale",VLOOKUP($A162,OUTIL!$DW:$EB,C$1,FALSE),IF($A$161="Produits finis de consommation",VLOOKUP($A162,OUTIL!$EE:$EJ,C$1,FALSE),IF($A$161="Produits finis d'equipement agricole",VLOOKUP($A162,OUTIL!$EM:$ER,C$1,FALSE),IF($A$161="Produits finis d'equipement industriel",VLOOKUP($A162,OUTIL!$EU:$EZ,C$1,FALSE),"Ahmadovitch")))))))))/1000,0)</f>
        <v>160744</v>
      </c>
      <c r="D162" s="5">
        <f>ROUND(IF($A$161="Alimentation, boissons et tabacs",VLOOKUP($A162,OUTIL!$CH:$CM,D$1,FALSE),IF($A$161="Demi produits",VLOOKUP($A162,OUTIL!$CQ:$CV,D$1,FALSE),IF($A$161="Energie  et  lubrifiants",VLOOKUP($A162,OUTIL!$CY:$DD,D$1,FALSE),IF($A$161="Or industriel",VLOOKUP($A162,OUTIL!$DG:$DL,D$1,FALSE),IF($A$161="Produits bruts d'origine animale et vegetale",VLOOKUP($A162,OUTIL!$DO:$DT,D$1,FALSE),IF($A$161="Produits bruts d'origine minerale",VLOOKUP($A162,OUTIL!$DW:$EB,D$1,FALSE),IF($A$161="Produits finis de consommation",VLOOKUP($A162,OUTIL!$EE:$EJ,D$1,FALSE),IF($A$161="Produits finis d'equipement agricole",VLOOKUP($A162,OUTIL!$EM:$ER,D$1,FALSE),IF($A$161="Produits finis d'equipement industriel",VLOOKUP($A162,OUTIL!$EU:$EZ,D$1,FALSE),"Ahmadovitch")))))))))/1000,0)</f>
        <v>17338047</v>
      </c>
      <c r="E162" s="5">
        <f>ROUND(IF($A$161="Alimentation, boissons et tabacs",VLOOKUP($A162,OUTIL!$CH:$CM,E$1,FALSE),IF($A$161="Demi produits",VLOOKUP($A162,OUTIL!$CQ:$CV,E$1,FALSE),IF($A$161="Energie  et  lubrifiants",VLOOKUP($A162,OUTIL!$CY:$DD,E$1,FALSE),IF($A$161="Or industriel",VLOOKUP($A162,OUTIL!$DG:$DL,E$1,FALSE),IF($A$161="Produits bruts d'origine animale et vegetale",VLOOKUP($A162,OUTIL!$DO:$DT,E$1,FALSE),IF($A$161="Produits bruts d'origine minerale",VLOOKUP($A162,OUTIL!$DW:$EB,E$1,FALSE),IF($A$161="Produits finis de consommation",VLOOKUP($A162,OUTIL!$EE:$EJ,E$1,FALSE),IF($A$161="Produits finis d'equipement agricole",VLOOKUP($A162,OUTIL!$EM:$ER,E$1,FALSE),IF($A$161="Produits finis d'equipement industriel",VLOOKUP($A162,OUTIL!$EU:$EZ,E$1,FALSE),"Ahmadovitch")))))))))/1000,0)</f>
        <v>140787</v>
      </c>
      <c r="F162" s="5">
        <f>ROUND(IF($A$161="Alimentation, boissons et tabacs",VLOOKUP($A162,OUTIL!$CH:$CM,F$1,FALSE),IF($A$161="Demi produits",VLOOKUP($A162,OUTIL!$CQ:$CV,F$1,FALSE),IF($A$161="Energie  et  lubrifiants",VLOOKUP($A162,OUTIL!$CY:$DD,F$1,FALSE),IF($A$161="Or industriel",VLOOKUP($A162,OUTIL!$DG:$DL,F$1,FALSE),IF($A$161="Produits bruts d'origine animale et vegetale",VLOOKUP($A162,OUTIL!$DO:$DT,F$1,FALSE),IF($A$161="Produits bruts d'origine minerale",VLOOKUP($A162,OUTIL!$DW:$EB,F$1,FALSE),IF($A$161="Produits finis de consommation",VLOOKUP($A162,OUTIL!$EE:$EJ,F$1,FALSE),IF($A$161="Produits finis d'equipement agricole",VLOOKUP($A162,OUTIL!$EM:$ER,F$1,FALSE),IF($A$161="Produits finis d'equipement industriel",VLOOKUP($A162,OUTIL!$EU:$EZ,F$1,FALSE),"Ahmadovitch")))))))))/1000,0)</f>
        <v>14119599</v>
      </c>
    </row>
    <row r="163" spans="1:6" ht="16.5" x14ac:dyDescent="0.3">
      <c r="A163">
        <v>2</v>
      </c>
      <c r="B163" s="5" t="str">
        <f>IF($A$161="Alimentation, boissons et tabacs",VLOOKUP(VLOOKUP($A163,OUTIL!$CH:$CM,B$1,FALSE),REF!$K:$L,2,FALSE),IF($A$161="Demi produits",VLOOKUP(VLOOKUP($A163,OUTIL!$CQ:$CV,B$1,FALSE),REF!$N:$O,2,FALSE),IF($A$161="Energie  et  lubrifiants",VLOOKUP(VLOOKUP($A163,OUTIL!$CY:$DD,B$1,FALSE),REF!$Z:$AA,2,FALSE),IF($A$161="Or industriel",VLOOKUP(VLOOKUP($A163,OUTIL!$DG:$DL,B$1,FALSE),REF!$AC:$AD,2,FALSE),IF($A$161="Produits bruts d'origine animale et vegetale",VLOOKUP(VLOOKUP($A163,OUTIL!$DO:$DT,B$1,FALSE),REF!$Q:$R,2,FALSE),IF($A$161="Produits bruts d'origine minerale",VLOOKUP(VLOOKUP($A163,OUTIL!$DW:$EB,B$1,FALSE),REF!$AF:$AG,2,FALSE),IF($A$161="Produits finis de consommation",VLOOKUP(VLOOKUP($A163,OUTIL!$EE:$EJ,B$1,FALSE),REF!$T:$U,2,FALSE),IF($A$161="Produits finis d'equipement agricole",VLOOKUP(VLOOKUP($A163,OUTIL!$EM:$ER,B$1,FALSE),REF!$AI:$AJ,2,FALSE),IF($A$161="Produits finis d'equipement industriel",VLOOKUP(VLOOKUP($A163,OUTIL!$EU:$EZ,B$1,FALSE),REF!$W:$X,2,FALSE),"Ahmadovitch")))))))))</f>
        <v>Voitures de tourisme</v>
      </c>
      <c r="C163" s="5">
        <f>ROUND(IF($A$161="Alimentation, boissons et tabacs",VLOOKUP($A163,OUTIL!$CH:$CM,C$1,FALSE),IF($A$161="Demi produits",VLOOKUP($A163,OUTIL!$CQ:$CV,C$1,FALSE),IF($A$161="Energie  et  lubrifiants",VLOOKUP($A163,OUTIL!$CY:$DD,C$1,FALSE),IF($A$161="Or industriel",VLOOKUP($A163,OUTIL!$DG:$DL,C$1,FALSE),IF($A$161="Produits bruts d'origine animale et vegetale",VLOOKUP($A163,OUTIL!$DO:$DT,C$1,FALSE),IF($A$161="Produits bruts d'origine minerale",VLOOKUP($A163,OUTIL!$DW:$EB,C$1,FALSE),IF($A$161="Produits finis de consommation",VLOOKUP($A163,OUTIL!$EE:$EJ,C$1,FALSE),IF($A$161="Produits finis d'equipement agricole",VLOOKUP($A163,OUTIL!$EM:$ER,C$1,FALSE),IF($A$161="Produits finis d'equipement industriel",VLOOKUP($A163,OUTIL!$EU:$EZ,C$1,FALSE),"Ahmadovitch")))))))))/1000,0)</f>
        <v>116613</v>
      </c>
      <c r="D163" s="5">
        <f>ROUND(IF($A$161="Alimentation, boissons et tabacs",VLOOKUP($A163,OUTIL!$CH:$CM,D$1,FALSE),IF($A$161="Demi produits",VLOOKUP($A163,OUTIL!$CQ:$CV,D$1,FALSE),IF($A$161="Energie  et  lubrifiants",VLOOKUP($A163,OUTIL!$CY:$DD,D$1,FALSE),IF($A$161="Or industriel",VLOOKUP($A163,OUTIL!$DG:$DL,D$1,FALSE),IF($A$161="Produits bruts d'origine animale et vegetale",VLOOKUP($A163,OUTIL!$DO:$DT,D$1,FALSE),IF($A$161="Produits bruts d'origine minerale",VLOOKUP($A163,OUTIL!$DW:$EB,D$1,FALSE),IF($A$161="Produits finis de consommation",VLOOKUP($A163,OUTIL!$EE:$EJ,D$1,FALSE),IF($A$161="Produits finis d'equipement agricole",VLOOKUP($A163,OUTIL!$EM:$ER,D$1,FALSE),IF($A$161="Produits finis d'equipement industriel",VLOOKUP($A163,OUTIL!$EU:$EZ,D$1,FALSE),"Ahmadovitch")))))))))/1000,0)</f>
        <v>16124763</v>
      </c>
      <c r="E163" s="5">
        <f>ROUND(IF($A$161="Alimentation, boissons et tabacs",VLOOKUP($A163,OUTIL!$CH:$CM,E$1,FALSE),IF($A$161="Demi produits",VLOOKUP($A163,OUTIL!$CQ:$CV,E$1,FALSE),IF($A$161="Energie  et  lubrifiants",VLOOKUP($A163,OUTIL!$CY:$DD,E$1,FALSE),IF($A$161="Or industriel",VLOOKUP($A163,OUTIL!$DG:$DL,E$1,FALSE),IF($A$161="Produits bruts d'origine animale et vegetale",VLOOKUP($A163,OUTIL!$DO:$DT,E$1,FALSE),IF($A$161="Produits bruts d'origine minerale",VLOOKUP($A163,OUTIL!$DW:$EB,E$1,FALSE),IF($A$161="Produits finis de consommation",VLOOKUP($A163,OUTIL!$EE:$EJ,E$1,FALSE),IF($A$161="Produits finis d'equipement agricole",VLOOKUP($A163,OUTIL!$EM:$ER,E$1,FALSE),IF($A$161="Produits finis d'equipement industriel",VLOOKUP($A163,OUTIL!$EU:$EZ,E$1,FALSE),"Ahmadovitch")))))))))/1000,0)</f>
        <v>90604</v>
      </c>
      <c r="F163" s="5">
        <f>ROUND(IF($A$161="Alimentation, boissons et tabacs",VLOOKUP($A163,OUTIL!$CH:$CM,F$1,FALSE),IF($A$161="Demi produits",VLOOKUP($A163,OUTIL!$CQ:$CV,F$1,FALSE),IF($A$161="Energie  et  lubrifiants",VLOOKUP($A163,OUTIL!$CY:$DD,F$1,FALSE),IF($A$161="Or industriel",VLOOKUP($A163,OUTIL!$DG:$DL,F$1,FALSE),IF($A$161="Produits bruts d'origine animale et vegetale",VLOOKUP($A163,OUTIL!$DO:$DT,F$1,FALSE),IF($A$161="Produits bruts d'origine minerale",VLOOKUP($A163,OUTIL!$DW:$EB,F$1,FALSE),IF($A$161="Produits finis de consommation",VLOOKUP($A163,OUTIL!$EE:$EJ,F$1,FALSE),IF($A$161="Produits finis d'equipement agricole",VLOOKUP($A163,OUTIL!$EM:$ER,F$1,FALSE),IF($A$161="Produits finis d'equipement industriel",VLOOKUP($A163,OUTIL!$EU:$EZ,F$1,FALSE),"Ahmadovitch")))))))))/1000,0)</f>
        <v>13537307</v>
      </c>
    </row>
    <row r="164" spans="1:6" ht="16.5" x14ac:dyDescent="0.3">
      <c r="A164">
        <v>3</v>
      </c>
      <c r="B164" s="5" t="str">
        <f>IF($A$161="Alimentation, boissons et tabacs",VLOOKUP(VLOOKUP($A164,OUTIL!$CH:$CM,B$1,FALSE),REF!$K:$L,2,FALSE),IF($A$161="Demi produits",VLOOKUP(VLOOKUP($A164,OUTIL!$CQ:$CV,B$1,FALSE),REF!$N:$O,2,FALSE),IF($A$161="Energie  et  lubrifiants",VLOOKUP(VLOOKUP($A164,OUTIL!$CY:$DD,B$1,FALSE),REF!$Z:$AA,2,FALSE),IF($A$161="Or industriel",VLOOKUP(VLOOKUP($A164,OUTIL!$DG:$DL,B$1,FALSE),REF!$AC:$AD,2,FALSE),IF($A$161="Produits bruts d'origine animale et vegetale",VLOOKUP(VLOOKUP($A164,OUTIL!$DO:$DT,B$1,FALSE),REF!$Q:$R,2,FALSE),IF($A$161="Produits bruts d'origine minerale",VLOOKUP(VLOOKUP($A164,OUTIL!$DW:$EB,B$1,FALSE),REF!$AF:$AG,2,FALSE),IF($A$161="Produits finis de consommation",VLOOKUP(VLOOKUP($A164,OUTIL!$EE:$EJ,B$1,FALSE),REF!$T:$U,2,FALSE),IF($A$161="Produits finis d'equipement agricole",VLOOKUP(VLOOKUP($A164,OUTIL!$EM:$ER,B$1,FALSE),REF!$AI:$AJ,2,FALSE),IF($A$161="Produits finis d'equipement industriel",VLOOKUP(VLOOKUP($A164,OUTIL!$EU:$EZ,B$1,FALSE),REF!$W:$X,2,FALSE),"Ahmadovitch")))))))))</f>
        <v>Tissus et fils de fibres synthétiques et artificielles</v>
      </c>
      <c r="C164" s="5">
        <f>ROUND(IF($A$161="Alimentation, boissons et tabacs",VLOOKUP($A164,OUTIL!$CH:$CM,C$1,FALSE),IF($A$161="Demi produits",VLOOKUP($A164,OUTIL!$CQ:$CV,C$1,FALSE),IF($A$161="Energie  et  lubrifiants",VLOOKUP($A164,OUTIL!$CY:$DD,C$1,FALSE),IF($A$161="Or industriel",VLOOKUP($A164,OUTIL!$DG:$DL,C$1,FALSE),IF($A$161="Produits bruts d'origine animale et vegetale",VLOOKUP($A164,OUTIL!$DO:$DT,C$1,FALSE),IF($A$161="Produits bruts d'origine minerale",VLOOKUP($A164,OUTIL!$DW:$EB,C$1,FALSE),IF($A$161="Produits finis de consommation",VLOOKUP($A164,OUTIL!$EE:$EJ,C$1,FALSE),IF($A$161="Produits finis d'equipement agricole",VLOOKUP($A164,OUTIL!$EM:$ER,C$1,FALSE),IF($A$161="Produits finis d'equipement industriel",VLOOKUP($A164,OUTIL!$EU:$EZ,C$1,FALSE),"Ahmadovitch")))))))))/1000,0)</f>
        <v>61935</v>
      </c>
      <c r="D164" s="5">
        <f>ROUND(IF($A$161="Alimentation, boissons et tabacs",VLOOKUP($A164,OUTIL!$CH:$CM,D$1,FALSE),IF($A$161="Demi produits",VLOOKUP($A164,OUTIL!$CQ:$CV,D$1,FALSE),IF($A$161="Energie  et  lubrifiants",VLOOKUP($A164,OUTIL!$CY:$DD,D$1,FALSE),IF($A$161="Or industriel",VLOOKUP($A164,OUTIL!$DG:$DL,D$1,FALSE),IF($A$161="Produits bruts d'origine animale et vegetale",VLOOKUP($A164,OUTIL!$DO:$DT,D$1,FALSE),IF($A$161="Produits bruts d'origine minerale",VLOOKUP($A164,OUTIL!$DW:$EB,D$1,FALSE),IF($A$161="Produits finis de consommation",VLOOKUP($A164,OUTIL!$EE:$EJ,D$1,FALSE),IF($A$161="Produits finis d'equipement agricole",VLOOKUP($A164,OUTIL!$EM:$ER,D$1,FALSE),IF($A$161="Produits finis d'equipement industriel",VLOOKUP($A164,OUTIL!$EU:$EZ,D$1,FALSE),"Ahmadovitch")))))))))/1000,0)</f>
        <v>5668383</v>
      </c>
      <c r="E164" s="5">
        <f>ROUND(IF($A$161="Alimentation, boissons et tabacs",VLOOKUP($A164,OUTIL!$CH:$CM,E$1,FALSE),IF($A$161="Demi produits",VLOOKUP($A164,OUTIL!$CQ:$CV,E$1,FALSE),IF($A$161="Energie  et  lubrifiants",VLOOKUP($A164,OUTIL!$CY:$DD,E$1,FALSE),IF($A$161="Or industriel",VLOOKUP($A164,OUTIL!$DG:$DL,E$1,FALSE),IF($A$161="Produits bruts d'origine animale et vegetale",VLOOKUP($A164,OUTIL!$DO:$DT,E$1,FALSE),IF($A$161="Produits bruts d'origine minerale",VLOOKUP($A164,OUTIL!$DW:$EB,E$1,FALSE),IF($A$161="Produits finis de consommation",VLOOKUP($A164,OUTIL!$EE:$EJ,E$1,FALSE),IF($A$161="Produits finis d'equipement agricole",VLOOKUP($A164,OUTIL!$EM:$ER,E$1,FALSE),IF($A$161="Produits finis d'equipement industriel",VLOOKUP($A164,OUTIL!$EU:$EZ,E$1,FALSE),"Ahmadovitch")))))))))/1000,0)</f>
        <v>57254</v>
      </c>
      <c r="F164" s="5">
        <f>ROUND(IF($A$161="Alimentation, boissons et tabacs",VLOOKUP($A164,OUTIL!$CH:$CM,F$1,FALSE),IF($A$161="Demi produits",VLOOKUP($A164,OUTIL!$CQ:$CV,F$1,FALSE),IF($A$161="Energie  et  lubrifiants",VLOOKUP($A164,OUTIL!$CY:$DD,F$1,FALSE),IF($A$161="Or industriel",VLOOKUP($A164,OUTIL!$DG:$DL,F$1,FALSE),IF($A$161="Produits bruts d'origine animale et vegetale",VLOOKUP($A164,OUTIL!$DO:$DT,F$1,FALSE),IF($A$161="Produits bruts d'origine minerale",VLOOKUP($A164,OUTIL!$DW:$EB,F$1,FALSE),IF($A$161="Produits finis de consommation",VLOOKUP($A164,OUTIL!$EE:$EJ,F$1,FALSE),IF($A$161="Produits finis d'equipement agricole",VLOOKUP($A164,OUTIL!$EM:$ER,F$1,FALSE),IF($A$161="Produits finis d'equipement industriel",VLOOKUP($A164,OUTIL!$EU:$EZ,F$1,FALSE),"Ahmadovitch")))))))))/1000,0)</f>
        <v>5772708</v>
      </c>
    </row>
    <row r="165" spans="1:6" ht="16.5" x14ac:dyDescent="0.3">
      <c r="A165">
        <v>4</v>
      </c>
      <c r="B165" s="5" t="str">
        <f>IF($A$161="Alimentation, boissons et tabacs",VLOOKUP(VLOOKUP($A165,OUTIL!$CH:$CM,B$1,FALSE),REF!$K:$L,2,FALSE),IF($A$161="Demi produits",VLOOKUP(VLOOKUP($A165,OUTIL!$CQ:$CV,B$1,FALSE),REF!$N:$O,2,FALSE),IF($A$161="Energie  et  lubrifiants",VLOOKUP(VLOOKUP($A165,OUTIL!$CY:$DD,B$1,FALSE),REF!$Z:$AA,2,FALSE),IF($A$161="Or industriel",VLOOKUP(VLOOKUP($A165,OUTIL!$DG:$DL,B$1,FALSE),REF!$AC:$AD,2,FALSE),IF($A$161="Produits bruts d'origine animale et vegetale",VLOOKUP(VLOOKUP($A165,OUTIL!$DO:$DT,B$1,FALSE),REF!$Q:$R,2,FALSE),IF($A$161="Produits bruts d'origine minerale",VLOOKUP(VLOOKUP($A165,OUTIL!$DW:$EB,B$1,FALSE),REF!$AF:$AG,2,FALSE),IF($A$161="Produits finis de consommation",VLOOKUP(VLOOKUP($A165,OUTIL!$EE:$EJ,B$1,FALSE),REF!$T:$U,2,FALSE),IF($A$161="Produits finis d'equipement agricole",VLOOKUP(VLOOKUP($A165,OUTIL!$EM:$ER,B$1,FALSE),REF!$AI:$AJ,2,FALSE),IF($A$161="Produits finis d'equipement industriel",VLOOKUP(VLOOKUP($A165,OUTIL!$EU:$EZ,B$1,FALSE),REF!$W:$X,2,FALSE),"Ahmadovitch")))))))))</f>
        <v>Médicaments et autres produits pharmaceutiques</v>
      </c>
      <c r="C165" s="5">
        <f>ROUND(IF($A$161="Alimentation, boissons et tabacs",VLOOKUP($A165,OUTIL!$CH:$CM,C$1,FALSE),IF($A$161="Demi produits",VLOOKUP($A165,OUTIL!$CQ:$CV,C$1,FALSE),IF($A$161="Energie  et  lubrifiants",VLOOKUP($A165,OUTIL!$CY:$DD,C$1,FALSE),IF($A$161="Or industriel",VLOOKUP($A165,OUTIL!$DG:$DL,C$1,FALSE),IF($A$161="Produits bruts d'origine animale et vegetale",VLOOKUP($A165,OUTIL!$DO:$DT,C$1,FALSE),IF($A$161="Produits bruts d'origine minerale",VLOOKUP($A165,OUTIL!$DW:$EB,C$1,FALSE),IF($A$161="Produits finis de consommation",VLOOKUP($A165,OUTIL!$EE:$EJ,C$1,FALSE),IF($A$161="Produits finis d'equipement agricole",VLOOKUP($A165,OUTIL!$EM:$ER,C$1,FALSE),IF($A$161="Produits finis d'equipement industriel",VLOOKUP($A165,OUTIL!$EU:$EZ,C$1,FALSE),"Ahmadovitch")))))))))/1000,0)</f>
        <v>5262</v>
      </c>
      <c r="D165" s="5">
        <f>ROUND(IF($A$161="Alimentation, boissons et tabacs",VLOOKUP($A165,OUTIL!$CH:$CM,D$1,FALSE),IF($A$161="Demi produits",VLOOKUP($A165,OUTIL!$CQ:$CV,D$1,FALSE),IF($A$161="Energie  et  lubrifiants",VLOOKUP($A165,OUTIL!$CY:$DD,D$1,FALSE),IF($A$161="Or industriel",VLOOKUP($A165,OUTIL!$DG:$DL,D$1,FALSE),IF($A$161="Produits bruts d'origine animale et vegetale",VLOOKUP($A165,OUTIL!$DO:$DT,D$1,FALSE),IF($A$161="Produits bruts d'origine minerale",VLOOKUP($A165,OUTIL!$DW:$EB,D$1,FALSE),IF($A$161="Produits finis de consommation",VLOOKUP($A165,OUTIL!$EE:$EJ,D$1,FALSE),IF($A$161="Produits finis d'equipement agricole",VLOOKUP($A165,OUTIL!$EM:$ER,D$1,FALSE),IF($A$161="Produits finis d'equipement industriel",VLOOKUP($A165,OUTIL!$EU:$EZ,D$1,FALSE),"Ahmadovitch")))))))))/1000,0)</f>
        <v>5490783</v>
      </c>
      <c r="E165" s="5">
        <f>ROUND(IF($A$161="Alimentation, boissons et tabacs",VLOOKUP($A165,OUTIL!$CH:$CM,E$1,FALSE),IF($A$161="Demi produits",VLOOKUP($A165,OUTIL!$CQ:$CV,E$1,FALSE),IF($A$161="Energie  et  lubrifiants",VLOOKUP($A165,OUTIL!$CY:$DD,E$1,FALSE),IF($A$161="Or industriel",VLOOKUP($A165,OUTIL!$DG:$DL,E$1,FALSE),IF($A$161="Produits bruts d'origine animale et vegetale",VLOOKUP($A165,OUTIL!$DO:$DT,E$1,FALSE),IF($A$161="Produits bruts d'origine minerale",VLOOKUP($A165,OUTIL!$DW:$EB,E$1,FALSE),IF($A$161="Produits finis de consommation",VLOOKUP($A165,OUTIL!$EE:$EJ,E$1,FALSE),IF($A$161="Produits finis d'equipement agricole",VLOOKUP($A165,OUTIL!$EM:$ER,E$1,FALSE),IF($A$161="Produits finis d'equipement industriel",VLOOKUP($A165,OUTIL!$EU:$EZ,E$1,FALSE),"Ahmadovitch")))))))))/1000,0)</f>
        <v>5174</v>
      </c>
      <c r="F165" s="5">
        <f>ROUND(IF($A$161="Alimentation, boissons et tabacs",VLOOKUP($A165,OUTIL!$CH:$CM,F$1,FALSE),IF($A$161="Demi produits",VLOOKUP($A165,OUTIL!$CQ:$CV,F$1,FALSE),IF($A$161="Energie  et  lubrifiants",VLOOKUP($A165,OUTIL!$CY:$DD,F$1,FALSE),IF($A$161="Or industriel",VLOOKUP($A165,OUTIL!$DG:$DL,F$1,FALSE),IF($A$161="Produits bruts d'origine animale et vegetale",VLOOKUP($A165,OUTIL!$DO:$DT,F$1,FALSE),IF($A$161="Produits bruts d'origine minerale",VLOOKUP($A165,OUTIL!$DW:$EB,F$1,FALSE),IF($A$161="Produits finis de consommation",VLOOKUP($A165,OUTIL!$EE:$EJ,F$1,FALSE),IF($A$161="Produits finis d'equipement agricole",VLOOKUP($A165,OUTIL!$EM:$ER,F$1,FALSE),IF($A$161="Produits finis d'equipement industriel",VLOOKUP($A165,OUTIL!$EU:$EZ,F$1,FALSE),"Ahmadovitch")))))))))/1000,0)</f>
        <v>5149812</v>
      </c>
    </row>
    <row r="166" spans="1:6" ht="16.5" x14ac:dyDescent="0.3">
      <c r="A166">
        <v>5</v>
      </c>
      <c r="B166" s="5" t="str">
        <f>IF($A$161="Alimentation, boissons et tabacs",VLOOKUP(VLOOKUP($A166,OUTIL!$CH:$CM,B$1,FALSE),REF!$K:$L,2,FALSE),IF($A$161="Demi produits",VLOOKUP(VLOOKUP($A166,OUTIL!$CQ:$CV,B$1,FALSE),REF!$N:$O,2,FALSE),IF($A$161="Energie  et  lubrifiants",VLOOKUP(VLOOKUP($A166,OUTIL!$CY:$DD,B$1,FALSE),REF!$Z:$AA,2,FALSE),IF($A$161="Or industriel",VLOOKUP(VLOOKUP($A166,OUTIL!$DG:$DL,B$1,FALSE),REF!$AC:$AD,2,FALSE),IF($A$161="Produits bruts d'origine animale et vegetale",VLOOKUP(VLOOKUP($A166,OUTIL!$DO:$DT,B$1,FALSE),REF!$Q:$R,2,FALSE),IF($A$161="Produits bruts d'origine minerale",VLOOKUP(VLOOKUP($A166,OUTIL!$DW:$EB,B$1,FALSE),REF!$AF:$AG,2,FALSE),IF($A$161="Produits finis de consommation",VLOOKUP(VLOOKUP($A166,OUTIL!$EE:$EJ,B$1,FALSE),REF!$T:$U,2,FALSE),IF($A$161="Produits finis d'equipement agricole",VLOOKUP(VLOOKUP($A166,OUTIL!$EM:$ER,B$1,FALSE),REF!$AI:$AJ,2,FALSE),IF($A$161="Produits finis d'equipement industriel",VLOOKUP(VLOOKUP($A166,OUTIL!$EU:$EZ,B$1,FALSE),REF!$W:$X,2,FALSE),"Ahmadovitch")))))))))</f>
        <v>Ouvrages divers en matières plastiques</v>
      </c>
      <c r="C166" s="5">
        <f>ROUND(IF($A$161="Alimentation, boissons et tabacs",VLOOKUP($A166,OUTIL!$CH:$CM,C$1,FALSE),IF($A$161="Demi produits",VLOOKUP($A166,OUTIL!$CQ:$CV,C$1,FALSE),IF($A$161="Energie  et  lubrifiants",VLOOKUP($A166,OUTIL!$CY:$DD,C$1,FALSE),IF($A$161="Or industriel",VLOOKUP($A166,OUTIL!$DG:$DL,C$1,FALSE),IF($A$161="Produits bruts d'origine animale et vegetale",VLOOKUP($A166,OUTIL!$DO:$DT,C$1,FALSE),IF($A$161="Produits bruts d'origine minerale",VLOOKUP($A166,OUTIL!$DW:$EB,C$1,FALSE),IF($A$161="Produits finis de consommation",VLOOKUP($A166,OUTIL!$EE:$EJ,C$1,FALSE),IF($A$161="Produits finis d'equipement agricole",VLOOKUP($A166,OUTIL!$EM:$ER,C$1,FALSE),IF($A$161="Produits finis d'equipement industriel",VLOOKUP($A166,OUTIL!$EU:$EZ,C$1,FALSE),"Ahmadovitch")))))))))/1000,0)</f>
        <v>75329</v>
      </c>
      <c r="D166" s="5">
        <f>ROUND(IF($A$161="Alimentation, boissons et tabacs",VLOOKUP($A166,OUTIL!$CH:$CM,D$1,FALSE),IF($A$161="Demi produits",VLOOKUP($A166,OUTIL!$CQ:$CV,D$1,FALSE),IF($A$161="Energie  et  lubrifiants",VLOOKUP($A166,OUTIL!$CY:$DD,D$1,FALSE),IF($A$161="Or industriel",VLOOKUP($A166,OUTIL!$DG:$DL,D$1,FALSE),IF($A$161="Produits bruts d'origine animale et vegetale",VLOOKUP($A166,OUTIL!$DO:$DT,D$1,FALSE),IF($A$161="Produits bruts d'origine minerale",VLOOKUP($A166,OUTIL!$DW:$EB,D$1,FALSE),IF($A$161="Produits finis de consommation",VLOOKUP($A166,OUTIL!$EE:$EJ,D$1,FALSE),IF($A$161="Produits finis d'equipement agricole",VLOOKUP($A166,OUTIL!$EM:$ER,D$1,FALSE),IF($A$161="Produits finis d'equipement industriel",VLOOKUP($A166,OUTIL!$EU:$EZ,D$1,FALSE),"Ahmadovitch")))))))))/1000,0)</f>
        <v>4842140</v>
      </c>
      <c r="E166" s="5">
        <f>ROUND(IF($A$161="Alimentation, boissons et tabacs",VLOOKUP($A166,OUTIL!$CH:$CM,E$1,FALSE),IF($A$161="Demi produits",VLOOKUP($A166,OUTIL!$CQ:$CV,E$1,FALSE),IF($A$161="Energie  et  lubrifiants",VLOOKUP($A166,OUTIL!$CY:$DD,E$1,FALSE),IF($A$161="Or industriel",VLOOKUP($A166,OUTIL!$DG:$DL,E$1,FALSE),IF($A$161="Produits bruts d'origine animale et vegetale",VLOOKUP($A166,OUTIL!$DO:$DT,E$1,FALSE),IF($A$161="Produits bruts d'origine minerale",VLOOKUP($A166,OUTIL!$DW:$EB,E$1,FALSE),IF($A$161="Produits finis de consommation",VLOOKUP($A166,OUTIL!$EE:$EJ,E$1,FALSE),IF($A$161="Produits finis d'equipement agricole",VLOOKUP($A166,OUTIL!$EM:$ER,E$1,FALSE),IF($A$161="Produits finis d'equipement industriel",VLOOKUP($A166,OUTIL!$EU:$EZ,E$1,FALSE),"Ahmadovitch")))))))))/1000,0)</f>
        <v>80186</v>
      </c>
      <c r="F166" s="5">
        <f>ROUND(IF($A$161="Alimentation, boissons et tabacs",VLOOKUP($A166,OUTIL!$CH:$CM,F$1,FALSE),IF($A$161="Demi produits",VLOOKUP($A166,OUTIL!$CQ:$CV,F$1,FALSE),IF($A$161="Energie  et  lubrifiants",VLOOKUP($A166,OUTIL!$CY:$DD,F$1,FALSE),IF($A$161="Or industriel",VLOOKUP($A166,OUTIL!$DG:$DL,F$1,FALSE),IF($A$161="Produits bruts d'origine animale et vegetale",VLOOKUP($A166,OUTIL!$DO:$DT,F$1,FALSE),IF($A$161="Produits bruts d'origine minerale",VLOOKUP($A166,OUTIL!$DW:$EB,F$1,FALSE),IF($A$161="Produits finis de consommation",VLOOKUP($A166,OUTIL!$EE:$EJ,F$1,FALSE),IF($A$161="Produits finis d'equipement agricole",VLOOKUP($A166,OUTIL!$EM:$ER,F$1,FALSE),IF($A$161="Produits finis d'equipement industriel",VLOOKUP($A166,OUTIL!$EU:$EZ,F$1,FALSE),"Ahmadovitch")))))))))/1000,0)</f>
        <v>4387417</v>
      </c>
    </row>
    <row r="167" spans="1:6" ht="16.5" x14ac:dyDescent="0.3">
      <c r="A167">
        <v>6</v>
      </c>
      <c r="B167" s="5" t="str">
        <f>IF($A$161="Alimentation, boissons et tabacs",VLOOKUP(VLOOKUP($A167,OUTIL!$CH:$CM,B$1,FALSE),REF!$K:$L,2,FALSE),IF($A$161="Demi produits",VLOOKUP(VLOOKUP($A167,OUTIL!$CQ:$CV,B$1,FALSE),REF!$N:$O,2,FALSE),IF($A$161="Energie  et  lubrifiants",VLOOKUP(VLOOKUP($A167,OUTIL!$CY:$DD,B$1,FALSE),REF!$Z:$AA,2,FALSE),IF($A$161="Or industriel",VLOOKUP(VLOOKUP($A167,OUTIL!$DG:$DL,B$1,FALSE),REF!$AC:$AD,2,FALSE),IF($A$161="Produits bruts d'origine animale et vegetale",VLOOKUP(VLOOKUP($A167,OUTIL!$DO:$DT,B$1,FALSE),REF!$Q:$R,2,FALSE),IF($A$161="Produits bruts d'origine minerale",VLOOKUP(VLOOKUP($A167,OUTIL!$DW:$EB,B$1,FALSE),REF!$AF:$AG,2,FALSE),IF($A$161="Produits finis de consommation",VLOOKUP(VLOOKUP($A167,OUTIL!$EE:$EJ,B$1,FALSE),REF!$T:$U,2,FALSE),IF($A$161="Produits finis d'equipement agricole",VLOOKUP(VLOOKUP($A167,OUTIL!$EM:$ER,B$1,FALSE),REF!$AI:$AJ,2,FALSE),IF($A$161="Produits finis d'equipement industriel",VLOOKUP(VLOOKUP($A167,OUTIL!$EU:$EZ,B$1,FALSE),REF!$W:$X,2,FALSE),"Ahmadovitch")))))))))</f>
        <v>Etoffes de bonneterie</v>
      </c>
      <c r="C167" s="5">
        <f>ROUND(IF($A$161="Alimentation, boissons et tabacs",VLOOKUP($A167,OUTIL!$CH:$CM,C$1,FALSE),IF($A$161="Demi produits",VLOOKUP($A167,OUTIL!$CQ:$CV,C$1,FALSE),IF($A$161="Energie  et  lubrifiants",VLOOKUP($A167,OUTIL!$CY:$DD,C$1,FALSE),IF($A$161="Or industriel",VLOOKUP($A167,OUTIL!$DG:$DL,C$1,FALSE),IF($A$161="Produits bruts d'origine animale et vegetale",VLOOKUP($A167,OUTIL!$DO:$DT,C$1,FALSE),IF($A$161="Produits bruts d'origine minerale",VLOOKUP($A167,OUTIL!$DW:$EB,C$1,FALSE),IF($A$161="Produits finis de consommation",VLOOKUP($A167,OUTIL!$EE:$EJ,C$1,FALSE),IF($A$161="Produits finis d'equipement agricole",VLOOKUP($A167,OUTIL!$EM:$ER,C$1,FALSE),IF($A$161="Produits finis d'equipement industriel",VLOOKUP($A167,OUTIL!$EU:$EZ,C$1,FALSE),"Ahmadovitch")))))))))/1000,0)</f>
        <v>59808</v>
      </c>
      <c r="D167" s="5">
        <f>ROUND(IF($A$161="Alimentation, boissons et tabacs",VLOOKUP($A167,OUTIL!$CH:$CM,D$1,FALSE),IF($A$161="Demi produits",VLOOKUP($A167,OUTIL!$CQ:$CV,D$1,FALSE),IF($A$161="Energie  et  lubrifiants",VLOOKUP($A167,OUTIL!$CY:$DD,D$1,FALSE),IF($A$161="Or industriel",VLOOKUP($A167,OUTIL!$DG:$DL,D$1,FALSE),IF($A$161="Produits bruts d'origine animale et vegetale",VLOOKUP($A167,OUTIL!$DO:$DT,D$1,FALSE),IF($A$161="Produits bruts d'origine minerale",VLOOKUP($A167,OUTIL!$DW:$EB,D$1,FALSE),IF($A$161="Produits finis de consommation",VLOOKUP($A167,OUTIL!$EE:$EJ,D$1,FALSE),IF($A$161="Produits finis d'equipement agricole",VLOOKUP($A167,OUTIL!$EM:$ER,D$1,FALSE),IF($A$161="Produits finis d'equipement industriel",VLOOKUP($A167,OUTIL!$EU:$EZ,D$1,FALSE),"Ahmadovitch")))))))))/1000,0)</f>
        <v>3210297</v>
      </c>
      <c r="E167" s="5">
        <f>ROUND(IF($A$161="Alimentation, boissons et tabacs",VLOOKUP($A167,OUTIL!$CH:$CM,E$1,FALSE),IF($A$161="Demi produits",VLOOKUP($A167,OUTIL!$CQ:$CV,E$1,FALSE),IF($A$161="Energie  et  lubrifiants",VLOOKUP($A167,OUTIL!$CY:$DD,E$1,FALSE),IF($A$161="Or industriel",VLOOKUP($A167,OUTIL!$DG:$DL,E$1,FALSE),IF($A$161="Produits bruts d'origine animale et vegetale",VLOOKUP($A167,OUTIL!$DO:$DT,E$1,FALSE),IF($A$161="Produits bruts d'origine minerale",VLOOKUP($A167,OUTIL!$DW:$EB,E$1,FALSE),IF($A$161="Produits finis de consommation",VLOOKUP($A167,OUTIL!$EE:$EJ,E$1,FALSE),IF($A$161="Produits finis d'equipement agricole",VLOOKUP($A167,OUTIL!$EM:$ER,E$1,FALSE),IF($A$161="Produits finis d'equipement industriel",VLOOKUP($A167,OUTIL!$EU:$EZ,E$1,FALSE),"Ahmadovitch")))))))))/1000,0)</f>
        <v>49837</v>
      </c>
      <c r="F167" s="5">
        <f>ROUND(IF($A$161="Alimentation, boissons et tabacs",VLOOKUP($A167,OUTIL!$CH:$CM,F$1,FALSE),IF($A$161="Demi produits",VLOOKUP($A167,OUTIL!$CQ:$CV,F$1,FALSE),IF($A$161="Energie  et  lubrifiants",VLOOKUP($A167,OUTIL!$CY:$DD,F$1,FALSE),IF($A$161="Or industriel",VLOOKUP($A167,OUTIL!$DG:$DL,F$1,FALSE),IF($A$161="Produits bruts d'origine animale et vegetale",VLOOKUP($A167,OUTIL!$DO:$DT,F$1,FALSE),IF($A$161="Produits bruts d'origine minerale",VLOOKUP($A167,OUTIL!$DW:$EB,F$1,FALSE),IF($A$161="Produits finis de consommation",VLOOKUP($A167,OUTIL!$EE:$EJ,F$1,FALSE),IF($A$161="Produits finis d'equipement agricole",VLOOKUP($A167,OUTIL!$EM:$ER,F$1,FALSE),IF($A$161="Produits finis d'equipement industriel",VLOOKUP($A167,OUTIL!$EU:$EZ,F$1,FALSE),"Ahmadovitch")))))))))/1000,0)</f>
        <v>3018440</v>
      </c>
    </row>
    <row r="168" spans="1:6" ht="16.5" x14ac:dyDescent="0.3">
      <c r="A168">
        <v>7</v>
      </c>
      <c r="B168" s="5" t="str">
        <f>IF($A$161="Alimentation, boissons et tabacs",VLOOKUP(VLOOKUP($A168,OUTIL!$CH:$CM,B$1,FALSE),REF!$K:$L,2,FALSE),IF($A$161="Demi produits",VLOOKUP(VLOOKUP($A168,OUTIL!$CQ:$CV,B$1,FALSE),REF!$N:$O,2,FALSE),IF($A$161="Energie  et  lubrifiants",VLOOKUP(VLOOKUP($A168,OUTIL!$CY:$DD,B$1,FALSE),REF!$Z:$AA,2,FALSE),IF($A$161="Or industriel",VLOOKUP(VLOOKUP($A168,OUTIL!$DG:$DL,B$1,FALSE),REF!$AC:$AD,2,FALSE),IF($A$161="Produits bruts d'origine animale et vegetale",VLOOKUP(VLOOKUP($A168,OUTIL!$DO:$DT,B$1,FALSE),REF!$Q:$R,2,FALSE),IF($A$161="Produits bruts d'origine minerale",VLOOKUP(VLOOKUP($A168,OUTIL!$DW:$EB,B$1,FALSE),REF!$AF:$AG,2,FALSE),IF($A$161="Produits finis de consommation",VLOOKUP(VLOOKUP($A168,OUTIL!$EE:$EJ,B$1,FALSE),REF!$T:$U,2,FALSE),IF($A$161="Produits finis d'equipement agricole",VLOOKUP(VLOOKUP($A168,OUTIL!$EM:$ER,B$1,FALSE),REF!$AI:$AJ,2,FALSE),IF($A$161="Produits finis d'equipement industriel",VLOOKUP(VLOOKUP($A168,OUTIL!$EU:$EZ,B$1,FALSE),REF!$W:$X,2,FALSE),"Ahmadovitch")))))))))</f>
        <v>Sièges, meubles,matelas et articles d'éclairage</v>
      </c>
      <c r="C168" s="5">
        <f>ROUND(IF($A$161="Alimentation, boissons et tabacs",VLOOKUP($A168,OUTIL!$CH:$CM,C$1,FALSE),IF($A$161="Demi produits",VLOOKUP($A168,OUTIL!$CQ:$CV,C$1,FALSE),IF($A$161="Energie  et  lubrifiants",VLOOKUP($A168,OUTIL!$CY:$DD,C$1,FALSE),IF($A$161="Or industriel",VLOOKUP($A168,OUTIL!$DG:$DL,C$1,FALSE),IF($A$161="Produits bruts d'origine animale et vegetale",VLOOKUP($A168,OUTIL!$DO:$DT,C$1,FALSE),IF($A$161="Produits bruts d'origine minerale",VLOOKUP($A168,OUTIL!$DW:$EB,C$1,FALSE),IF($A$161="Produits finis de consommation",VLOOKUP($A168,OUTIL!$EE:$EJ,C$1,FALSE),IF($A$161="Produits finis d'equipement agricole",VLOOKUP($A168,OUTIL!$EM:$ER,C$1,FALSE),IF($A$161="Produits finis d'equipement industriel",VLOOKUP($A168,OUTIL!$EU:$EZ,C$1,FALSE),"Ahmadovitch")))))))))/1000,0)</f>
        <v>61463</v>
      </c>
      <c r="D168" s="5">
        <f>ROUND(IF($A$161="Alimentation, boissons et tabacs",VLOOKUP($A168,OUTIL!$CH:$CM,D$1,FALSE),IF($A$161="Demi produits",VLOOKUP($A168,OUTIL!$CQ:$CV,D$1,FALSE),IF($A$161="Energie  et  lubrifiants",VLOOKUP($A168,OUTIL!$CY:$DD,D$1,FALSE),IF($A$161="Or industriel",VLOOKUP($A168,OUTIL!$DG:$DL,D$1,FALSE),IF($A$161="Produits bruts d'origine animale et vegetale",VLOOKUP($A168,OUTIL!$DO:$DT,D$1,FALSE),IF($A$161="Produits bruts d'origine minerale",VLOOKUP($A168,OUTIL!$DW:$EB,D$1,FALSE),IF($A$161="Produits finis de consommation",VLOOKUP($A168,OUTIL!$EE:$EJ,D$1,FALSE),IF($A$161="Produits finis d'equipement agricole",VLOOKUP($A168,OUTIL!$EM:$ER,D$1,FALSE),IF($A$161="Produits finis d'equipement industriel",VLOOKUP($A168,OUTIL!$EU:$EZ,D$1,FALSE),"Ahmadovitch")))))))))/1000,0)</f>
        <v>2665506</v>
      </c>
      <c r="E168" s="5">
        <f>ROUND(IF($A$161="Alimentation, boissons et tabacs",VLOOKUP($A168,OUTIL!$CH:$CM,E$1,FALSE),IF($A$161="Demi produits",VLOOKUP($A168,OUTIL!$CQ:$CV,E$1,FALSE),IF($A$161="Energie  et  lubrifiants",VLOOKUP($A168,OUTIL!$CY:$DD,E$1,FALSE),IF($A$161="Or industriel",VLOOKUP($A168,OUTIL!$DG:$DL,E$1,FALSE),IF($A$161="Produits bruts d'origine animale et vegetale",VLOOKUP($A168,OUTIL!$DO:$DT,E$1,FALSE),IF($A$161="Produits bruts d'origine minerale",VLOOKUP($A168,OUTIL!$DW:$EB,E$1,FALSE),IF($A$161="Produits finis de consommation",VLOOKUP($A168,OUTIL!$EE:$EJ,E$1,FALSE),IF($A$161="Produits finis d'equipement agricole",VLOOKUP($A168,OUTIL!$EM:$ER,E$1,FALSE),IF($A$161="Produits finis d'equipement industriel",VLOOKUP($A168,OUTIL!$EU:$EZ,E$1,FALSE),"Ahmadovitch")))))))))/1000,0)</f>
        <v>59763</v>
      </c>
      <c r="F168" s="5">
        <f>ROUND(IF($A$161="Alimentation, boissons et tabacs",VLOOKUP($A168,OUTIL!$CH:$CM,F$1,FALSE),IF($A$161="Demi produits",VLOOKUP($A168,OUTIL!$CQ:$CV,F$1,FALSE),IF($A$161="Energie  et  lubrifiants",VLOOKUP($A168,OUTIL!$CY:$DD,F$1,FALSE),IF($A$161="Or industriel",VLOOKUP($A168,OUTIL!$DG:$DL,F$1,FALSE),IF($A$161="Produits bruts d'origine animale et vegetale",VLOOKUP($A168,OUTIL!$DO:$DT,F$1,FALSE),IF($A$161="Produits bruts d'origine minerale",VLOOKUP($A168,OUTIL!$DW:$EB,F$1,FALSE),IF($A$161="Produits finis de consommation",VLOOKUP($A168,OUTIL!$EE:$EJ,F$1,FALSE),IF($A$161="Produits finis d'equipement agricole",VLOOKUP($A168,OUTIL!$EM:$ER,F$1,FALSE),IF($A$161="Produits finis d'equipement industriel",VLOOKUP($A168,OUTIL!$EU:$EZ,F$1,FALSE),"Ahmadovitch")))))))))/1000,0)</f>
        <v>2745697</v>
      </c>
    </row>
    <row r="169" spans="1:6" ht="16.5" x14ac:dyDescent="0.3">
      <c r="A169">
        <v>8</v>
      </c>
      <c r="B169" s="5" t="str">
        <f>IF($A$161="Alimentation, boissons et tabacs",VLOOKUP(VLOOKUP($A169,OUTIL!$CH:$CM,B$1,FALSE),REF!$K:$L,2,FALSE),IF($A$161="Demi produits",VLOOKUP(VLOOKUP($A169,OUTIL!$CQ:$CV,B$1,FALSE),REF!$N:$O,2,FALSE),IF($A$161="Energie  et  lubrifiants",VLOOKUP(VLOOKUP($A169,OUTIL!$CY:$DD,B$1,FALSE),REF!$Z:$AA,2,FALSE),IF($A$161="Or industriel",VLOOKUP(VLOOKUP($A169,OUTIL!$DG:$DL,B$1,FALSE),REF!$AC:$AD,2,FALSE),IF($A$161="Produits bruts d'origine animale et vegetale",VLOOKUP(VLOOKUP($A169,OUTIL!$DO:$DT,B$1,FALSE),REF!$Q:$R,2,FALSE),IF($A$161="Produits bruts d'origine minerale",VLOOKUP(VLOOKUP($A169,OUTIL!$DW:$EB,B$1,FALSE),REF!$AF:$AG,2,FALSE),IF($A$161="Produits finis de consommation",VLOOKUP(VLOOKUP($A169,OUTIL!$EE:$EJ,B$1,FALSE),REF!$T:$U,2,FALSE),IF($A$161="Produits finis d'equipement agricole",VLOOKUP(VLOOKUP($A169,OUTIL!$EM:$ER,B$1,FALSE),REF!$AI:$AJ,2,FALSE),IF($A$161="Produits finis d'equipement industriel",VLOOKUP(VLOOKUP($A169,OUTIL!$EU:$EZ,B$1,FALSE),REF!$W:$X,2,FALSE),"Ahmadovitch")))))))))</f>
        <v>Produits de parfumerie ou de toilette et preparations cosmetiques</v>
      </c>
      <c r="C169" s="5">
        <f>ROUND(IF($A$161="Alimentation, boissons et tabacs",VLOOKUP($A169,OUTIL!$CH:$CM,C$1,FALSE),IF($A$161="Demi produits",VLOOKUP($A169,OUTIL!$CQ:$CV,C$1,FALSE),IF($A$161="Energie  et  lubrifiants",VLOOKUP($A169,OUTIL!$CY:$DD,C$1,FALSE),IF($A$161="Or industriel",VLOOKUP($A169,OUTIL!$DG:$DL,C$1,FALSE),IF($A$161="Produits bruts d'origine animale et vegetale",VLOOKUP($A169,OUTIL!$DO:$DT,C$1,FALSE),IF($A$161="Produits bruts d'origine minerale",VLOOKUP($A169,OUTIL!$DW:$EB,C$1,FALSE),IF($A$161="Produits finis de consommation",VLOOKUP($A169,OUTIL!$EE:$EJ,C$1,FALSE),IF($A$161="Produits finis d'equipement agricole",VLOOKUP($A169,OUTIL!$EM:$ER,C$1,FALSE),IF($A$161="Produits finis d'equipement industriel",VLOOKUP($A169,OUTIL!$EU:$EZ,C$1,FALSE),"Ahmadovitch")))))))))/1000,0)</f>
        <v>23907</v>
      </c>
      <c r="D169" s="5">
        <f>ROUND(IF($A$161="Alimentation, boissons et tabacs",VLOOKUP($A169,OUTIL!$CH:$CM,D$1,FALSE),IF($A$161="Demi produits",VLOOKUP($A169,OUTIL!$CQ:$CV,D$1,FALSE),IF($A$161="Energie  et  lubrifiants",VLOOKUP($A169,OUTIL!$CY:$DD,D$1,FALSE),IF($A$161="Or industriel",VLOOKUP($A169,OUTIL!$DG:$DL,D$1,FALSE),IF($A$161="Produits bruts d'origine animale et vegetale",VLOOKUP($A169,OUTIL!$DO:$DT,D$1,FALSE),IF($A$161="Produits bruts d'origine minerale",VLOOKUP($A169,OUTIL!$DW:$EB,D$1,FALSE),IF($A$161="Produits finis de consommation",VLOOKUP($A169,OUTIL!$EE:$EJ,D$1,FALSE),IF($A$161="Produits finis d'equipement agricole",VLOOKUP($A169,OUTIL!$EM:$ER,D$1,FALSE),IF($A$161="Produits finis d'equipement industriel",VLOOKUP($A169,OUTIL!$EU:$EZ,D$1,FALSE),"Ahmadovitch")))))))))/1000,0)</f>
        <v>1822102</v>
      </c>
      <c r="E169" s="5">
        <f>ROUND(IF($A$161="Alimentation, boissons et tabacs",VLOOKUP($A169,OUTIL!$CH:$CM,E$1,FALSE),IF($A$161="Demi produits",VLOOKUP($A169,OUTIL!$CQ:$CV,E$1,FALSE),IF($A$161="Energie  et  lubrifiants",VLOOKUP($A169,OUTIL!$CY:$DD,E$1,FALSE),IF($A$161="Or industriel",VLOOKUP($A169,OUTIL!$DG:$DL,E$1,FALSE),IF($A$161="Produits bruts d'origine animale et vegetale",VLOOKUP($A169,OUTIL!$DO:$DT,E$1,FALSE),IF($A$161="Produits bruts d'origine minerale",VLOOKUP($A169,OUTIL!$DW:$EB,E$1,FALSE),IF($A$161="Produits finis de consommation",VLOOKUP($A169,OUTIL!$EE:$EJ,E$1,FALSE),IF($A$161="Produits finis d'equipement agricole",VLOOKUP($A169,OUTIL!$EM:$ER,E$1,FALSE),IF($A$161="Produits finis d'equipement industriel",VLOOKUP($A169,OUTIL!$EU:$EZ,E$1,FALSE),"Ahmadovitch")))))))))/1000,0)</f>
        <v>23787</v>
      </c>
      <c r="F169" s="5">
        <f>ROUND(IF($A$161="Alimentation, boissons et tabacs",VLOOKUP($A169,OUTIL!$CH:$CM,F$1,FALSE),IF($A$161="Demi produits",VLOOKUP($A169,OUTIL!$CQ:$CV,F$1,FALSE),IF($A$161="Energie  et  lubrifiants",VLOOKUP($A169,OUTIL!$CY:$DD,F$1,FALSE),IF($A$161="Or industriel",VLOOKUP($A169,OUTIL!$DG:$DL,F$1,FALSE),IF($A$161="Produits bruts d'origine animale et vegetale",VLOOKUP($A169,OUTIL!$DO:$DT,F$1,FALSE),IF($A$161="Produits bruts d'origine minerale",VLOOKUP($A169,OUTIL!$DW:$EB,F$1,FALSE),IF($A$161="Produits finis de consommation",VLOOKUP($A169,OUTIL!$EE:$EJ,F$1,FALSE),IF($A$161="Produits finis d'equipement agricole",VLOOKUP($A169,OUTIL!$EM:$ER,F$1,FALSE),IF($A$161="Produits finis d'equipement industriel",VLOOKUP($A169,OUTIL!$EU:$EZ,F$1,FALSE),"Ahmadovitch")))))))))/1000,0)</f>
        <v>1777173</v>
      </c>
    </row>
    <row r="170" spans="1:6" ht="16.5" x14ac:dyDescent="0.3">
      <c r="A170">
        <v>9</v>
      </c>
      <c r="B170" s="5" t="str">
        <f>IF($A$161="Alimentation, boissons et tabacs",VLOOKUP(VLOOKUP($A170,OUTIL!$CH:$CM,B$1,FALSE),REF!$K:$L,2,FALSE),IF($A$161="Demi produits",VLOOKUP(VLOOKUP($A170,OUTIL!$CQ:$CV,B$1,FALSE),REF!$N:$O,2,FALSE),IF($A$161="Energie  et  lubrifiants",VLOOKUP(VLOOKUP($A170,OUTIL!$CY:$DD,B$1,FALSE),REF!$Z:$AA,2,FALSE),IF($A$161="Or industriel",VLOOKUP(VLOOKUP($A170,OUTIL!$DG:$DL,B$1,FALSE),REF!$AC:$AD,2,FALSE),IF($A$161="Produits bruts d'origine animale et vegetale",VLOOKUP(VLOOKUP($A170,OUTIL!$DO:$DT,B$1,FALSE),REF!$Q:$R,2,FALSE),IF($A$161="Produits bruts d'origine minerale",VLOOKUP(VLOOKUP($A170,OUTIL!$DW:$EB,B$1,FALSE),REF!$AF:$AG,2,FALSE),IF($A$161="Produits finis de consommation",VLOOKUP(VLOOKUP($A170,OUTIL!$EE:$EJ,B$1,FALSE),REF!$T:$U,2,FALSE),IF($A$161="Produits finis d'equipement agricole",VLOOKUP(VLOOKUP($A170,OUTIL!$EM:$ER,B$1,FALSE),REF!$AI:$AJ,2,FALSE),IF($A$161="Produits finis d'equipement industriel",VLOOKUP(VLOOKUP($A170,OUTIL!$EU:$EZ,B$1,FALSE),REF!$W:$X,2,FALSE),"Ahmadovitch")))))))))</f>
        <v>Appareils récepteurs radio et télévision</v>
      </c>
      <c r="C170" s="5">
        <f>ROUND(IF($A$161="Alimentation, boissons et tabacs",VLOOKUP($A170,OUTIL!$CH:$CM,C$1,FALSE),IF($A$161="Demi produits",VLOOKUP($A170,OUTIL!$CQ:$CV,C$1,FALSE),IF($A$161="Energie  et  lubrifiants",VLOOKUP($A170,OUTIL!$CY:$DD,C$1,FALSE),IF($A$161="Or industriel",VLOOKUP($A170,OUTIL!$DG:$DL,C$1,FALSE),IF($A$161="Produits bruts d'origine animale et vegetale",VLOOKUP($A170,OUTIL!$DO:$DT,C$1,FALSE),IF($A$161="Produits bruts d'origine minerale",VLOOKUP($A170,OUTIL!$DW:$EB,C$1,FALSE),IF($A$161="Produits finis de consommation",VLOOKUP($A170,OUTIL!$EE:$EJ,C$1,FALSE),IF($A$161="Produits finis d'equipement agricole",VLOOKUP($A170,OUTIL!$EM:$ER,C$1,FALSE),IF($A$161="Produits finis d'equipement industriel",VLOOKUP($A170,OUTIL!$EU:$EZ,C$1,FALSE),"Ahmadovitch")))))))))/1000,0)</f>
        <v>8444</v>
      </c>
      <c r="D170" s="5">
        <f>ROUND(IF($A$161="Alimentation, boissons et tabacs",VLOOKUP($A170,OUTIL!$CH:$CM,D$1,FALSE),IF($A$161="Demi produits",VLOOKUP($A170,OUTIL!$CQ:$CV,D$1,FALSE),IF($A$161="Energie  et  lubrifiants",VLOOKUP($A170,OUTIL!$CY:$DD,D$1,FALSE),IF($A$161="Or industriel",VLOOKUP($A170,OUTIL!$DG:$DL,D$1,FALSE),IF($A$161="Produits bruts d'origine animale et vegetale",VLOOKUP($A170,OUTIL!$DO:$DT,D$1,FALSE),IF($A$161="Produits bruts d'origine minerale",VLOOKUP($A170,OUTIL!$DW:$EB,D$1,FALSE),IF($A$161="Produits finis de consommation",VLOOKUP($A170,OUTIL!$EE:$EJ,D$1,FALSE),IF($A$161="Produits finis d'equipement agricole",VLOOKUP($A170,OUTIL!$EM:$ER,D$1,FALSE),IF($A$161="Produits finis d'equipement industriel",VLOOKUP($A170,OUTIL!$EU:$EZ,D$1,FALSE),"Ahmadovitch")))))))))/1000,0)</f>
        <v>1813304</v>
      </c>
      <c r="E170" s="5">
        <f>ROUND(IF($A$161="Alimentation, boissons et tabacs",VLOOKUP($A170,OUTIL!$CH:$CM,E$1,FALSE),IF($A$161="Demi produits",VLOOKUP($A170,OUTIL!$CQ:$CV,E$1,FALSE),IF($A$161="Energie  et  lubrifiants",VLOOKUP($A170,OUTIL!$CY:$DD,E$1,FALSE),IF($A$161="Or industriel",VLOOKUP($A170,OUTIL!$DG:$DL,E$1,FALSE),IF($A$161="Produits bruts d'origine animale et vegetale",VLOOKUP($A170,OUTIL!$DO:$DT,E$1,FALSE),IF($A$161="Produits bruts d'origine minerale",VLOOKUP($A170,OUTIL!$DW:$EB,E$1,FALSE),IF($A$161="Produits finis de consommation",VLOOKUP($A170,OUTIL!$EE:$EJ,E$1,FALSE),IF($A$161="Produits finis d'equipement agricole",VLOOKUP($A170,OUTIL!$EM:$ER,E$1,FALSE),IF($A$161="Produits finis d'equipement industriel",VLOOKUP($A170,OUTIL!$EU:$EZ,E$1,FALSE),"Ahmadovitch")))))))))/1000,0)</f>
        <v>8601</v>
      </c>
      <c r="F170" s="5">
        <f>ROUND(IF($A$161="Alimentation, boissons et tabacs",VLOOKUP($A170,OUTIL!$CH:$CM,F$1,FALSE),IF($A$161="Demi produits",VLOOKUP($A170,OUTIL!$CQ:$CV,F$1,FALSE),IF($A$161="Energie  et  lubrifiants",VLOOKUP($A170,OUTIL!$CY:$DD,F$1,FALSE),IF($A$161="Or industriel",VLOOKUP($A170,OUTIL!$DG:$DL,F$1,FALSE),IF($A$161="Produits bruts d'origine animale et vegetale",VLOOKUP($A170,OUTIL!$DO:$DT,F$1,FALSE),IF($A$161="Produits bruts d'origine minerale",VLOOKUP($A170,OUTIL!$DW:$EB,F$1,FALSE),IF($A$161="Produits finis de consommation",VLOOKUP($A170,OUTIL!$EE:$EJ,F$1,FALSE),IF($A$161="Produits finis d'equipement agricole",VLOOKUP($A170,OUTIL!$EM:$ER,F$1,FALSE),IF($A$161="Produits finis d'equipement industriel",VLOOKUP($A170,OUTIL!$EU:$EZ,F$1,FALSE),"Ahmadovitch")))))))))/1000,0)</f>
        <v>1609965</v>
      </c>
    </row>
    <row r="171" spans="1:6" ht="16.5" x14ac:dyDescent="0.3">
      <c r="A171">
        <v>10</v>
      </c>
      <c r="B171" s="5" t="str">
        <f>IF($A$161="Alimentation, boissons et tabacs",VLOOKUP(VLOOKUP($A171,OUTIL!$CH:$CM,B$1,FALSE),REF!$K:$L,2,FALSE),IF($A$161="Demi produits",VLOOKUP(VLOOKUP($A171,OUTIL!$CQ:$CV,B$1,FALSE),REF!$N:$O,2,FALSE),IF($A$161="Energie  et  lubrifiants",VLOOKUP(VLOOKUP($A171,OUTIL!$CY:$DD,B$1,FALSE),REF!$Z:$AA,2,FALSE),IF($A$161="Or industriel",VLOOKUP(VLOOKUP($A171,OUTIL!$DG:$DL,B$1,FALSE),REF!$AC:$AD,2,FALSE),IF($A$161="Produits bruts d'origine animale et vegetale",VLOOKUP(VLOOKUP($A171,OUTIL!$DO:$DT,B$1,FALSE),REF!$Q:$R,2,FALSE),IF($A$161="Produits bruts d'origine minerale",VLOOKUP(VLOOKUP($A171,OUTIL!$DW:$EB,B$1,FALSE),REF!$AF:$AG,2,FALSE),IF($A$161="Produits finis de consommation",VLOOKUP(VLOOKUP($A171,OUTIL!$EE:$EJ,B$1,FALSE),REF!$T:$U,2,FALSE),IF($A$161="Produits finis d'equipement agricole",VLOOKUP(VLOOKUP($A171,OUTIL!$EM:$ER,B$1,FALSE),REF!$AI:$AJ,2,FALSE),IF($A$161="Produits finis d'equipement industriel",VLOOKUP(VLOOKUP($A171,OUTIL!$EU:$EZ,B$1,FALSE),REF!$W:$X,2,FALSE),"Ahmadovitch")))))))))</f>
        <v>Tissus et fils de coton</v>
      </c>
      <c r="C171" s="5">
        <f>ROUND(IF($A$161="Alimentation, boissons et tabacs",VLOOKUP($A171,OUTIL!$CH:$CM,C$1,FALSE),IF($A$161="Demi produits",VLOOKUP($A171,OUTIL!$CQ:$CV,C$1,FALSE),IF($A$161="Energie  et  lubrifiants",VLOOKUP($A171,OUTIL!$CY:$DD,C$1,FALSE),IF($A$161="Or industriel",VLOOKUP($A171,OUTIL!$DG:$DL,C$1,FALSE),IF($A$161="Produits bruts d'origine animale et vegetale",VLOOKUP($A171,OUTIL!$DO:$DT,C$1,FALSE),IF($A$161="Produits bruts d'origine minerale",VLOOKUP($A171,OUTIL!$DW:$EB,C$1,FALSE),IF($A$161="Produits finis de consommation",VLOOKUP($A171,OUTIL!$EE:$EJ,C$1,FALSE),IF($A$161="Produits finis d'equipement agricole",VLOOKUP($A171,OUTIL!$EM:$ER,C$1,FALSE),IF($A$161="Produits finis d'equipement industriel",VLOOKUP($A171,OUTIL!$EU:$EZ,C$1,FALSE),"Ahmadovitch")))))))))/1000,0)</f>
        <v>16823</v>
      </c>
      <c r="D171" s="5">
        <f>ROUND(IF($A$161="Alimentation, boissons et tabacs",VLOOKUP($A171,OUTIL!$CH:$CM,D$1,FALSE),IF($A$161="Demi produits",VLOOKUP($A171,OUTIL!$CQ:$CV,D$1,FALSE),IF($A$161="Energie  et  lubrifiants",VLOOKUP($A171,OUTIL!$CY:$DD,D$1,FALSE),IF($A$161="Or industriel",VLOOKUP($A171,OUTIL!$DG:$DL,D$1,FALSE),IF($A$161="Produits bruts d'origine animale et vegetale",VLOOKUP($A171,OUTIL!$DO:$DT,D$1,FALSE),IF($A$161="Produits bruts d'origine minerale",VLOOKUP($A171,OUTIL!$DW:$EB,D$1,FALSE),IF($A$161="Produits finis de consommation",VLOOKUP($A171,OUTIL!$EE:$EJ,D$1,FALSE),IF($A$161="Produits finis d'equipement agricole",VLOOKUP($A171,OUTIL!$EM:$ER,D$1,FALSE),IF($A$161="Produits finis d'equipement industriel",VLOOKUP($A171,OUTIL!$EU:$EZ,D$1,FALSE),"Ahmadovitch")))))))))/1000,0)</f>
        <v>1784528</v>
      </c>
      <c r="E171" s="5">
        <f>ROUND(IF($A$161="Alimentation, boissons et tabacs",VLOOKUP($A171,OUTIL!$CH:$CM,E$1,FALSE),IF($A$161="Demi produits",VLOOKUP($A171,OUTIL!$CQ:$CV,E$1,FALSE),IF($A$161="Energie  et  lubrifiants",VLOOKUP($A171,OUTIL!$CY:$DD,E$1,FALSE),IF($A$161="Or industriel",VLOOKUP($A171,OUTIL!$DG:$DL,E$1,FALSE),IF($A$161="Produits bruts d'origine animale et vegetale",VLOOKUP($A171,OUTIL!$DO:$DT,E$1,FALSE),IF($A$161="Produits bruts d'origine minerale",VLOOKUP($A171,OUTIL!$DW:$EB,E$1,FALSE),IF($A$161="Produits finis de consommation",VLOOKUP($A171,OUTIL!$EE:$EJ,E$1,FALSE),IF($A$161="Produits finis d'equipement agricole",VLOOKUP($A171,OUTIL!$EM:$ER,E$1,FALSE),IF($A$161="Produits finis d'equipement industriel",VLOOKUP($A171,OUTIL!$EU:$EZ,E$1,FALSE),"Ahmadovitch")))))))))/1000,0)</f>
        <v>16601</v>
      </c>
      <c r="F171" s="5">
        <f>ROUND(IF($A$161="Alimentation, boissons et tabacs",VLOOKUP($A171,OUTIL!$CH:$CM,F$1,FALSE),IF($A$161="Demi produits",VLOOKUP($A171,OUTIL!$CQ:$CV,F$1,FALSE),IF($A$161="Energie  et  lubrifiants",VLOOKUP($A171,OUTIL!$CY:$DD,F$1,FALSE),IF($A$161="Or industriel",VLOOKUP($A171,OUTIL!$DG:$DL,F$1,FALSE),IF($A$161="Produits bruts d'origine animale et vegetale",VLOOKUP($A171,OUTIL!$DO:$DT,F$1,FALSE),IF($A$161="Produits bruts d'origine minerale",VLOOKUP($A171,OUTIL!$DW:$EB,F$1,FALSE),IF($A$161="Produits finis de consommation",VLOOKUP($A171,OUTIL!$EE:$EJ,F$1,FALSE),IF($A$161="Produits finis d'equipement agricole",VLOOKUP($A171,OUTIL!$EM:$ER,F$1,FALSE),IF($A$161="Produits finis d'equipement industriel",VLOOKUP($A171,OUTIL!$EU:$EZ,F$1,FALSE),"Ahmadovitch")))))))))/1000,0)</f>
        <v>1782978</v>
      </c>
    </row>
    <row r="172" spans="1:6" ht="16.5" x14ac:dyDescent="0.3">
      <c r="A172">
        <v>11</v>
      </c>
      <c r="B172" s="5" t="str">
        <f>IF($A$161="Alimentation, boissons et tabacs",VLOOKUP(VLOOKUP($A172,OUTIL!$CH:$CM,B$1,FALSE),REF!$K:$L,2,FALSE),IF($A$161="Demi produits",VLOOKUP(VLOOKUP($A172,OUTIL!$CQ:$CV,B$1,FALSE),REF!$N:$O,2,FALSE),IF($A$161="Energie  et  lubrifiants",VLOOKUP(VLOOKUP($A172,OUTIL!$CY:$DD,B$1,FALSE),REF!$Z:$AA,2,FALSE),IF($A$161="Or industriel",VLOOKUP(VLOOKUP($A172,OUTIL!$DG:$DL,B$1,FALSE),REF!$AC:$AD,2,FALSE),IF($A$161="Produits bruts d'origine animale et vegetale",VLOOKUP(VLOOKUP($A172,OUTIL!$DO:$DT,B$1,FALSE),REF!$Q:$R,2,FALSE),IF($A$161="Produits bruts d'origine minerale",VLOOKUP(VLOOKUP($A172,OUTIL!$DW:$EB,B$1,FALSE),REF!$AF:$AG,2,FALSE),IF($A$161="Produits finis de consommation",VLOOKUP(VLOOKUP($A172,OUTIL!$EE:$EJ,B$1,FALSE),REF!$T:$U,2,FALSE),IF($A$161="Produits finis d'equipement agricole",VLOOKUP(VLOOKUP($A172,OUTIL!$EM:$ER,B$1,FALSE),REF!$AI:$AJ,2,FALSE),IF($A$161="Produits finis d'equipement industriel",VLOOKUP(VLOOKUP($A172,OUTIL!$EU:$EZ,B$1,FALSE),REF!$W:$X,2,FALSE),"Ahmadovitch")))))))))</f>
        <v>Quincaillerie de ménage et articles d'économie domestique</v>
      </c>
      <c r="C172" s="5">
        <f>ROUND(IF($A$161="Alimentation, boissons et tabacs",VLOOKUP($A172,OUTIL!$CH:$CM,C$1,FALSE),IF($A$161="Demi produits",VLOOKUP($A172,OUTIL!$CQ:$CV,C$1,FALSE),IF($A$161="Energie  et  lubrifiants",VLOOKUP($A172,OUTIL!$CY:$DD,C$1,FALSE),IF($A$161="Or industriel",VLOOKUP($A172,OUTIL!$DG:$DL,C$1,FALSE),IF($A$161="Produits bruts d'origine animale et vegetale",VLOOKUP($A172,OUTIL!$DO:$DT,C$1,FALSE),IF($A$161="Produits bruts d'origine minerale",VLOOKUP($A172,OUTIL!$DW:$EB,C$1,FALSE),IF($A$161="Produits finis de consommation",VLOOKUP($A172,OUTIL!$EE:$EJ,C$1,FALSE),IF($A$161="Produits finis d'equipement agricole",VLOOKUP($A172,OUTIL!$EM:$ER,C$1,FALSE),IF($A$161="Produits finis d'equipement industriel",VLOOKUP($A172,OUTIL!$EU:$EZ,C$1,FALSE),"Ahmadovitch")))))))))/1000,0)</f>
        <v>29998</v>
      </c>
      <c r="D172" s="5">
        <f>ROUND(IF($A$161="Alimentation, boissons et tabacs",VLOOKUP($A172,OUTIL!$CH:$CM,D$1,FALSE),IF($A$161="Demi produits",VLOOKUP($A172,OUTIL!$CQ:$CV,D$1,FALSE),IF($A$161="Energie  et  lubrifiants",VLOOKUP($A172,OUTIL!$CY:$DD,D$1,FALSE),IF($A$161="Or industriel",VLOOKUP($A172,OUTIL!$DG:$DL,D$1,FALSE),IF($A$161="Produits bruts d'origine animale et vegetale",VLOOKUP($A172,OUTIL!$DO:$DT,D$1,FALSE),IF($A$161="Produits bruts d'origine minerale",VLOOKUP($A172,OUTIL!$DW:$EB,D$1,FALSE),IF($A$161="Produits finis de consommation",VLOOKUP($A172,OUTIL!$EE:$EJ,D$1,FALSE),IF($A$161="Produits finis d'equipement agricole",VLOOKUP($A172,OUTIL!$EM:$ER,D$1,FALSE),IF($A$161="Produits finis d'equipement industriel",VLOOKUP($A172,OUTIL!$EU:$EZ,D$1,FALSE),"Ahmadovitch")))))))))/1000,0)</f>
        <v>1518592</v>
      </c>
      <c r="E172" s="5">
        <f>ROUND(IF($A$161="Alimentation, boissons et tabacs",VLOOKUP($A172,OUTIL!$CH:$CM,E$1,FALSE),IF($A$161="Demi produits",VLOOKUP($A172,OUTIL!$CQ:$CV,E$1,FALSE),IF($A$161="Energie  et  lubrifiants",VLOOKUP($A172,OUTIL!$CY:$DD,E$1,FALSE),IF($A$161="Or industriel",VLOOKUP($A172,OUTIL!$DG:$DL,E$1,FALSE),IF($A$161="Produits bruts d'origine animale et vegetale",VLOOKUP($A172,OUTIL!$DO:$DT,E$1,FALSE),IF($A$161="Produits bruts d'origine minerale",VLOOKUP($A172,OUTIL!$DW:$EB,E$1,FALSE),IF($A$161="Produits finis de consommation",VLOOKUP($A172,OUTIL!$EE:$EJ,E$1,FALSE),IF($A$161="Produits finis d'equipement agricole",VLOOKUP($A172,OUTIL!$EM:$ER,E$1,FALSE),IF($A$161="Produits finis d'equipement industriel",VLOOKUP($A172,OUTIL!$EU:$EZ,E$1,FALSE),"Ahmadovitch")))))))))/1000,0)</f>
        <v>31190</v>
      </c>
      <c r="F172" s="5">
        <f>ROUND(IF($A$161="Alimentation, boissons et tabacs",VLOOKUP($A172,OUTIL!$CH:$CM,F$1,FALSE),IF($A$161="Demi produits",VLOOKUP($A172,OUTIL!$CQ:$CV,F$1,FALSE),IF($A$161="Energie  et  lubrifiants",VLOOKUP($A172,OUTIL!$CY:$DD,F$1,FALSE),IF($A$161="Or industriel",VLOOKUP($A172,OUTIL!$DG:$DL,F$1,FALSE),IF($A$161="Produits bruts d'origine animale et vegetale",VLOOKUP($A172,OUTIL!$DO:$DT,F$1,FALSE),IF($A$161="Produits bruts d'origine minerale",VLOOKUP($A172,OUTIL!$DW:$EB,F$1,FALSE),IF($A$161="Produits finis de consommation",VLOOKUP($A172,OUTIL!$EE:$EJ,F$1,FALSE),IF($A$161="Produits finis d'equipement agricole",VLOOKUP($A172,OUTIL!$EM:$ER,F$1,FALSE),IF($A$161="Produits finis d'equipement industriel",VLOOKUP($A172,OUTIL!$EU:$EZ,F$1,FALSE),"Ahmadovitch")))))))))/1000,0)</f>
        <v>1531124</v>
      </c>
    </row>
    <row r="173" spans="1:6" ht="16.5" x14ac:dyDescent="0.3">
      <c r="A173">
        <v>12</v>
      </c>
      <c r="B173" s="5" t="str">
        <f>IF($A$161="Alimentation, boissons et tabacs",VLOOKUP(VLOOKUP($A173,OUTIL!$CH:$CM,B$1,FALSE),REF!$K:$L,2,FALSE),IF($A$161="Demi produits",VLOOKUP(VLOOKUP($A173,OUTIL!$CQ:$CV,B$1,FALSE),REF!$N:$O,2,FALSE),IF($A$161="Energie  et  lubrifiants",VLOOKUP(VLOOKUP($A173,OUTIL!$CY:$DD,B$1,FALSE),REF!$Z:$AA,2,FALSE),IF($A$161="Or industriel",VLOOKUP(VLOOKUP($A173,OUTIL!$DG:$DL,B$1,FALSE),REF!$AC:$AD,2,FALSE),IF($A$161="Produits bruts d'origine animale et vegetale",VLOOKUP(VLOOKUP($A173,OUTIL!$DO:$DT,B$1,FALSE),REF!$Q:$R,2,FALSE),IF($A$161="Produits bruts d'origine minerale",VLOOKUP(VLOOKUP($A173,OUTIL!$DW:$EB,B$1,FALSE),REF!$AF:$AG,2,FALSE),IF($A$161="Produits finis de consommation",VLOOKUP(VLOOKUP($A173,OUTIL!$EE:$EJ,B$1,FALSE),REF!$T:$U,2,FALSE),IF($A$161="Produits finis d'equipement agricole",VLOOKUP(VLOOKUP($A173,OUTIL!$EM:$ER,B$1,FALSE),REF!$AI:$AJ,2,FALSE),IF($A$161="Produits finis d'equipement industriel",VLOOKUP(VLOOKUP($A173,OUTIL!$EU:$EZ,B$1,FALSE),REF!$W:$X,2,FALSE),"Ahmadovitch")))))))))</f>
        <v>Articles de bonneterie</v>
      </c>
      <c r="C173" s="5">
        <f>ROUND(IF($A$161="Alimentation, boissons et tabacs",VLOOKUP($A173,OUTIL!$CH:$CM,C$1,FALSE),IF($A$161="Demi produits",VLOOKUP($A173,OUTIL!$CQ:$CV,C$1,FALSE),IF($A$161="Energie  et  lubrifiants",VLOOKUP($A173,OUTIL!$CY:$DD,C$1,FALSE),IF($A$161="Or industriel",VLOOKUP($A173,OUTIL!$DG:$DL,C$1,FALSE),IF($A$161="Produits bruts d'origine animale et vegetale",VLOOKUP($A173,OUTIL!$DO:$DT,C$1,FALSE),IF($A$161="Produits bruts d'origine minerale",VLOOKUP($A173,OUTIL!$DW:$EB,C$1,FALSE),IF($A$161="Produits finis de consommation",VLOOKUP($A173,OUTIL!$EE:$EJ,C$1,FALSE),IF($A$161="Produits finis d'equipement agricole",VLOOKUP($A173,OUTIL!$EM:$ER,C$1,FALSE),IF($A$161="Produits finis d'equipement industriel",VLOOKUP($A173,OUTIL!$EU:$EZ,C$1,FALSE),"Ahmadovitch")))))))))/1000,0)</f>
        <v>7821</v>
      </c>
      <c r="D173" s="5">
        <f>ROUND(IF($A$161="Alimentation, boissons et tabacs",VLOOKUP($A173,OUTIL!$CH:$CM,D$1,FALSE),IF($A$161="Demi produits",VLOOKUP($A173,OUTIL!$CQ:$CV,D$1,FALSE),IF($A$161="Energie  et  lubrifiants",VLOOKUP($A173,OUTIL!$CY:$DD,D$1,FALSE),IF($A$161="Or industriel",VLOOKUP($A173,OUTIL!$DG:$DL,D$1,FALSE),IF($A$161="Produits bruts d'origine animale et vegetale",VLOOKUP($A173,OUTIL!$DO:$DT,D$1,FALSE),IF($A$161="Produits bruts d'origine minerale",VLOOKUP($A173,OUTIL!$DW:$EB,D$1,FALSE),IF($A$161="Produits finis de consommation",VLOOKUP($A173,OUTIL!$EE:$EJ,D$1,FALSE),IF($A$161="Produits finis d'equipement agricole",VLOOKUP($A173,OUTIL!$EM:$ER,D$1,FALSE),IF($A$161="Produits finis d'equipement industriel",VLOOKUP($A173,OUTIL!$EU:$EZ,D$1,FALSE),"Ahmadovitch")))))))))/1000,0)</f>
        <v>1433911</v>
      </c>
      <c r="E173" s="5">
        <f>ROUND(IF($A$161="Alimentation, boissons et tabacs",VLOOKUP($A173,OUTIL!$CH:$CM,E$1,FALSE),IF($A$161="Demi produits",VLOOKUP($A173,OUTIL!$CQ:$CV,E$1,FALSE),IF($A$161="Energie  et  lubrifiants",VLOOKUP($A173,OUTIL!$CY:$DD,E$1,FALSE),IF($A$161="Or industriel",VLOOKUP($A173,OUTIL!$DG:$DL,E$1,FALSE),IF($A$161="Produits bruts d'origine animale et vegetale",VLOOKUP($A173,OUTIL!$DO:$DT,E$1,FALSE),IF($A$161="Produits bruts d'origine minerale",VLOOKUP($A173,OUTIL!$DW:$EB,E$1,FALSE),IF($A$161="Produits finis de consommation",VLOOKUP($A173,OUTIL!$EE:$EJ,E$1,FALSE),IF($A$161="Produits finis d'equipement agricole",VLOOKUP($A173,OUTIL!$EM:$ER,E$1,FALSE),IF($A$161="Produits finis d'equipement industriel",VLOOKUP($A173,OUTIL!$EU:$EZ,E$1,FALSE),"Ahmadovitch")))))))))/1000,0)</f>
        <v>6675</v>
      </c>
      <c r="F173" s="5">
        <f>ROUND(IF($A$161="Alimentation, boissons et tabacs",VLOOKUP($A173,OUTIL!$CH:$CM,F$1,FALSE),IF($A$161="Demi produits",VLOOKUP($A173,OUTIL!$CQ:$CV,F$1,FALSE),IF($A$161="Energie  et  lubrifiants",VLOOKUP($A173,OUTIL!$CY:$DD,F$1,FALSE),IF($A$161="Or industriel",VLOOKUP($A173,OUTIL!$DG:$DL,F$1,FALSE),IF($A$161="Produits bruts d'origine animale et vegetale",VLOOKUP($A173,OUTIL!$DO:$DT,F$1,FALSE),IF($A$161="Produits bruts d'origine minerale",VLOOKUP($A173,OUTIL!$DW:$EB,F$1,FALSE),IF($A$161="Produits finis de consommation",VLOOKUP($A173,OUTIL!$EE:$EJ,F$1,FALSE),IF($A$161="Produits finis d'equipement agricole",VLOOKUP($A173,OUTIL!$EM:$ER,F$1,FALSE),IF($A$161="Produits finis d'equipement industriel",VLOOKUP($A173,OUTIL!$EU:$EZ,F$1,FALSE),"Ahmadovitch")))))))))/1000,0)</f>
        <v>1212772</v>
      </c>
    </row>
    <row r="174" spans="1:6" ht="16.5" x14ac:dyDescent="0.3">
      <c r="A174">
        <v>13</v>
      </c>
      <c r="B174" s="5" t="str">
        <f>IF($A$161="Alimentation, boissons et tabacs",VLOOKUP(VLOOKUP($A174,OUTIL!$CH:$CM,B$1,FALSE),REF!$K:$L,2,FALSE),IF($A$161="Demi produits",VLOOKUP(VLOOKUP($A174,OUTIL!$CQ:$CV,B$1,FALSE),REF!$N:$O,2,FALSE),IF($A$161="Energie  et  lubrifiants",VLOOKUP(VLOOKUP($A174,OUTIL!$CY:$DD,B$1,FALSE),REF!$Z:$AA,2,FALSE),IF($A$161="Or industriel",VLOOKUP(VLOOKUP($A174,OUTIL!$DG:$DL,B$1,FALSE),REF!$AC:$AD,2,FALSE),IF($A$161="Produits bruts d'origine animale et vegetale",VLOOKUP(VLOOKUP($A174,OUTIL!$DO:$DT,B$1,FALSE),REF!$Q:$R,2,FALSE),IF($A$161="Produits bruts d'origine minerale",VLOOKUP(VLOOKUP($A174,OUTIL!$DW:$EB,B$1,FALSE),REF!$AF:$AG,2,FALSE),IF($A$161="Produits finis de consommation",VLOOKUP(VLOOKUP($A174,OUTIL!$EE:$EJ,B$1,FALSE),REF!$T:$U,2,FALSE),IF($A$161="Produits finis d'equipement agricole",VLOOKUP(VLOOKUP($A174,OUTIL!$EM:$ER,B$1,FALSE),REF!$AI:$AJ,2,FALSE),IF($A$161="Produits finis d'equipement industriel",VLOOKUP(VLOOKUP($A174,OUTIL!$EU:$EZ,B$1,FALSE),REF!$W:$X,2,FALSE),"Ahmadovitch")))))))))</f>
        <v>Cycles et motocycles, leurs parties et pièces</v>
      </c>
      <c r="C174" s="5">
        <f>ROUND(IF($A$161="Alimentation, boissons et tabacs",VLOOKUP($A174,OUTIL!$CH:$CM,C$1,FALSE),IF($A$161="Demi produits",VLOOKUP($A174,OUTIL!$CQ:$CV,C$1,FALSE),IF($A$161="Energie  et  lubrifiants",VLOOKUP($A174,OUTIL!$CY:$DD,C$1,FALSE),IF($A$161="Or industriel",VLOOKUP($A174,OUTIL!$DG:$DL,C$1,FALSE),IF($A$161="Produits bruts d'origine animale et vegetale",VLOOKUP($A174,OUTIL!$DO:$DT,C$1,FALSE),IF($A$161="Produits bruts d'origine minerale",VLOOKUP($A174,OUTIL!$DW:$EB,C$1,FALSE),IF($A$161="Produits finis de consommation",VLOOKUP($A174,OUTIL!$EE:$EJ,C$1,FALSE),IF($A$161="Produits finis d'equipement agricole",VLOOKUP($A174,OUTIL!$EM:$ER,C$1,FALSE),IF($A$161="Produits finis d'equipement industriel",VLOOKUP($A174,OUTIL!$EU:$EZ,C$1,FALSE),"Ahmadovitch")))))))))/1000,0)</f>
        <v>22393</v>
      </c>
      <c r="D174" s="5">
        <f>ROUND(IF($A$161="Alimentation, boissons et tabacs",VLOOKUP($A174,OUTIL!$CH:$CM,D$1,FALSE),IF($A$161="Demi produits",VLOOKUP($A174,OUTIL!$CQ:$CV,D$1,FALSE),IF($A$161="Energie  et  lubrifiants",VLOOKUP($A174,OUTIL!$CY:$DD,D$1,FALSE),IF($A$161="Or industriel",VLOOKUP($A174,OUTIL!$DG:$DL,D$1,FALSE),IF($A$161="Produits bruts d'origine animale et vegetale",VLOOKUP($A174,OUTIL!$DO:$DT,D$1,FALSE),IF($A$161="Produits bruts d'origine minerale",VLOOKUP($A174,OUTIL!$DW:$EB,D$1,FALSE),IF($A$161="Produits finis de consommation",VLOOKUP($A174,OUTIL!$EE:$EJ,D$1,FALSE),IF($A$161="Produits finis d'equipement agricole",VLOOKUP($A174,OUTIL!$EM:$ER,D$1,FALSE),IF($A$161="Produits finis d'equipement industriel",VLOOKUP($A174,OUTIL!$EU:$EZ,D$1,FALSE),"Ahmadovitch")))))))))/1000,0)</f>
        <v>1350840</v>
      </c>
      <c r="E174" s="5">
        <f>ROUND(IF($A$161="Alimentation, boissons et tabacs",VLOOKUP($A174,OUTIL!$CH:$CM,E$1,FALSE),IF($A$161="Demi produits",VLOOKUP($A174,OUTIL!$CQ:$CV,E$1,FALSE),IF($A$161="Energie  et  lubrifiants",VLOOKUP($A174,OUTIL!$CY:$DD,E$1,FALSE),IF($A$161="Or industriel",VLOOKUP($A174,OUTIL!$DG:$DL,E$1,FALSE),IF($A$161="Produits bruts d'origine animale et vegetale",VLOOKUP($A174,OUTIL!$DO:$DT,E$1,FALSE),IF($A$161="Produits bruts d'origine minerale",VLOOKUP($A174,OUTIL!$DW:$EB,E$1,FALSE),IF($A$161="Produits finis de consommation",VLOOKUP($A174,OUTIL!$EE:$EJ,E$1,FALSE),IF($A$161="Produits finis d'equipement agricole",VLOOKUP($A174,OUTIL!$EM:$ER,E$1,FALSE),IF($A$161="Produits finis d'equipement industriel",VLOOKUP($A174,OUTIL!$EU:$EZ,E$1,FALSE),"Ahmadovitch")))))))))/1000,0)</f>
        <v>22331</v>
      </c>
      <c r="F174" s="5">
        <f>ROUND(IF($A$161="Alimentation, boissons et tabacs",VLOOKUP($A174,OUTIL!$CH:$CM,F$1,FALSE),IF($A$161="Demi produits",VLOOKUP($A174,OUTIL!$CQ:$CV,F$1,FALSE),IF($A$161="Energie  et  lubrifiants",VLOOKUP($A174,OUTIL!$CY:$DD,F$1,FALSE),IF($A$161="Or industriel",VLOOKUP($A174,OUTIL!$DG:$DL,F$1,FALSE),IF($A$161="Produits bruts d'origine animale et vegetale",VLOOKUP($A174,OUTIL!$DO:$DT,F$1,FALSE),IF($A$161="Produits bruts d'origine minerale",VLOOKUP($A174,OUTIL!$DW:$EB,F$1,FALSE),IF($A$161="Produits finis de consommation",VLOOKUP($A174,OUTIL!$EE:$EJ,F$1,FALSE),IF($A$161="Produits finis d'equipement agricole",VLOOKUP($A174,OUTIL!$EM:$ER,F$1,FALSE),IF($A$161="Produits finis d'equipement industriel",VLOOKUP($A174,OUTIL!$EU:$EZ,F$1,FALSE),"Ahmadovitch")))))))))/1000,0)</f>
        <v>1259792</v>
      </c>
    </row>
    <row r="175" spans="1:6" ht="16.5" x14ac:dyDescent="0.3">
      <c r="A175">
        <v>14</v>
      </c>
      <c r="B175" s="5" t="str">
        <f>IF($A$161="Alimentation, boissons et tabacs",VLOOKUP(VLOOKUP($A175,OUTIL!$CH:$CM,B$1,FALSE),REF!$K:$L,2,FALSE),IF($A$161="Demi produits",VLOOKUP(VLOOKUP($A175,OUTIL!$CQ:$CV,B$1,FALSE),REF!$N:$O,2,FALSE),IF($A$161="Energie  et  lubrifiants",VLOOKUP(VLOOKUP($A175,OUTIL!$CY:$DD,B$1,FALSE),REF!$Z:$AA,2,FALSE),IF($A$161="Or industriel",VLOOKUP(VLOOKUP($A175,OUTIL!$DG:$DL,B$1,FALSE),REF!$AC:$AD,2,FALSE),IF($A$161="Produits bruts d'origine animale et vegetale",VLOOKUP(VLOOKUP($A175,OUTIL!$DO:$DT,B$1,FALSE),REF!$Q:$R,2,FALSE),IF($A$161="Produits bruts d'origine minerale",VLOOKUP(VLOOKUP($A175,OUTIL!$DW:$EB,B$1,FALSE),REF!$AF:$AG,2,FALSE),IF($A$161="Produits finis de consommation",VLOOKUP(VLOOKUP($A175,OUTIL!$EE:$EJ,B$1,FALSE),REF!$T:$U,2,FALSE),IF($A$161="Produits finis d'equipement agricole",VLOOKUP(VLOOKUP($A175,OUTIL!$EM:$ER,B$1,FALSE),REF!$AI:$AJ,2,FALSE),IF($A$161="Produits finis d'equipement industriel",VLOOKUP(VLOOKUP($A175,OUTIL!$EU:$EZ,B$1,FALSE),REF!$W:$X,2,FALSE),"Ahmadovitch")))))))))</f>
        <v>Réfrigérateurs, lave-vaisselle et autres articles domestiques</v>
      </c>
      <c r="C175" s="5">
        <f>ROUND(IF($A$161="Alimentation, boissons et tabacs",VLOOKUP($A175,OUTIL!$CH:$CM,C$1,FALSE),IF($A$161="Demi produits",VLOOKUP($A175,OUTIL!$CQ:$CV,C$1,FALSE),IF($A$161="Energie  et  lubrifiants",VLOOKUP($A175,OUTIL!$CY:$DD,C$1,FALSE),IF($A$161="Or industriel",VLOOKUP($A175,OUTIL!$DG:$DL,C$1,FALSE),IF($A$161="Produits bruts d'origine animale et vegetale",VLOOKUP($A175,OUTIL!$DO:$DT,C$1,FALSE),IF($A$161="Produits bruts d'origine minerale",VLOOKUP($A175,OUTIL!$DW:$EB,C$1,FALSE),IF($A$161="Produits finis de consommation",VLOOKUP($A175,OUTIL!$EE:$EJ,C$1,FALSE),IF($A$161="Produits finis d'equipement agricole",VLOOKUP($A175,OUTIL!$EM:$ER,C$1,FALSE),IF($A$161="Produits finis d'equipement industriel",VLOOKUP($A175,OUTIL!$EU:$EZ,C$1,FALSE),"Ahmadovitch")))))))))/1000,0)</f>
        <v>23707</v>
      </c>
      <c r="D175" s="5">
        <f>ROUND(IF($A$161="Alimentation, boissons et tabacs",VLOOKUP($A175,OUTIL!$CH:$CM,D$1,FALSE),IF($A$161="Demi produits",VLOOKUP($A175,OUTIL!$CQ:$CV,D$1,FALSE),IF($A$161="Energie  et  lubrifiants",VLOOKUP($A175,OUTIL!$CY:$DD,D$1,FALSE),IF($A$161="Or industriel",VLOOKUP($A175,OUTIL!$DG:$DL,D$1,FALSE),IF($A$161="Produits bruts d'origine animale et vegetale",VLOOKUP($A175,OUTIL!$DO:$DT,D$1,FALSE),IF($A$161="Produits bruts d'origine minerale",VLOOKUP($A175,OUTIL!$DW:$EB,D$1,FALSE),IF($A$161="Produits finis de consommation",VLOOKUP($A175,OUTIL!$EE:$EJ,D$1,FALSE),IF($A$161="Produits finis d'equipement agricole",VLOOKUP($A175,OUTIL!$EM:$ER,D$1,FALSE),IF($A$161="Produits finis d'equipement industriel",VLOOKUP($A175,OUTIL!$EU:$EZ,D$1,FALSE),"Ahmadovitch")))))))))/1000,0)</f>
        <v>1337590</v>
      </c>
      <c r="E175" s="5">
        <f>ROUND(IF($A$161="Alimentation, boissons et tabacs",VLOOKUP($A175,OUTIL!$CH:$CM,E$1,FALSE),IF($A$161="Demi produits",VLOOKUP($A175,OUTIL!$CQ:$CV,E$1,FALSE),IF($A$161="Energie  et  lubrifiants",VLOOKUP($A175,OUTIL!$CY:$DD,E$1,FALSE),IF($A$161="Or industriel",VLOOKUP($A175,OUTIL!$DG:$DL,E$1,FALSE),IF($A$161="Produits bruts d'origine animale et vegetale",VLOOKUP($A175,OUTIL!$DO:$DT,E$1,FALSE),IF($A$161="Produits bruts d'origine minerale",VLOOKUP($A175,OUTIL!$DW:$EB,E$1,FALSE),IF($A$161="Produits finis de consommation",VLOOKUP($A175,OUTIL!$EE:$EJ,E$1,FALSE),IF($A$161="Produits finis d'equipement agricole",VLOOKUP($A175,OUTIL!$EM:$ER,E$1,FALSE),IF($A$161="Produits finis d'equipement industriel",VLOOKUP($A175,OUTIL!$EU:$EZ,E$1,FALSE),"Ahmadovitch")))))))))/1000,0)</f>
        <v>20289</v>
      </c>
      <c r="F175" s="5">
        <f>ROUND(IF($A$161="Alimentation, boissons et tabacs",VLOOKUP($A175,OUTIL!$CH:$CM,F$1,FALSE),IF($A$161="Demi produits",VLOOKUP($A175,OUTIL!$CQ:$CV,F$1,FALSE),IF($A$161="Energie  et  lubrifiants",VLOOKUP($A175,OUTIL!$CY:$DD,F$1,FALSE),IF($A$161="Or industriel",VLOOKUP($A175,OUTIL!$DG:$DL,F$1,FALSE),IF($A$161="Produits bruts d'origine animale et vegetale",VLOOKUP($A175,OUTIL!$DO:$DT,F$1,FALSE),IF($A$161="Produits bruts d'origine minerale",VLOOKUP($A175,OUTIL!$DW:$EB,F$1,FALSE),IF($A$161="Produits finis de consommation",VLOOKUP($A175,OUTIL!$EE:$EJ,F$1,FALSE),IF($A$161="Produits finis d'equipement agricole",VLOOKUP($A175,OUTIL!$EM:$ER,F$1,FALSE),IF($A$161="Produits finis d'equipement industriel",VLOOKUP($A175,OUTIL!$EU:$EZ,F$1,FALSE),"Ahmadovitch")))))))))/1000,0)</f>
        <v>1163739</v>
      </c>
    </row>
    <row r="176" spans="1:6" ht="16.5" x14ac:dyDescent="0.3">
      <c r="A176">
        <v>15</v>
      </c>
      <c r="B176" s="5" t="str">
        <f>IF($A$161="Alimentation, boissons et tabacs",VLOOKUP(VLOOKUP($A176,OUTIL!$CH:$CM,B$1,FALSE),REF!$K:$L,2,FALSE),IF($A$161="Demi produits",VLOOKUP(VLOOKUP($A176,OUTIL!$CQ:$CV,B$1,FALSE),REF!$N:$O,2,FALSE),IF($A$161="Energie  et  lubrifiants",VLOOKUP(VLOOKUP($A176,OUTIL!$CY:$DD,B$1,FALSE),REF!$Z:$AA,2,FALSE),IF($A$161="Or industriel",VLOOKUP(VLOOKUP($A176,OUTIL!$DG:$DL,B$1,FALSE),REF!$AC:$AD,2,FALSE),IF($A$161="Produits bruts d'origine animale et vegetale",VLOOKUP(VLOOKUP($A176,OUTIL!$DO:$DT,B$1,FALSE),REF!$Q:$R,2,FALSE),IF($A$161="Produits bruts d'origine minerale",VLOOKUP(VLOOKUP($A176,OUTIL!$DW:$EB,B$1,FALSE),REF!$AF:$AG,2,FALSE),IF($A$161="Produits finis de consommation",VLOOKUP(VLOOKUP($A176,OUTIL!$EE:$EJ,B$1,FALSE),REF!$T:$U,2,FALSE),IF($A$161="Produits finis d'equipement agricole",VLOOKUP(VLOOKUP($A176,OUTIL!$EM:$ER,B$1,FALSE),REF!$AI:$AJ,2,FALSE),IF($A$161="Produits finis d'equipement industriel",VLOOKUP(VLOOKUP($A176,OUTIL!$EU:$EZ,B$1,FALSE),REF!$W:$X,2,FALSE),"Ahmadovitch")))))))))</f>
        <v>Vêtements confectionnes</v>
      </c>
      <c r="C176" s="5">
        <f>ROUND(IF($A$161="Alimentation, boissons et tabacs",VLOOKUP($A176,OUTIL!$CH:$CM,C$1,FALSE),IF($A$161="Demi produits",VLOOKUP($A176,OUTIL!$CQ:$CV,C$1,FALSE),IF($A$161="Energie  et  lubrifiants",VLOOKUP($A176,OUTIL!$CY:$DD,C$1,FALSE),IF($A$161="Or industriel",VLOOKUP($A176,OUTIL!$DG:$DL,C$1,FALSE),IF($A$161="Produits bruts d'origine animale et vegetale",VLOOKUP($A176,OUTIL!$DO:$DT,C$1,FALSE),IF($A$161="Produits bruts d'origine minerale",VLOOKUP($A176,OUTIL!$DW:$EB,C$1,FALSE),IF($A$161="Produits finis de consommation",VLOOKUP($A176,OUTIL!$EE:$EJ,C$1,FALSE),IF($A$161="Produits finis d'equipement agricole",VLOOKUP($A176,OUTIL!$EM:$ER,C$1,FALSE),IF($A$161="Produits finis d'equipement industriel",VLOOKUP($A176,OUTIL!$EU:$EZ,C$1,FALSE),"Ahmadovitch")))))))))/1000,0)</f>
        <v>5395</v>
      </c>
      <c r="D176" s="5">
        <f>ROUND(IF($A$161="Alimentation, boissons et tabacs",VLOOKUP($A176,OUTIL!$CH:$CM,D$1,FALSE),IF($A$161="Demi produits",VLOOKUP($A176,OUTIL!$CQ:$CV,D$1,FALSE),IF($A$161="Energie  et  lubrifiants",VLOOKUP($A176,OUTIL!$CY:$DD,D$1,FALSE),IF($A$161="Or industriel",VLOOKUP($A176,OUTIL!$DG:$DL,D$1,FALSE),IF($A$161="Produits bruts d'origine animale et vegetale",VLOOKUP($A176,OUTIL!$DO:$DT,D$1,FALSE),IF($A$161="Produits bruts d'origine minerale",VLOOKUP($A176,OUTIL!$DW:$EB,D$1,FALSE),IF($A$161="Produits finis de consommation",VLOOKUP($A176,OUTIL!$EE:$EJ,D$1,FALSE),IF($A$161="Produits finis d'equipement agricole",VLOOKUP($A176,OUTIL!$EM:$ER,D$1,FALSE),IF($A$161="Produits finis d'equipement industriel",VLOOKUP($A176,OUTIL!$EU:$EZ,D$1,FALSE),"Ahmadovitch")))))))))/1000,0)</f>
        <v>1190743</v>
      </c>
      <c r="E176" s="5">
        <f>ROUND(IF($A$161="Alimentation, boissons et tabacs",VLOOKUP($A176,OUTIL!$CH:$CM,E$1,FALSE),IF($A$161="Demi produits",VLOOKUP($A176,OUTIL!$CQ:$CV,E$1,FALSE),IF($A$161="Energie  et  lubrifiants",VLOOKUP($A176,OUTIL!$CY:$DD,E$1,FALSE),IF($A$161="Or industriel",VLOOKUP($A176,OUTIL!$DG:$DL,E$1,FALSE),IF($A$161="Produits bruts d'origine animale et vegetale",VLOOKUP($A176,OUTIL!$DO:$DT,E$1,FALSE),IF($A$161="Produits bruts d'origine minerale",VLOOKUP($A176,OUTIL!$DW:$EB,E$1,FALSE),IF($A$161="Produits finis de consommation",VLOOKUP($A176,OUTIL!$EE:$EJ,E$1,FALSE),IF($A$161="Produits finis d'equipement agricole",VLOOKUP($A176,OUTIL!$EM:$ER,E$1,FALSE),IF($A$161="Produits finis d'equipement industriel",VLOOKUP($A176,OUTIL!$EU:$EZ,E$1,FALSE),"Ahmadovitch")))))))))/1000,0)</f>
        <v>4778</v>
      </c>
      <c r="F176" s="5">
        <f>ROUND(IF($A$161="Alimentation, boissons et tabacs",VLOOKUP($A176,OUTIL!$CH:$CM,F$1,FALSE),IF($A$161="Demi produits",VLOOKUP($A176,OUTIL!$CQ:$CV,F$1,FALSE),IF($A$161="Energie  et  lubrifiants",VLOOKUP($A176,OUTIL!$CY:$DD,F$1,FALSE),IF($A$161="Or industriel",VLOOKUP($A176,OUTIL!$DG:$DL,F$1,FALSE),IF($A$161="Produits bruts d'origine animale et vegetale",VLOOKUP($A176,OUTIL!$DO:$DT,F$1,FALSE),IF($A$161="Produits bruts d'origine minerale",VLOOKUP($A176,OUTIL!$DW:$EB,F$1,FALSE),IF($A$161="Produits finis de consommation",VLOOKUP($A176,OUTIL!$EE:$EJ,F$1,FALSE),IF($A$161="Produits finis d'equipement agricole",VLOOKUP($A176,OUTIL!$EM:$ER,F$1,FALSE),IF($A$161="Produits finis d'equipement industriel",VLOOKUP($A176,OUTIL!$EU:$EZ,F$1,FALSE),"Ahmadovitch")))))))))/1000,0)</f>
        <v>1067203</v>
      </c>
    </row>
    <row r="177" spans="1:6" ht="16.5" x14ac:dyDescent="0.3">
      <c r="A177">
        <v>16</v>
      </c>
      <c r="B177" s="5" t="str">
        <f>IF($A$161="Alimentation, boissons et tabacs",VLOOKUP(VLOOKUP($A177,OUTIL!$CH:$CM,B$1,FALSE),REF!$K:$L,2,FALSE),IF($A$161="Demi produits",VLOOKUP(VLOOKUP($A177,OUTIL!$CQ:$CV,B$1,FALSE),REF!$N:$O,2,FALSE),IF($A$161="Energie  et  lubrifiants",VLOOKUP(VLOOKUP($A177,OUTIL!$CY:$DD,B$1,FALSE),REF!$Z:$AA,2,FALSE),IF($A$161="Or industriel",VLOOKUP(VLOOKUP($A177,OUTIL!$DG:$DL,B$1,FALSE),REF!$AC:$AD,2,FALSE),IF($A$161="Produits bruts d'origine animale et vegetale",VLOOKUP(VLOOKUP($A177,OUTIL!$DO:$DT,B$1,FALSE),REF!$Q:$R,2,FALSE),IF($A$161="Produits bruts d'origine minerale",VLOOKUP(VLOOKUP($A177,OUTIL!$DW:$EB,B$1,FALSE),REF!$AF:$AG,2,FALSE),IF($A$161="Produits finis de consommation",VLOOKUP(VLOOKUP($A177,OUTIL!$EE:$EJ,B$1,FALSE),REF!$T:$U,2,FALSE),IF($A$161="Produits finis d'equipement agricole",VLOOKUP(VLOOKUP($A177,OUTIL!$EM:$ER,B$1,FALSE),REF!$AI:$AJ,2,FALSE),IF($A$161="Produits finis d'equipement industriel",VLOOKUP(VLOOKUP($A177,OUTIL!$EU:$EZ,B$1,FALSE),REF!$W:$X,2,FALSE),"Ahmadovitch")))))))))</f>
        <v>Chaussures</v>
      </c>
      <c r="C177" s="5">
        <f>ROUND(IF($A$161="Alimentation, boissons et tabacs",VLOOKUP($A177,OUTIL!$CH:$CM,C$1,FALSE),IF($A$161="Demi produits",VLOOKUP($A177,OUTIL!$CQ:$CV,C$1,FALSE),IF($A$161="Energie  et  lubrifiants",VLOOKUP($A177,OUTIL!$CY:$DD,C$1,FALSE),IF($A$161="Or industriel",VLOOKUP($A177,OUTIL!$DG:$DL,C$1,FALSE),IF($A$161="Produits bruts d'origine animale et vegetale",VLOOKUP($A177,OUTIL!$DO:$DT,C$1,FALSE),IF($A$161="Produits bruts d'origine minerale",VLOOKUP($A177,OUTIL!$DW:$EB,C$1,FALSE),IF($A$161="Produits finis de consommation",VLOOKUP($A177,OUTIL!$EE:$EJ,C$1,FALSE),IF($A$161="Produits finis d'equipement agricole",VLOOKUP($A177,OUTIL!$EM:$ER,C$1,FALSE),IF($A$161="Produits finis d'equipement industriel",VLOOKUP($A177,OUTIL!$EU:$EZ,C$1,FALSE),"Ahmadovitch")))))))))/1000,0)</f>
        <v>12974</v>
      </c>
      <c r="D177" s="5">
        <f>ROUND(IF($A$161="Alimentation, boissons et tabacs",VLOOKUP($A177,OUTIL!$CH:$CM,D$1,FALSE),IF($A$161="Demi produits",VLOOKUP($A177,OUTIL!$CQ:$CV,D$1,FALSE),IF($A$161="Energie  et  lubrifiants",VLOOKUP($A177,OUTIL!$CY:$DD,D$1,FALSE),IF($A$161="Or industriel",VLOOKUP($A177,OUTIL!$DG:$DL,D$1,FALSE),IF($A$161="Produits bruts d'origine animale et vegetale",VLOOKUP($A177,OUTIL!$DO:$DT,D$1,FALSE),IF($A$161="Produits bruts d'origine minerale",VLOOKUP($A177,OUTIL!$DW:$EB,D$1,FALSE),IF($A$161="Produits finis de consommation",VLOOKUP($A177,OUTIL!$EE:$EJ,D$1,FALSE),IF($A$161="Produits finis d'equipement agricole",VLOOKUP($A177,OUTIL!$EM:$ER,D$1,FALSE),IF($A$161="Produits finis d'equipement industriel",VLOOKUP($A177,OUTIL!$EU:$EZ,D$1,FALSE),"Ahmadovitch")))))))))/1000,0)</f>
        <v>1175181</v>
      </c>
      <c r="E177" s="5">
        <f>ROUND(IF($A$161="Alimentation, boissons et tabacs",VLOOKUP($A177,OUTIL!$CH:$CM,E$1,FALSE),IF($A$161="Demi produits",VLOOKUP($A177,OUTIL!$CQ:$CV,E$1,FALSE),IF($A$161="Energie  et  lubrifiants",VLOOKUP($A177,OUTIL!$CY:$DD,E$1,FALSE),IF($A$161="Or industriel",VLOOKUP($A177,OUTIL!$DG:$DL,E$1,FALSE),IF($A$161="Produits bruts d'origine animale et vegetale",VLOOKUP($A177,OUTIL!$DO:$DT,E$1,FALSE),IF($A$161="Produits bruts d'origine minerale",VLOOKUP($A177,OUTIL!$DW:$EB,E$1,FALSE),IF($A$161="Produits finis de consommation",VLOOKUP($A177,OUTIL!$EE:$EJ,E$1,FALSE),IF($A$161="Produits finis d'equipement agricole",VLOOKUP($A177,OUTIL!$EM:$ER,E$1,FALSE),IF($A$161="Produits finis d'equipement industriel",VLOOKUP($A177,OUTIL!$EU:$EZ,E$1,FALSE),"Ahmadovitch")))))))))/1000,0)</f>
        <v>14905</v>
      </c>
      <c r="F177" s="5">
        <f>ROUND(IF($A$161="Alimentation, boissons et tabacs",VLOOKUP($A177,OUTIL!$CH:$CM,F$1,FALSE),IF($A$161="Demi produits",VLOOKUP($A177,OUTIL!$CQ:$CV,F$1,FALSE),IF($A$161="Energie  et  lubrifiants",VLOOKUP($A177,OUTIL!$CY:$DD,F$1,FALSE),IF($A$161="Or industriel",VLOOKUP($A177,OUTIL!$DG:$DL,F$1,FALSE),IF($A$161="Produits bruts d'origine animale et vegetale",VLOOKUP($A177,OUTIL!$DO:$DT,F$1,FALSE),IF($A$161="Produits bruts d'origine minerale",VLOOKUP($A177,OUTIL!$DW:$EB,F$1,FALSE),IF($A$161="Produits finis de consommation",VLOOKUP($A177,OUTIL!$EE:$EJ,F$1,FALSE),IF($A$161="Produits finis d'equipement agricole",VLOOKUP($A177,OUTIL!$EM:$ER,F$1,FALSE),IF($A$161="Produits finis d'equipement industriel",VLOOKUP($A177,OUTIL!$EU:$EZ,F$1,FALSE),"Ahmadovitch")))))))))/1000,0)</f>
        <v>1335261</v>
      </c>
    </row>
    <row r="178" spans="1:6" ht="16.5" x14ac:dyDescent="0.3">
      <c r="A178">
        <v>17</v>
      </c>
      <c r="B178" s="5" t="str">
        <f>IF($A$161="Alimentation, boissons et tabacs",VLOOKUP(VLOOKUP($A178,OUTIL!$CH:$CM,B$1,FALSE),REF!$K:$L,2,FALSE),IF($A$161="Demi produits",VLOOKUP(VLOOKUP($A178,OUTIL!$CQ:$CV,B$1,FALSE),REF!$N:$O,2,FALSE),IF($A$161="Energie  et  lubrifiants",VLOOKUP(VLOOKUP($A178,OUTIL!$CY:$DD,B$1,FALSE),REF!$Z:$AA,2,FALSE),IF($A$161="Or industriel",VLOOKUP(VLOOKUP($A178,OUTIL!$DG:$DL,B$1,FALSE),REF!$AC:$AD,2,FALSE),IF($A$161="Produits bruts d'origine animale et vegetale",VLOOKUP(VLOOKUP($A178,OUTIL!$DO:$DT,B$1,FALSE),REF!$Q:$R,2,FALSE),IF($A$161="Produits bruts d'origine minerale",VLOOKUP(VLOOKUP($A178,OUTIL!$DW:$EB,B$1,FALSE),REF!$AF:$AG,2,FALSE),IF($A$161="Produits finis de consommation",VLOOKUP(VLOOKUP($A178,OUTIL!$EE:$EJ,B$1,FALSE),REF!$T:$U,2,FALSE),IF($A$161="Produits finis d'equipement agricole",VLOOKUP(VLOOKUP($A178,OUTIL!$EM:$ER,B$1,FALSE),REF!$AI:$AJ,2,FALSE),IF($A$161="Produits finis d'equipement industriel",VLOOKUP(VLOOKUP($A178,OUTIL!$EU:$EZ,B$1,FALSE),REF!$W:$X,2,FALSE),"Ahmadovitch")))))))))</f>
        <v>Ouvrages divers en fer ou en acier</v>
      </c>
      <c r="C178" s="5">
        <f>ROUND(IF($A$161="Alimentation, boissons et tabacs",VLOOKUP($A178,OUTIL!$CH:$CM,C$1,FALSE),IF($A$161="Demi produits",VLOOKUP($A178,OUTIL!$CQ:$CV,C$1,FALSE),IF($A$161="Energie  et  lubrifiants",VLOOKUP($A178,OUTIL!$CY:$DD,C$1,FALSE),IF($A$161="Or industriel",VLOOKUP($A178,OUTIL!$DG:$DL,C$1,FALSE),IF($A$161="Produits bruts d'origine animale et vegetale",VLOOKUP($A178,OUTIL!$DO:$DT,C$1,FALSE),IF($A$161="Produits bruts d'origine minerale",VLOOKUP($A178,OUTIL!$DW:$EB,C$1,FALSE),IF($A$161="Produits finis de consommation",VLOOKUP($A178,OUTIL!$EE:$EJ,C$1,FALSE),IF($A$161="Produits finis d'equipement agricole",VLOOKUP($A178,OUTIL!$EM:$ER,C$1,FALSE),IF($A$161="Produits finis d'equipement industriel",VLOOKUP($A178,OUTIL!$EU:$EZ,C$1,FALSE),"Ahmadovitch")))))))))/1000,0)</f>
        <v>23808</v>
      </c>
      <c r="D178" s="5">
        <f>ROUND(IF($A$161="Alimentation, boissons et tabacs",VLOOKUP($A178,OUTIL!$CH:$CM,D$1,FALSE),IF($A$161="Demi produits",VLOOKUP($A178,OUTIL!$CQ:$CV,D$1,FALSE),IF($A$161="Energie  et  lubrifiants",VLOOKUP($A178,OUTIL!$CY:$DD,D$1,FALSE),IF($A$161="Or industriel",VLOOKUP($A178,OUTIL!$DG:$DL,D$1,FALSE),IF($A$161="Produits bruts d'origine animale et vegetale",VLOOKUP($A178,OUTIL!$DO:$DT,D$1,FALSE),IF($A$161="Produits bruts d'origine minerale",VLOOKUP($A178,OUTIL!$DW:$EB,D$1,FALSE),IF($A$161="Produits finis de consommation",VLOOKUP($A178,OUTIL!$EE:$EJ,D$1,FALSE),IF($A$161="Produits finis d'equipement agricole",VLOOKUP($A178,OUTIL!$EM:$ER,D$1,FALSE),IF($A$161="Produits finis d'equipement industriel",VLOOKUP($A178,OUTIL!$EU:$EZ,D$1,FALSE),"Ahmadovitch")))))))))/1000,0)</f>
        <v>952974</v>
      </c>
      <c r="E178" s="5">
        <f>ROUND(IF($A$161="Alimentation, boissons et tabacs",VLOOKUP($A178,OUTIL!$CH:$CM,E$1,FALSE),IF($A$161="Demi produits",VLOOKUP($A178,OUTIL!$CQ:$CV,E$1,FALSE),IF($A$161="Energie  et  lubrifiants",VLOOKUP($A178,OUTIL!$CY:$DD,E$1,FALSE),IF($A$161="Or industriel",VLOOKUP($A178,OUTIL!$DG:$DL,E$1,FALSE),IF($A$161="Produits bruts d'origine animale et vegetale",VLOOKUP($A178,OUTIL!$DO:$DT,E$1,FALSE),IF($A$161="Produits bruts d'origine minerale",VLOOKUP($A178,OUTIL!$DW:$EB,E$1,FALSE),IF($A$161="Produits finis de consommation",VLOOKUP($A178,OUTIL!$EE:$EJ,E$1,FALSE),IF($A$161="Produits finis d'equipement agricole",VLOOKUP($A178,OUTIL!$EM:$ER,E$1,FALSE),IF($A$161="Produits finis d'equipement industriel",VLOOKUP($A178,OUTIL!$EU:$EZ,E$1,FALSE),"Ahmadovitch")))))))))/1000,0)</f>
        <v>22475</v>
      </c>
      <c r="F178" s="5">
        <f>ROUND(IF($A$161="Alimentation, boissons et tabacs",VLOOKUP($A178,OUTIL!$CH:$CM,F$1,FALSE),IF($A$161="Demi produits",VLOOKUP($A178,OUTIL!$CQ:$CV,F$1,FALSE),IF($A$161="Energie  et  lubrifiants",VLOOKUP($A178,OUTIL!$CY:$DD,F$1,FALSE),IF($A$161="Or industriel",VLOOKUP($A178,OUTIL!$DG:$DL,F$1,FALSE),IF($A$161="Produits bruts d'origine animale et vegetale",VLOOKUP($A178,OUTIL!$DO:$DT,F$1,FALSE),IF($A$161="Produits bruts d'origine minerale",VLOOKUP($A178,OUTIL!$DW:$EB,F$1,FALSE),IF($A$161="Produits finis de consommation",VLOOKUP($A178,OUTIL!$EE:$EJ,F$1,FALSE),IF($A$161="Produits finis d'equipement agricole",VLOOKUP($A178,OUTIL!$EM:$ER,F$1,FALSE),IF($A$161="Produits finis d'equipement industriel",VLOOKUP($A178,OUTIL!$EU:$EZ,F$1,FALSE),"Ahmadovitch")))))))))/1000,0)</f>
        <v>803144</v>
      </c>
    </row>
    <row r="179" spans="1:6" ht="16.5" x14ac:dyDescent="0.3">
      <c r="A179">
        <v>18</v>
      </c>
      <c r="B179" s="5" t="str">
        <f>IF($A$161="Alimentation, boissons et tabacs",VLOOKUP(VLOOKUP($A179,OUTIL!$CH:$CM,B$1,FALSE),REF!$K:$L,2,FALSE),IF($A$161="Demi produits",VLOOKUP(VLOOKUP($A179,OUTIL!$CQ:$CV,B$1,FALSE),REF!$N:$O,2,FALSE),IF($A$161="Energie  et  lubrifiants",VLOOKUP(VLOOKUP($A179,OUTIL!$CY:$DD,B$1,FALSE),REF!$Z:$AA,2,FALSE),IF($A$161="Or industriel",VLOOKUP(VLOOKUP($A179,OUTIL!$DG:$DL,B$1,FALSE),REF!$AC:$AD,2,FALSE),IF($A$161="Produits bruts d'origine animale et vegetale",VLOOKUP(VLOOKUP($A179,OUTIL!$DO:$DT,B$1,FALSE),REF!$Q:$R,2,FALSE),IF($A$161="Produits bruts d'origine minerale",VLOOKUP(VLOOKUP($A179,OUTIL!$DW:$EB,B$1,FALSE),REF!$AF:$AG,2,FALSE),IF($A$161="Produits finis de consommation",VLOOKUP(VLOOKUP($A179,OUTIL!$EE:$EJ,B$1,FALSE),REF!$T:$U,2,FALSE),IF($A$161="Produits finis d'equipement agricole",VLOOKUP(VLOOKUP($A179,OUTIL!$EM:$ER,B$1,FALSE),REF!$AI:$AJ,2,FALSE),IF($A$161="Produits finis d'equipement industriel",VLOOKUP(VLOOKUP($A179,OUTIL!$EU:$EZ,B$1,FALSE),REF!$W:$X,2,FALSE),"Ahmadovitch")))))))))</f>
        <v>Tissus spéciaux, velours, dentelles et broderies</v>
      </c>
      <c r="C179" s="5">
        <f>ROUND(IF($A$161="Alimentation, boissons et tabacs",VLOOKUP($A179,OUTIL!$CH:$CM,C$1,FALSE),IF($A$161="Demi produits",VLOOKUP($A179,OUTIL!$CQ:$CV,C$1,FALSE),IF($A$161="Energie  et  lubrifiants",VLOOKUP($A179,OUTIL!$CY:$DD,C$1,FALSE),IF($A$161="Or industriel",VLOOKUP($A179,OUTIL!$DG:$DL,C$1,FALSE),IF($A$161="Produits bruts d'origine animale et vegetale",VLOOKUP($A179,OUTIL!$DO:$DT,C$1,FALSE),IF($A$161="Produits bruts d'origine minerale",VLOOKUP($A179,OUTIL!$DW:$EB,C$1,FALSE),IF($A$161="Produits finis de consommation",VLOOKUP($A179,OUTIL!$EE:$EJ,C$1,FALSE),IF($A$161="Produits finis d'equipement agricole",VLOOKUP($A179,OUTIL!$EM:$ER,C$1,FALSE),IF($A$161="Produits finis d'equipement industriel",VLOOKUP($A179,OUTIL!$EU:$EZ,C$1,FALSE),"Ahmadovitch")))))))))/1000,0)</f>
        <v>8746</v>
      </c>
      <c r="D179" s="5">
        <f>ROUND(IF($A$161="Alimentation, boissons et tabacs",VLOOKUP($A179,OUTIL!$CH:$CM,D$1,FALSE),IF($A$161="Demi produits",VLOOKUP($A179,OUTIL!$CQ:$CV,D$1,FALSE),IF($A$161="Energie  et  lubrifiants",VLOOKUP($A179,OUTIL!$CY:$DD,D$1,FALSE),IF($A$161="Or industriel",VLOOKUP($A179,OUTIL!$DG:$DL,D$1,FALSE),IF($A$161="Produits bruts d'origine animale et vegetale",VLOOKUP($A179,OUTIL!$DO:$DT,D$1,FALSE),IF($A$161="Produits bruts d'origine minerale",VLOOKUP($A179,OUTIL!$DW:$EB,D$1,FALSE),IF($A$161="Produits finis de consommation",VLOOKUP($A179,OUTIL!$EE:$EJ,D$1,FALSE),IF($A$161="Produits finis d'equipement agricole",VLOOKUP($A179,OUTIL!$EM:$ER,D$1,FALSE),IF($A$161="Produits finis d'equipement industriel",VLOOKUP($A179,OUTIL!$EU:$EZ,D$1,FALSE),"Ahmadovitch")))))))))/1000,0)</f>
        <v>892198</v>
      </c>
      <c r="E179" s="5">
        <f>ROUND(IF($A$161="Alimentation, boissons et tabacs",VLOOKUP($A179,OUTIL!$CH:$CM,E$1,FALSE),IF($A$161="Demi produits",VLOOKUP($A179,OUTIL!$CQ:$CV,E$1,FALSE),IF($A$161="Energie  et  lubrifiants",VLOOKUP($A179,OUTIL!$CY:$DD,E$1,FALSE),IF($A$161="Or industriel",VLOOKUP($A179,OUTIL!$DG:$DL,E$1,FALSE),IF($A$161="Produits bruts d'origine animale et vegetale",VLOOKUP($A179,OUTIL!$DO:$DT,E$1,FALSE),IF($A$161="Produits bruts d'origine minerale",VLOOKUP($A179,OUTIL!$DW:$EB,E$1,FALSE),IF($A$161="Produits finis de consommation",VLOOKUP($A179,OUTIL!$EE:$EJ,E$1,FALSE),IF($A$161="Produits finis d'equipement agricole",VLOOKUP($A179,OUTIL!$EM:$ER,E$1,FALSE),IF($A$161="Produits finis d'equipement industriel",VLOOKUP($A179,OUTIL!$EU:$EZ,E$1,FALSE),"Ahmadovitch")))))))))/1000,0)</f>
        <v>7602</v>
      </c>
      <c r="F179" s="5">
        <f>ROUND(IF($A$161="Alimentation, boissons et tabacs",VLOOKUP($A179,OUTIL!$CH:$CM,F$1,FALSE),IF($A$161="Demi produits",VLOOKUP($A179,OUTIL!$CQ:$CV,F$1,FALSE),IF($A$161="Energie  et  lubrifiants",VLOOKUP($A179,OUTIL!$CY:$DD,F$1,FALSE),IF($A$161="Or industriel",VLOOKUP($A179,OUTIL!$DG:$DL,F$1,FALSE),IF($A$161="Produits bruts d'origine animale et vegetale",VLOOKUP($A179,OUTIL!$DO:$DT,F$1,FALSE),IF($A$161="Produits bruts d'origine minerale",VLOOKUP($A179,OUTIL!$DW:$EB,F$1,FALSE),IF($A$161="Produits finis de consommation",VLOOKUP($A179,OUTIL!$EE:$EJ,F$1,FALSE),IF($A$161="Produits finis d'equipement agricole",VLOOKUP($A179,OUTIL!$EM:$ER,F$1,FALSE),IF($A$161="Produits finis d'equipement industriel",VLOOKUP($A179,OUTIL!$EU:$EZ,F$1,FALSE),"Ahmadovitch")))))))))/1000,0)</f>
        <v>841513</v>
      </c>
    </row>
    <row r="180" spans="1:6" ht="16.5" x14ac:dyDescent="0.3">
      <c r="A180">
        <v>19</v>
      </c>
      <c r="B180" s="5" t="str">
        <f>IF($A$161="Alimentation, boissons et tabacs",VLOOKUP(VLOOKUP($A180,OUTIL!$CH:$CM,B$1,FALSE),REF!$K:$L,2,FALSE),IF($A$161="Demi produits",VLOOKUP(VLOOKUP($A180,OUTIL!$CQ:$CV,B$1,FALSE),REF!$N:$O,2,FALSE),IF($A$161="Energie  et  lubrifiants",VLOOKUP(VLOOKUP($A180,OUTIL!$CY:$DD,B$1,FALSE),REF!$Z:$AA,2,FALSE),IF($A$161="Or industriel",VLOOKUP(VLOOKUP($A180,OUTIL!$DG:$DL,B$1,FALSE),REF!$AC:$AD,2,FALSE),IF($A$161="Produits bruts d'origine animale et vegetale",VLOOKUP(VLOOKUP($A180,OUTIL!$DO:$DT,B$1,FALSE),REF!$Q:$R,2,FALSE),IF($A$161="Produits bruts d'origine minerale",VLOOKUP(VLOOKUP($A180,OUTIL!$DW:$EB,B$1,FALSE),REF!$AF:$AG,2,FALSE),IF($A$161="Produits finis de consommation",VLOOKUP(VLOOKUP($A180,OUTIL!$EE:$EJ,B$1,FALSE),REF!$T:$U,2,FALSE),IF($A$161="Produits finis d'equipement agricole",VLOOKUP(VLOOKUP($A180,OUTIL!$EM:$ER,B$1,FALSE),REF!$AI:$AJ,2,FALSE),IF($A$161="Produits finis d'equipement industriel",VLOOKUP(VLOOKUP($A180,OUTIL!$EU:$EZ,B$1,FALSE),REF!$W:$X,2,FALSE),"Ahmadovitch")))))))))</f>
        <v>Savons; agents de surface organiques et préparations tensio-avtives</v>
      </c>
      <c r="C180" s="5">
        <f>ROUND(IF($A$161="Alimentation, boissons et tabacs",VLOOKUP($A180,OUTIL!$CH:$CM,C$1,FALSE),IF($A$161="Demi produits",VLOOKUP($A180,OUTIL!$CQ:$CV,C$1,FALSE),IF($A$161="Energie  et  lubrifiants",VLOOKUP($A180,OUTIL!$CY:$DD,C$1,FALSE),IF($A$161="Or industriel",VLOOKUP($A180,OUTIL!$DG:$DL,C$1,FALSE),IF($A$161="Produits bruts d'origine animale et vegetale",VLOOKUP($A180,OUTIL!$DO:$DT,C$1,FALSE),IF($A$161="Produits bruts d'origine minerale",VLOOKUP($A180,OUTIL!$DW:$EB,C$1,FALSE),IF($A$161="Produits finis de consommation",VLOOKUP($A180,OUTIL!$EE:$EJ,C$1,FALSE),IF($A$161="Produits finis d'equipement agricole",VLOOKUP($A180,OUTIL!$EM:$ER,C$1,FALSE),IF($A$161="Produits finis d'equipement industriel",VLOOKUP($A180,OUTIL!$EU:$EZ,C$1,FALSE),"Ahmadovitch")))))))))/1000,0)</f>
        <v>47950</v>
      </c>
      <c r="D180" s="5">
        <f>ROUND(IF($A$161="Alimentation, boissons et tabacs",VLOOKUP($A180,OUTIL!$CH:$CM,D$1,FALSE),IF($A$161="Demi produits",VLOOKUP($A180,OUTIL!$CQ:$CV,D$1,FALSE),IF($A$161="Energie  et  lubrifiants",VLOOKUP($A180,OUTIL!$CY:$DD,D$1,FALSE),IF($A$161="Or industriel",VLOOKUP($A180,OUTIL!$DG:$DL,D$1,FALSE),IF($A$161="Produits bruts d'origine animale et vegetale",VLOOKUP($A180,OUTIL!$DO:$DT,D$1,FALSE),IF($A$161="Produits bruts d'origine minerale",VLOOKUP($A180,OUTIL!$DW:$EB,D$1,FALSE),IF($A$161="Produits finis de consommation",VLOOKUP($A180,OUTIL!$EE:$EJ,D$1,FALSE),IF($A$161="Produits finis d'equipement agricole",VLOOKUP($A180,OUTIL!$EM:$ER,D$1,FALSE),IF($A$161="Produits finis d'equipement industriel",VLOOKUP($A180,OUTIL!$EU:$EZ,D$1,FALSE),"Ahmadovitch")))))))))/1000,0)</f>
        <v>858881</v>
      </c>
      <c r="E180" s="5">
        <f>ROUND(IF($A$161="Alimentation, boissons et tabacs",VLOOKUP($A180,OUTIL!$CH:$CM,E$1,FALSE),IF($A$161="Demi produits",VLOOKUP($A180,OUTIL!$CQ:$CV,E$1,FALSE),IF($A$161="Energie  et  lubrifiants",VLOOKUP($A180,OUTIL!$CY:$DD,E$1,FALSE),IF($A$161="Or industriel",VLOOKUP($A180,OUTIL!$DG:$DL,E$1,FALSE),IF($A$161="Produits bruts d'origine animale et vegetale",VLOOKUP($A180,OUTIL!$DO:$DT,E$1,FALSE),IF($A$161="Produits bruts d'origine minerale",VLOOKUP($A180,OUTIL!$DW:$EB,E$1,FALSE),IF($A$161="Produits finis de consommation",VLOOKUP($A180,OUTIL!$EE:$EJ,E$1,FALSE),IF($A$161="Produits finis d'equipement agricole",VLOOKUP($A180,OUTIL!$EM:$ER,E$1,FALSE),IF($A$161="Produits finis d'equipement industriel",VLOOKUP($A180,OUTIL!$EU:$EZ,E$1,FALSE),"Ahmadovitch")))))))))/1000,0)</f>
        <v>45961</v>
      </c>
      <c r="F180" s="5">
        <f>ROUND(IF($A$161="Alimentation, boissons et tabacs",VLOOKUP($A180,OUTIL!$CH:$CM,F$1,FALSE),IF($A$161="Demi produits",VLOOKUP($A180,OUTIL!$CQ:$CV,F$1,FALSE),IF($A$161="Energie  et  lubrifiants",VLOOKUP($A180,OUTIL!$CY:$DD,F$1,FALSE),IF($A$161="Or industriel",VLOOKUP($A180,OUTIL!$DG:$DL,F$1,FALSE),IF($A$161="Produits bruts d'origine animale et vegetale",VLOOKUP($A180,OUTIL!$DO:$DT,F$1,FALSE),IF($A$161="Produits bruts d'origine minerale",VLOOKUP($A180,OUTIL!$DW:$EB,F$1,FALSE),IF($A$161="Produits finis de consommation",VLOOKUP($A180,OUTIL!$EE:$EJ,F$1,FALSE),IF($A$161="Produits finis d'equipement agricole",VLOOKUP($A180,OUTIL!$EM:$ER,F$1,FALSE),IF($A$161="Produits finis d'equipement industriel",VLOOKUP($A180,OUTIL!$EU:$EZ,F$1,FALSE),"Ahmadovitch")))))))))/1000,0)</f>
        <v>775829</v>
      </c>
    </row>
    <row r="181" spans="1:6" ht="16.5" x14ac:dyDescent="0.3">
      <c r="A181">
        <v>20</v>
      </c>
      <c r="B181" s="5" t="str">
        <f>IF($A$161="Alimentation, boissons et tabacs",VLOOKUP(VLOOKUP($A181,OUTIL!$CH:$CM,B$1,FALSE),REF!$K:$L,2,FALSE),IF($A$161="Demi produits",VLOOKUP(VLOOKUP($A181,OUTIL!$CQ:$CV,B$1,FALSE),REF!$N:$O,2,FALSE),IF($A$161="Energie  et  lubrifiants",VLOOKUP(VLOOKUP($A181,OUTIL!$CY:$DD,B$1,FALSE),REF!$Z:$AA,2,FALSE),IF($A$161="Or industriel",VLOOKUP(VLOOKUP($A181,OUTIL!$DG:$DL,B$1,FALSE),REF!$AC:$AD,2,FALSE),IF($A$161="Produits bruts d'origine animale et vegetale",VLOOKUP(VLOOKUP($A181,OUTIL!$DO:$DT,B$1,FALSE),REF!$Q:$R,2,FALSE),IF($A$161="Produits bruts d'origine minerale",VLOOKUP(VLOOKUP($A181,OUTIL!$DW:$EB,B$1,FALSE),REF!$AF:$AG,2,FALSE),IF($A$161="Produits finis de consommation",VLOOKUP(VLOOKUP($A181,OUTIL!$EE:$EJ,B$1,FALSE),REF!$T:$U,2,FALSE),IF($A$161="Produits finis d'equipement agricole",VLOOKUP(VLOOKUP($A181,OUTIL!$EM:$ER,B$1,FALSE),REF!$AI:$AJ,2,FALSE),IF($A$161="Produits finis d'equipement industriel",VLOOKUP(VLOOKUP($A181,OUTIL!$EU:$EZ,B$1,FALSE),REF!$W:$X,2,FALSE),"Ahmadovitch")))))))))</f>
        <v>Sacs, malles et ouvrages divers en cuir</v>
      </c>
      <c r="C181" s="5">
        <f>ROUND(IF($A$161="Alimentation, boissons et tabacs",VLOOKUP($A181,OUTIL!$CH:$CM,C$1,FALSE),IF($A$161="Demi produits",VLOOKUP($A181,OUTIL!$CQ:$CV,C$1,FALSE),IF($A$161="Energie  et  lubrifiants",VLOOKUP($A181,OUTIL!$CY:$DD,C$1,FALSE),IF($A$161="Or industriel",VLOOKUP($A181,OUTIL!$DG:$DL,C$1,FALSE),IF($A$161="Produits bruts d'origine animale et vegetale",VLOOKUP($A181,OUTIL!$DO:$DT,C$1,FALSE),IF($A$161="Produits bruts d'origine minerale",VLOOKUP($A181,OUTIL!$DW:$EB,C$1,FALSE),IF($A$161="Produits finis de consommation",VLOOKUP($A181,OUTIL!$EE:$EJ,C$1,FALSE),IF($A$161="Produits finis d'equipement agricole",VLOOKUP($A181,OUTIL!$EM:$ER,C$1,FALSE),IF($A$161="Produits finis d'equipement industriel",VLOOKUP($A181,OUTIL!$EU:$EZ,C$1,FALSE),"Ahmadovitch")))))))))/1000,0)</f>
        <v>5513</v>
      </c>
      <c r="D181" s="5">
        <f>ROUND(IF($A$161="Alimentation, boissons et tabacs",VLOOKUP($A181,OUTIL!$CH:$CM,D$1,FALSE),IF($A$161="Demi produits",VLOOKUP($A181,OUTIL!$CQ:$CV,D$1,FALSE),IF($A$161="Energie  et  lubrifiants",VLOOKUP($A181,OUTIL!$CY:$DD,D$1,FALSE),IF($A$161="Or industriel",VLOOKUP($A181,OUTIL!$DG:$DL,D$1,FALSE),IF($A$161="Produits bruts d'origine animale et vegetale",VLOOKUP($A181,OUTIL!$DO:$DT,D$1,FALSE),IF($A$161="Produits bruts d'origine minerale",VLOOKUP($A181,OUTIL!$DW:$EB,D$1,FALSE),IF($A$161="Produits finis de consommation",VLOOKUP($A181,OUTIL!$EE:$EJ,D$1,FALSE),IF($A$161="Produits finis d'equipement agricole",VLOOKUP($A181,OUTIL!$EM:$ER,D$1,FALSE),IF($A$161="Produits finis d'equipement industriel",VLOOKUP($A181,OUTIL!$EU:$EZ,D$1,FALSE),"Ahmadovitch")))))))))/1000,0)</f>
        <v>779027</v>
      </c>
      <c r="E181" s="5">
        <f>ROUND(IF($A$161="Alimentation, boissons et tabacs",VLOOKUP($A181,OUTIL!$CH:$CM,E$1,FALSE),IF($A$161="Demi produits",VLOOKUP($A181,OUTIL!$CQ:$CV,E$1,FALSE),IF($A$161="Energie  et  lubrifiants",VLOOKUP($A181,OUTIL!$CY:$DD,E$1,FALSE),IF($A$161="Or industriel",VLOOKUP($A181,OUTIL!$DG:$DL,E$1,FALSE),IF($A$161="Produits bruts d'origine animale et vegetale",VLOOKUP($A181,OUTIL!$DO:$DT,E$1,FALSE),IF($A$161="Produits bruts d'origine minerale",VLOOKUP($A181,OUTIL!$DW:$EB,E$1,FALSE),IF($A$161="Produits finis de consommation",VLOOKUP($A181,OUTIL!$EE:$EJ,E$1,FALSE),IF($A$161="Produits finis d'equipement agricole",VLOOKUP($A181,OUTIL!$EM:$ER,E$1,FALSE),IF($A$161="Produits finis d'equipement industriel",VLOOKUP($A181,OUTIL!$EU:$EZ,E$1,FALSE),"Ahmadovitch")))))))))/1000,0)</f>
        <v>5631</v>
      </c>
      <c r="F181" s="5">
        <f>ROUND(IF($A$161="Alimentation, boissons et tabacs",VLOOKUP($A181,OUTIL!$CH:$CM,F$1,FALSE),IF($A$161="Demi produits",VLOOKUP($A181,OUTIL!$CQ:$CV,F$1,FALSE),IF($A$161="Energie  et  lubrifiants",VLOOKUP($A181,OUTIL!$CY:$DD,F$1,FALSE),IF($A$161="Or industriel",VLOOKUP($A181,OUTIL!$DG:$DL,F$1,FALSE),IF($A$161="Produits bruts d'origine animale et vegetale",VLOOKUP($A181,OUTIL!$DO:$DT,F$1,FALSE),IF($A$161="Produits bruts d'origine minerale",VLOOKUP($A181,OUTIL!$DW:$EB,F$1,FALSE),IF($A$161="Produits finis de consommation",VLOOKUP($A181,OUTIL!$EE:$EJ,F$1,FALSE),IF($A$161="Produits finis d'equipement agricole",VLOOKUP($A181,OUTIL!$EM:$ER,F$1,FALSE),IF($A$161="Produits finis d'equipement industriel",VLOOKUP($A181,OUTIL!$EU:$EZ,F$1,FALSE),"Ahmadovitch")))))))))/1000,0)</f>
        <v>813220</v>
      </c>
    </row>
    <row r="182" spans="1:6" ht="16.5" x14ac:dyDescent="0.3">
      <c r="A182">
        <v>21</v>
      </c>
      <c r="B182" s="5" t="str">
        <f>IF($A$161="Alimentation, boissons et tabacs",VLOOKUP(VLOOKUP($A182,OUTIL!$CH:$CM,B$1,FALSE),REF!$K:$L,2,FALSE),IF($A$161="Demi produits",VLOOKUP(VLOOKUP($A182,OUTIL!$CQ:$CV,B$1,FALSE),REF!$N:$O,2,FALSE),IF($A$161="Energie  et  lubrifiants",VLOOKUP(VLOOKUP($A182,OUTIL!$CY:$DD,B$1,FALSE),REF!$Z:$AA,2,FALSE),IF($A$161="Or industriel",VLOOKUP(VLOOKUP($A182,OUTIL!$DG:$DL,B$1,FALSE),REF!$AC:$AD,2,FALSE),IF($A$161="Produits bruts d'origine animale et vegetale",VLOOKUP(VLOOKUP($A182,OUTIL!$DO:$DT,B$1,FALSE),REF!$Q:$R,2,FALSE),IF($A$161="Produits bruts d'origine minerale",VLOOKUP(VLOOKUP($A182,OUTIL!$DW:$EB,B$1,FALSE),REF!$AF:$AG,2,FALSE),IF($A$161="Produits finis de consommation",VLOOKUP(VLOOKUP($A182,OUTIL!$EE:$EJ,B$1,FALSE),REF!$T:$U,2,FALSE),IF($A$161="Produits finis d'equipement agricole",VLOOKUP(VLOOKUP($A182,OUTIL!$EM:$ER,B$1,FALSE),REF!$AI:$AJ,2,FALSE),IF($A$161="Produits finis d'equipement industriel",VLOOKUP(VLOOKUP($A182,OUTIL!$EU:$EZ,B$1,FALSE),REF!$W:$X,2,FALSE),"Ahmadovitch")))))))))</f>
        <v>Articles divers en caoutchouc</v>
      </c>
      <c r="C182" s="5">
        <f>ROUND(IF($A$161="Alimentation, boissons et tabacs",VLOOKUP($A182,OUTIL!$CH:$CM,C$1,FALSE),IF($A$161="Demi produits",VLOOKUP($A182,OUTIL!$CQ:$CV,C$1,FALSE),IF($A$161="Energie  et  lubrifiants",VLOOKUP($A182,OUTIL!$CY:$DD,C$1,FALSE),IF($A$161="Or industriel",VLOOKUP($A182,OUTIL!$DG:$DL,C$1,FALSE),IF($A$161="Produits bruts d'origine animale et vegetale",VLOOKUP($A182,OUTIL!$DO:$DT,C$1,FALSE),IF($A$161="Produits bruts d'origine minerale",VLOOKUP($A182,OUTIL!$DW:$EB,C$1,FALSE),IF($A$161="Produits finis de consommation",VLOOKUP($A182,OUTIL!$EE:$EJ,C$1,FALSE),IF($A$161="Produits finis d'equipement agricole",VLOOKUP($A182,OUTIL!$EM:$ER,C$1,FALSE),IF($A$161="Produits finis d'equipement industriel",VLOOKUP($A182,OUTIL!$EU:$EZ,C$1,FALSE),"Ahmadovitch")))))))))/1000,0)</f>
        <v>9266</v>
      </c>
      <c r="D182" s="5">
        <f>ROUND(IF($A$161="Alimentation, boissons et tabacs",VLOOKUP($A182,OUTIL!$CH:$CM,D$1,FALSE),IF($A$161="Demi produits",VLOOKUP($A182,OUTIL!$CQ:$CV,D$1,FALSE),IF($A$161="Energie  et  lubrifiants",VLOOKUP($A182,OUTIL!$CY:$DD,D$1,FALSE),IF($A$161="Or industriel",VLOOKUP($A182,OUTIL!$DG:$DL,D$1,FALSE),IF($A$161="Produits bruts d'origine animale et vegetale",VLOOKUP($A182,OUTIL!$DO:$DT,D$1,FALSE),IF($A$161="Produits bruts d'origine minerale",VLOOKUP($A182,OUTIL!$DW:$EB,D$1,FALSE),IF($A$161="Produits finis de consommation",VLOOKUP($A182,OUTIL!$EE:$EJ,D$1,FALSE),IF($A$161="Produits finis d'equipement agricole",VLOOKUP($A182,OUTIL!$EM:$ER,D$1,FALSE),IF($A$161="Produits finis d'equipement industriel",VLOOKUP($A182,OUTIL!$EU:$EZ,D$1,FALSE),"Ahmadovitch")))))))))/1000,0)</f>
        <v>758895</v>
      </c>
      <c r="E182" s="5">
        <f>ROUND(IF($A$161="Alimentation, boissons et tabacs",VLOOKUP($A182,OUTIL!$CH:$CM,E$1,FALSE),IF($A$161="Demi produits",VLOOKUP($A182,OUTIL!$CQ:$CV,E$1,FALSE),IF($A$161="Energie  et  lubrifiants",VLOOKUP($A182,OUTIL!$CY:$DD,E$1,FALSE),IF($A$161="Or industriel",VLOOKUP($A182,OUTIL!$DG:$DL,E$1,FALSE),IF($A$161="Produits bruts d'origine animale et vegetale",VLOOKUP($A182,OUTIL!$DO:$DT,E$1,FALSE),IF($A$161="Produits bruts d'origine minerale",VLOOKUP($A182,OUTIL!$DW:$EB,E$1,FALSE),IF($A$161="Produits finis de consommation",VLOOKUP($A182,OUTIL!$EE:$EJ,E$1,FALSE),IF($A$161="Produits finis d'equipement agricole",VLOOKUP($A182,OUTIL!$EM:$ER,E$1,FALSE),IF($A$161="Produits finis d'equipement industriel",VLOOKUP($A182,OUTIL!$EU:$EZ,E$1,FALSE),"Ahmadovitch")))))))))/1000,0)</f>
        <v>9941</v>
      </c>
      <c r="F182" s="5">
        <f>ROUND(IF($A$161="Alimentation, boissons et tabacs",VLOOKUP($A182,OUTIL!$CH:$CM,F$1,FALSE),IF($A$161="Demi produits",VLOOKUP($A182,OUTIL!$CQ:$CV,F$1,FALSE),IF($A$161="Energie  et  lubrifiants",VLOOKUP($A182,OUTIL!$CY:$DD,F$1,FALSE),IF($A$161="Or industriel",VLOOKUP($A182,OUTIL!$DG:$DL,F$1,FALSE),IF($A$161="Produits bruts d'origine animale et vegetale",VLOOKUP($A182,OUTIL!$DO:$DT,F$1,FALSE),IF($A$161="Produits bruts d'origine minerale",VLOOKUP($A182,OUTIL!$DW:$EB,F$1,FALSE),IF($A$161="Produits finis de consommation",VLOOKUP($A182,OUTIL!$EE:$EJ,F$1,FALSE),IF($A$161="Produits finis d'equipement agricole",VLOOKUP($A182,OUTIL!$EM:$ER,F$1,FALSE),IF($A$161="Produits finis d'equipement industriel",VLOOKUP($A182,OUTIL!$EU:$EZ,F$1,FALSE),"Ahmadovitch")))))))))/1000,0)</f>
        <v>804425</v>
      </c>
    </row>
    <row r="183" spans="1:6" ht="16.5" x14ac:dyDescent="0.3">
      <c r="A183">
        <v>22</v>
      </c>
      <c r="B183" s="5" t="str">
        <f>IF($A$161="Alimentation, boissons et tabacs",VLOOKUP(VLOOKUP($A183,OUTIL!$CH:$CM,B$1,FALSE),REF!$K:$L,2,FALSE),IF($A$161="Demi produits",VLOOKUP(VLOOKUP($A183,OUTIL!$CQ:$CV,B$1,FALSE),REF!$N:$O,2,FALSE),IF($A$161="Energie  et  lubrifiants",VLOOKUP(VLOOKUP($A183,OUTIL!$CY:$DD,B$1,FALSE),REF!$Z:$AA,2,FALSE),IF($A$161="Or industriel",VLOOKUP(VLOOKUP($A183,OUTIL!$DG:$DL,B$1,FALSE),REF!$AC:$AD,2,FALSE),IF($A$161="Produits bruts d'origine animale et vegetale",VLOOKUP(VLOOKUP($A183,OUTIL!$DO:$DT,B$1,FALSE),REF!$Q:$R,2,FALSE),IF($A$161="Produits bruts d'origine minerale",VLOOKUP(VLOOKUP($A183,OUTIL!$DW:$EB,B$1,FALSE),REF!$AF:$AG,2,FALSE),IF($A$161="Produits finis de consommation",VLOOKUP(VLOOKUP($A183,OUTIL!$EE:$EJ,B$1,FALSE),REF!$T:$U,2,FALSE),IF($A$161="Produits finis d'equipement agricole",VLOOKUP(VLOOKUP($A183,OUTIL!$EM:$ER,B$1,FALSE),REF!$AI:$AJ,2,FALSE),IF($A$161="Produits finis d'equipement industriel",VLOOKUP(VLOOKUP($A183,OUTIL!$EU:$EZ,B$1,FALSE),REF!$W:$X,2,FALSE),"Ahmadovitch")))))))))</f>
        <v>Equipements électriques divers</v>
      </c>
      <c r="C183" s="5">
        <f>ROUND(IF($A$161="Alimentation, boissons et tabacs",VLOOKUP($A183,OUTIL!$CH:$CM,C$1,FALSE),IF($A$161="Demi produits",VLOOKUP($A183,OUTIL!$CQ:$CV,C$1,FALSE),IF($A$161="Energie  et  lubrifiants",VLOOKUP($A183,OUTIL!$CY:$DD,C$1,FALSE),IF($A$161="Or industriel",VLOOKUP($A183,OUTIL!$DG:$DL,C$1,FALSE),IF($A$161="Produits bruts d'origine animale et vegetale",VLOOKUP($A183,OUTIL!$DO:$DT,C$1,FALSE),IF($A$161="Produits bruts d'origine minerale",VLOOKUP($A183,OUTIL!$DW:$EB,C$1,FALSE),IF($A$161="Produits finis de consommation",VLOOKUP($A183,OUTIL!$EE:$EJ,C$1,FALSE),IF($A$161="Produits finis d'equipement agricole",VLOOKUP($A183,OUTIL!$EM:$ER,C$1,FALSE),IF($A$161="Produits finis d'equipement industriel",VLOOKUP($A183,OUTIL!$EU:$EZ,C$1,FALSE),"Ahmadovitch")))))))))/1000,0)</f>
        <v>4007</v>
      </c>
      <c r="D183" s="5">
        <f>ROUND(IF($A$161="Alimentation, boissons et tabacs",VLOOKUP($A183,OUTIL!$CH:$CM,D$1,FALSE),IF($A$161="Demi produits",VLOOKUP($A183,OUTIL!$CQ:$CV,D$1,FALSE),IF($A$161="Energie  et  lubrifiants",VLOOKUP($A183,OUTIL!$CY:$DD,D$1,FALSE),IF($A$161="Or industriel",VLOOKUP($A183,OUTIL!$DG:$DL,D$1,FALSE),IF($A$161="Produits bruts d'origine animale et vegetale",VLOOKUP($A183,OUTIL!$DO:$DT,D$1,FALSE),IF($A$161="Produits bruts d'origine minerale",VLOOKUP($A183,OUTIL!$DW:$EB,D$1,FALSE),IF($A$161="Produits finis de consommation",VLOOKUP($A183,OUTIL!$EE:$EJ,D$1,FALSE),IF($A$161="Produits finis d'equipement agricole",VLOOKUP($A183,OUTIL!$EM:$ER,D$1,FALSE),IF($A$161="Produits finis d'equipement industriel",VLOOKUP($A183,OUTIL!$EU:$EZ,D$1,FALSE),"Ahmadovitch")))))))))/1000,0)</f>
        <v>746088</v>
      </c>
      <c r="E183" s="5">
        <f>ROUND(IF($A$161="Alimentation, boissons et tabacs",VLOOKUP($A183,OUTIL!$CH:$CM,E$1,FALSE),IF($A$161="Demi produits",VLOOKUP($A183,OUTIL!$CQ:$CV,E$1,FALSE),IF($A$161="Energie  et  lubrifiants",VLOOKUP($A183,OUTIL!$CY:$DD,E$1,FALSE),IF($A$161="Or industriel",VLOOKUP($A183,OUTIL!$DG:$DL,E$1,FALSE),IF($A$161="Produits bruts d'origine animale et vegetale",VLOOKUP($A183,OUTIL!$DO:$DT,E$1,FALSE),IF($A$161="Produits bruts d'origine minerale",VLOOKUP($A183,OUTIL!$DW:$EB,E$1,FALSE),IF($A$161="Produits finis de consommation",VLOOKUP($A183,OUTIL!$EE:$EJ,E$1,FALSE),IF($A$161="Produits finis d'equipement agricole",VLOOKUP($A183,OUTIL!$EM:$ER,E$1,FALSE),IF($A$161="Produits finis d'equipement industriel",VLOOKUP($A183,OUTIL!$EU:$EZ,E$1,FALSE),"Ahmadovitch")))))))))/1000,0)</f>
        <v>4191</v>
      </c>
      <c r="F183" s="5">
        <f>ROUND(IF($A$161="Alimentation, boissons et tabacs",VLOOKUP($A183,OUTIL!$CH:$CM,F$1,FALSE),IF($A$161="Demi produits",VLOOKUP($A183,OUTIL!$CQ:$CV,F$1,FALSE),IF($A$161="Energie  et  lubrifiants",VLOOKUP($A183,OUTIL!$CY:$DD,F$1,FALSE),IF($A$161="Or industriel",VLOOKUP($A183,OUTIL!$DG:$DL,F$1,FALSE),IF($A$161="Produits bruts d'origine animale et vegetale",VLOOKUP($A183,OUTIL!$DO:$DT,F$1,FALSE),IF($A$161="Produits bruts d'origine minerale",VLOOKUP($A183,OUTIL!$DW:$EB,F$1,FALSE),IF($A$161="Produits finis de consommation",VLOOKUP($A183,OUTIL!$EE:$EJ,F$1,FALSE),IF($A$161="Produits finis d'equipement agricole",VLOOKUP($A183,OUTIL!$EM:$ER,F$1,FALSE),IF($A$161="Produits finis d'equipement industriel",VLOOKUP($A183,OUTIL!$EU:$EZ,F$1,FALSE),"Ahmadovitch")))))))))/1000,0)</f>
        <v>812867</v>
      </c>
    </row>
    <row r="184" spans="1:6" ht="16.5" x14ac:dyDescent="0.3">
      <c r="A184">
        <v>23</v>
      </c>
      <c r="B184" s="5" t="str">
        <f>IF($A$161="Alimentation, boissons et tabacs",VLOOKUP(VLOOKUP($A184,OUTIL!$CH:$CM,B$1,FALSE),REF!$K:$L,2,FALSE),IF($A$161="Demi produits",VLOOKUP(VLOOKUP($A184,OUTIL!$CQ:$CV,B$1,FALSE),REF!$N:$O,2,FALSE),IF($A$161="Energie  et  lubrifiants",VLOOKUP(VLOOKUP($A184,OUTIL!$CY:$DD,B$1,FALSE),REF!$Z:$AA,2,FALSE),IF($A$161="Or industriel",VLOOKUP(VLOOKUP($A184,OUTIL!$DG:$DL,B$1,FALSE),REF!$AC:$AD,2,FALSE),IF($A$161="Produits bruts d'origine animale et vegetale",VLOOKUP(VLOOKUP($A184,OUTIL!$DO:$DT,B$1,FALSE),REF!$Q:$R,2,FALSE),IF($A$161="Produits bruts d'origine minerale",VLOOKUP(VLOOKUP($A184,OUTIL!$DW:$EB,B$1,FALSE),REF!$AF:$AG,2,FALSE),IF($A$161="Produits finis de consommation",VLOOKUP(VLOOKUP($A184,OUTIL!$EE:$EJ,B$1,FALSE),REF!$T:$U,2,FALSE),IF($A$161="Produits finis d'equipement agricole",VLOOKUP(VLOOKUP($A184,OUTIL!$EM:$ER,B$1,FALSE),REF!$AI:$AJ,2,FALSE),IF($A$161="Produits finis d'equipement industriel",VLOOKUP(VLOOKUP($A184,OUTIL!$EU:$EZ,B$1,FALSE),REF!$W:$X,2,FALSE),"Ahmadovitch")))))))))</f>
        <v>Papiers finis et ouvrages en papier</v>
      </c>
      <c r="C184" s="5">
        <f>ROUND(IF($A$161="Alimentation, boissons et tabacs",VLOOKUP($A184,OUTIL!$CH:$CM,C$1,FALSE),IF($A$161="Demi produits",VLOOKUP($A184,OUTIL!$CQ:$CV,C$1,FALSE),IF($A$161="Energie  et  lubrifiants",VLOOKUP($A184,OUTIL!$CY:$DD,C$1,FALSE),IF($A$161="Or industriel",VLOOKUP($A184,OUTIL!$DG:$DL,C$1,FALSE),IF($A$161="Produits bruts d'origine animale et vegetale",VLOOKUP($A184,OUTIL!$DO:$DT,C$1,FALSE),IF($A$161="Produits bruts d'origine minerale",VLOOKUP($A184,OUTIL!$DW:$EB,C$1,FALSE),IF($A$161="Produits finis de consommation",VLOOKUP($A184,OUTIL!$EE:$EJ,C$1,FALSE),IF($A$161="Produits finis d'equipement agricole",VLOOKUP($A184,OUTIL!$EM:$ER,C$1,FALSE),IF($A$161="Produits finis d'equipement industriel",VLOOKUP($A184,OUTIL!$EU:$EZ,C$1,FALSE),"Ahmadovitch")))))))))/1000,0)</f>
        <v>28192</v>
      </c>
      <c r="D184" s="5">
        <f>ROUND(IF($A$161="Alimentation, boissons et tabacs",VLOOKUP($A184,OUTIL!$CH:$CM,D$1,FALSE),IF($A$161="Demi produits",VLOOKUP($A184,OUTIL!$CQ:$CV,D$1,FALSE),IF($A$161="Energie  et  lubrifiants",VLOOKUP($A184,OUTIL!$CY:$DD,D$1,FALSE),IF($A$161="Or industriel",VLOOKUP($A184,OUTIL!$DG:$DL,D$1,FALSE),IF($A$161="Produits bruts d'origine animale et vegetale",VLOOKUP($A184,OUTIL!$DO:$DT,D$1,FALSE),IF($A$161="Produits bruts d'origine minerale",VLOOKUP($A184,OUTIL!$DW:$EB,D$1,FALSE),IF($A$161="Produits finis de consommation",VLOOKUP($A184,OUTIL!$EE:$EJ,D$1,FALSE),IF($A$161="Produits finis d'equipement agricole",VLOOKUP($A184,OUTIL!$EM:$ER,D$1,FALSE),IF($A$161="Produits finis d'equipement industriel",VLOOKUP($A184,OUTIL!$EU:$EZ,D$1,FALSE),"Ahmadovitch")))))))))/1000,0)</f>
        <v>742955</v>
      </c>
      <c r="E184" s="5">
        <f>ROUND(IF($A$161="Alimentation, boissons et tabacs",VLOOKUP($A184,OUTIL!$CH:$CM,E$1,FALSE),IF($A$161="Demi produits",VLOOKUP($A184,OUTIL!$CQ:$CV,E$1,FALSE),IF($A$161="Energie  et  lubrifiants",VLOOKUP($A184,OUTIL!$CY:$DD,E$1,FALSE),IF($A$161="Or industriel",VLOOKUP($A184,OUTIL!$DG:$DL,E$1,FALSE),IF($A$161="Produits bruts d'origine animale et vegetale",VLOOKUP($A184,OUTIL!$DO:$DT,E$1,FALSE),IF($A$161="Produits bruts d'origine minerale",VLOOKUP($A184,OUTIL!$DW:$EB,E$1,FALSE),IF($A$161="Produits finis de consommation",VLOOKUP($A184,OUTIL!$EE:$EJ,E$1,FALSE),IF($A$161="Produits finis d'equipement agricole",VLOOKUP($A184,OUTIL!$EM:$ER,E$1,FALSE),IF($A$161="Produits finis d'equipement industriel",VLOOKUP($A184,OUTIL!$EU:$EZ,E$1,FALSE),"Ahmadovitch")))))))))/1000,0)</f>
        <v>25950</v>
      </c>
      <c r="F184" s="5">
        <f>ROUND(IF($A$161="Alimentation, boissons et tabacs",VLOOKUP($A184,OUTIL!$CH:$CM,F$1,FALSE),IF($A$161="Demi produits",VLOOKUP($A184,OUTIL!$CQ:$CV,F$1,FALSE),IF($A$161="Energie  et  lubrifiants",VLOOKUP($A184,OUTIL!$CY:$DD,F$1,FALSE),IF($A$161="Or industriel",VLOOKUP($A184,OUTIL!$DG:$DL,F$1,FALSE),IF($A$161="Produits bruts d'origine animale et vegetale",VLOOKUP($A184,OUTIL!$DO:$DT,F$1,FALSE),IF($A$161="Produits bruts d'origine minerale",VLOOKUP($A184,OUTIL!$DW:$EB,F$1,FALSE),IF($A$161="Produits finis de consommation",VLOOKUP($A184,OUTIL!$EE:$EJ,F$1,FALSE),IF($A$161="Produits finis d'equipement agricole",VLOOKUP($A184,OUTIL!$EM:$ER,F$1,FALSE),IF($A$161="Produits finis d'equipement industriel",VLOOKUP($A184,OUTIL!$EU:$EZ,F$1,FALSE),"Ahmadovitch")))))))))/1000,0)</f>
        <v>658137</v>
      </c>
    </row>
    <row r="185" spans="1:6" ht="16.5" x14ac:dyDescent="0.3">
      <c r="A185">
        <v>24</v>
      </c>
      <c r="B185" s="5" t="str">
        <f>IF($A$161="Alimentation, boissons et tabacs",VLOOKUP(VLOOKUP($A185,OUTIL!$CH:$CM,B$1,FALSE),REF!$K:$L,2,FALSE),IF($A$161="Demi produits",VLOOKUP(VLOOKUP($A185,OUTIL!$CQ:$CV,B$1,FALSE),REF!$N:$O,2,FALSE),IF($A$161="Energie  et  lubrifiants",VLOOKUP(VLOOKUP($A185,OUTIL!$CY:$DD,B$1,FALSE),REF!$Z:$AA,2,FALSE),IF($A$161="Or industriel",VLOOKUP(VLOOKUP($A185,OUTIL!$DG:$DL,B$1,FALSE),REF!$AC:$AD,2,FALSE),IF($A$161="Produits bruts d'origine animale et vegetale",VLOOKUP(VLOOKUP($A185,OUTIL!$DO:$DT,B$1,FALSE),REF!$Q:$R,2,FALSE),IF($A$161="Produits bruts d'origine minerale",VLOOKUP(VLOOKUP($A185,OUTIL!$DW:$EB,B$1,FALSE),REF!$AF:$AG,2,FALSE),IF($A$161="Produits finis de consommation",VLOOKUP(VLOOKUP($A185,OUTIL!$EE:$EJ,B$1,FALSE),REF!$T:$U,2,FALSE),IF($A$161="Produits finis d'equipement agricole",VLOOKUP(VLOOKUP($A185,OUTIL!$EM:$ER,B$1,FALSE),REF!$AI:$AJ,2,FALSE),IF($A$161="Produits finis d'equipement industriel",VLOOKUP(VLOOKUP($A185,OUTIL!$EU:$EZ,B$1,FALSE),REF!$W:$X,2,FALSE),"Ahmadovitch")))))))))</f>
        <v>Jouets, jeux et articles de divertissement ou de sport</v>
      </c>
      <c r="C185" s="5">
        <f>ROUND(IF($A$161="Alimentation, boissons et tabacs",VLOOKUP($A185,OUTIL!$CH:$CM,C$1,FALSE),IF($A$161="Demi produits",VLOOKUP($A185,OUTIL!$CQ:$CV,C$1,FALSE),IF($A$161="Energie  et  lubrifiants",VLOOKUP($A185,OUTIL!$CY:$DD,C$1,FALSE),IF($A$161="Or industriel",VLOOKUP($A185,OUTIL!$DG:$DL,C$1,FALSE),IF($A$161="Produits bruts d'origine animale et vegetale",VLOOKUP($A185,OUTIL!$DO:$DT,C$1,FALSE),IF($A$161="Produits bruts d'origine minerale",VLOOKUP($A185,OUTIL!$DW:$EB,C$1,FALSE),IF($A$161="Produits finis de consommation",VLOOKUP($A185,OUTIL!$EE:$EJ,C$1,FALSE),IF($A$161="Produits finis d'equipement agricole",VLOOKUP($A185,OUTIL!$EM:$ER,C$1,FALSE),IF($A$161="Produits finis d'equipement industriel",VLOOKUP($A185,OUTIL!$EU:$EZ,C$1,FALSE),"Ahmadovitch")))))))))/1000,0)</f>
        <v>12232</v>
      </c>
      <c r="D185" s="5">
        <f>ROUND(IF($A$161="Alimentation, boissons et tabacs",VLOOKUP($A185,OUTIL!$CH:$CM,D$1,FALSE),IF($A$161="Demi produits",VLOOKUP($A185,OUTIL!$CQ:$CV,D$1,FALSE),IF($A$161="Energie  et  lubrifiants",VLOOKUP($A185,OUTIL!$CY:$DD,D$1,FALSE),IF($A$161="Or industriel",VLOOKUP($A185,OUTIL!$DG:$DL,D$1,FALSE),IF($A$161="Produits bruts d'origine animale et vegetale",VLOOKUP($A185,OUTIL!$DO:$DT,D$1,FALSE),IF($A$161="Produits bruts d'origine minerale",VLOOKUP($A185,OUTIL!$DW:$EB,D$1,FALSE),IF($A$161="Produits finis de consommation",VLOOKUP($A185,OUTIL!$EE:$EJ,D$1,FALSE),IF($A$161="Produits finis d'equipement agricole",VLOOKUP($A185,OUTIL!$EM:$ER,D$1,FALSE),IF($A$161="Produits finis d'equipement industriel",VLOOKUP($A185,OUTIL!$EU:$EZ,D$1,FALSE),"Ahmadovitch")))))))))/1000,0)</f>
        <v>653899</v>
      </c>
      <c r="E185" s="5">
        <f>ROUND(IF($A$161="Alimentation, boissons et tabacs",VLOOKUP($A185,OUTIL!$CH:$CM,E$1,FALSE),IF($A$161="Demi produits",VLOOKUP($A185,OUTIL!$CQ:$CV,E$1,FALSE),IF($A$161="Energie  et  lubrifiants",VLOOKUP($A185,OUTIL!$CY:$DD,E$1,FALSE),IF($A$161="Or industriel",VLOOKUP($A185,OUTIL!$DG:$DL,E$1,FALSE),IF($A$161="Produits bruts d'origine animale et vegetale",VLOOKUP($A185,OUTIL!$DO:$DT,E$1,FALSE),IF($A$161="Produits bruts d'origine minerale",VLOOKUP($A185,OUTIL!$DW:$EB,E$1,FALSE),IF($A$161="Produits finis de consommation",VLOOKUP($A185,OUTIL!$EE:$EJ,E$1,FALSE),IF($A$161="Produits finis d'equipement agricole",VLOOKUP($A185,OUTIL!$EM:$ER,E$1,FALSE),IF($A$161="Produits finis d'equipement industriel",VLOOKUP($A185,OUTIL!$EU:$EZ,E$1,FALSE),"Ahmadovitch")))))))))/1000,0)</f>
        <v>12521</v>
      </c>
      <c r="F185" s="5">
        <f>ROUND(IF($A$161="Alimentation, boissons et tabacs",VLOOKUP($A185,OUTIL!$CH:$CM,F$1,FALSE),IF($A$161="Demi produits",VLOOKUP($A185,OUTIL!$CQ:$CV,F$1,FALSE),IF($A$161="Energie  et  lubrifiants",VLOOKUP($A185,OUTIL!$CY:$DD,F$1,FALSE),IF($A$161="Or industriel",VLOOKUP($A185,OUTIL!$DG:$DL,F$1,FALSE),IF($A$161="Produits bruts d'origine animale et vegetale",VLOOKUP($A185,OUTIL!$DO:$DT,F$1,FALSE),IF($A$161="Produits bruts d'origine minerale",VLOOKUP($A185,OUTIL!$DW:$EB,F$1,FALSE),IF($A$161="Produits finis de consommation",VLOOKUP($A185,OUTIL!$EE:$EJ,F$1,FALSE),IF($A$161="Produits finis d'equipement agricole",VLOOKUP($A185,OUTIL!$EM:$ER,F$1,FALSE),IF($A$161="Produits finis d'equipement industriel",VLOOKUP($A185,OUTIL!$EU:$EZ,F$1,FALSE),"Ahmadovitch")))))))))/1000,0)</f>
        <v>654317</v>
      </c>
    </row>
    <row r="186" spans="1:6" ht="16.5" x14ac:dyDescent="0.3">
      <c r="A186">
        <v>25</v>
      </c>
      <c r="B186" s="5" t="str">
        <f>IF($A$161="Alimentation, boissons et tabacs",VLOOKUP(VLOOKUP($A186,OUTIL!$CH:$CM,B$1,FALSE),REF!$K:$L,2,FALSE),IF($A$161="Demi produits",VLOOKUP(VLOOKUP($A186,OUTIL!$CQ:$CV,B$1,FALSE),REF!$N:$O,2,FALSE),IF($A$161="Energie  et  lubrifiants",VLOOKUP(VLOOKUP($A186,OUTIL!$CY:$DD,B$1,FALSE),REF!$Z:$AA,2,FALSE),IF($A$161="Or industriel",VLOOKUP(VLOOKUP($A186,OUTIL!$DG:$DL,B$1,FALSE),REF!$AC:$AD,2,FALSE),IF($A$161="Produits bruts d'origine animale et vegetale",VLOOKUP(VLOOKUP($A186,OUTIL!$DO:$DT,B$1,FALSE),REF!$Q:$R,2,FALSE),IF($A$161="Produits bruts d'origine minerale",VLOOKUP(VLOOKUP($A186,OUTIL!$DW:$EB,B$1,FALSE),REF!$AF:$AG,2,FALSE),IF($A$161="Produits finis de consommation",VLOOKUP(VLOOKUP($A186,OUTIL!$EE:$EJ,B$1,FALSE),REF!$T:$U,2,FALSE),IF($A$161="Produits finis d'equipement agricole",VLOOKUP(VLOOKUP($A186,OUTIL!$EM:$ER,B$1,FALSE),REF!$AI:$AJ,2,FALSE),IF($A$161="Produits finis d'equipement industriel",VLOOKUP(VLOOKUP($A186,OUTIL!$EU:$EZ,B$1,FALSE),REF!$W:$X,2,FALSE),"Ahmadovitch")))))))))</f>
        <v>Couvertures, linge  et autres articles textiles confectionnés</v>
      </c>
      <c r="C186" s="5">
        <f>ROUND(IF($A$161="Alimentation, boissons et tabacs",VLOOKUP($A186,OUTIL!$CH:$CM,C$1,FALSE),IF($A$161="Demi produits",VLOOKUP($A186,OUTIL!$CQ:$CV,C$1,FALSE),IF($A$161="Energie  et  lubrifiants",VLOOKUP($A186,OUTIL!$CY:$DD,C$1,FALSE),IF($A$161="Or industriel",VLOOKUP($A186,OUTIL!$DG:$DL,C$1,FALSE),IF($A$161="Produits bruts d'origine animale et vegetale",VLOOKUP($A186,OUTIL!$DO:$DT,C$1,FALSE),IF($A$161="Produits bruts d'origine minerale",VLOOKUP($A186,OUTIL!$DW:$EB,C$1,FALSE),IF($A$161="Produits finis de consommation",VLOOKUP($A186,OUTIL!$EE:$EJ,C$1,FALSE),IF($A$161="Produits finis d'equipement agricole",VLOOKUP($A186,OUTIL!$EM:$ER,C$1,FALSE),IF($A$161="Produits finis d'equipement industriel",VLOOKUP($A186,OUTIL!$EU:$EZ,C$1,FALSE),"Ahmadovitch")))))))))/1000,0)</f>
        <v>10437</v>
      </c>
      <c r="D186" s="5">
        <f>ROUND(IF($A$161="Alimentation, boissons et tabacs",VLOOKUP($A186,OUTIL!$CH:$CM,D$1,FALSE),IF($A$161="Demi produits",VLOOKUP($A186,OUTIL!$CQ:$CV,D$1,FALSE),IF($A$161="Energie  et  lubrifiants",VLOOKUP($A186,OUTIL!$CY:$DD,D$1,FALSE),IF($A$161="Or industriel",VLOOKUP($A186,OUTIL!$DG:$DL,D$1,FALSE),IF($A$161="Produits bruts d'origine animale et vegetale",VLOOKUP($A186,OUTIL!$DO:$DT,D$1,FALSE),IF($A$161="Produits bruts d'origine minerale",VLOOKUP($A186,OUTIL!$DW:$EB,D$1,FALSE),IF($A$161="Produits finis de consommation",VLOOKUP($A186,OUTIL!$EE:$EJ,D$1,FALSE),IF($A$161="Produits finis d'equipement agricole",VLOOKUP($A186,OUTIL!$EM:$ER,D$1,FALSE),IF($A$161="Produits finis d'equipement industriel",VLOOKUP($A186,OUTIL!$EU:$EZ,D$1,FALSE),"Ahmadovitch")))))))))/1000,0)</f>
        <v>631343</v>
      </c>
      <c r="E186" s="5">
        <f>ROUND(IF($A$161="Alimentation, boissons et tabacs",VLOOKUP($A186,OUTIL!$CH:$CM,E$1,FALSE),IF($A$161="Demi produits",VLOOKUP($A186,OUTIL!$CQ:$CV,E$1,FALSE),IF($A$161="Energie  et  lubrifiants",VLOOKUP($A186,OUTIL!$CY:$DD,E$1,FALSE),IF($A$161="Or industriel",VLOOKUP($A186,OUTIL!$DG:$DL,E$1,FALSE),IF($A$161="Produits bruts d'origine animale et vegetale",VLOOKUP($A186,OUTIL!$DO:$DT,E$1,FALSE),IF($A$161="Produits bruts d'origine minerale",VLOOKUP($A186,OUTIL!$DW:$EB,E$1,FALSE),IF($A$161="Produits finis de consommation",VLOOKUP($A186,OUTIL!$EE:$EJ,E$1,FALSE),IF($A$161="Produits finis d'equipement agricole",VLOOKUP($A186,OUTIL!$EM:$ER,E$1,FALSE),IF($A$161="Produits finis d'equipement industriel",VLOOKUP($A186,OUTIL!$EU:$EZ,E$1,FALSE),"Ahmadovitch")))))))))/1000,0)</f>
        <v>9218</v>
      </c>
      <c r="F186" s="5">
        <f>ROUND(IF($A$161="Alimentation, boissons et tabacs",VLOOKUP($A186,OUTIL!$CH:$CM,F$1,FALSE),IF($A$161="Demi produits",VLOOKUP($A186,OUTIL!$CQ:$CV,F$1,FALSE),IF($A$161="Energie  et  lubrifiants",VLOOKUP($A186,OUTIL!$CY:$DD,F$1,FALSE),IF($A$161="Or industriel",VLOOKUP($A186,OUTIL!$DG:$DL,F$1,FALSE),IF($A$161="Produits bruts d'origine animale et vegetale",VLOOKUP($A186,OUTIL!$DO:$DT,F$1,FALSE),IF($A$161="Produits bruts d'origine minerale",VLOOKUP($A186,OUTIL!$DW:$EB,F$1,FALSE),IF($A$161="Produits finis de consommation",VLOOKUP($A186,OUTIL!$EE:$EJ,F$1,FALSE),IF($A$161="Produits finis d'equipement agricole",VLOOKUP($A186,OUTIL!$EM:$ER,F$1,FALSE),IF($A$161="Produits finis d'equipement industriel",VLOOKUP($A186,OUTIL!$EU:$EZ,F$1,FALSE),"Ahmadovitch")))))))))/1000,0)</f>
        <v>573758</v>
      </c>
    </row>
    <row r="187" spans="1:6" ht="16.5" x14ac:dyDescent="0.3">
      <c r="A187">
        <v>26</v>
      </c>
      <c r="B187" s="5" t="str">
        <f>IF($A$161="Alimentation, boissons et tabacs",VLOOKUP(VLOOKUP($A187,OUTIL!$CH:$CM,B$1,FALSE),REF!$K:$L,2,FALSE),IF($A$161="Demi produits",VLOOKUP(VLOOKUP($A187,OUTIL!$CQ:$CV,B$1,FALSE),REF!$N:$O,2,FALSE),IF($A$161="Energie  et  lubrifiants",VLOOKUP(VLOOKUP($A187,OUTIL!$CY:$DD,B$1,FALSE),REF!$Z:$AA,2,FALSE),IF($A$161="Or industriel",VLOOKUP(VLOOKUP($A187,OUTIL!$DG:$DL,B$1,FALSE),REF!$AC:$AD,2,FALSE),IF($A$161="Produits bruts d'origine animale et vegetale",VLOOKUP(VLOOKUP($A187,OUTIL!$DO:$DT,B$1,FALSE),REF!$Q:$R,2,FALSE),IF($A$161="Produits bruts d'origine minerale",VLOOKUP(VLOOKUP($A187,OUTIL!$DW:$EB,B$1,FALSE),REF!$AF:$AG,2,FALSE),IF($A$161="Produits finis de consommation",VLOOKUP(VLOOKUP($A187,OUTIL!$EE:$EJ,B$1,FALSE),REF!$T:$U,2,FALSE),IF($A$161="Produits finis d'equipement agricole",VLOOKUP(VLOOKUP($A187,OUTIL!$EM:$ER,B$1,FALSE),REF!$AI:$AJ,2,FALSE),IF($A$161="Produits finis d'equipement industriel",VLOOKUP(VLOOKUP($A187,OUTIL!$EU:$EZ,B$1,FALSE),REF!$W:$X,2,FALSE),"Ahmadovitch")))))))))</f>
        <v>Ouvrages divers en verre</v>
      </c>
      <c r="C187" s="5">
        <f>ROUND(IF($A$161="Alimentation, boissons et tabacs",VLOOKUP($A187,OUTIL!$CH:$CM,C$1,FALSE),IF($A$161="Demi produits",VLOOKUP($A187,OUTIL!$CQ:$CV,C$1,FALSE),IF($A$161="Energie  et  lubrifiants",VLOOKUP($A187,OUTIL!$CY:$DD,C$1,FALSE),IF($A$161="Or industriel",VLOOKUP($A187,OUTIL!$DG:$DL,C$1,FALSE),IF($A$161="Produits bruts d'origine animale et vegetale",VLOOKUP($A187,OUTIL!$DO:$DT,C$1,FALSE),IF($A$161="Produits bruts d'origine minerale",VLOOKUP($A187,OUTIL!$DW:$EB,C$1,FALSE),IF($A$161="Produits finis de consommation",VLOOKUP($A187,OUTIL!$EE:$EJ,C$1,FALSE),IF($A$161="Produits finis d'equipement agricole",VLOOKUP($A187,OUTIL!$EM:$ER,C$1,FALSE),IF($A$161="Produits finis d'equipement industriel",VLOOKUP($A187,OUTIL!$EU:$EZ,C$1,FALSE),"Ahmadovitch")))))))))/1000,0)</f>
        <v>30663</v>
      </c>
      <c r="D187" s="5">
        <f>ROUND(IF($A$161="Alimentation, boissons et tabacs",VLOOKUP($A187,OUTIL!$CH:$CM,D$1,FALSE),IF($A$161="Demi produits",VLOOKUP($A187,OUTIL!$CQ:$CV,D$1,FALSE),IF($A$161="Energie  et  lubrifiants",VLOOKUP($A187,OUTIL!$CY:$DD,D$1,FALSE),IF($A$161="Or industriel",VLOOKUP($A187,OUTIL!$DG:$DL,D$1,FALSE),IF($A$161="Produits bruts d'origine animale et vegetale",VLOOKUP($A187,OUTIL!$DO:$DT,D$1,FALSE),IF($A$161="Produits bruts d'origine minerale",VLOOKUP($A187,OUTIL!$DW:$EB,D$1,FALSE),IF($A$161="Produits finis de consommation",VLOOKUP($A187,OUTIL!$EE:$EJ,D$1,FALSE),IF($A$161="Produits finis d'equipement agricole",VLOOKUP($A187,OUTIL!$EM:$ER,D$1,FALSE),IF($A$161="Produits finis d'equipement industriel",VLOOKUP($A187,OUTIL!$EU:$EZ,D$1,FALSE),"Ahmadovitch")))))))))/1000,0)</f>
        <v>610615</v>
      </c>
      <c r="E187" s="5">
        <f>ROUND(IF($A$161="Alimentation, boissons et tabacs",VLOOKUP($A187,OUTIL!$CH:$CM,E$1,FALSE),IF($A$161="Demi produits",VLOOKUP($A187,OUTIL!$CQ:$CV,E$1,FALSE),IF($A$161="Energie  et  lubrifiants",VLOOKUP($A187,OUTIL!$CY:$DD,E$1,FALSE),IF($A$161="Or industriel",VLOOKUP($A187,OUTIL!$DG:$DL,E$1,FALSE),IF($A$161="Produits bruts d'origine animale et vegetale",VLOOKUP($A187,OUTIL!$DO:$DT,E$1,FALSE),IF($A$161="Produits bruts d'origine minerale",VLOOKUP($A187,OUTIL!$DW:$EB,E$1,FALSE),IF($A$161="Produits finis de consommation",VLOOKUP($A187,OUTIL!$EE:$EJ,E$1,FALSE),IF($A$161="Produits finis d'equipement agricole",VLOOKUP($A187,OUTIL!$EM:$ER,E$1,FALSE),IF($A$161="Produits finis d'equipement industriel",VLOOKUP($A187,OUTIL!$EU:$EZ,E$1,FALSE),"Ahmadovitch")))))))))/1000,0)</f>
        <v>25328</v>
      </c>
      <c r="F187" s="5">
        <f>ROUND(IF($A$161="Alimentation, boissons et tabacs",VLOOKUP($A187,OUTIL!$CH:$CM,F$1,FALSE),IF($A$161="Demi produits",VLOOKUP($A187,OUTIL!$CQ:$CV,F$1,FALSE),IF($A$161="Energie  et  lubrifiants",VLOOKUP($A187,OUTIL!$CY:$DD,F$1,FALSE),IF($A$161="Or industriel",VLOOKUP($A187,OUTIL!$DG:$DL,F$1,FALSE),IF($A$161="Produits bruts d'origine animale et vegetale",VLOOKUP($A187,OUTIL!$DO:$DT,F$1,FALSE),IF($A$161="Produits bruts d'origine minerale",VLOOKUP($A187,OUTIL!$DW:$EB,F$1,FALSE),IF($A$161="Produits finis de consommation",VLOOKUP($A187,OUTIL!$EE:$EJ,F$1,FALSE),IF($A$161="Produits finis d'equipement agricole",VLOOKUP($A187,OUTIL!$EM:$ER,F$1,FALSE),IF($A$161="Produits finis d'equipement industriel",VLOOKUP($A187,OUTIL!$EU:$EZ,F$1,FALSE),"Ahmadovitch")))))))))/1000,0)</f>
        <v>521385</v>
      </c>
    </row>
    <row r="188" spans="1:6" ht="16.5" x14ac:dyDescent="0.3">
      <c r="A188">
        <v>27</v>
      </c>
      <c r="B188" s="5" t="str">
        <f>IF($A$161="Alimentation, boissons et tabacs",VLOOKUP(VLOOKUP($A188,OUTIL!$CH:$CM,B$1,FALSE),REF!$K:$L,2,FALSE),IF($A$161="Demi produits",VLOOKUP(VLOOKUP($A188,OUTIL!$CQ:$CV,B$1,FALSE),REF!$N:$O,2,FALSE),IF($A$161="Energie  et  lubrifiants",VLOOKUP(VLOOKUP($A188,OUTIL!$CY:$DD,B$1,FALSE),REF!$Z:$AA,2,FALSE),IF($A$161="Or industriel",VLOOKUP(VLOOKUP($A188,OUTIL!$DG:$DL,B$1,FALSE),REF!$AC:$AD,2,FALSE),IF($A$161="Produits bruts d'origine animale et vegetale",VLOOKUP(VLOOKUP($A188,OUTIL!$DO:$DT,B$1,FALSE),REF!$Q:$R,2,FALSE),IF($A$161="Produits bruts d'origine minerale",VLOOKUP(VLOOKUP($A188,OUTIL!$DW:$EB,B$1,FALSE),REF!$AF:$AG,2,FALSE),IF($A$161="Produits finis de consommation",VLOOKUP(VLOOKUP($A188,OUTIL!$EE:$EJ,B$1,FALSE),REF!$T:$U,2,FALSE),IF($A$161="Produits finis d'equipement agricole",VLOOKUP(VLOOKUP($A188,OUTIL!$EM:$ER,B$1,FALSE),REF!$AI:$AJ,2,FALSE),IF($A$161="Produits finis d'equipement industriel",VLOOKUP(VLOOKUP($A188,OUTIL!$EU:$EZ,B$1,FALSE),REF!$W:$X,2,FALSE),"Ahmadovitch")))))))))</f>
        <v>Livres et imprimés divers</v>
      </c>
      <c r="C188" s="5">
        <f>ROUND(IF($A$161="Alimentation, boissons et tabacs",VLOOKUP($A188,OUTIL!$CH:$CM,C$1,FALSE),IF($A$161="Demi produits",VLOOKUP($A188,OUTIL!$CQ:$CV,C$1,FALSE),IF($A$161="Energie  et  lubrifiants",VLOOKUP($A188,OUTIL!$CY:$DD,C$1,FALSE),IF($A$161="Or industriel",VLOOKUP($A188,OUTIL!$DG:$DL,C$1,FALSE),IF($A$161="Produits bruts d'origine animale et vegetale",VLOOKUP($A188,OUTIL!$DO:$DT,C$1,FALSE),IF($A$161="Produits bruts d'origine minerale",VLOOKUP($A188,OUTIL!$DW:$EB,C$1,FALSE),IF($A$161="Produits finis de consommation",VLOOKUP($A188,OUTIL!$EE:$EJ,C$1,FALSE),IF($A$161="Produits finis d'equipement agricole",VLOOKUP($A188,OUTIL!$EM:$ER,C$1,FALSE),IF($A$161="Produits finis d'equipement industriel",VLOOKUP($A188,OUTIL!$EU:$EZ,C$1,FALSE),"Ahmadovitch")))))))))/1000,0)</f>
        <v>4851</v>
      </c>
      <c r="D188" s="5">
        <f>ROUND(IF($A$161="Alimentation, boissons et tabacs",VLOOKUP($A188,OUTIL!$CH:$CM,D$1,FALSE),IF($A$161="Demi produits",VLOOKUP($A188,OUTIL!$CQ:$CV,D$1,FALSE),IF($A$161="Energie  et  lubrifiants",VLOOKUP($A188,OUTIL!$CY:$DD,D$1,FALSE),IF($A$161="Or industriel",VLOOKUP($A188,OUTIL!$DG:$DL,D$1,FALSE),IF($A$161="Produits bruts d'origine animale et vegetale",VLOOKUP($A188,OUTIL!$DO:$DT,D$1,FALSE),IF($A$161="Produits bruts d'origine minerale",VLOOKUP($A188,OUTIL!$DW:$EB,D$1,FALSE),IF($A$161="Produits finis de consommation",VLOOKUP($A188,OUTIL!$EE:$EJ,D$1,FALSE),IF($A$161="Produits finis d'equipement agricole",VLOOKUP($A188,OUTIL!$EM:$ER,D$1,FALSE),IF($A$161="Produits finis d'equipement industriel",VLOOKUP($A188,OUTIL!$EU:$EZ,D$1,FALSE),"Ahmadovitch")))))))))/1000,0)</f>
        <v>530924</v>
      </c>
      <c r="E188" s="5">
        <f>ROUND(IF($A$161="Alimentation, boissons et tabacs",VLOOKUP($A188,OUTIL!$CH:$CM,E$1,FALSE),IF($A$161="Demi produits",VLOOKUP($A188,OUTIL!$CQ:$CV,E$1,FALSE),IF($A$161="Energie  et  lubrifiants",VLOOKUP($A188,OUTIL!$CY:$DD,E$1,FALSE),IF($A$161="Or industriel",VLOOKUP($A188,OUTIL!$DG:$DL,E$1,FALSE),IF($A$161="Produits bruts d'origine animale et vegetale",VLOOKUP($A188,OUTIL!$DO:$DT,E$1,FALSE),IF($A$161="Produits bruts d'origine minerale",VLOOKUP($A188,OUTIL!$DW:$EB,E$1,FALSE),IF($A$161="Produits finis de consommation",VLOOKUP($A188,OUTIL!$EE:$EJ,E$1,FALSE),IF($A$161="Produits finis d'equipement agricole",VLOOKUP($A188,OUTIL!$EM:$ER,E$1,FALSE),IF($A$161="Produits finis d'equipement industriel",VLOOKUP($A188,OUTIL!$EU:$EZ,E$1,FALSE),"Ahmadovitch")))))))))/1000,0)</f>
        <v>5681</v>
      </c>
      <c r="F188" s="5">
        <f>ROUND(IF($A$161="Alimentation, boissons et tabacs",VLOOKUP($A188,OUTIL!$CH:$CM,F$1,FALSE),IF($A$161="Demi produits",VLOOKUP($A188,OUTIL!$CQ:$CV,F$1,FALSE),IF($A$161="Energie  et  lubrifiants",VLOOKUP($A188,OUTIL!$CY:$DD,F$1,FALSE),IF($A$161="Or industriel",VLOOKUP($A188,OUTIL!$DG:$DL,F$1,FALSE),IF($A$161="Produits bruts d'origine animale et vegetale",VLOOKUP($A188,OUTIL!$DO:$DT,F$1,FALSE),IF($A$161="Produits bruts d'origine minerale",VLOOKUP($A188,OUTIL!$DW:$EB,F$1,FALSE),IF($A$161="Produits finis de consommation",VLOOKUP($A188,OUTIL!$EE:$EJ,F$1,FALSE),IF($A$161="Produits finis d'equipement agricole",VLOOKUP($A188,OUTIL!$EM:$ER,F$1,FALSE),IF($A$161="Produits finis d'equipement industriel",VLOOKUP($A188,OUTIL!$EU:$EZ,F$1,FALSE),"Ahmadovitch")))))))))/1000,0)</f>
        <v>586736</v>
      </c>
    </row>
    <row r="189" spans="1:6" ht="16.5" x14ac:dyDescent="0.3">
      <c r="A189">
        <v>28</v>
      </c>
      <c r="B189" s="5" t="str">
        <f>IF($A$161="Alimentation, boissons et tabacs",VLOOKUP(VLOOKUP($A189,OUTIL!$CH:$CM,B$1,FALSE),REF!$K:$L,2,FALSE),IF($A$161="Demi produits",VLOOKUP(VLOOKUP($A189,OUTIL!$CQ:$CV,B$1,FALSE),REF!$N:$O,2,FALSE),IF($A$161="Energie  et  lubrifiants",VLOOKUP(VLOOKUP($A189,OUTIL!$CY:$DD,B$1,FALSE),REF!$Z:$AA,2,FALSE),IF($A$161="Or industriel",VLOOKUP(VLOOKUP($A189,OUTIL!$DG:$DL,B$1,FALSE),REF!$AC:$AD,2,FALSE),IF($A$161="Produits bruts d'origine animale et vegetale",VLOOKUP(VLOOKUP($A189,OUTIL!$DO:$DT,B$1,FALSE),REF!$Q:$R,2,FALSE),IF($A$161="Produits bruts d'origine minerale",VLOOKUP(VLOOKUP($A189,OUTIL!$DW:$EB,B$1,FALSE),REF!$AF:$AG,2,FALSE),IF($A$161="Produits finis de consommation",VLOOKUP(VLOOKUP($A189,OUTIL!$EE:$EJ,B$1,FALSE),REF!$T:$U,2,FALSE),IF($A$161="Produits finis d'equipement agricole",VLOOKUP(VLOOKUP($A189,OUTIL!$EM:$ER,B$1,FALSE),REF!$AI:$AJ,2,FALSE),IF($A$161="Produits finis d'equipement industriel",VLOOKUP(VLOOKUP($A189,OUTIL!$EU:$EZ,B$1,FALSE),REF!$W:$X,2,FALSE),"Ahmadovitch")))))))))</f>
        <v>Nontissés</v>
      </c>
      <c r="C189" s="5">
        <f>ROUND(IF($A$161="Alimentation, boissons et tabacs",VLOOKUP($A189,OUTIL!$CH:$CM,C$1,FALSE),IF($A$161="Demi produits",VLOOKUP($A189,OUTIL!$CQ:$CV,C$1,FALSE),IF($A$161="Energie  et  lubrifiants",VLOOKUP($A189,OUTIL!$CY:$DD,C$1,FALSE),IF($A$161="Or industriel",VLOOKUP($A189,OUTIL!$DG:$DL,C$1,FALSE),IF($A$161="Produits bruts d'origine animale et vegetale",VLOOKUP($A189,OUTIL!$DO:$DT,C$1,FALSE),IF($A$161="Produits bruts d'origine minerale",VLOOKUP($A189,OUTIL!$DW:$EB,C$1,FALSE),IF($A$161="Produits finis de consommation",VLOOKUP($A189,OUTIL!$EE:$EJ,C$1,FALSE),IF($A$161="Produits finis d'equipement agricole",VLOOKUP($A189,OUTIL!$EM:$ER,C$1,FALSE),IF($A$161="Produits finis d'equipement industriel",VLOOKUP($A189,OUTIL!$EU:$EZ,C$1,FALSE),"Ahmadovitch")))))))))/1000,0)</f>
        <v>11824</v>
      </c>
      <c r="D189" s="5">
        <f>ROUND(IF($A$161="Alimentation, boissons et tabacs",VLOOKUP($A189,OUTIL!$CH:$CM,D$1,FALSE),IF($A$161="Demi produits",VLOOKUP($A189,OUTIL!$CQ:$CV,D$1,FALSE),IF($A$161="Energie  et  lubrifiants",VLOOKUP($A189,OUTIL!$CY:$DD,D$1,FALSE),IF($A$161="Or industriel",VLOOKUP($A189,OUTIL!$DG:$DL,D$1,FALSE),IF($A$161="Produits bruts d'origine animale et vegetale",VLOOKUP($A189,OUTIL!$DO:$DT,D$1,FALSE),IF($A$161="Produits bruts d'origine minerale",VLOOKUP($A189,OUTIL!$DW:$EB,D$1,FALSE),IF($A$161="Produits finis de consommation",VLOOKUP($A189,OUTIL!$EE:$EJ,D$1,FALSE),IF($A$161="Produits finis d'equipement agricole",VLOOKUP($A189,OUTIL!$EM:$ER,D$1,FALSE),IF($A$161="Produits finis d'equipement industriel",VLOOKUP($A189,OUTIL!$EU:$EZ,D$1,FALSE),"Ahmadovitch")))))))))/1000,0)</f>
        <v>466150</v>
      </c>
      <c r="E189" s="5">
        <f>ROUND(IF($A$161="Alimentation, boissons et tabacs",VLOOKUP($A189,OUTIL!$CH:$CM,E$1,FALSE),IF($A$161="Demi produits",VLOOKUP($A189,OUTIL!$CQ:$CV,E$1,FALSE),IF($A$161="Energie  et  lubrifiants",VLOOKUP($A189,OUTIL!$CY:$DD,E$1,FALSE),IF($A$161="Or industriel",VLOOKUP($A189,OUTIL!$DG:$DL,E$1,FALSE),IF($A$161="Produits bruts d'origine animale et vegetale",VLOOKUP($A189,OUTIL!$DO:$DT,E$1,FALSE),IF($A$161="Produits bruts d'origine minerale",VLOOKUP($A189,OUTIL!$DW:$EB,E$1,FALSE),IF($A$161="Produits finis de consommation",VLOOKUP($A189,OUTIL!$EE:$EJ,E$1,FALSE),IF($A$161="Produits finis d'equipement agricole",VLOOKUP($A189,OUTIL!$EM:$ER,E$1,FALSE),IF($A$161="Produits finis d'equipement industriel",VLOOKUP($A189,OUTIL!$EU:$EZ,E$1,FALSE),"Ahmadovitch")))))))))/1000,0)</f>
        <v>12139</v>
      </c>
      <c r="F189" s="5">
        <f>ROUND(IF($A$161="Alimentation, boissons et tabacs",VLOOKUP($A189,OUTIL!$CH:$CM,F$1,FALSE),IF($A$161="Demi produits",VLOOKUP($A189,OUTIL!$CQ:$CV,F$1,FALSE),IF($A$161="Energie  et  lubrifiants",VLOOKUP($A189,OUTIL!$CY:$DD,F$1,FALSE),IF($A$161="Or industriel",VLOOKUP($A189,OUTIL!$DG:$DL,F$1,FALSE),IF($A$161="Produits bruts d'origine animale et vegetale",VLOOKUP($A189,OUTIL!$DO:$DT,F$1,FALSE),IF($A$161="Produits bruts d'origine minerale",VLOOKUP($A189,OUTIL!$DW:$EB,F$1,FALSE),IF($A$161="Produits finis de consommation",VLOOKUP($A189,OUTIL!$EE:$EJ,F$1,FALSE),IF($A$161="Produits finis d'equipement agricole",VLOOKUP($A189,OUTIL!$EM:$ER,F$1,FALSE),IF($A$161="Produits finis d'equipement industriel",VLOOKUP($A189,OUTIL!$EU:$EZ,F$1,FALSE),"Ahmadovitch")))))))))/1000,0)</f>
        <v>454980</v>
      </c>
    </row>
    <row r="190" spans="1:6" ht="16.5" x14ac:dyDescent="0.3">
      <c r="A190">
        <v>29</v>
      </c>
      <c r="B190" s="5" t="str">
        <f>IF($A$161="Alimentation, boissons et tabacs",VLOOKUP(VLOOKUP($A190,OUTIL!$CH:$CM,B$1,FALSE),REF!$K:$L,2,FALSE),IF($A$161="Demi produits",VLOOKUP(VLOOKUP($A190,OUTIL!$CQ:$CV,B$1,FALSE),REF!$N:$O,2,FALSE),IF($A$161="Energie  et  lubrifiants",VLOOKUP(VLOOKUP($A190,OUTIL!$CY:$DD,B$1,FALSE),REF!$Z:$AA,2,FALSE),IF($A$161="Or industriel",VLOOKUP(VLOOKUP($A190,OUTIL!$DG:$DL,B$1,FALSE),REF!$AC:$AD,2,FALSE),IF($A$161="Produits bruts d'origine animale et vegetale",VLOOKUP(VLOOKUP($A190,OUTIL!$DO:$DT,B$1,FALSE),REF!$Q:$R,2,FALSE),IF($A$161="Produits bruts d'origine minerale",VLOOKUP(VLOOKUP($A190,OUTIL!$DW:$EB,B$1,FALSE),REF!$AF:$AG,2,FALSE),IF($A$161="Produits finis de consommation",VLOOKUP(VLOOKUP($A190,OUTIL!$EE:$EJ,B$1,FALSE),REF!$T:$U,2,FALSE),IF($A$161="Produits finis d'equipement agricole",VLOOKUP(VLOOKUP($A190,OUTIL!$EM:$ER,B$1,FALSE),REF!$AI:$AJ,2,FALSE),IF($A$161="Produits finis d'equipement industriel",VLOOKUP(VLOOKUP($A190,OUTIL!$EU:$EZ,B$1,FALSE),REF!$W:$X,2,FALSE),"Ahmadovitch")))))))))</f>
        <v>Ouvrages divers en aluminium</v>
      </c>
      <c r="C190" s="5">
        <f>ROUND(IF($A$161="Alimentation, boissons et tabacs",VLOOKUP($A190,OUTIL!$CH:$CM,C$1,FALSE),IF($A$161="Demi produits",VLOOKUP($A190,OUTIL!$CQ:$CV,C$1,FALSE),IF($A$161="Energie  et  lubrifiants",VLOOKUP($A190,OUTIL!$CY:$DD,C$1,FALSE),IF($A$161="Or industriel",VLOOKUP($A190,OUTIL!$DG:$DL,C$1,FALSE),IF($A$161="Produits bruts d'origine animale et vegetale",VLOOKUP($A190,OUTIL!$DO:$DT,C$1,FALSE),IF($A$161="Produits bruts d'origine minerale",VLOOKUP($A190,OUTIL!$DW:$EB,C$1,FALSE),IF($A$161="Produits finis de consommation",VLOOKUP($A190,OUTIL!$EE:$EJ,C$1,FALSE),IF($A$161="Produits finis d'equipement agricole",VLOOKUP($A190,OUTIL!$EM:$ER,C$1,FALSE),IF($A$161="Produits finis d'equipement industriel",VLOOKUP($A190,OUTIL!$EU:$EZ,C$1,FALSE),"Ahmadovitch")))))))))/1000,0)</f>
        <v>2478</v>
      </c>
      <c r="D190" s="5">
        <f>ROUND(IF($A$161="Alimentation, boissons et tabacs",VLOOKUP($A190,OUTIL!$CH:$CM,D$1,FALSE),IF($A$161="Demi produits",VLOOKUP($A190,OUTIL!$CQ:$CV,D$1,FALSE),IF($A$161="Energie  et  lubrifiants",VLOOKUP($A190,OUTIL!$CY:$DD,D$1,FALSE),IF($A$161="Or industriel",VLOOKUP($A190,OUTIL!$DG:$DL,D$1,FALSE),IF($A$161="Produits bruts d'origine animale et vegetale",VLOOKUP($A190,OUTIL!$DO:$DT,D$1,FALSE),IF($A$161="Produits bruts d'origine minerale",VLOOKUP($A190,OUTIL!$DW:$EB,D$1,FALSE),IF($A$161="Produits finis de consommation",VLOOKUP($A190,OUTIL!$EE:$EJ,D$1,FALSE),IF($A$161="Produits finis d'equipement agricole",VLOOKUP($A190,OUTIL!$EM:$ER,D$1,FALSE),IF($A$161="Produits finis d'equipement industriel",VLOOKUP($A190,OUTIL!$EU:$EZ,D$1,FALSE),"Ahmadovitch")))))))))/1000,0)</f>
        <v>389918</v>
      </c>
      <c r="E190" s="5">
        <f>ROUND(IF($A$161="Alimentation, boissons et tabacs",VLOOKUP($A190,OUTIL!$CH:$CM,E$1,FALSE),IF($A$161="Demi produits",VLOOKUP($A190,OUTIL!$CQ:$CV,E$1,FALSE),IF($A$161="Energie  et  lubrifiants",VLOOKUP($A190,OUTIL!$CY:$DD,E$1,FALSE),IF($A$161="Or industriel",VLOOKUP($A190,OUTIL!$DG:$DL,E$1,FALSE),IF($A$161="Produits bruts d'origine animale et vegetale",VLOOKUP($A190,OUTIL!$DO:$DT,E$1,FALSE),IF($A$161="Produits bruts d'origine minerale",VLOOKUP($A190,OUTIL!$DW:$EB,E$1,FALSE),IF($A$161="Produits finis de consommation",VLOOKUP($A190,OUTIL!$EE:$EJ,E$1,FALSE),IF($A$161="Produits finis d'equipement agricole",VLOOKUP($A190,OUTIL!$EM:$ER,E$1,FALSE),IF($A$161="Produits finis d'equipement industriel",VLOOKUP($A190,OUTIL!$EU:$EZ,E$1,FALSE),"Ahmadovitch")))))))))/1000,0)</f>
        <v>1657</v>
      </c>
      <c r="F190" s="5">
        <f>ROUND(IF($A$161="Alimentation, boissons et tabacs",VLOOKUP($A190,OUTIL!$CH:$CM,F$1,FALSE),IF($A$161="Demi produits",VLOOKUP($A190,OUTIL!$CQ:$CV,F$1,FALSE),IF($A$161="Energie  et  lubrifiants",VLOOKUP($A190,OUTIL!$CY:$DD,F$1,FALSE),IF($A$161="Or industriel",VLOOKUP($A190,OUTIL!$DG:$DL,F$1,FALSE),IF($A$161="Produits bruts d'origine animale et vegetale",VLOOKUP($A190,OUTIL!$DO:$DT,F$1,FALSE),IF($A$161="Produits bruts d'origine minerale",VLOOKUP($A190,OUTIL!$DW:$EB,F$1,FALSE),IF($A$161="Produits finis de consommation",VLOOKUP($A190,OUTIL!$EE:$EJ,F$1,FALSE),IF($A$161="Produits finis d'equipement agricole",VLOOKUP($A190,OUTIL!$EM:$ER,F$1,FALSE),IF($A$161="Produits finis d'equipement industriel",VLOOKUP($A190,OUTIL!$EU:$EZ,F$1,FALSE),"Ahmadovitch")))))))))/1000,0)</f>
        <v>243127</v>
      </c>
    </row>
    <row r="191" spans="1:6" ht="16.5" x14ac:dyDescent="0.3">
      <c r="A191">
        <v>30</v>
      </c>
      <c r="B191" s="5" t="str">
        <f>IF($A$161="Alimentation, boissons et tabacs",VLOOKUP(VLOOKUP($A191,OUTIL!$CH:$CM,B$1,FALSE),REF!$K:$L,2,FALSE),IF($A$161="Demi produits",VLOOKUP(VLOOKUP($A191,OUTIL!$CQ:$CV,B$1,FALSE),REF!$N:$O,2,FALSE),IF($A$161="Energie  et  lubrifiants",VLOOKUP(VLOOKUP($A191,OUTIL!$CY:$DD,B$1,FALSE),REF!$Z:$AA,2,FALSE),IF($A$161="Or industriel",VLOOKUP(VLOOKUP($A191,OUTIL!$DG:$DL,B$1,FALSE),REF!$AC:$AD,2,FALSE),IF($A$161="Produits bruts d'origine animale et vegetale",VLOOKUP(VLOOKUP($A191,OUTIL!$DO:$DT,B$1,FALSE),REF!$Q:$R,2,FALSE),IF($A$161="Produits bruts d'origine minerale",VLOOKUP(VLOOKUP($A191,OUTIL!$DW:$EB,B$1,FALSE),REF!$AF:$AG,2,FALSE),IF($A$161="Produits finis de consommation",VLOOKUP(VLOOKUP($A191,OUTIL!$EE:$EJ,B$1,FALSE),REF!$T:$U,2,FALSE),IF($A$161="Produits finis d'equipement agricole",VLOOKUP(VLOOKUP($A191,OUTIL!$EM:$ER,B$1,FALSE),REF!$AI:$AJ,2,FALSE),IF($A$161="Produits finis d'equipement industriel",VLOOKUP(VLOOKUP($A191,OUTIL!$EU:$EZ,B$1,FALSE),REF!$W:$X,2,FALSE),"Ahmadovitch")))))))))</f>
        <v>Tissus et fils de laine, poil ou crin</v>
      </c>
      <c r="C191" s="5">
        <f>ROUND(IF($A$161="Alimentation, boissons et tabacs",VLOOKUP($A191,OUTIL!$CH:$CM,C$1,FALSE),IF($A$161="Demi produits",VLOOKUP($A191,OUTIL!$CQ:$CV,C$1,FALSE),IF($A$161="Energie  et  lubrifiants",VLOOKUP($A191,OUTIL!$CY:$DD,C$1,FALSE),IF($A$161="Or industriel",VLOOKUP($A191,OUTIL!$DG:$DL,C$1,FALSE),IF($A$161="Produits bruts d'origine animale et vegetale",VLOOKUP($A191,OUTIL!$DO:$DT,C$1,FALSE),IF($A$161="Produits bruts d'origine minerale",VLOOKUP($A191,OUTIL!$DW:$EB,C$1,FALSE),IF($A$161="Produits finis de consommation",VLOOKUP($A191,OUTIL!$EE:$EJ,C$1,FALSE),IF($A$161="Produits finis d'equipement agricole",VLOOKUP($A191,OUTIL!$EM:$ER,C$1,FALSE),IF($A$161="Produits finis d'equipement industriel",VLOOKUP($A191,OUTIL!$EU:$EZ,C$1,FALSE),"Ahmadovitch")))))))))/1000,0)</f>
        <v>1090</v>
      </c>
      <c r="D191" s="5">
        <f>ROUND(IF($A$161="Alimentation, boissons et tabacs",VLOOKUP($A191,OUTIL!$CH:$CM,D$1,FALSE),IF($A$161="Demi produits",VLOOKUP($A191,OUTIL!$CQ:$CV,D$1,FALSE),IF($A$161="Energie  et  lubrifiants",VLOOKUP($A191,OUTIL!$CY:$DD,D$1,FALSE),IF($A$161="Or industriel",VLOOKUP($A191,OUTIL!$DG:$DL,D$1,FALSE),IF($A$161="Produits bruts d'origine animale et vegetale",VLOOKUP($A191,OUTIL!$DO:$DT,D$1,FALSE),IF($A$161="Produits bruts d'origine minerale",VLOOKUP($A191,OUTIL!$DW:$EB,D$1,FALSE),IF($A$161="Produits finis de consommation",VLOOKUP($A191,OUTIL!$EE:$EJ,D$1,FALSE),IF($A$161="Produits finis d'equipement agricole",VLOOKUP($A191,OUTIL!$EM:$ER,D$1,FALSE),IF($A$161="Produits finis d'equipement industriel",VLOOKUP($A191,OUTIL!$EU:$EZ,D$1,FALSE),"Ahmadovitch")))))))))/1000,0)</f>
        <v>370299</v>
      </c>
      <c r="E191" s="5">
        <f>ROUND(IF($A$161="Alimentation, boissons et tabacs",VLOOKUP($A191,OUTIL!$CH:$CM,E$1,FALSE),IF($A$161="Demi produits",VLOOKUP($A191,OUTIL!$CQ:$CV,E$1,FALSE),IF($A$161="Energie  et  lubrifiants",VLOOKUP($A191,OUTIL!$CY:$DD,E$1,FALSE),IF($A$161="Or industriel",VLOOKUP($A191,OUTIL!$DG:$DL,E$1,FALSE),IF($A$161="Produits bruts d'origine animale et vegetale",VLOOKUP($A191,OUTIL!$DO:$DT,E$1,FALSE),IF($A$161="Produits bruts d'origine minerale",VLOOKUP($A191,OUTIL!$DW:$EB,E$1,FALSE),IF($A$161="Produits finis de consommation",VLOOKUP($A191,OUTIL!$EE:$EJ,E$1,FALSE),IF($A$161="Produits finis d'equipement agricole",VLOOKUP($A191,OUTIL!$EM:$ER,E$1,FALSE),IF($A$161="Produits finis d'equipement industriel",VLOOKUP($A191,OUTIL!$EU:$EZ,E$1,FALSE),"Ahmadovitch")))))))))/1000,0)</f>
        <v>1082</v>
      </c>
      <c r="F191" s="5">
        <f>ROUND(IF($A$161="Alimentation, boissons et tabacs",VLOOKUP($A191,OUTIL!$CH:$CM,F$1,FALSE),IF($A$161="Demi produits",VLOOKUP($A191,OUTIL!$CQ:$CV,F$1,FALSE),IF($A$161="Energie  et  lubrifiants",VLOOKUP($A191,OUTIL!$CY:$DD,F$1,FALSE),IF($A$161="Or industriel",VLOOKUP($A191,OUTIL!$DG:$DL,F$1,FALSE),IF($A$161="Produits bruts d'origine animale et vegetale",VLOOKUP($A191,OUTIL!$DO:$DT,F$1,FALSE),IF($A$161="Produits bruts d'origine minerale",VLOOKUP($A191,OUTIL!$DW:$EB,F$1,FALSE),IF($A$161="Produits finis de consommation",VLOOKUP($A191,OUTIL!$EE:$EJ,F$1,FALSE),IF($A$161="Produits finis d'equipement agricole",VLOOKUP($A191,OUTIL!$EM:$ER,F$1,FALSE),IF($A$161="Produits finis d'equipement industriel",VLOOKUP($A191,OUTIL!$EU:$EZ,F$1,FALSE),"Ahmadovitch")))))))))/1000,0)</f>
        <v>351659</v>
      </c>
    </row>
    <row r="192" spans="1:6" ht="16.5" x14ac:dyDescent="0.3">
      <c r="A192">
        <v>31</v>
      </c>
      <c r="B192" s="5" t="str">
        <f>IF($A$161="Alimentation, boissons et tabacs",VLOOKUP(VLOOKUP($A192,OUTIL!$CH:$CM,B$1,FALSE),REF!$K:$L,2,FALSE),IF($A$161="Demi produits",VLOOKUP(VLOOKUP($A192,OUTIL!$CQ:$CV,B$1,FALSE),REF!$N:$O,2,FALSE),IF($A$161="Energie  et  lubrifiants",VLOOKUP(VLOOKUP($A192,OUTIL!$CY:$DD,B$1,FALSE),REF!$Z:$AA,2,FALSE),IF($A$161="Or industriel",VLOOKUP(VLOOKUP($A192,OUTIL!$DG:$DL,B$1,FALSE),REF!$AC:$AD,2,FALSE),IF($A$161="Produits bruts d'origine animale et vegetale",VLOOKUP(VLOOKUP($A192,OUTIL!$DO:$DT,B$1,FALSE),REF!$Q:$R,2,FALSE),IF($A$161="Produits bruts d'origine minerale",VLOOKUP(VLOOKUP($A192,OUTIL!$DW:$EB,B$1,FALSE),REF!$AF:$AG,2,FALSE),IF($A$161="Produits finis de consommation",VLOOKUP(VLOOKUP($A192,OUTIL!$EE:$EJ,B$1,FALSE),REF!$T:$U,2,FALSE),IF($A$161="Produits finis d'equipement agricole",VLOOKUP(VLOOKUP($A192,OUTIL!$EM:$ER,B$1,FALSE),REF!$AI:$AJ,2,FALSE),IF($A$161="Produits finis d'equipement industriel",VLOOKUP(VLOOKUP($A192,OUTIL!$EU:$EZ,B$1,FALSE),REF!$W:$X,2,FALSE),"Ahmadovitch")))))))))</f>
        <v>Vaisselle et objets céramiques divers</v>
      </c>
      <c r="C192" s="5">
        <f>ROUND(IF($A$161="Alimentation, boissons et tabacs",VLOOKUP($A192,OUTIL!$CH:$CM,C$1,FALSE),IF($A$161="Demi produits",VLOOKUP($A192,OUTIL!$CQ:$CV,C$1,FALSE),IF($A$161="Energie  et  lubrifiants",VLOOKUP($A192,OUTIL!$CY:$DD,C$1,FALSE),IF($A$161="Or industriel",VLOOKUP($A192,OUTIL!$DG:$DL,C$1,FALSE),IF($A$161="Produits bruts d'origine animale et vegetale",VLOOKUP($A192,OUTIL!$DO:$DT,C$1,FALSE),IF($A$161="Produits bruts d'origine minerale",VLOOKUP($A192,OUTIL!$DW:$EB,C$1,FALSE),IF($A$161="Produits finis de consommation",VLOOKUP($A192,OUTIL!$EE:$EJ,C$1,FALSE),IF($A$161="Produits finis d'equipement agricole",VLOOKUP($A192,OUTIL!$EM:$ER,C$1,FALSE),IF($A$161="Produits finis d'equipement industriel",VLOOKUP($A192,OUTIL!$EU:$EZ,C$1,FALSE),"Ahmadovitch")))))))))/1000,0)</f>
        <v>24285</v>
      </c>
      <c r="D192" s="5">
        <f>ROUND(IF($A$161="Alimentation, boissons et tabacs",VLOOKUP($A192,OUTIL!$CH:$CM,D$1,FALSE),IF($A$161="Demi produits",VLOOKUP($A192,OUTIL!$CQ:$CV,D$1,FALSE),IF($A$161="Energie  et  lubrifiants",VLOOKUP($A192,OUTIL!$CY:$DD,D$1,FALSE),IF($A$161="Or industriel",VLOOKUP($A192,OUTIL!$DG:$DL,D$1,FALSE),IF($A$161="Produits bruts d'origine animale et vegetale",VLOOKUP($A192,OUTIL!$DO:$DT,D$1,FALSE),IF($A$161="Produits bruts d'origine minerale",VLOOKUP($A192,OUTIL!$DW:$EB,D$1,FALSE),IF($A$161="Produits finis de consommation",VLOOKUP($A192,OUTIL!$EE:$EJ,D$1,FALSE),IF($A$161="Produits finis d'equipement agricole",VLOOKUP($A192,OUTIL!$EM:$ER,D$1,FALSE),IF($A$161="Produits finis d'equipement industriel",VLOOKUP($A192,OUTIL!$EU:$EZ,D$1,FALSE),"Ahmadovitch")))))))))/1000,0)</f>
        <v>353277</v>
      </c>
      <c r="E192" s="5">
        <f>ROUND(IF($A$161="Alimentation, boissons et tabacs",VLOOKUP($A192,OUTIL!$CH:$CM,E$1,FALSE),IF($A$161="Demi produits",VLOOKUP($A192,OUTIL!$CQ:$CV,E$1,FALSE),IF($A$161="Energie  et  lubrifiants",VLOOKUP($A192,OUTIL!$CY:$DD,E$1,FALSE),IF($A$161="Or industriel",VLOOKUP($A192,OUTIL!$DG:$DL,E$1,FALSE),IF($A$161="Produits bruts d'origine animale et vegetale",VLOOKUP($A192,OUTIL!$DO:$DT,E$1,FALSE),IF($A$161="Produits bruts d'origine minerale",VLOOKUP($A192,OUTIL!$DW:$EB,E$1,FALSE),IF($A$161="Produits finis de consommation",VLOOKUP($A192,OUTIL!$EE:$EJ,E$1,FALSE),IF($A$161="Produits finis d'equipement agricole",VLOOKUP($A192,OUTIL!$EM:$ER,E$1,FALSE),IF($A$161="Produits finis d'equipement industriel",VLOOKUP($A192,OUTIL!$EU:$EZ,E$1,FALSE),"Ahmadovitch")))))))))/1000,0)</f>
        <v>21437</v>
      </c>
      <c r="F192" s="5">
        <f>ROUND(IF($A$161="Alimentation, boissons et tabacs",VLOOKUP($A192,OUTIL!$CH:$CM,F$1,FALSE),IF($A$161="Demi produits",VLOOKUP($A192,OUTIL!$CQ:$CV,F$1,FALSE),IF($A$161="Energie  et  lubrifiants",VLOOKUP($A192,OUTIL!$CY:$DD,F$1,FALSE),IF($A$161="Or industriel",VLOOKUP($A192,OUTIL!$DG:$DL,F$1,FALSE),IF($A$161="Produits bruts d'origine animale et vegetale",VLOOKUP($A192,OUTIL!$DO:$DT,F$1,FALSE),IF($A$161="Produits bruts d'origine minerale",VLOOKUP($A192,OUTIL!$DW:$EB,F$1,FALSE),IF($A$161="Produits finis de consommation",VLOOKUP($A192,OUTIL!$EE:$EJ,F$1,FALSE),IF($A$161="Produits finis d'equipement agricole",VLOOKUP($A192,OUTIL!$EM:$ER,F$1,FALSE),IF($A$161="Produits finis d'equipement industriel",VLOOKUP($A192,OUTIL!$EU:$EZ,F$1,FALSE),"Ahmadovitch")))))))))/1000,0)</f>
        <v>312407</v>
      </c>
    </row>
    <row r="193" spans="1:7" ht="16.5" x14ac:dyDescent="0.3">
      <c r="B193" s="5" t="s">
        <v>137</v>
      </c>
      <c r="C193" s="5">
        <f>C161-SUM(C162:C192)</f>
        <v>91127</v>
      </c>
      <c r="D193" s="5">
        <f>D161-SUM(D162:D192)</f>
        <v>10795647</v>
      </c>
      <c r="E193" s="5">
        <f>E161-SUM(E162:E192)</f>
        <v>88774</v>
      </c>
      <c r="F193" s="5">
        <f>F161-SUM(F162:F192)</f>
        <v>9922475</v>
      </c>
    </row>
    <row r="194" spans="1:7" x14ac:dyDescent="0.25">
      <c r="A194" t="s">
        <v>218</v>
      </c>
      <c r="B194" s="2" t="str">
        <f>IF($A$194="Alimentation, boissons et tabacs",VLOOKUP(VLOOKUP($A194,OUTIL!$CH:$CM,B$1,FALSE),REF!$K:$L,2,FALSE),IF($A$194="Demi produits",VLOOKUP(VLOOKUP($A194,OUTIL!$CQ:$CV,B$1,FALSE),REF!$N:$O,2,FALSE),IF($A$194="Energie  et  lubrifiants",VLOOKUP(VLOOKUP($A194,OUTIL!$CY:$DD,B$1,FALSE),REF!$Z:$AA,2,FALSE),IF($A$194="Or industriel",VLOOKUP(VLOOKUP($A194,OUTIL!$DG:$DL,B$1,FALSE),REF!$AC:$AD,2,FALSE),IF($A$194="Produits bruts d'origine animale et vegetale",VLOOKUP(VLOOKUP($A194,OUTIL!$DO:$DT,B$1,FALSE),REF!$Q:$R,2,FALSE),IF($A$194="Produits bruts d'origine minerale",VLOOKUP(VLOOKUP($A194,OUTIL!$DW:$EB,B$1,FALSE),REF!$AF:$AG,2,FALSE),IF($A$194="Produits finis de consommation",VLOOKUP(VLOOKUP($A194,OUTIL!$EE:$EJ,B$1,FALSE),REF!$T:$U,2,FALSE),IF($A$194="Produits finis d'equipement agricole",VLOOKUP(VLOOKUP($A194,OUTIL!$EM:$ER,B$1,FALSE),REF!$AI:$AJ,2,FALSE),IF($A$194="Produits finis d'equipement industriel",VLOOKUP(VLOOKUP($A194,OUTIL!$EU:$EZ,B$1,FALSE),REF!$W:$X,2,FALSE),"Ahmadovitch")))))))))</f>
        <v>OR INDUSTRIEL</v>
      </c>
      <c r="C194" s="2">
        <f>ROUND(IF($A$194="Alimentation, boissons et tabacs",VLOOKUP($A194,OUTIL!$CH:$CM,C$1,FALSE),IF($A$194="Demi produits",VLOOKUP($A194,OUTIL!$CQ:$CV,C$1,FALSE),IF($A$194="Energie  et  lubrifiants",VLOOKUP($A194,OUTIL!$CY:$DD,C$1,FALSE),IF($A$194="Or industriel",VLOOKUP($A194,OUTIL!$DG:$DL,C$1,FALSE),IF($A$194="Produits bruts d'origine animale et vegetale",VLOOKUP($A194,OUTIL!$DO:$DT,C$1,FALSE),IF($A$194="Produits bruts d'origine minerale",VLOOKUP($A194,OUTIL!$DW:$EB,C$1,FALSE),IF($A$194="Produits finis de consommation",VLOOKUP($A194,OUTIL!$EE:$EJ,C$1,FALSE),IF($A$194="Produits finis d'equipement agricole",VLOOKUP($A194,OUTIL!$EM:$ER,C$1,FALSE),IF($A$194="Produits finis d'equipement industriel",VLOOKUP($A194,OUTIL!$EU:$EZ,C$1,FALSE),"Ahmadovitch")))))))))/1000,0)</f>
        <v>1</v>
      </c>
      <c r="D194" s="2">
        <f>ROUND(IF($A$194="Alimentation, boissons et tabacs",VLOOKUP($A194,OUTIL!$CH:$CM,D$1,FALSE),IF($A$194="Demi produits",VLOOKUP($A194,OUTIL!$CQ:$CV,D$1,FALSE),IF($A$194="Energie  et  lubrifiants",VLOOKUP($A194,OUTIL!$CY:$DD,D$1,FALSE),IF($A$194="Or industriel",VLOOKUP($A194,OUTIL!$DG:$DL,D$1,FALSE),IF($A$194="Produits bruts d'origine animale et vegetale",VLOOKUP($A194,OUTIL!$DO:$DT,D$1,FALSE),IF($A$194="Produits bruts d'origine minerale",VLOOKUP($A194,OUTIL!$DW:$EB,D$1,FALSE),IF($A$194="Produits finis de consommation",VLOOKUP($A194,OUTIL!$EE:$EJ,D$1,FALSE),IF($A$194="Produits finis d'equipement agricole",VLOOKUP($A194,OUTIL!$EM:$ER,D$1,FALSE),IF($A$194="Produits finis d'equipement industriel",VLOOKUP($A194,OUTIL!$EU:$EZ,D$1,FALSE),"Ahmadovitch")))))))))/1000,0)</f>
        <v>1002718</v>
      </c>
      <c r="E194" s="2">
        <f>ROUND(IF($A$194="Alimentation, boissons et tabacs",VLOOKUP($A194,OUTIL!$CH:$CM,E$1,FALSE),IF($A$194="Demi produits",VLOOKUP($A194,OUTIL!$CQ:$CV,E$1,FALSE),IF($A$194="Energie  et  lubrifiants",VLOOKUP($A194,OUTIL!$CY:$DD,E$1,FALSE),IF($A$194="Or industriel",VLOOKUP($A194,OUTIL!$DG:$DL,E$1,FALSE),IF($A$194="Produits bruts d'origine animale et vegetale",VLOOKUP($A194,OUTIL!$DO:$DT,E$1,FALSE),IF($A$194="Produits bruts d'origine minerale",VLOOKUP($A194,OUTIL!$DW:$EB,E$1,FALSE),IF($A$194="Produits finis de consommation",VLOOKUP($A194,OUTIL!$EE:$EJ,E$1,FALSE),IF($A$194="Produits finis d'equipement agricole",VLOOKUP($A194,OUTIL!$EM:$ER,E$1,FALSE),IF($A$194="Produits finis d'equipement industriel",VLOOKUP($A194,OUTIL!$EU:$EZ,E$1,FALSE),"Ahmadovitch")))))))))/1000,0)</f>
        <v>1</v>
      </c>
      <c r="F194" s="2">
        <f>ROUND(IF($A$194="Alimentation, boissons et tabacs",VLOOKUP($A194,OUTIL!$CH:$CM,F$1,FALSE),IF($A$194="Demi produits",VLOOKUP($A194,OUTIL!$CQ:$CV,F$1,FALSE),IF($A$194="Energie  et  lubrifiants",VLOOKUP($A194,OUTIL!$CY:$DD,F$1,FALSE),IF($A$194="Or industriel",VLOOKUP($A194,OUTIL!$DG:$DL,F$1,FALSE),IF($A$194="Produits bruts d'origine animale et vegetale",VLOOKUP($A194,OUTIL!$DO:$DT,F$1,FALSE),IF($A$194="Produits bruts d'origine minerale",VLOOKUP($A194,OUTIL!$DW:$EB,F$1,FALSE),IF($A$194="Produits finis de consommation",VLOOKUP($A194,OUTIL!$EE:$EJ,F$1,FALSE),IF($A$194="Produits finis d'equipement agricole",VLOOKUP($A194,OUTIL!$EM:$ER,F$1,FALSE),IF($A$194="Produits finis d'equipement industriel",VLOOKUP($A194,OUTIL!$EU:$EZ,F$1,FALSE),"Ahmadovitch")))))))))/1000,0)</f>
        <v>721804</v>
      </c>
    </row>
    <row r="195" spans="1:7" ht="16.5" x14ac:dyDescent="0.25">
      <c r="B195" s="9" t="s">
        <v>138</v>
      </c>
      <c r="C195" s="20">
        <f>ROUND(VLOOKUP($B195,OUTIL!$FC:$FG,2,FALSE)/1000,0)</f>
        <v>32804064</v>
      </c>
      <c r="D195" s="20">
        <f>ROUND(VLOOKUP($B195,OUTIL!$FC:$FG,3,FALSE)/1000,0)</f>
        <v>370489665</v>
      </c>
      <c r="E195" s="20">
        <f>ROUND(VLOOKUP($B195,OUTIL!$FC:$FG,4,FALSE)/1000,0)</f>
        <v>34187495</v>
      </c>
      <c r="F195" s="20">
        <f>ROUND(VLOOKUP($B195,OUTIL!$FC:$FG,5,FALSE)/1000,0)</f>
        <v>331446964</v>
      </c>
    </row>
    <row r="196" spans="1:7" ht="15.75" x14ac:dyDescent="0.25">
      <c r="B196" s="11" t="s">
        <v>139</v>
      </c>
      <c r="C196" s="21"/>
      <c r="D196" s="21"/>
      <c r="E196" s="21"/>
      <c r="F196" s="21"/>
    </row>
    <row r="197" spans="1:7" ht="15.75" x14ac:dyDescent="0.25">
      <c r="B197" s="14"/>
      <c r="C197" s="4"/>
      <c r="D197" s="4"/>
      <c r="E197" s="4"/>
      <c r="F197" s="4"/>
      <c r="G197" s="4"/>
    </row>
    <row r="198" spans="1:7" x14ac:dyDescent="0.25">
      <c r="C198" s="19"/>
      <c r="D198" s="19"/>
      <c r="E198" s="19"/>
      <c r="F198" s="19"/>
    </row>
    <row r="199" spans="1:7" x14ac:dyDescent="0.25">
      <c r="C199" s="19"/>
      <c r="D199" s="19"/>
      <c r="E199" s="19"/>
      <c r="F199" s="19"/>
    </row>
    <row r="201" spans="1:7" x14ac:dyDescent="0.25">
      <c r="C201" s="4"/>
      <c r="D201" s="4"/>
      <c r="E201" s="4"/>
      <c r="F201" s="4"/>
    </row>
    <row r="202" spans="1:7" x14ac:dyDescent="0.25">
      <c r="C202" s="4"/>
      <c r="D202" s="4"/>
      <c r="E202" s="4"/>
      <c r="F202" s="22"/>
    </row>
    <row r="203" spans="1:7" x14ac:dyDescent="0.25">
      <c r="C203" s="4"/>
      <c r="D203" s="4"/>
      <c r="E203" s="4"/>
      <c r="F203" s="4"/>
    </row>
    <row r="204" spans="1:7" x14ac:dyDescent="0.25">
      <c r="C204" s="4"/>
      <c r="D204" s="4"/>
      <c r="E204" s="4"/>
      <c r="F204" s="4"/>
    </row>
    <row r="205" spans="1:7" x14ac:dyDescent="0.25">
      <c r="C205" s="4"/>
      <c r="D205" s="4"/>
      <c r="E205" s="4"/>
      <c r="F205" s="4"/>
    </row>
    <row r="206" spans="1:7" x14ac:dyDescent="0.25">
      <c r="C206" s="4"/>
      <c r="D206" s="4"/>
      <c r="E206" s="4"/>
      <c r="F206" s="4"/>
    </row>
    <row r="207" spans="1:7" x14ac:dyDescent="0.25">
      <c r="C207" s="4"/>
      <c r="D207" s="4"/>
      <c r="E207" s="4"/>
      <c r="F207" s="4"/>
    </row>
    <row r="208" spans="1:7" x14ac:dyDescent="0.25">
      <c r="C208" s="4"/>
      <c r="D208" s="4"/>
      <c r="E208" s="4"/>
      <c r="F208" s="4"/>
    </row>
    <row r="209" spans="3:6" x14ac:dyDescent="0.25">
      <c r="C209" s="4"/>
      <c r="D209" s="4"/>
      <c r="E209" s="4"/>
      <c r="F209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J167"/>
  <sheetViews>
    <sheetView topLeftCell="C26" workbookViewId="0">
      <selection activeCell="B17" sqref="B17"/>
    </sheetView>
  </sheetViews>
  <sheetFormatPr baseColWidth="10" defaultRowHeight="15" x14ac:dyDescent="0.25"/>
  <cols>
    <col min="1" max="2" width="80.28515625" bestFit="1" customWidth="1"/>
    <col min="5" max="5" width="4.140625" bestFit="1" customWidth="1"/>
    <col min="6" max="6" width="15.140625" bestFit="1" customWidth="1"/>
    <col min="7" max="7" width="14.28515625" bestFit="1" customWidth="1"/>
    <col min="8" max="8" width="25.140625" bestFit="1" customWidth="1"/>
    <col min="11" max="11" width="62.140625" bestFit="1" customWidth="1"/>
    <col min="12" max="12" width="62.140625" customWidth="1"/>
    <col min="14" max="14" width="72" bestFit="1" customWidth="1"/>
    <col min="15" max="15" width="72" customWidth="1"/>
    <col min="17" max="17" width="54.7109375" bestFit="1" customWidth="1"/>
    <col min="18" max="18" width="54.7109375" customWidth="1"/>
    <col min="20" max="20" width="81" bestFit="1" customWidth="1"/>
    <col min="21" max="21" width="81" customWidth="1"/>
    <col min="23" max="24" width="79.140625" bestFit="1" customWidth="1"/>
    <col min="26" max="27" width="49.28515625" bestFit="1" customWidth="1"/>
    <col min="29" max="29" width="13.85546875" bestFit="1" customWidth="1"/>
    <col min="30" max="30" width="15.7109375" bestFit="1" customWidth="1"/>
    <col min="32" max="33" width="66.7109375" bestFit="1" customWidth="1"/>
    <col min="35" max="36" width="43.140625" bestFit="1" customWidth="1"/>
  </cols>
  <sheetData>
    <row r="2" spans="1:36" ht="16.5" thickBot="1" x14ac:dyDescent="0.3">
      <c r="K2" s="41" t="s">
        <v>215</v>
      </c>
      <c r="L2" s="41" t="s">
        <v>441</v>
      </c>
      <c r="N2" s="41" t="s">
        <v>216</v>
      </c>
      <c r="O2" s="41" t="s">
        <v>442</v>
      </c>
      <c r="Q2" s="41" t="s">
        <v>219</v>
      </c>
      <c r="R2" s="41" t="s">
        <v>443</v>
      </c>
      <c r="T2" s="41" t="s">
        <v>221</v>
      </c>
      <c r="U2" s="41" t="s">
        <v>444</v>
      </c>
      <c r="W2" s="41" t="s">
        <v>223</v>
      </c>
      <c r="X2" s="41" t="s">
        <v>445</v>
      </c>
      <c r="Z2" s="41" t="s">
        <v>449</v>
      </c>
      <c r="AA2" s="41" t="s">
        <v>453</v>
      </c>
      <c r="AC2" s="41" t="s">
        <v>218</v>
      </c>
      <c r="AD2" s="41" t="s">
        <v>446</v>
      </c>
      <c r="AF2" s="41" t="s">
        <v>220</v>
      </c>
      <c r="AG2" s="41" t="s">
        <v>447</v>
      </c>
      <c r="AI2" s="41" t="s">
        <v>222</v>
      </c>
      <c r="AJ2" s="41" t="s">
        <v>448</v>
      </c>
    </row>
    <row r="3" spans="1:36" ht="19.5" thickBot="1" x14ac:dyDescent="0.35">
      <c r="A3" s="2" t="s">
        <v>215</v>
      </c>
      <c r="B3" s="2" t="s">
        <v>215</v>
      </c>
      <c r="E3" s="37" t="s">
        <v>377</v>
      </c>
      <c r="F3" s="37" t="s">
        <v>378</v>
      </c>
      <c r="G3" s="37" t="s">
        <v>379</v>
      </c>
      <c r="H3" s="37" t="s">
        <v>380</v>
      </c>
      <c r="K3" s="33" t="s">
        <v>13</v>
      </c>
      <c r="L3" s="33" t="s">
        <v>13</v>
      </c>
      <c r="N3" s="33" t="s">
        <v>74</v>
      </c>
      <c r="O3" s="33" t="s">
        <v>74</v>
      </c>
      <c r="Q3" s="33" t="s">
        <v>43</v>
      </c>
      <c r="R3" s="33" t="s">
        <v>43</v>
      </c>
      <c r="T3" s="33" t="s">
        <v>289</v>
      </c>
      <c r="U3" s="33" t="s">
        <v>289</v>
      </c>
      <c r="W3" s="33" t="s">
        <v>327</v>
      </c>
      <c r="X3" s="33" t="s">
        <v>327</v>
      </c>
      <c r="Z3" s="33" t="s">
        <v>34</v>
      </c>
      <c r="AA3" s="33" t="s">
        <v>34</v>
      </c>
      <c r="AC3" s="33" t="s">
        <v>218</v>
      </c>
      <c r="AD3" s="33" t="s">
        <v>218</v>
      </c>
      <c r="AF3" s="33" t="s">
        <v>58</v>
      </c>
      <c r="AG3" s="33" t="s">
        <v>58</v>
      </c>
      <c r="AI3" s="33" t="s">
        <v>87</v>
      </c>
      <c r="AJ3" s="33" t="s">
        <v>87</v>
      </c>
    </row>
    <row r="4" spans="1:36" ht="18.75" x14ac:dyDescent="0.3">
      <c r="A4" s="5" t="s">
        <v>5</v>
      </c>
      <c r="B4" s="5" t="s">
        <v>5</v>
      </c>
      <c r="E4" s="38">
        <v>1</v>
      </c>
      <c r="F4" s="38" t="s">
        <v>381</v>
      </c>
      <c r="G4" s="38" t="s">
        <v>381</v>
      </c>
      <c r="H4" s="38" t="s">
        <v>381</v>
      </c>
      <c r="K4" s="33" t="s">
        <v>224</v>
      </c>
      <c r="L4" s="33" t="s">
        <v>224</v>
      </c>
      <c r="N4" s="33" t="s">
        <v>62</v>
      </c>
      <c r="O4" s="33" t="s">
        <v>62</v>
      </c>
      <c r="Q4" s="33" t="s">
        <v>47</v>
      </c>
      <c r="R4" s="33" t="s">
        <v>47</v>
      </c>
      <c r="T4" s="33" t="s">
        <v>290</v>
      </c>
      <c r="U4" s="33" t="s">
        <v>290</v>
      </c>
      <c r="W4" s="33" t="s">
        <v>175</v>
      </c>
      <c r="X4" s="33" t="s">
        <v>175</v>
      </c>
      <c r="Z4" s="33" t="s">
        <v>32</v>
      </c>
      <c r="AA4" s="33" t="s">
        <v>32</v>
      </c>
      <c r="AF4" s="33" t="s">
        <v>60</v>
      </c>
      <c r="AG4" s="33" t="s">
        <v>60</v>
      </c>
      <c r="AI4" s="33" t="s">
        <v>86</v>
      </c>
      <c r="AJ4" s="33" t="s">
        <v>86</v>
      </c>
    </row>
    <row r="5" spans="1:36" ht="18.75" x14ac:dyDescent="0.3">
      <c r="A5" s="5" t="s">
        <v>6</v>
      </c>
      <c r="B5" s="5" t="s">
        <v>6</v>
      </c>
      <c r="E5" s="39">
        <v>2</v>
      </c>
      <c r="F5" s="39" t="s">
        <v>382</v>
      </c>
      <c r="G5" s="39" t="s">
        <v>383</v>
      </c>
      <c r="H5" s="39" t="s">
        <v>404</v>
      </c>
      <c r="K5" s="33" t="s">
        <v>194</v>
      </c>
      <c r="L5" s="33" t="s">
        <v>416</v>
      </c>
      <c r="N5" s="33" t="s">
        <v>84</v>
      </c>
      <c r="O5" s="33" t="s">
        <v>84</v>
      </c>
      <c r="Q5" s="33" t="s">
        <v>278</v>
      </c>
      <c r="R5" s="33" t="s">
        <v>416</v>
      </c>
      <c r="T5" s="33" t="s">
        <v>291</v>
      </c>
      <c r="U5" s="33" t="s">
        <v>291</v>
      </c>
      <c r="W5" s="33" t="s">
        <v>328</v>
      </c>
      <c r="X5" s="33" t="s">
        <v>328</v>
      </c>
      <c r="Z5" s="33" t="s">
        <v>150</v>
      </c>
      <c r="AA5" s="33" t="s">
        <v>150</v>
      </c>
      <c r="AF5" s="33" t="s">
        <v>160</v>
      </c>
      <c r="AG5" s="33" t="s">
        <v>160</v>
      </c>
      <c r="AI5" s="33" t="s">
        <v>174</v>
      </c>
      <c r="AJ5" s="33" t="s">
        <v>174</v>
      </c>
    </row>
    <row r="6" spans="1:36" ht="18.75" x14ac:dyDescent="0.3">
      <c r="A6" s="5" t="s">
        <v>11</v>
      </c>
      <c r="B6" s="5" t="s">
        <v>11</v>
      </c>
      <c r="E6" s="39">
        <v>3</v>
      </c>
      <c r="F6" s="39" t="s">
        <v>384</v>
      </c>
      <c r="G6" s="39" t="s">
        <v>385</v>
      </c>
      <c r="H6" s="39" t="s">
        <v>405</v>
      </c>
      <c r="K6" s="33" t="s">
        <v>225</v>
      </c>
      <c r="L6" s="33" t="s">
        <v>225</v>
      </c>
      <c r="N6" s="33" t="s">
        <v>162</v>
      </c>
      <c r="O6" s="33" t="s">
        <v>162</v>
      </c>
      <c r="Q6" s="33" t="s">
        <v>279</v>
      </c>
      <c r="R6" s="33" t="s">
        <v>279</v>
      </c>
      <c r="T6" s="33" t="s">
        <v>186</v>
      </c>
      <c r="U6" s="33" t="s">
        <v>186</v>
      </c>
      <c r="W6" s="33" t="s">
        <v>91</v>
      </c>
      <c r="X6" s="33" t="s">
        <v>91</v>
      </c>
      <c r="Z6" s="33" t="s">
        <v>33</v>
      </c>
      <c r="AA6" s="33" t="s">
        <v>33</v>
      </c>
      <c r="AF6" s="33" t="s">
        <v>51</v>
      </c>
      <c r="AG6" s="33" t="s">
        <v>51</v>
      </c>
    </row>
    <row r="7" spans="1:36" ht="18.75" x14ac:dyDescent="0.3">
      <c r="A7" s="5" t="s">
        <v>8</v>
      </c>
      <c r="B7" s="5" t="s">
        <v>8</v>
      </c>
      <c r="E7" s="39">
        <v>4</v>
      </c>
      <c r="F7" s="39" t="s">
        <v>386</v>
      </c>
      <c r="G7" s="39" t="s">
        <v>387</v>
      </c>
      <c r="H7" s="39" t="s">
        <v>406</v>
      </c>
      <c r="K7" s="33" t="s">
        <v>30</v>
      </c>
      <c r="L7" s="33" t="s">
        <v>30</v>
      </c>
      <c r="N7" s="33" t="s">
        <v>238</v>
      </c>
      <c r="O7" s="33" t="s">
        <v>238</v>
      </c>
      <c r="Q7" s="33" t="s">
        <v>41</v>
      </c>
      <c r="R7" s="33" t="s">
        <v>41</v>
      </c>
      <c r="T7" s="33" t="s">
        <v>117</v>
      </c>
      <c r="U7" s="33" t="s">
        <v>117</v>
      </c>
      <c r="W7" s="33" t="s">
        <v>329</v>
      </c>
      <c r="X7" s="33" t="s">
        <v>329</v>
      </c>
      <c r="Z7" s="33" t="s">
        <v>151</v>
      </c>
      <c r="AA7" s="33" t="s">
        <v>151</v>
      </c>
      <c r="AF7" s="33" t="s">
        <v>59</v>
      </c>
      <c r="AG7" s="33" t="s">
        <v>59</v>
      </c>
    </row>
    <row r="8" spans="1:36" ht="18.75" x14ac:dyDescent="0.3">
      <c r="A8" s="5" t="s">
        <v>9</v>
      </c>
      <c r="B8" s="5" t="s">
        <v>9</v>
      </c>
      <c r="E8" s="39">
        <v>5</v>
      </c>
      <c r="F8" s="39" t="s">
        <v>388</v>
      </c>
      <c r="G8" s="39" t="s">
        <v>389</v>
      </c>
      <c r="H8" s="39" t="s">
        <v>407</v>
      </c>
      <c r="K8" s="33" t="s">
        <v>226</v>
      </c>
      <c r="L8" s="33" t="s">
        <v>226</v>
      </c>
      <c r="N8" s="33" t="s">
        <v>68</v>
      </c>
      <c r="O8" s="33" t="s">
        <v>68</v>
      </c>
      <c r="Q8" s="33" t="s">
        <v>49</v>
      </c>
      <c r="R8" s="33" t="s">
        <v>49</v>
      </c>
      <c r="T8" s="33" t="s">
        <v>292</v>
      </c>
      <c r="U8" s="33" t="s">
        <v>292</v>
      </c>
      <c r="W8" s="33" t="s">
        <v>203</v>
      </c>
      <c r="X8" s="33" t="s">
        <v>203</v>
      </c>
      <c r="Z8" s="33" t="s">
        <v>152</v>
      </c>
      <c r="AA8" s="33" t="s">
        <v>152</v>
      </c>
      <c r="AF8" s="33" t="s">
        <v>57</v>
      </c>
      <c r="AG8" s="33" t="s">
        <v>57</v>
      </c>
    </row>
    <row r="9" spans="1:36" ht="18.75" x14ac:dyDescent="0.3">
      <c r="A9" s="5" t="s">
        <v>13</v>
      </c>
      <c r="B9" s="5" t="s">
        <v>13</v>
      </c>
      <c r="E9" s="39">
        <v>6</v>
      </c>
      <c r="F9" s="39" t="s">
        <v>390</v>
      </c>
      <c r="G9" s="39" t="s">
        <v>391</v>
      </c>
      <c r="H9" s="39" t="s">
        <v>408</v>
      </c>
      <c r="K9" s="33" t="s">
        <v>141</v>
      </c>
      <c r="L9" s="33" t="s">
        <v>141</v>
      </c>
      <c r="N9" s="33" t="s">
        <v>239</v>
      </c>
      <c r="O9" s="33" t="s">
        <v>440</v>
      </c>
      <c r="Q9" s="33" t="s">
        <v>153</v>
      </c>
      <c r="R9" s="33" t="s">
        <v>153</v>
      </c>
      <c r="T9" s="33" t="s">
        <v>293</v>
      </c>
      <c r="U9" s="33" t="s">
        <v>293</v>
      </c>
      <c r="W9" s="33" t="s">
        <v>90</v>
      </c>
      <c r="X9" s="33" t="s">
        <v>90</v>
      </c>
      <c r="Z9" s="33" t="s">
        <v>364</v>
      </c>
      <c r="AA9" s="33" t="s">
        <v>364</v>
      </c>
      <c r="AF9" s="33" t="s">
        <v>56</v>
      </c>
      <c r="AG9" s="33" t="s">
        <v>56</v>
      </c>
    </row>
    <row r="10" spans="1:36" ht="18.75" x14ac:dyDescent="0.3">
      <c r="A10" s="5" t="s">
        <v>7</v>
      </c>
      <c r="B10" s="5" t="s">
        <v>7</v>
      </c>
      <c r="E10" s="39">
        <v>7</v>
      </c>
      <c r="F10" s="39" t="s">
        <v>392</v>
      </c>
      <c r="G10" s="39" t="s">
        <v>393</v>
      </c>
      <c r="H10" s="39" t="s">
        <v>409</v>
      </c>
      <c r="K10" s="33" t="s">
        <v>28</v>
      </c>
      <c r="L10" s="33" t="s">
        <v>28</v>
      </c>
      <c r="N10" s="33" t="s">
        <v>85</v>
      </c>
      <c r="O10" s="33" t="s">
        <v>85</v>
      </c>
      <c r="Q10" s="33" t="s">
        <v>154</v>
      </c>
      <c r="R10" s="33" t="s">
        <v>154</v>
      </c>
      <c r="T10" s="33" t="s">
        <v>294</v>
      </c>
      <c r="U10" s="33" t="s">
        <v>433</v>
      </c>
      <c r="W10" s="33" t="s">
        <v>176</v>
      </c>
      <c r="X10" s="33" t="s">
        <v>176</v>
      </c>
      <c r="Z10" s="33" t="s">
        <v>31</v>
      </c>
      <c r="AA10" s="33" t="s">
        <v>31</v>
      </c>
      <c r="AF10" s="33" t="s">
        <v>369</v>
      </c>
      <c r="AG10" s="33" t="s">
        <v>369</v>
      </c>
    </row>
    <row r="11" spans="1:36" ht="18.75" x14ac:dyDescent="0.3">
      <c r="A11" s="5" t="s">
        <v>12</v>
      </c>
      <c r="B11" s="5" t="s">
        <v>12</v>
      </c>
      <c r="E11" s="39">
        <v>8</v>
      </c>
      <c r="F11" s="39" t="s">
        <v>394</v>
      </c>
      <c r="G11" s="39" t="s">
        <v>395</v>
      </c>
      <c r="H11" s="39" t="s">
        <v>410</v>
      </c>
      <c r="K11" s="33" t="s">
        <v>190</v>
      </c>
      <c r="L11" s="33" t="s">
        <v>190</v>
      </c>
      <c r="N11" s="33" t="s">
        <v>240</v>
      </c>
      <c r="O11" s="33" t="s">
        <v>240</v>
      </c>
      <c r="Q11" s="33" t="s">
        <v>155</v>
      </c>
      <c r="R11" s="33" t="s">
        <v>155</v>
      </c>
      <c r="T11" s="33" t="s">
        <v>137</v>
      </c>
      <c r="U11" s="33" t="s">
        <v>137</v>
      </c>
      <c r="W11" s="33" t="s">
        <v>330</v>
      </c>
      <c r="X11" s="33" t="s">
        <v>330</v>
      </c>
      <c r="Z11" s="33" t="s">
        <v>198</v>
      </c>
      <c r="AA11" s="33" t="s">
        <v>198</v>
      </c>
      <c r="AF11" s="33" t="s">
        <v>285</v>
      </c>
      <c r="AG11" s="33" t="s">
        <v>285</v>
      </c>
    </row>
    <row r="12" spans="1:36" ht="18.75" x14ac:dyDescent="0.3">
      <c r="A12" s="5" t="s">
        <v>10</v>
      </c>
      <c r="B12" s="5" t="s">
        <v>10</v>
      </c>
      <c r="E12" s="39">
        <v>9</v>
      </c>
      <c r="F12" s="39" t="s">
        <v>396</v>
      </c>
      <c r="G12" s="39" t="s">
        <v>397</v>
      </c>
      <c r="H12" s="39" t="s">
        <v>411</v>
      </c>
      <c r="K12" s="33" t="s">
        <v>142</v>
      </c>
      <c r="L12" s="33" t="s">
        <v>142</v>
      </c>
      <c r="N12" s="33" t="s">
        <v>64</v>
      </c>
      <c r="O12" s="33" t="s">
        <v>64</v>
      </c>
      <c r="Q12" s="33" t="s">
        <v>280</v>
      </c>
      <c r="R12" s="33" t="s">
        <v>420</v>
      </c>
      <c r="T12" s="33" t="s">
        <v>295</v>
      </c>
      <c r="U12" s="33" t="s">
        <v>434</v>
      </c>
      <c r="W12" s="33" t="s">
        <v>177</v>
      </c>
      <c r="X12" s="33" t="s">
        <v>177</v>
      </c>
      <c r="AF12" s="33" t="s">
        <v>199</v>
      </c>
      <c r="AG12" s="33" t="s">
        <v>199</v>
      </c>
    </row>
    <row r="13" spans="1:36" ht="18.75" x14ac:dyDescent="0.3">
      <c r="A13" s="5" t="s">
        <v>15</v>
      </c>
      <c r="B13" s="5" t="s">
        <v>15</v>
      </c>
      <c r="E13" s="39">
        <v>10</v>
      </c>
      <c r="F13" s="39" t="s">
        <v>398</v>
      </c>
      <c r="G13" s="39" t="s">
        <v>399</v>
      </c>
      <c r="H13" s="39" t="s">
        <v>412</v>
      </c>
      <c r="K13" s="33" t="s">
        <v>143</v>
      </c>
      <c r="L13" s="33" t="s">
        <v>143</v>
      </c>
      <c r="N13" s="33" t="s">
        <v>78</v>
      </c>
      <c r="O13" s="33" t="s">
        <v>78</v>
      </c>
      <c r="Q13" s="33" t="s">
        <v>48</v>
      </c>
      <c r="R13" s="33" t="s">
        <v>48</v>
      </c>
      <c r="T13" s="33" t="s">
        <v>296</v>
      </c>
      <c r="U13" s="33" t="s">
        <v>296</v>
      </c>
      <c r="W13" s="33" t="s">
        <v>331</v>
      </c>
      <c r="X13" s="33" t="s">
        <v>440</v>
      </c>
      <c r="AF13" s="33" t="s">
        <v>52</v>
      </c>
      <c r="AG13" s="33" t="s">
        <v>52</v>
      </c>
    </row>
    <row r="14" spans="1:36" ht="18.75" x14ac:dyDescent="0.3">
      <c r="A14" s="5" t="s">
        <v>14</v>
      </c>
      <c r="B14" s="5" t="s">
        <v>14</v>
      </c>
      <c r="E14" s="39">
        <v>11</v>
      </c>
      <c r="F14" s="39" t="s">
        <v>400</v>
      </c>
      <c r="G14" s="39" t="s">
        <v>401</v>
      </c>
      <c r="H14" s="39" t="s">
        <v>413</v>
      </c>
      <c r="K14" s="33" t="s">
        <v>23</v>
      </c>
      <c r="L14" s="33" t="s">
        <v>23</v>
      </c>
      <c r="N14" s="33" t="s">
        <v>163</v>
      </c>
      <c r="O14" s="33" t="s">
        <v>163</v>
      </c>
      <c r="Q14" s="33" t="s">
        <v>281</v>
      </c>
      <c r="R14" s="33" t="s">
        <v>281</v>
      </c>
      <c r="T14" s="33" t="s">
        <v>297</v>
      </c>
      <c r="U14" s="33" t="s">
        <v>297</v>
      </c>
      <c r="W14" s="33" t="s">
        <v>332</v>
      </c>
      <c r="X14" s="33" t="s">
        <v>433</v>
      </c>
      <c r="AF14" s="33" t="s">
        <v>286</v>
      </c>
      <c r="AG14" s="33" t="s">
        <v>286</v>
      </c>
    </row>
    <row r="15" spans="1:36" ht="19.5" thickBot="1" x14ac:dyDescent="0.35">
      <c r="A15" s="5" t="s">
        <v>16</v>
      </c>
      <c r="B15" s="5" t="s">
        <v>16</v>
      </c>
      <c r="E15" s="40">
        <v>12</v>
      </c>
      <c r="F15" s="40" t="s">
        <v>402</v>
      </c>
      <c r="G15" s="40" t="s">
        <v>403</v>
      </c>
      <c r="H15" s="40" t="s">
        <v>457</v>
      </c>
      <c r="K15" s="33" t="s">
        <v>15</v>
      </c>
      <c r="L15" s="33" t="s">
        <v>15</v>
      </c>
      <c r="N15" s="33" t="s">
        <v>79</v>
      </c>
      <c r="O15" s="33" t="s">
        <v>79</v>
      </c>
      <c r="Q15" s="33" t="s">
        <v>40</v>
      </c>
      <c r="R15" s="33" t="s">
        <v>40</v>
      </c>
      <c r="T15" s="33" t="s">
        <v>119</v>
      </c>
      <c r="U15" s="33" t="s">
        <v>119</v>
      </c>
      <c r="W15" s="33" t="s">
        <v>100</v>
      </c>
      <c r="X15" s="33" t="s">
        <v>100</v>
      </c>
      <c r="AF15" s="33" t="s">
        <v>287</v>
      </c>
      <c r="AG15" s="33" t="s">
        <v>287</v>
      </c>
    </row>
    <row r="16" spans="1:36" ht="16.5" x14ac:dyDescent="0.3">
      <c r="A16" s="5" t="s">
        <v>18</v>
      </c>
      <c r="B16" s="5" t="s">
        <v>18</v>
      </c>
      <c r="K16" s="33" t="s">
        <v>5</v>
      </c>
      <c r="L16" s="33" t="s">
        <v>5</v>
      </c>
      <c r="N16" s="33" t="s">
        <v>70</v>
      </c>
      <c r="O16" s="33" t="s">
        <v>70</v>
      </c>
      <c r="Q16" s="33" t="s">
        <v>156</v>
      </c>
      <c r="R16" s="33" t="s">
        <v>156</v>
      </c>
      <c r="T16" s="33" t="s">
        <v>298</v>
      </c>
      <c r="U16" s="33" t="s">
        <v>298</v>
      </c>
      <c r="W16" s="33" t="s">
        <v>333</v>
      </c>
      <c r="X16" s="33" t="s">
        <v>333</v>
      </c>
      <c r="AF16" s="33" t="s">
        <v>54</v>
      </c>
      <c r="AG16" s="33" t="s">
        <v>54</v>
      </c>
    </row>
    <row r="17" spans="1:33" ht="16.5" x14ac:dyDescent="0.3">
      <c r="A17" s="5" t="s">
        <v>17</v>
      </c>
      <c r="B17" s="5" t="s">
        <v>17</v>
      </c>
      <c r="K17" s="33" t="s">
        <v>144</v>
      </c>
      <c r="L17" s="33" t="s">
        <v>144</v>
      </c>
      <c r="N17" s="33" t="s">
        <v>241</v>
      </c>
      <c r="O17" s="33" t="s">
        <v>419</v>
      </c>
      <c r="Q17" s="33" t="s">
        <v>157</v>
      </c>
      <c r="R17" s="33" t="s">
        <v>157</v>
      </c>
      <c r="T17" s="33" t="s">
        <v>118</v>
      </c>
      <c r="U17" s="33" t="s">
        <v>118</v>
      </c>
      <c r="W17" s="33" t="s">
        <v>113</v>
      </c>
      <c r="X17" s="33" t="s">
        <v>113</v>
      </c>
      <c r="AF17" s="33" t="s">
        <v>55</v>
      </c>
      <c r="AG17" s="33" t="s">
        <v>55</v>
      </c>
    </row>
    <row r="18" spans="1:33" ht="16.5" x14ac:dyDescent="0.3">
      <c r="A18" s="5" t="s">
        <v>232</v>
      </c>
      <c r="B18" s="5" t="s">
        <v>232</v>
      </c>
      <c r="K18" s="33" t="s">
        <v>24</v>
      </c>
      <c r="L18" s="33" t="s">
        <v>24</v>
      </c>
      <c r="N18" s="33" t="s">
        <v>76</v>
      </c>
      <c r="O18" s="33" t="s">
        <v>76</v>
      </c>
      <c r="Q18" s="33" t="s">
        <v>45</v>
      </c>
      <c r="R18" s="33" t="s">
        <v>45</v>
      </c>
      <c r="T18" s="33" t="s">
        <v>205</v>
      </c>
      <c r="U18" s="33" t="s">
        <v>205</v>
      </c>
      <c r="W18" s="33" t="s">
        <v>334</v>
      </c>
      <c r="X18" s="33" t="s">
        <v>334</v>
      </c>
      <c r="AF18" s="33" t="s">
        <v>375</v>
      </c>
      <c r="AG18" s="33" t="s">
        <v>375</v>
      </c>
    </row>
    <row r="19" spans="1:33" ht="16.5" x14ac:dyDescent="0.3">
      <c r="A19" s="5" t="s">
        <v>19</v>
      </c>
      <c r="B19" s="5" t="s">
        <v>19</v>
      </c>
      <c r="K19" s="33" t="s">
        <v>22</v>
      </c>
      <c r="L19" s="33" t="s">
        <v>22</v>
      </c>
      <c r="N19" s="33" t="s">
        <v>242</v>
      </c>
      <c r="O19" s="33" t="s">
        <v>420</v>
      </c>
      <c r="Q19" s="33" t="s">
        <v>36</v>
      </c>
      <c r="R19" s="33" t="s">
        <v>36</v>
      </c>
      <c r="T19" s="33" t="s">
        <v>187</v>
      </c>
      <c r="U19" s="33" t="s">
        <v>187</v>
      </c>
      <c r="W19" s="33" t="s">
        <v>335</v>
      </c>
      <c r="X19" s="33" t="s">
        <v>434</v>
      </c>
      <c r="AF19" s="33" t="s">
        <v>50</v>
      </c>
      <c r="AG19" s="33" t="s">
        <v>50</v>
      </c>
    </row>
    <row r="20" spans="1:33" ht="16.5" x14ac:dyDescent="0.3">
      <c r="A20" s="5" t="s">
        <v>24</v>
      </c>
      <c r="B20" s="5" t="s">
        <v>24</v>
      </c>
      <c r="K20" s="33" t="s">
        <v>21</v>
      </c>
      <c r="L20" s="33" t="s">
        <v>21</v>
      </c>
      <c r="N20" s="33" t="s">
        <v>72</v>
      </c>
      <c r="O20" s="33" t="s">
        <v>72</v>
      </c>
      <c r="Q20" s="33" t="s">
        <v>158</v>
      </c>
      <c r="R20" s="33" t="s">
        <v>158</v>
      </c>
      <c r="T20" s="33" t="s">
        <v>373</v>
      </c>
      <c r="U20" s="33" t="s">
        <v>373</v>
      </c>
      <c r="W20" s="33" t="s">
        <v>178</v>
      </c>
      <c r="X20" s="33" t="s">
        <v>178</v>
      </c>
      <c r="AF20" s="33" t="s">
        <v>288</v>
      </c>
      <c r="AG20" s="33" t="s">
        <v>288</v>
      </c>
    </row>
    <row r="21" spans="1:33" ht="16.5" x14ac:dyDescent="0.3">
      <c r="A21" s="5" t="s">
        <v>22</v>
      </c>
      <c r="B21" s="5" t="s">
        <v>22</v>
      </c>
      <c r="K21" s="33" t="s">
        <v>14</v>
      </c>
      <c r="L21" s="33" t="s">
        <v>14</v>
      </c>
      <c r="N21" s="33" t="s">
        <v>414</v>
      </c>
      <c r="O21" s="33" t="s">
        <v>414</v>
      </c>
      <c r="Q21" s="33" t="s">
        <v>38</v>
      </c>
      <c r="R21" s="33" t="s">
        <v>38</v>
      </c>
      <c r="T21" s="33" t="s">
        <v>299</v>
      </c>
      <c r="U21" s="33" t="s">
        <v>299</v>
      </c>
      <c r="W21" s="33" t="s">
        <v>140</v>
      </c>
      <c r="X21" s="33" t="s">
        <v>140</v>
      </c>
      <c r="AF21" s="33" t="s">
        <v>161</v>
      </c>
      <c r="AG21" s="33" t="s">
        <v>161</v>
      </c>
    </row>
    <row r="22" spans="1:33" ht="16.5" x14ac:dyDescent="0.3">
      <c r="A22" s="5" t="s">
        <v>234</v>
      </c>
      <c r="B22" s="5" t="s">
        <v>234</v>
      </c>
      <c r="K22" s="33" t="s">
        <v>227</v>
      </c>
      <c r="L22" s="33" t="s">
        <v>227</v>
      </c>
      <c r="N22" s="33" t="s">
        <v>193</v>
      </c>
      <c r="O22" s="33" t="s">
        <v>193</v>
      </c>
      <c r="Q22" s="33" t="s">
        <v>46</v>
      </c>
      <c r="R22" s="33" t="s">
        <v>46</v>
      </c>
      <c r="T22" s="33" t="s">
        <v>366</v>
      </c>
      <c r="U22" s="33" t="s">
        <v>421</v>
      </c>
      <c r="W22" s="33" t="s">
        <v>336</v>
      </c>
      <c r="X22" s="33" t="s">
        <v>336</v>
      </c>
      <c r="AF22" s="33" t="s">
        <v>53</v>
      </c>
      <c r="AG22" s="33" t="s">
        <v>53</v>
      </c>
    </row>
    <row r="23" spans="1:33" ht="16.5" x14ac:dyDescent="0.3">
      <c r="A23" s="5" t="s">
        <v>20</v>
      </c>
      <c r="B23" s="5" t="s">
        <v>20</v>
      </c>
      <c r="K23" s="33" t="s">
        <v>145</v>
      </c>
      <c r="L23" s="33" t="s">
        <v>145</v>
      </c>
      <c r="N23" s="33" t="s">
        <v>164</v>
      </c>
      <c r="O23" s="33" t="s">
        <v>164</v>
      </c>
      <c r="Q23" s="33" t="s">
        <v>37</v>
      </c>
      <c r="R23" s="33" t="s">
        <v>37</v>
      </c>
      <c r="T23" s="33" t="s">
        <v>120</v>
      </c>
      <c r="U23" s="33" t="s">
        <v>120</v>
      </c>
      <c r="W23" s="33" t="s">
        <v>96</v>
      </c>
      <c r="X23" s="33" t="s">
        <v>96</v>
      </c>
    </row>
    <row r="24" spans="1:33" ht="16.5" x14ac:dyDescent="0.3">
      <c r="A24" s="5" t="s">
        <v>144</v>
      </c>
      <c r="B24" s="5" t="s">
        <v>144</v>
      </c>
      <c r="K24" s="33" t="s">
        <v>9</v>
      </c>
      <c r="L24" s="33" t="s">
        <v>9</v>
      </c>
      <c r="N24" s="33" t="s">
        <v>243</v>
      </c>
      <c r="O24" s="33" t="s">
        <v>243</v>
      </c>
      <c r="Q24" s="33" t="s">
        <v>282</v>
      </c>
      <c r="R24" s="33" t="s">
        <v>282</v>
      </c>
      <c r="T24" s="33" t="s">
        <v>131</v>
      </c>
      <c r="U24" s="33" t="s">
        <v>131</v>
      </c>
      <c r="W24" s="33" t="s">
        <v>337</v>
      </c>
      <c r="X24" s="33" t="s">
        <v>337</v>
      </c>
    </row>
    <row r="25" spans="1:33" ht="16.5" x14ac:dyDescent="0.3">
      <c r="A25" s="5" t="s">
        <v>21</v>
      </c>
      <c r="B25" s="5" t="s">
        <v>21</v>
      </c>
      <c r="K25" s="33" t="s">
        <v>25</v>
      </c>
      <c r="L25" s="33" t="s">
        <v>25</v>
      </c>
      <c r="N25" s="33" t="s">
        <v>244</v>
      </c>
      <c r="O25" s="33" t="s">
        <v>421</v>
      </c>
      <c r="Q25" s="33" t="s">
        <v>44</v>
      </c>
      <c r="R25" s="33" t="s">
        <v>44</v>
      </c>
      <c r="T25" s="33" t="s">
        <v>300</v>
      </c>
      <c r="U25" s="33" t="s">
        <v>300</v>
      </c>
      <c r="W25" s="33" t="s">
        <v>92</v>
      </c>
      <c r="X25" s="33" t="s">
        <v>92</v>
      </c>
    </row>
    <row r="26" spans="1:33" ht="16.5" x14ac:dyDescent="0.3">
      <c r="A26" s="5" t="s">
        <v>23</v>
      </c>
      <c r="B26" s="5" t="s">
        <v>23</v>
      </c>
      <c r="K26" s="33" t="s">
        <v>11</v>
      </c>
      <c r="L26" s="33" t="s">
        <v>11</v>
      </c>
      <c r="N26" s="33" t="s">
        <v>61</v>
      </c>
      <c r="O26" s="33" t="s">
        <v>61</v>
      </c>
      <c r="Q26" s="33" t="s">
        <v>365</v>
      </c>
      <c r="R26" s="33" t="s">
        <v>417</v>
      </c>
      <c r="T26" s="33" t="s">
        <v>301</v>
      </c>
      <c r="U26" s="33" t="s">
        <v>435</v>
      </c>
      <c r="W26" s="33" t="s">
        <v>338</v>
      </c>
      <c r="X26" s="33" t="s">
        <v>338</v>
      </c>
    </row>
    <row r="27" spans="1:33" ht="16.5" x14ac:dyDescent="0.3">
      <c r="A27" s="5" t="s">
        <v>27</v>
      </c>
      <c r="B27" s="5" t="s">
        <v>27</v>
      </c>
      <c r="K27" s="33" t="s">
        <v>228</v>
      </c>
      <c r="L27" s="33" t="s">
        <v>228</v>
      </c>
      <c r="N27" s="33" t="s">
        <v>165</v>
      </c>
      <c r="O27" s="33" t="s">
        <v>165</v>
      </c>
      <c r="Q27" s="33" t="s">
        <v>283</v>
      </c>
      <c r="R27" s="33" t="s">
        <v>283</v>
      </c>
      <c r="T27" s="33" t="s">
        <v>302</v>
      </c>
      <c r="U27" s="33" t="s">
        <v>422</v>
      </c>
      <c r="W27" s="33" t="s">
        <v>339</v>
      </c>
      <c r="X27" s="33" t="s">
        <v>339</v>
      </c>
    </row>
    <row r="28" spans="1:33" ht="16.5" x14ac:dyDescent="0.3">
      <c r="A28" s="5" t="s">
        <v>142</v>
      </c>
      <c r="B28" s="5" t="s">
        <v>142</v>
      </c>
      <c r="K28" s="33" t="s">
        <v>27</v>
      </c>
      <c r="L28" s="33" t="s">
        <v>27</v>
      </c>
      <c r="N28" s="33" t="s">
        <v>83</v>
      </c>
      <c r="O28" s="33" t="s">
        <v>83</v>
      </c>
      <c r="Q28" s="33" t="s">
        <v>159</v>
      </c>
      <c r="R28" s="33" t="s">
        <v>159</v>
      </c>
      <c r="T28" s="33" t="s">
        <v>372</v>
      </c>
      <c r="U28" s="33" t="s">
        <v>423</v>
      </c>
      <c r="W28" s="33" t="s">
        <v>179</v>
      </c>
      <c r="X28" s="33" t="s">
        <v>179</v>
      </c>
    </row>
    <row r="29" spans="1:33" ht="16.5" x14ac:dyDescent="0.3">
      <c r="A29" s="5" t="s">
        <v>145</v>
      </c>
      <c r="B29" s="5" t="s">
        <v>145</v>
      </c>
      <c r="K29" s="33" t="s">
        <v>29</v>
      </c>
      <c r="L29" s="33" t="s">
        <v>29</v>
      </c>
      <c r="N29" s="33" t="s">
        <v>63</v>
      </c>
      <c r="O29" s="33" t="s">
        <v>63</v>
      </c>
      <c r="Q29" s="33" t="s">
        <v>35</v>
      </c>
      <c r="R29" s="33" t="s">
        <v>35</v>
      </c>
      <c r="T29" s="33" t="s">
        <v>303</v>
      </c>
      <c r="U29" s="33" t="s">
        <v>303</v>
      </c>
      <c r="W29" s="33" t="s">
        <v>204</v>
      </c>
      <c r="X29" s="33" t="s">
        <v>204</v>
      </c>
    </row>
    <row r="30" spans="1:33" ht="16.5" x14ac:dyDescent="0.3">
      <c r="A30" s="5" t="s">
        <v>28</v>
      </c>
      <c r="B30" s="5" t="s">
        <v>28</v>
      </c>
      <c r="K30" s="33" t="s">
        <v>146</v>
      </c>
      <c r="L30" s="33" t="s">
        <v>146</v>
      </c>
      <c r="N30" s="33" t="s">
        <v>363</v>
      </c>
      <c r="O30" s="33" t="s">
        <v>422</v>
      </c>
      <c r="Q30" s="33" t="s">
        <v>42</v>
      </c>
      <c r="R30" s="33" t="s">
        <v>42</v>
      </c>
      <c r="T30" s="33" t="s">
        <v>304</v>
      </c>
      <c r="U30" s="33" t="s">
        <v>304</v>
      </c>
      <c r="W30" s="33" t="s">
        <v>196</v>
      </c>
      <c r="X30" s="33" t="s">
        <v>196</v>
      </c>
    </row>
    <row r="31" spans="1:33" ht="16.5" x14ac:dyDescent="0.3">
      <c r="A31" s="5" t="s">
        <v>148</v>
      </c>
      <c r="B31" s="5" t="s">
        <v>148</v>
      </c>
      <c r="K31" s="33" t="s">
        <v>229</v>
      </c>
      <c r="L31" s="33" t="s">
        <v>229</v>
      </c>
      <c r="N31" s="33" t="s">
        <v>359</v>
      </c>
      <c r="O31" s="33" t="s">
        <v>359</v>
      </c>
      <c r="Q31" s="33" t="s">
        <v>39</v>
      </c>
      <c r="R31" s="33" t="s">
        <v>39</v>
      </c>
      <c r="T31" s="33" t="s">
        <v>134</v>
      </c>
      <c r="U31" s="33" t="s">
        <v>134</v>
      </c>
      <c r="W31" s="33" t="s">
        <v>340</v>
      </c>
      <c r="X31" s="33" t="s">
        <v>435</v>
      </c>
    </row>
    <row r="32" spans="1:33" ht="16.5" x14ac:dyDescent="0.3">
      <c r="A32" s="5" t="s">
        <v>25</v>
      </c>
      <c r="B32" s="5" t="s">
        <v>25</v>
      </c>
      <c r="K32" s="33" t="s">
        <v>8</v>
      </c>
      <c r="L32" s="33" t="s">
        <v>8</v>
      </c>
      <c r="N32" s="33" t="s">
        <v>245</v>
      </c>
      <c r="O32" s="33" t="s">
        <v>423</v>
      </c>
      <c r="Q32" s="33" t="s">
        <v>284</v>
      </c>
      <c r="R32" s="33" t="s">
        <v>284</v>
      </c>
      <c r="T32" s="33" t="s">
        <v>305</v>
      </c>
      <c r="U32" s="33" t="s">
        <v>305</v>
      </c>
      <c r="W32" s="33" t="s">
        <v>88</v>
      </c>
      <c r="X32" s="33" t="s">
        <v>88</v>
      </c>
    </row>
    <row r="33" spans="1:24" ht="16.5" x14ac:dyDescent="0.3">
      <c r="A33" s="5" t="s">
        <v>30</v>
      </c>
      <c r="B33" s="5" t="s">
        <v>30</v>
      </c>
      <c r="K33" s="33" t="s">
        <v>191</v>
      </c>
      <c r="L33" s="33" t="s">
        <v>191</v>
      </c>
      <c r="N33" s="33" t="s">
        <v>246</v>
      </c>
      <c r="O33" s="33" t="s">
        <v>246</v>
      </c>
      <c r="T33" s="33" t="s">
        <v>133</v>
      </c>
      <c r="U33" s="33" t="s">
        <v>133</v>
      </c>
      <c r="W33" s="33" t="s">
        <v>341</v>
      </c>
      <c r="X33" s="33" t="s">
        <v>341</v>
      </c>
    </row>
    <row r="34" spans="1:24" ht="15.75" x14ac:dyDescent="0.25">
      <c r="A34" s="2" t="s">
        <v>217</v>
      </c>
      <c r="B34" s="2" t="s">
        <v>217</v>
      </c>
      <c r="K34" s="33" t="s">
        <v>230</v>
      </c>
      <c r="L34" s="33" t="s">
        <v>417</v>
      </c>
      <c r="N34" s="33" t="s">
        <v>73</v>
      </c>
      <c r="O34" s="33" t="s">
        <v>73</v>
      </c>
      <c r="T34" s="33" t="s">
        <v>122</v>
      </c>
      <c r="U34" s="33" t="s">
        <v>122</v>
      </c>
      <c r="W34" s="33" t="s">
        <v>367</v>
      </c>
      <c r="X34" s="33" t="s">
        <v>367</v>
      </c>
    </row>
    <row r="35" spans="1:24" ht="16.5" x14ac:dyDescent="0.3">
      <c r="A35" s="5" t="s">
        <v>31</v>
      </c>
      <c r="B35" s="5" t="s">
        <v>31</v>
      </c>
      <c r="K35" s="33" t="s">
        <v>231</v>
      </c>
      <c r="L35" s="33" t="s">
        <v>231</v>
      </c>
      <c r="N35" s="33" t="s">
        <v>166</v>
      </c>
      <c r="O35" s="33" t="s">
        <v>166</v>
      </c>
      <c r="T35" s="33" t="s">
        <v>306</v>
      </c>
      <c r="U35" s="33" t="s">
        <v>306</v>
      </c>
      <c r="W35" s="33" t="s">
        <v>180</v>
      </c>
      <c r="X35" s="33" t="s">
        <v>180</v>
      </c>
    </row>
    <row r="36" spans="1:24" ht="16.5" x14ac:dyDescent="0.3">
      <c r="A36" s="5" t="s">
        <v>32</v>
      </c>
      <c r="B36" s="5" t="s">
        <v>32</v>
      </c>
      <c r="K36" s="33" t="s">
        <v>20</v>
      </c>
      <c r="L36" s="33" t="s">
        <v>20</v>
      </c>
      <c r="N36" s="33" t="s">
        <v>167</v>
      </c>
      <c r="O36" s="33" t="s">
        <v>167</v>
      </c>
      <c r="T36" s="33" t="s">
        <v>307</v>
      </c>
      <c r="U36" s="33" t="s">
        <v>436</v>
      </c>
      <c r="W36" s="33" t="s">
        <v>95</v>
      </c>
      <c r="X36" s="33" t="s">
        <v>95</v>
      </c>
    </row>
    <row r="37" spans="1:24" ht="16.5" x14ac:dyDescent="0.3">
      <c r="A37" s="5" t="s">
        <v>34</v>
      </c>
      <c r="B37" s="5" t="s">
        <v>34</v>
      </c>
      <c r="K37" s="33" t="s">
        <v>192</v>
      </c>
      <c r="L37" s="33" t="s">
        <v>192</v>
      </c>
      <c r="N37" s="33" t="s">
        <v>247</v>
      </c>
      <c r="O37" s="33" t="s">
        <v>247</v>
      </c>
      <c r="T37" s="33" t="s">
        <v>308</v>
      </c>
      <c r="U37" s="33" t="s">
        <v>308</v>
      </c>
      <c r="W37" s="33" t="s">
        <v>103</v>
      </c>
      <c r="X37" s="33" t="s">
        <v>103</v>
      </c>
    </row>
    <row r="38" spans="1:24" ht="15.75" x14ac:dyDescent="0.25">
      <c r="A38" s="2" t="s">
        <v>219</v>
      </c>
      <c r="B38" s="2" t="s">
        <v>219</v>
      </c>
      <c r="K38" s="33" t="s">
        <v>232</v>
      </c>
      <c r="L38" s="33" t="s">
        <v>232</v>
      </c>
      <c r="N38" s="33" t="s">
        <v>200</v>
      </c>
      <c r="O38" s="33" t="s">
        <v>200</v>
      </c>
      <c r="T38" s="33" t="s">
        <v>188</v>
      </c>
      <c r="U38" s="33" t="s">
        <v>188</v>
      </c>
      <c r="W38" s="33" t="s">
        <v>342</v>
      </c>
      <c r="X38" s="33" t="s">
        <v>342</v>
      </c>
    </row>
    <row r="39" spans="1:24" ht="16.5" x14ac:dyDescent="0.3">
      <c r="A39" s="5" t="s">
        <v>36</v>
      </c>
      <c r="B39" s="5" t="s">
        <v>36</v>
      </c>
      <c r="K39" s="33" t="s">
        <v>16</v>
      </c>
      <c r="L39" s="33" t="s">
        <v>16</v>
      </c>
      <c r="N39" s="33" t="s">
        <v>248</v>
      </c>
      <c r="O39" s="33" t="s">
        <v>248</v>
      </c>
      <c r="T39" s="33" t="s">
        <v>309</v>
      </c>
      <c r="U39" s="33" t="s">
        <v>309</v>
      </c>
      <c r="W39" s="33" t="s">
        <v>105</v>
      </c>
      <c r="X39" s="33" t="s">
        <v>105</v>
      </c>
    </row>
    <row r="40" spans="1:24" ht="16.5" x14ac:dyDescent="0.3">
      <c r="A40" s="5" t="s">
        <v>37</v>
      </c>
      <c r="B40" s="5" t="s">
        <v>37</v>
      </c>
      <c r="K40" s="33" t="s">
        <v>10</v>
      </c>
      <c r="L40" s="33" t="s">
        <v>10</v>
      </c>
      <c r="N40" s="33" t="s">
        <v>249</v>
      </c>
      <c r="O40" s="33" t="s">
        <v>249</v>
      </c>
      <c r="T40" s="33" t="s">
        <v>310</v>
      </c>
      <c r="U40" s="33" t="s">
        <v>437</v>
      </c>
      <c r="W40" s="33" t="s">
        <v>343</v>
      </c>
      <c r="X40" s="33" t="s">
        <v>424</v>
      </c>
    </row>
    <row r="41" spans="1:24" ht="16.5" x14ac:dyDescent="0.3">
      <c r="A41" s="5" t="s">
        <v>39</v>
      </c>
      <c r="B41" s="5" t="s">
        <v>39</v>
      </c>
      <c r="K41" s="33" t="s">
        <v>233</v>
      </c>
      <c r="L41" s="33" t="s">
        <v>233</v>
      </c>
      <c r="N41" s="33" t="s">
        <v>81</v>
      </c>
      <c r="O41" s="33" t="s">
        <v>81</v>
      </c>
      <c r="T41" s="33" t="s">
        <v>311</v>
      </c>
      <c r="U41" s="33" t="s">
        <v>438</v>
      </c>
      <c r="W41" s="33" t="s">
        <v>344</v>
      </c>
      <c r="X41" s="33" t="s">
        <v>344</v>
      </c>
    </row>
    <row r="42" spans="1:24" ht="16.5" x14ac:dyDescent="0.3">
      <c r="A42" s="5" t="s">
        <v>35</v>
      </c>
      <c r="B42" s="5" t="s">
        <v>35</v>
      </c>
      <c r="K42" s="33" t="s">
        <v>26</v>
      </c>
      <c r="L42" s="33" t="s">
        <v>26</v>
      </c>
      <c r="N42" s="33" t="s">
        <v>250</v>
      </c>
      <c r="O42" s="33" t="s">
        <v>424</v>
      </c>
      <c r="T42" s="33" t="s">
        <v>312</v>
      </c>
      <c r="U42" s="33" t="s">
        <v>425</v>
      </c>
      <c r="W42" s="33" t="s">
        <v>181</v>
      </c>
      <c r="X42" s="33" t="s">
        <v>181</v>
      </c>
    </row>
    <row r="43" spans="1:24" ht="16.5" x14ac:dyDescent="0.3">
      <c r="A43" s="5" t="s">
        <v>41</v>
      </c>
      <c r="B43" s="5" t="s">
        <v>41</v>
      </c>
      <c r="K43" s="33" t="s">
        <v>234</v>
      </c>
      <c r="L43" s="33" t="s">
        <v>418</v>
      </c>
      <c r="N43" s="33" t="s">
        <v>251</v>
      </c>
      <c r="O43" s="33" t="s">
        <v>251</v>
      </c>
      <c r="T43" s="33" t="s">
        <v>313</v>
      </c>
      <c r="U43" s="33" t="s">
        <v>439</v>
      </c>
      <c r="W43" s="33" t="s">
        <v>112</v>
      </c>
      <c r="X43" s="33" t="s">
        <v>112</v>
      </c>
    </row>
    <row r="44" spans="1:24" ht="16.5" x14ac:dyDescent="0.3">
      <c r="A44" s="5" t="s">
        <v>40</v>
      </c>
      <c r="B44" s="5" t="s">
        <v>40</v>
      </c>
      <c r="K44" s="33" t="s">
        <v>17</v>
      </c>
      <c r="L44" s="33" t="s">
        <v>17</v>
      </c>
      <c r="N44" s="33" t="s">
        <v>168</v>
      </c>
      <c r="O44" s="33" t="s">
        <v>168</v>
      </c>
      <c r="T44" s="33" t="s">
        <v>121</v>
      </c>
      <c r="U44" s="33" t="s">
        <v>121</v>
      </c>
      <c r="W44" s="33" t="s">
        <v>110</v>
      </c>
      <c r="X44" s="33" t="s">
        <v>110</v>
      </c>
    </row>
    <row r="45" spans="1:24" ht="16.5" x14ac:dyDescent="0.3">
      <c r="A45" s="5" t="s">
        <v>42</v>
      </c>
      <c r="B45" s="5" t="s">
        <v>42</v>
      </c>
      <c r="K45" s="33" t="s">
        <v>7</v>
      </c>
      <c r="L45" s="33" t="s">
        <v>7</v>
      </c>
      <c r="N45" s="33" t="s">
        <v>66</v>
      </c>
      <c r="O45" s="33" t="s">
        <v>66</v>
      </c>
      <c r="T45" s="33" t="s">
        <v>129</v>
      </c>
      <c r="U45" s="33" t="s">
        <v>129</v>
      </c>
      <c r="W45" s="33" t="s">
        <v>99</v>
      </c>
      <c r="X45" s="33" t="s">
        <v>99</v>
      </c>
    </row>
    <row r="46" spans="1:24" ht="16.5" x14ac:dyDescent="0.3">
      <c r="A46" s="5" t="s">
        <v>43</v>
      </c>
      <c r="B46" s="5" t="s">
        <v>43</v>
      </c>
      <c r="K46" s="33" t="s">
        <v>235</v>
      </c>
      <c r="L46" s="33" t="s">
        <v>235</v>
      </c>
      <c r="N46" s="33" t="s">
        <v>252</v>
      </c>
      <c r="O46" s="33" t="s">
        <v>252</v>
      </c>
      <c r="T46" s="33" t="s">
        <v>314</v>
      </c>
      <c r="U46" s="33" t="s">
        <v>314</v>
      </c>
      <c r="W46" s="33" t="s">
        <v>345</v>
      </c>
      <c r="X46" s="33" t="s">
        <v>345</v>
      </c>
    </row>
    <row r="47" spans="1:24" ht="16.5" x14ac:dyDescent="0.3">
      <c r="A47" s="5" t="s">
        <v>278</v>
      </c>
      <c r="B47" s="5" t="s">
        <v>278</v>
      </c>
      <c r="K47" s="33" t="s">
        <v>147</v>
      </c>
      <c r="L47" s="33" t="s">
        <v>147</v>
      </c>
      <c r="N47" s="33" t="s">
        <v>253</v>
      </c>
      <c r="O47" s="33" t="s">
        <v>253</v>
      </c>
      <c r="T47" s="33" t="s">
        <v>125</v>
      </c>
      <c r="U47" s="33" t="s">
        <v>125</v>
      </c>
      <c r="W47" s="33" t="s">
        <v>98</v>
      </c>
      <c r="X47" s="33" t="s">
        <v>98</v>
      </c>
    </row>
    <row r="48" spans="1:24" ht="16.5" x14ac:dyDescent="0.3">
      <c r="A48" s="5" t="s">
        <v>44</v>
      </c>
      <c r="B48" s="5" t="s">
        <v>44</v>
      </c>
      <c r="K48" s="33" t="s">
        <v>148</v>
      </c>
      <c r="L48" s="33" t="s">
        <v>148</v>
      </c>
      <c r="N48" s="33" t="s">
        <v>254</v>
      </c>
      <c r="O48" s="33" t="s">
        <v>254</v>
      </c>
      <c r="T48" s="33" t="s">
        <v>315</v>
      </c>
      <c r="U48" s="33" t="s">
        <v>315</v>
      </c>
      <c r="W48" s="33" t="s">
        <v>182</v>
      </c>
      <c r="X48" s="33" t="s">
        <v>182</v>
      </c>
    </row>
    <row r="49" spans="1:24" ht="16.5" x14ac:dyDescent="0.3">
      <c r="A49" s="5" t="s">
        <v>38</v>
      </c>
      <c r="B49" s="5" t="s">
        <v>38</v>
      </c>
      <c r="K49" s="33" t="s">
        <v>236</v>
      </c>
      <c r="L49" s="33" t="s">
        <v>236</v>
      </c>
      <c r="N49" s="33" t="s">
        <v>255</v>
      </c>
      <c r="O49" s="33" t="s">
        <v>255</v>
      </c>
      <c r="T49" s="33" t="s">
        <v>116</v>
      </c>
      <c r="U49" s="33" t="s">
        <v>116</v>
      </c>
      <c r="W49" s="33" t="s">
        <v>346</v>
      </c>
      <c r="X49" s="33" t="s">
        <v>346</v>
      </c>
    </row>
    <row r="50" spans="1:24" ht="16.5" x14ac:dyDescent="0.3">
      <c r="A50" s="5" t="s">
        <v>46</v>
      </c>
      <c r="B50" s="5" t="s">
        <v>46</v>
      </c>
      <c r="K50" s="33" t="s">
        <v>195</v>
      </c>
      <c r="L50" s="33" t="s">
        <v>195</v>
      </c>
      <c r="N50" s="33" t="s">
        <v>256</v>
      </c>
      <c r="O50" s="33" t="s">
        <v>425</v>
      </c>
      <c r="T50" s="33" t="s">
        <v>316</v>
      </c>
      <c r="U50" s="33" t="s">
        <v>316</v>
      </c>
      <c r="W50" s="33" t="s">
        <v>183</v>
      </c>
      <c r="X50" s="33" t="s">
        <v>183</v>
      </c>
    </row>
    <row r="51" spans="1:24" ht="16.5" x14ac:dyDescent="0.3">
      <c r="A51" s="5" t="s">
        <v>47</v>
      </c>
      <c r="B51" s="5" t="s">
        <v>47</v>
      </c>
      <c r="K51" s="33" t="s">
        <v>458</v>
      </c>
      <c r="L51" s="33" t="s">
        <v>458</v>
      </c>
      <c r="N51" s="33" t="s">
        <v>75</v>
      </c>
      <c r="O51" s="33" t="s">
        <v>75</v>
      </c>
      <c r="T51" s="33" t="s">
        <v>317</v>
      </c>
      <c r="U51" s="33" t="s">
        <v>426</v>
      </c>
      <c r="W51" s="33" t="s">
        <v>184</v>
      </c>
      <c r="X51" s="33" t="s">
        <v>184</v>
      </c>
    </row>
    <row r="52" spans="1:24" ht="16.5" x14ac:dyDescent="0.3">
      <c r="A52" s="5" t="s">
        <v>284</v>
      </c>
      <c r="B52" s="5" t="s">
        <v>284</v>
      </c>
      <c r="K52" s="33" t="s">
        <v>18</v>
      </c>
      <c r="L52" s="33" t="s">
        <v>18</v>
      </c>
      <c r="N52" s="33" t="s">
        <v>71</v>
      </c>
      <c r="O52" s="33" t="s">
        <v>71</v>
      </c>
      <c r="T52" s="33" t="s">
        <v>136</v>
      </c>
      <c r="U52" s="33" t="s">
        <v>136</v>
      </c>
      <c r="W52" s="33" t="s">
        <v>415</v>
      </c>
      <c r="X52" s="33" t="s">
        <v>415</v>
      </c>
    </row>
    <row r="53" spans="1:24" ht="16.5" x14ac:dyDescent="0.3">
      <c r="A53" s="5" t="s">
        <v>48</v>
      </c>
      <c r="B53" s="5" t="s">
        <v>48</v>
      </c>
      <c r="K53" s="33" t="s">
        <v>19</v>
      </c>
      <c r="L53" s="33" t="s">
        <v>19</v>
      </c>
      <c r="N53" s="33" t="s">
        <v>65</v>
      </c>
      <c r="O53" s="33" t="s">
        <v>65</v>
      </c>
      <c r="T53" s="33" t="s">
        <v>318</v>
      </c>
      <c r="U53" s="33" t="s">
        <v>318</v>
      </c>
      <c r="W53" s="33" t="s">
        <v>347</v>
      </c>
      <c r="X53" s="33" t="s">
        <v>347</v>
      </c>
    </row>
    <row r="54" spans="1:24" ht="16.5" x14ac:dyDescent="0.3">
      <c r="A54" s="5" t="s">
        <v>45</v>
      </c>
      <c r="B54" s="5" t="s">
        <v>45</v>
      </c>
      <c r="K54" s="33" t="s">
        <v>6</v>
      </c>
      <c r="L54" s="33" t="s">
        <v>6</v>
      </c>
      <c r="N54" s="33" t="s">
        <v>362</v>
      </c>
      <c r="O54" s="33" t="s">
        <v>362</v>
      </c>
      <c r="T54" s="33" t="s">
        <v>319</v>
      </c>
      <c r="U54" s="33" t="s">
        <v>427</v>
      </c>
      <c r="W54" s="33" t="s">
        <v>109</v>
      </c>
      <c r="X54" s="33" t="s">
        <v>109</v>
      </c>
    </row>
    <row r="55" spans="1:24" ht="16.5" x14ac:dyDescent="0.3">
      <c r="A55" s="5" t="s">
        <v>49</v>
      </c>
      <c r="B55" s="5" t="s">
        <v>49</v>
      </c>
      <c r="K55" s="33" t="s">
        <v>149</v>
      </c>
      <c r="L55" s="33" t="s">
        <v>149</v>
      </c>
      <c r="N55" s="33" t="s">
        <v>257</v>
      </c>
      <c r="O55" s="33" t="s">
        <v>426</v>
      </c>
      <c r="T55" s="33" t="s">
        <v>123</v>
      </c>
      <c r="U55" s="33" t="s">
        <v>123</v>
      </c>
      <c r="W55" s="33" t="s">
        <v>348</v>
      </c>
      <c r="X55" s="33" t="s">
        <v>436</v>
      </c>
    </row>
    <row r="56" spans="1:24" ht="15.75" x14ac:dyDescent="0.25">
      <c r="A56" s="2" t="s">
        <v>220</v>
      </c>
      <c r="B56" s="2" t="s">
        <v>220</v>
      </c>
      <c r="K56" s="33" t="s">
        <v>237</v>
      </c>
      <c r="L56" s="33" t="s">
        <v>237</v>
      </c>
      <c r="N56" s="33" t="s">
        <v>258</v>
      </c>
      <c r="O56" s="33" t="s">
        <v>427</v>
      </c>
      <c r="T56" s="33" t="s">
        <v>126</v>
      </c>
      <c r="U56" s="33" t="s">
        <v>126</v>
      </c>
      <c r="W56" s="33" t="s">
        <v>107</v>
      </c>
      <c r="X56" s="33" t="s">
        <v>107</v>
      </c>
    </row>
    <row r="57" spans="1:24" ht="16.5" x14ac:dyDescent="0.3">
      <c r="A57" s="5" t="s">
        <v>50</v>
      </c>
      <c r="B57" s="5" t="s">
        <v>50</v>
      </c>
      <c r="K57" s="33" t="s">
        <v>456</v>
      </c>
      <c r="L57" s="33" t="s">
        <v>456</v>
      </c>
      <c r="N57" s="33" t="s">
        <v>360</v>
      </c>
      <c r="O57" s="33" t="s">
        <v>360</v>
      </c>
      <c r="T57" s="33" t="s">
        <v>135</v>
      </c>
      <c r="U57" s="33" t="s">
        <v>135</v>
      </c>
      <c r="W57" s="33" t="s">
        <v>108</v>
      </c>
      <c r="X57" s="33" t="s">
        <v>108</v>
      </c>
    </row>
    <row r="58" spans="1:24" ht="16.5" x14ac:dyDescent="0.3">
      <c r="A58" s="5" t="s">
        <v>52</v>
      </c>
      <c r="B58" s="5" t="s">
        <v>52</v>
      </c>
      <c r="K58" s="33"/>
      <c r="L58" s="33"/>
      <c r="N58" s="33" t="s">
        <v>259</v>
      </c>
      <c r="O58" s="33" t="s">
        <v>259</v>
      </c>
      <c r="T58" s="33" t="s">
        <v>320</v>
      </c>
      <c r="U58" s="33" t="s">
        <v>428</v>
      </c>
      <c r="W58" s="33" t="s">
        <v>349</v>
      </c>
      <c r="X58" s="33" t="s">
        <v>349</v>
      </c>
    </row>
    <row r="59" spans="1:24" ht="16.5" x14ac:dyDescent="0.3">
      <c r="A59" s="5" t="s">
        <v>51</v>
      </c>
      <c r="B59" s="5" t="s">
        <v>51</v>
      </c>
      <c r="N59" s="33" t="s">
        <v>361</v>
      </c>
      <c r="O59" s="33" t="s">
        <v>418</v>
      </c>
      <c r="T59" s="33" t="s">
        <v>132</v>
      </c>
      <c r="U59" s="33" t="s">
        <v>132</v>
      </c>
      <c r="W59" s="33" t="s">
        <v>350</v>
      </c>
      <c r="X59" s="33" t="s">
        <v>437</v>
      </c>
    </row>
    <row r="60" spans="1:24" ht="16.5" x14ac:dyDescent="0.3">
      <c r="A60" s="5" t="s">
        <v>53</v>
      </c>
      <c r="B60" s="5" t="s">
        <v>53</v>
      </c>
      <c r="N60" s="33" t="s">
        <v>80</v>
      </c>
      <c r="O60" s="33" t="s">
        <v>80</v>
      </c>
      <c r="T60" s="33" t="s">
        <v>321</v>
      </c>
      <c r="U60" s="33" t="s">
        <v>429</v>
      </c>
      <c r="W60" s="33" t="s">
        <v>351</v>
      </c>
      <c r="X60" s="33" t="s">
        <v>438</v>
      </c>
    </row>
    <row r="61" spans="1:24" ht="16.5" x14ac:dyDescent="0.3">
      <c r="A61" s="5" t="s">
        <v>54</v>
      </c>
      <c r="B61" s="5" t="s">
        <v>54</v>
      </c>
      <c r="N61" s="33" t="s">
        <v>77</v>
      </c>
      <c r="O61" s="33" t="s">
        <v>77</v>
      </c>
      <c r="T61" s="33" t="s">
        <v>322</v>
      </c>
      <c r="U61" s="33" t="s">
        <v>430</v>
      </c>
      <c r="W61" s="33" t="s">
        <v>352</v>
      </c>
      <c r="X61" s="33" t="s">
        <v>439</v>
      </c>
    </row>
    <row r="62" spans="1:24" ht="16.5" x14ac:dyDescent="0.3">
      <c r="A62" s="5" t="s">
        <v>56</v>
      </c>
      <c r="B62" s="5" t="s">
        <v>56</v>
      </c>
      <c r="N62" s="33" t="s">
        <v>260</v>
      </c>
      <c r="O62" s="33" t="s">
        <v>260</v>
      </c>
      <c r="T62" s="33" t="s">
        <v>323</v>
      </c>
      <c r="U62" s="33" t="s">
        <v>323</v>
      </c>
      <c r="W62" s="33" t="s">
        <v>89</v>
      </c>
      <c r="X62" s="33" t="s">
        <v>89</v>
      </c>
    </row>
    <row r="63" spans="1:24" ht="16.5" x14ac:dyDescent="0.3">
      <c r="A63" s="5" t="s">
        <v>57</v>
      </c>
      <c r="B63" s="5" t="s">
        <v>57</v>
      </c>
      <c r="N63" s="33" t="s">
        <v>261</v>
      </c>
      <c r="O63" s="33" t="s">
        <v>261</v>
      </c>
      <c r="T63" s="33" t="s">
        <v>127</v>
      </c>
      <c r="U63" s="33" t="s">
        <v>127</v>
      </c>
      <c r="W63" s="33" t="s">
        <v>111</v>
      </c>
      <c r="X63" s="33" t="s">
        <v>111</v>
      </c>
    </row>
    <row r="64" spans="1:24" ht="16.5" x14ac:dyDescent="0.3">
      <c r="A64" s="5" t="s">
        <v>55</v>
      </c>
      <c r="B64" s="5" t="s">
        <v>55</v>
      </c>
      <c r="N64" s="33" t="s">
        <v>67</v>
      </c>
      <c r="O64" s="33" t="s">
        <v>67</v>
      </c>
      <c r="T64" s="33" t="s">
        <v>128</v>
      </c>
      <c r="U64" s="33" t="s">
        <v>128</v>
      </c>
      <c r="W64" s="33" t="s">
        <v>197</v>
      </c>
      <c r="X64" s="33" t="s">
        <v>197</v>
      </c>
    </row>
    <row r="65" spans="1:24" ht="16.5" x14ac:dyDescent="0.3">
      <c r="A65" s="5" t="s">
        <v>58</v>
      </c>
      <c r="B65" s="5" t="s">
        <v>58</v>
      </c>
      <c r="N65" s="33" t="s">
        <v>262</v>
      </c>
      <c r="O65" s="33" t="s">
        <v>262</v>
      </c>
      <c r="T65" s="33" t="s">
        <v>324</v>
      </c>
      <c r="U65" s="33" t="s">
        <v>431</v>
      </c>
      <c r="W65" s="33" t="s">
        <v>201</v>
      </c>
      <c r="X65" s="33" t="s">
        <v>201</v>
      </c>
    </row>
    <row r="66" spans="1:24" ht="16.5" x14ac:dyDescent="0.3">
      <c r="A66" s="5" t="s">
        <v>59</v>
      </c>
      <c r="B66" s="5" t="s">
        <v>59</v>
      </c>
      <c r="N66" s="33" t="s">
        <v>169</v>
      </c>
      <c r="O66" s="33" t="s">
        <v>169</v>
      </c>
      <c r="T66" s="33" t="s">
        <v>325</v>
      </c>
      <c r="U66" s="33" t="s">
        <v>325</v>
      </c>
      <c r="W66" s="33" t="s">
        <v>101</v>
      </c>
      <c r="X66" s="33" t="s">
        <v>101</v>
      </c>
    </row>
    <row r="67" spans="1:24" ht="16.5" x14ac:dyDescent="0.3">
      <c r="A67" s="5" t="s">
        <v>288</v>
      </c>
      <c r="B67" s="5" t="s">
        <v>288</v>
      </c>
      <c r="N67" s="33" t="s">
        <v>82</v>
      </c>
      <c r="O67" s="33" t="s">
        <v>82</v>
      </c>
      <c r="T67" s="33" t="s">
        <v>326</v>
      </c>
      <c r="U67" s="33" t="s">
        <v>171</v>
      </c>
      <c r="W67" s="33" t="s">
        <v>104</v>
      </c>
      <c r="X67" s="33" t="s">
        <v>104</v>
      </c>
    </row>
    <row r="68" spans="1:24" ht="16.5" x14ac:dyDescent="0.3">
      <c r="A68" s="5" t="s">
        <v>60</v>
      </c>
      <c r="B68" s="5" t="s">
        <v>60</v>
      </c>
      <c r="N68" s="33" t="s">
        <v>263</v>
      </c>
      <c r="O68" s="33" t="s">
        <v>428</v>
      </c>
      <c r="T68" s="33" t="s">
        <v>130</v>
      </c>
      <c r="U68" s="33" t="s">
        <v>130</v>
      </c>
      <c r="W68" s="33" t="s">
        <v>368</v>
      </c>
      <c r="X68" s="33" t="s">
        <v>368</v>
      </c>
    </row>
    <row r="69" spans="1:24" ht="15.75" x14ac:dyDescent="0.25">
      <c r="A69" s="2" t="s">
        <v>216</v>
      </c>
      <c r="B69" s="2" t="s">
        <v>216</v>
      </c>
      <c r="N69" s="33" t="s">
        <v>264</v>
      </c>
      <c r="O69" s="33" t="s">
        <v>429</v>
      </c>
      <c r="T69" s="33" t="s">
        <v>124</v>
      </c>
      <c r="U69" s="33" t="s">
        <v>124</v>
      </c>
      <c r="W69" s="33" t="s">
        <v>93</v>
      </c>
      <c r="X69" s="33" t="s">
        <v>93</v>
      </c>
    </row>
    <row r="70" spans="1:24" ht="16.5" x14ac:dyDescent="0.3">
      <c r="A70" s="5" t="s">
        <v>61</v>
      </c>
      <c r="B70" s="5" t="s">
        <v>61</v>
      </c>
      <c r="N70" s="33" t="s">
        <v>265</v>
      </c>
      <c r="O70" s="33" t="s">
        <v>265</v>
      </c>
      <c r="T70" s="33" t="s">
        <v>115</v>
      </c>
      <c r="U70" s="33" t="s">
        <v>115</v>
      </c>
      <c r="W70" s="33" t="s">
        <v>353</v>
      </c>
      <c r="X70" s="33" t="s">
        <v>353</v>
      </c>
    </row>
    <row r="71" spans="1:24" ht="16.5" x14ac:dyDescent="0.3">
      <c r="A71" s="5" t="s">
        <v>62</v>
      </c>
      <c r="B71" s="5" t="s">
        <v>62</v>
      </c>
      <c r="N71" s="33" t="s">
        <v>266</v>
      </c>
      <c r="O71" s="33" t="s">
        <v>266</v>
      </c>
      <c r="T71" s="33" t="s">
        <v>114</v>
      </c>
      <c r="U71" s="33" t="s">
        <v>114</v>
      </c>
      <c r="W71" s="33" t="s">
        <v>354</v>
      </c>
      <c r="X71" s="33" t="s">
        <v>428</v>
      </c>
    </row>
    <row r="72" spans="1:24" ht="16.5" x14ac:dyDescent="0.3">
      <c r="A72" s="5" t="s">
        <v>241</v>
      </c>
      <c r="B72" s="5" t="s">
        <v>241</v>
      </c>
      <c r="N72" s="33" t="s">
        <v>267</v>
      </c>
      <c r="O72" s="33" t="s">
        <v>430</v>
      </c>
      <c r="W72" s="33" t="s">
        <v>102</v>
      </c>
      <c r="X72" s="33" t="s">
        <v>102</v>
      </c>
    </row>
    <row r="73" spans="1:24" ht="16.5" x14ac:dyDescent="0.3">
      <c r="A73" s="5" t="s">
        <v>63</v>
      </c>
      <c r="B73" s="5" t="s">
        <v>63</v>
      </c>
      <c r="N73" s="33" t="s">
        <v>170</v>
      </c>
      <c r="O73" s="33" t="s">
        <v>170</v>
      </c>
      <c r="W73" s="33" t="s">
        <v>185</v>
      </c>
      <c r="X73" s="33" t="s">
        <v>185</v>
      </c>
    </row>
    <row r="74" spans="1:24" ht="16.5" x14ac:dyDescent="0.3">
      <c r="A74" s="5" t="s">
        <v>250</v>
      </c>
      <c r="B74" s="5" t="s">
        <v>250</v>
      </c>
      <c r="N74" s="33" t="s">
        <v>268</v>
      </c>
      <c r="O74" s="33" t="s">
        <v>268</v>
      </c>
      <c r="W74" s="33" t="s">
        <v>97</v>
      </c>
      <c r="X74" s="33" t="s">
        <v>97</v>
      </c>
    </row>
    <row r="75" spans="1:24" ht="16.5" x14ac:dyDescent="0.3">
      <c r="A75" s="5" t="s">
        <v>68</v>
      </c>
      <c r="B75" s="5" t="s">
        <v>68</v>
      </c>
      <c r="N75" s="33" t="s">
        <v>269</v>
      </c>
      <c r="O75" s="33" t="s">
        <v>269</v>
      </c>
      <c r="W75" s="33" t="s">
        <v>355</v>
      </c>
      <c r="X75" s="33" t="s">
        <v>355</v>
      </c>
    </row>
    <row r="76" spans="1:24" ht="16.5" x14ac:dyDescent="0.3">
      <c r="A76" s="5" t="s">
        <v>71</v>
      </c>
      <c r="B76" s="5" t="s">
        <v>71</v>
      </c>
      <c r="N76" s="33" t="s">
        <v>270</v>
      </c>
      <c r="O76" s="33" t="s">
        <v>270</v>
      </c>
      <c r="W76" s="33" t="s">
        <v>356</v>
      </c>
      <c r="X76" s="33" t="s">
        <v>356</v>
      </c>
    </row>
    <row r="77" spans="1:24" ht="16.5" x14ac:dyDescent="0.3">
      <c r="A77" s="5" t="s">
        <v>69</v>
      </c>
      <c r="B77" s="5" t="s">
        <v>69</v>
      </c>
      <c r="N77" s="33" t="s">
        <v>271</v>
      </c>
      <c r="O77" s="33" t="s">
        <v>431</v>
      </c>
      <c r="W77" s="33" t="s">
        <v>94</v>
      </c>
      <c r="X77" s="33" t="s">
        <v>94</v>
      </c>
    </row>
    <row r="78" spans="1:24" ht="16.5" x14ac:dyDescent="0.3">
      <c r="A78" s="5" t="s">
        <v>64</v>
      </c>
      <c r="B78" s="5" t="s">
        <v>64</v>
      </c>
      <c r="N78" s="33" t="s">
        <v>171</v>
      </c>
      <c r="O78" s="33" t="s">
        <v>171</v>
      </c>
      <c r="W78" s="33" t="s">
        <v>202</v>
      </c>
      <c r="X78" s="33" t="s">
        <v>202</v>
      </c>
    </row>
    <row r="79" spans="1:24" ht="16.5" x14ac:dyDescent="0.3">
      <c r="A79" s="5" t="s">
        <v>72</v>
      </c>
      <c r="B79" s="5" t="s">
        <v>72</v>
      </c>
      <c r="N79" s="33" t="s">
        <v>272</v>
      </c>
      <c r="O79" s="33" t="s">
        <v>272</v>
      </c>
      <c r="W79" s="33" t="s">
        <v>357</v>
      </c>
      <c r="X79" s="33" t="s">
        <v>432</v>
      </c>
    </row>
    <row r="80" spans="1:24" ht="16.5" x14ac:dyDescent="0.3">
      <c r="A80" s="5" t="s">
        <v>66</v>
      </c>
      <c r="B80" s="5" t="s">
        <v>66</v>
      </c>
      <c r="N80" s="33" t="s">
        <v>172</v>
      </c>
      <c r="O80" s="33" t="s">
        <v>172</v>
      </c>
      <c r="W80" s="33" t="s">
        <v>106</v>
      </c>
      <c r="X80" s="33" t="s">
        <v>106</v>
      </c>
    </row>
    <row r="81" spans="1:15" ht="16.5" x14ac:dyDescent="0.3">
      <c r="A81" s="5" t="s">
        <v>65</v>
      </c>
      <c r="B81" s="5" t="s">
        <v>65</v>
      </c>
      <c r="N81" s="33" t="s">
        <v>273</v>
      </c>
      <c r="O81" s="33" t="s">
        <v>273</v>
      </c>
    </row>
    <row r="82" spans="1:15" ht="16.5" x14ac:dyDescent="0.3">
      <c r="A82" s="5" t="s">
        <v>79</v>
      </c>
      <c r="B82" s="5" t="s">
        <v>79</v>
      </c>
      <c r="N82" s="33" t="s">
        <v>274</v>
      </c>
      <c r="O82" s="33" t="s">
        <v>274</v>
      </c>
    </row>
    <row r="83" spans="1:15" ht="16.5" x14ac:dyDescent="0.3">
      <c r="A83" s="5" t="s">
        <v>276</v>
      </c>
      <c r="B83" s="5" t="s">
        <v>276</v>
      </c>
      <c r="N83" s="33" t="s">
        <v>275</v>
      </c>
      <c r="O83" s="33" t="s">
        <v>275</v>
      </c>
    </row>
    <row r="84" spans="1:15" ht="16.5" x14ac:dyDescent="0.3">
      <c r="A84" s="5" t="s">
        <v>75</v>
      </c>
      <c r="B84" s="5" t="s">
        <v>75</v>
      </c>
      <c r="N84" s="33" t="s">
        <v>173</v>
      </c>
      <c r="O84" s="33" t="s">
        <v>173</v>
      </c>
    </row>
    <row r="85" spans="1:15" ht="16.5" x14ac:dyDescent="0.3">
      <c r="A85" s="5" t="s">
        <v>74</v>
      </c>
      <c r="B85" s="5" t="s">
        <v>74</v>
      </c>
      <c r="N85" s="33" t="s">
        <v>69</v>
      </c>
      <c r="O85" s="33" t="s">
        <v>69</v>
      </c>
    </row>
    <row r="86" spans="1:15" ht="16.5" x14ac:dyDescent="0.3">
      <c r="A86" s="5" t="s">
        <v>78</v>
      </c>
      <c r="B86" s="5" t="s">
        <v>78</v>
      </c>
      <c r="N86" s="33" t="s">
        <v>276</v>
      </c>
      <c r="O86" s="33" t="s">
        <v>432</v>
      </c>
    </row>
    <row r="87" spans="1:15" ht="16.5" x14ac:dyDescent="0.3">
      <c r="A87" s="5" t="s">
        <v>77</v>
      </c>
      <c r="B87" s="5" t="s">
        <v>77</v>
      </c>
      <c r="N87" s="33" t="s">
        <v>277</v>
      </c>
      <c r="O87" s="33" t="s">
        <v>277</v>
      </c>
    </row>
    <row r="88" spans="1:15" ht="16.5" x14ac:dyDescent="0.3">
      <c r="A88" s="5" t="s">
        <v>67</v>
      </c>
      <c r="B88" s="5" t="s">
        <v>67</v>
      </c>
    </row>
    <row r="89" spans="1:15" ht="16.5" x14ac:dyDescent="0.3">
      <c r="A89" s="5" t="s">
        <v>70</v>
      </c>
      <c r="B89" s="5" t="s">
        <v>70</v>
      </c>
    </row>
    <row r="90" spans="1:15" ht="16.5" x14ac:dyDescent="0.3">
      <c r="A90" s="5" t="s">
        <v>73</v>
      </c>
      <c r="B90" s="5" t="s">
        <v>73</v>
      </c>
    </row>
    <row r="91" spans="1:15" ht="16.5" x14ac:dyDescent="0.3">
      <c r="A91" s="5" t="s">
        <v>81</v>
      </c>
      <c r="B91" s="5" t="s">
        <v>81</v>
      </c>
    </row>
    <row r="92" spans="1:15" ht="16.5" x14ac:dyDescent="0.3">
      <c r="A92" s="5" t="s">
        <v>82</v>
      </c>
      <c r="B92" s="5" t="s">
        <v>82</v>
      </c>
    </row>
    <row r="93" spans="1:15" ht="16.5" x14ac:dyDescent="0.3">
      <c r="A93" s="5" t="s">
        <v>80</v>
      </c>
      <c r="B93" s="5" t="s">
        <v>80</v>
      </c>
    </row>
    <row r="94" spans="1:15" ht="16.5" x14ac:dyDescent="0.3">
      <c r="A94" s="5" t="s">
        <v>84</v>
      </c>
      <c r="B94" s="5" t="s">
        <v>84</v>
      </c>
    </row>
    <row r="95" spans="1:15" ht="16.5" x14ac:dyDescent="0.3">
      <c r="A95" s="5" t="s">
        <v>76</v>
      </c>
      <c r="B95" s="5" t="s">
        <v>76</v>
      </c>
    </row>
    <row r="96" spans="1:15" ht="16.5" x14ac:dyDescent="0.3">
      <c r="A96" s="5" t="s">
        <v>83</v>
      </c>
      <c r="B96" s="5" t="s">
        <v>83</v>
      </c>
    </row>
    <row r="97" spans="1:2" ht="16.5" x14ac:dyDescent="0.3">
      <c r="A97" s="5" t="s">
        <v>267</v>
      </c>
      <c r="B97" s="5" t="s">
        <v>267</v>
      </c>
    </row>
    <row r="98" spans="1:2" ht="16.5" x14ac:dyDescent="0.3">
      <c r="A98" s="5" t="s">
        <v>171</v>
      </c>
      <c r="B98" s="5" t="s">
        <v>171</v>
      </c>
    </row>
    <row r="99" spans="1:2" ht="16.5" x14ac:dyDescent="0.3">
      <c r="A99" s="5" t="s">
        <v>85</v>
      </c>
      <c r="B99" s="5" t="s">
        <v>85</v>
      </c>
    </row>
    <row r="100" spans="1:2" x14ac:dyDescent="0.25">
      <c r="A100" s="2" t="s">
        <v>222</v>
      </c>
      <c r="B100" s="2" t="s">
        <v>222</v>
      </c>
    </row>
    <row r="101" spans="1:2" ht="16.5" x14ac:dyDescent="0.3">
      <c r="A101" s="5" t="s">
        <v>86</v>
      </c>
      <c r="B101" s="5" t="s">
        <v>86</v>
      </c>
    </row>
    <row r="102" spans="1:2" ht="16.5" x14ac:dyDescent="0.3">
      <c r="A102" s="5" t="s">
        <v>87</v>
      </c>
      <c r="B102" s="5" t="s">
        <v>87</v>
      </c>
    </row>
    <row r="103" spans="1:2" x14ac:dyDescent="0.25">
      <c r="A103" s="2" t="s">
        <v>223</v>
      </c>
      <c r="B103" s="2" t="s">
        <v>223</v>
      </c>
    </row>
    <row r="104" spans="1:2" ht="16.5" x14ac:dyDescent="0.3">
      <c r="A104" s="5" t="s">
        <v>88</v>
      </c>
      <c r="B104" s="5" t="s">
        <v>88</v>
      </c>
    </row>
    <row r="105" spans="1:2" ht="16.5" x14ac:dyDescent="0.3">
      <c r="A105" s="5" t="s">
        <v>89</v>
      </c>
      <c r="B105" s="5" t="s">
        <v>89</v>
      </c>
    </row>
    <row r="106" spans="1:2" ht="16.5" x14ac:dyDescent="0.3">
      <c r="A106" s="5" t="s">
        <v>90</v>
      </c>
      <c r="B106" s="5" t="s">
        <v>90</v>
      </c>
    </row>
    <row r="107" spans="1:2" ht="16.5" x14ac:dyDescent="0.3">
      <c r="A107" s="5" t="s">
        <v>91</v>
      </c>
      <c r="B107" s="5" t="s">
        <v>91</v>
      </c>
    </row>
    <row r="108" spans="1:2" ht="16.5" x14ac:dyDescent="0.3">
      <c r="A108" s="5" t="s">
        <v>92</v>
      </c>
      <c r="B108" s="5" t="s">
        <v>92</v>
      </c>
    </row>
    <row r="109" spans="1:2" ht="16.5" x14ac:dyDescent="0.3">
      <c r="A109" s="5" t="s">
        <v>348</v>
      </c>
      <c r="B109" s="5" t="s">
        <v>348</v>
      </c>
    </row>
    <row r="110" spans="1:2" ht="16.5" x14ac:dyDescent="0.3">
      <c r="A110" s="5" t="s">
        <v>93</v>
      </c>
      <c r="B110" s="5" t="s">
        <v>93</v>
      </c>
    </row>
    <row r="111" spans="1:2" ht="16.5" x14ac:dyDescent="0.3">
      <c r="A111" s="5" t="s">
        <v>95</v>
      </c>
      <c r="B111" s="5" t="s">
        <v>95</v>
      </c>
    </row>
    <row r="112" spans="1:2" ht="16.5" x14ac:dyDescent="0.3">
      <c r="A112" s="5" t="s">
        <v>96</v>
      </c>
      <c r="B112" s="5" t="s">
        <v>96</v>
      </c>
    </row>
    <row r="113" spans="1:2" ht="16.5" x14ac:dyDescent="0.3">
      <c r="A113" s="5" t="s">
        <v>106</v>
      </c>
      <c r="B113" s="5" t="s">
        <v>106</v>
      </c>
    </row>
    <row r="114" spans="1:2" ht="16.5" x14ac:dyDescent="0.3">
      <c r="A114" s="5" t="s">
        <v>99</v>
      </c>
      <c r="B114" s="5" t="s">
        <v>99</v>
      </c>
    </row>
    <row r="115" spans="1:2" ht="16.5" x14ac:dyDescent="0.3">
      <c r="A115" s="5" t="s">
        <v>97</v>
      </c>
      <c r="B115" s="5" t="s">
        <v>97</v>
      </c>
    </row>
    <row r="116" spans="1:2" ht="16.5" x14ac:dyDescent="0.3">
      <c r="A116" s="5" t="s">
        <v>94</v>
      </c>
      <c r="B116" s="5" t="s">
        <v>94</v>
      </c>
    </row>
    <row r="117" spans="1:2" ht="16.5" x14ac:dyDescent="0.3">
      <c r="A117" s="5" t="s">
        <v>98</v>
      </c>
      <c r="B117" s="5" t="s">
        <v>98</v>
      </c>
    </row>
    <row r="118" spans="1:2" ht="16.5" x14ac:dyDescent="0.3">
      <c r="A118" s="5" t="s">
        <v>103</v>
      </c>
      <c r="B118" s="5" t="s">
        <v>103</v>
      </c>
    </row>
    <row r="119" spans="1:2" ht="16.5" x14ac:dyDescent="0.3">
      <c r="A119" s="5" t="s">
        <v>105</v>
      </c>
      <c r="B119" s="5" t="s">
        <v>105</v>
      </c>
    </row>
    <row r="120" spans="1:2" ht="16.5" x14ac:dyDescent="0.3">
      <c r="A120" s="5" t="s">
        <v>101</v>
      </c>
      <c r="B120" s="5" t="s">
        <v>101</v>
      </c>
    </row>
    <row r="121" spans="1:2" ht="16.5" x14ac:dyDescent="0.3">
      <c r="A121" s="5" t="s">
        <v>332</v>
      </c>
      <c r="B121" s="5" t="s">
        <v>332</v>
      </c>
    </row>
    <row r="122" spans="1:2" ht="16.5" x14ac:dyDescent="0.3">
      <c r="A122" s="5" t="s">
        <v>180</v>
      </c>
      <c r="B122" s="5" t="s">
        <v>180</v>
      </c>
    </row>
    <row r="123" spans="1:2" ht="16.5" x14ac:dyDescent="0.3">
      <c r="A123" s="5" t="s">
        <v>140</v>
      </c>
      <c r="B123" s="5" t="s">
        <v>140</v>
      </c>
    </row>
    <row r="124" spans="1:2" ht="16.5" x14ac:dyDescent="0.3">
      <c r="A124" s="5" t="s">
        <v>181</v>
      </c>
      <c r="B124" s="5" t="s">
        <v>181</v>
      </c>
    </row>
    <row r="125" spans="1:2" ht="16.5" x14ac:dyDescent="0.3">
      <c r="A125" s="5" t="s">
        <v>111</v>
      </c>
      <c r="B125" s="5" t="s">
        <v>111</v>
      </c>
    </row>
    <row r="126" spans="1:2" ht="16.5" x14ac:dyDescent="0.3">
      <c r="A126" s="5" t="s">
        <v>100</v>
      </c>
      <c r="B126" s="5" t="s">
        <v>100</v>
      </c>
    </row>
    <row r="127" spans="1:2" ht="16.5" x14ac:dyDescent="0.3">
      <c r="A127" s="5" t="s">
        <v>102</v>
      </c>
      <c r="B127" s="5" t="s">
        <v>102</v>
      </c>
    </row>
    <row r="128" spans="1:2" ht="16.5" x14ac:dyDescent="0.3">
      <c r="A128" s="5" t="s">
        <v>109</v>
      </c>
      <c r="B128" s="5" t="s">
        <v>109</v>
      </c>
    </row>
    <row r="129" spans="1:2" ht="16.5" x14ac:dyDescent="0.3">
      <c r="A129" s="5" t="s">
        <v>175</v>
      </c>
      <c r="B129" s="5" t="s">
        <v>175</v>
      </c>
    </row>
    <row r="130" spans="1:2" ht="16.5" x14ac:dyDescent="0.3">
      <c r="A130" s="5" t="s">
        <v>104</v>
      </c>
      <c r="B130" s="5" t="s">
        <v>104</v>
      </c>
    </row>
    <row r="131" spans="1:2" ht="16.5" x14ac:dyDescent="0.3">
      <c r="A131" s="5" t="s">
        <v>107</v>
      </c>
      <c r="B131" s="5" t="s">
        <v>107</v>
      </c>
    </row>
    <row r="132" spans="1:2" ht="16.5" x14ac:dyDescent="0.3">
      <c r="A132" s="5" t="s">
        <v>108</v>
      </c>
      <c r="B132" s="5" t="s">
        <v>108</v>
      </c>
    </row>
    <row r="133" spans="1:2" ht="16.5" x14ac:dyDescent="0.3">
      <c r="A133" s="5" t="s">
        <v>337</v>
      </c>
      <c r="B133" s="5" t="s">
        <v>337</v>
      </c>
    </row>
    <row r="134" spans="1:2" ht="16.5" x14ac:dyDescent="0.3">
      <c r="A134" s="5" t="s">
        <v>113</v>
      </c>
      <c r="B134" s="5" t="s">
        <v>113</v>
      </c>
    </row>
    <row r="135" spans="1:2" x14ac:dyDescent="0.25">
      <c r="A135" s="2" t="s">
        <v>221</v>
      </c>
      <c r="B135" s="2" t="s">
        <v>221</v>
      </c>
    </row>
    <row r="136" spans="1:2" ht="16.5" x14ac:dyDescent="0.3">
      <c r="A136" s="5" t="s">
        <v>114</v>
      </c>
      <c r="B136" s="5" t="s">
        <v>114</v>
      </c>
    </row>
    <row r="137" spans="1:2" ht="16.5" x14ac:dyDescent="0.3">
      <c r="A137" s="5" t="s">
        <v>115</v>
      </c>
      <c r="B137" s="5" t="s">
        <v>115</v>
      </c>
    </row>
    <row r="138" spans="1:2" ht="16.5" x14ac:dyDescent="0.3">
      <c r="A138" s="5" t="s">
        <v>116</v>
      </c>
      <c r="B138" s="5" t="s">
        <v>116</v>
      </c>
    </row>
    <row r="139" spans="1:2" ht="16.5" x14ac:dyDescent="0.3">
      <c r="A139" s="5" t="s">
        <v>117</v>
      </c>
      <c r="B139" s="5" t="s">
        <v>117</v>
      </c>
    </row>
    <row r="140" spans="1:2" ht="16.5" x14ac:dyDescent="0.3">
      <c r="A140" s="5" t="s">
        <v>321</v>
      </c>
      <c r="B140" s="5" t="s">
        <v>321</v>
      </c>
    </row>
    <row r="141" spans="1:2" ht="16.5" x14ac:dyDescent="0.3">
      <c r="A141" s="5" t="s">
        <v>118</v>
      </c>
      <c r="B141" s="5" t="s">
        <v>118</v>
      </c>
    </row>
    <row r="142" spans="1:2" ht="16.5" x14ac:dyDescent="0.3">
      <c r="A142" s="5" t="s">
        <v>120</v>
      </c>
      <c r="B142" s="5" t="s">
        <v>120</v>
      </c>
    </row>
    <row r="143" spans="1:2" ht="16.5" x14ac:dyDescent="0.3">
      <c r="A143" s="5" t="s">
        <v>119</v>
      </c>
      <c r="B143" s="5" t="s">
        <v>119</v>
      </c>
    </row>
    <row r="144" spans="1:2" ht="16.5" x14ac:dyDescent="0.3">
      <c r="A144" s="5" t="s">
        <v>121</v>
      </c>
      <c r="B144" s="5" t="s">
        <v>121</v>
      </c>
    </row>
    <row r="145" spans="1:2" ht="16.5" x14ac:dyDescent="0.3">
      <c r="A145" s="5" t="s">
        <v>313</v>
      </c>
      <c r="B145" s="5" t="s">
        <v>313</v>
      </c>
    </row>
    <row r="146" spans="1:2" ht="16.5" x14ac:dyDescent="0.3">
      <c r="A146" s="5" t="s">
        <v>122</v>
      </c>
      <c r="B146" s="5" t="s">
        <v>122</v>
      </c>
    </row>
    <row r="147" spans="1:2" ht="16.5" x14ac:dyDescent="0.3">
      <c r="A147" s="5" t="s">
        <v>294</v>
      </c>
      <c r="B147" s="5" t="s">
        <v>294</v>
      </c>
    </row>
    <row r="148" spans="1:2" ht="16.5" x14ac:dyDescent="0.3">
      <c r="A148" s="5" t="s">
        <v>123</v>
      </c>
      <c r="B148" s="5" t="s">
        <v>123</v>
      </c>
    </row>
    <row r="149" spans="1:2" ht="16.5" x14ac:dyDescent="0.3">
      <c r="A149" s="5" t="s">
        <v>126</v>
      </c>
      <c r="B149" s="5" t="s">
        <v>126</v>
      </c>
    </row>
    <row r="150" spans="1:2" ht="16.5" x14ac:dyDescent="0.3">
      <c r="A150" s="5" t="s">
        <v>320</v>
      </c>
      <c r="B150" s="5" t="s">
        <v>320</v>
      </c>
    </row>
    <row r="151" spans="1:2" ht="16.5" x14ac:dyDescent="0.3">
      <c r="A151" s="5" t="s">
        <v>124</v>
      </c>
      <c r="B151" s="5" t="s">
        <v>124</v>
      </c>
    </row>
    <row r="152" spans="1:2" ht="16.5" x14ac:dyDescent="0.3">
      <c r="A152" s="5" t="s">
        <v>133</v>
      </c>
      <c r="B152" s="5" t="s">
        <v>133</v>
      </c>
    </row>
    <row r="153" spans="1:2" ht="16.5" x14ac:dyDescent="0.3">
      <c r="A153" s="5" t="s">
        <v>128</v>
      </c>
      <c r="B153" s="5" t="s">
        <v>128</v>
      </c>
    </row>
    <row r="154" spans="1:2" ht="16.5" x14ac:dyDescent="0.3">
      <c r="A154" s="5" t="s">
        <v>129</v>
      </c>
      <c r="B154" s="5" t="s">
        <v>129</v>
      </c>
    </row>
    <row r="155" spans="1:2" ht="16.5" x14ac:dyDescent="0.3">
      <c r="A155" s="5" t="s">
        <v>125</v>
      </c>
      <c r="B155" s="5" t="s">
        <v>125</v>
      </c>
    </row>
    <row r="156" spans="1:2" ht="16.5" x14ac:dyDescent="0.3">
      <c r="A156" s="5" t="s">
        <v>130</v>
      </c>
      <c r="B156" s="5" t="s">
        <v>130</v>
      </c>
    </row>
    <row r="157" spans="1:2" ht="16.5" x14ac:dyDescent="0.3">
      <c r="A157" s="5" t="s">
        <v>127</v>
      </c>
      <c r="B157" s="5" t="s">
        <v>127</v>
      </c>
    </row>
    <row r="158" spans="1:2" ht="16.5" x14ac:dyDescent="0.3">
      <c r="A158" s="5" t="s">
        <v>311</v>
      </c>
      <c r="B158" s="5" t="s">
        <v>311</v>
      </c>
    </row>
    <row r="159" spans="1:2" ht="16.5" x14ac:dyDescent="0.3">
      <c r="A159" s="5" t="s">
        <v>131</v>
      </c>
      <c r="B159" s="5" t="s">
        <v>131</v>
      </c>
    </row>
    <row r="160" spans="1:2" ht="16.5" x14ac:dyDescent="0.3">
      <c r="A160" s="5" t="s">
        <v>132</v>
      </c>
      <c r="B160" s="5" t="s">
        <v>132</v>
      </c>
    </row>
    <row r="161" spans="1:2" ht="16.5" x14ac:dyDescent="0.3">
      <c r="A161" s="5" t="s">
        <v>136</v>
      </c>
      <c r="B161" s="5" t="s">
        <v>136</v>
      </c>
    </row>
    <row r="162" spans="1:2" ht="16.5" x14ac:dyDescent="0.3">
      <c r="A162" s="5" t="s">
        <v>312</v>
      </c>
      <c r="B162" s="5" t="s">
        <v>312</v>
      </c>
    </row>
    <row r="163" spans="1:2" ht="16.5" x14ac:dyDescent="0.3">
      <c r="A163" s="5" t="s">
        <v>134</v>
      </c>
      <c r="B163" s="5" t="s">
        <v>134</v>
      </c>
    </row>
    <row r="164" spans="1:2" ht="16.5" x14ac:dyDescent="0.3">
      <c r="A164" s="5" t="s">
        <v>322</v>
      </c>
      <c r="B164" s="5" t="s">
        <v>322</v>
      </c>
    </row>
    <row r="165" spans="1:2" ht="16.5" x14ac:dyDescent="0.3">
      <c r="A165" s="5" t="s">
        <v>137</v>
      </c>
      <c r="B165" s="5" t="s">
        <v>137</v>
      </c>
    </row>
    <row r="166" spans="1:2" x14ac:dyDescent="0.25">
      <c r="A166" s="2" t="s">
        <v>218</v>
      </c>
      <c r="B166" s="2" t="s">
        <v>218</v>
      </c>
    </row>
    <row r="167" spans="1:2" ht="16.5" x14ac:dyDescent="0.25">
      <c r="A167" s="9" t="s">
        <v>138</v>
      </c>
      <c r="B167" s="9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OUTIL</vt:lpstr>
      <vt:lpstr>FILTRES</vt:lpstr>
      <vt:lpstr>Exportations </vt:lpstr>
      <vt:lpstr>Importations</vt:lpstr>
      <vt:lpstr>Exportations  (adap)</vt:lpstr>
      <vt:lpstr>Importations (adap)</vt:lpstr>
      <vt:lpstr>REF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ZEJLI Hajiba</dc:creator>
  <cp:lastModifiedBy>BHAHOU Ahmed</cp:lastModifiedBy>
  <dcterms:created xsi:type="dcterms:W3CDTF">2022-12-02T15:10:17Z</dcterms:created>
  <dcterms:modified xsi:type="dcterms:W3CDTF">2026-06-25T08:19:54Z</dcterms:modified>
</cp:coreProperties>
</file>