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licers/slicer3.xml" ContentType="application/vnd.ms-excel.slicer+xml"/>
  <Override PartName="/xl/drawings/drawing6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txshare\service etudes\IMEE\4 Avril\"/>
    </mc:Choice>
  </mc:AlternateContent>
  <xr:revisionPtr revIDLastSave="0" documentId="13_ncr:1_{01A3F987-2B19-4ADD-A5EB-EB773D76FD6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OUTIL" sheetId="4" state="hidden" r:id="rId1"/>
    <sheet name="FILTRES" sheetId="8" state="hidden" r:id="rId2"/>
    <sheet name="Exportations " sheetId="1" r:id="rId3"/>
    <sheet name="Importations" sheetId="3" r:id="rId4"/>
    <sheet name="Exportations  (adap)" sheetId="5" state="hidden" r:id="rId5"/>
    <sheet name="Importations (adap)" sheetId="6" state="hidden" r:id="rId6"/>
    <sheet name="REF" sheetId="7" state="hidden" r:id="rId7"/>
  </sheets>
  <definedNames>
    <definedName name="_xlnm._FilterDatabase" localSheetId="2" hidden="1">'Exportations '!$A$5:$E$173</definedName>
    <definedName name="_xlnm._FilterDatabase" localSheetId="4" hidden="1">'Exportations  (adap)'!$B$6:$F$174</definedName>
    <definedName name="Segment_Annee">#N/A</definedName>
    <definedName name="Segment_Enregistrement_Mois">#N/A</definedName>
  </definedNames>
  <calcPr calcId="191029"/>
  <pivotCaches>
    <pivotCache cacheId="1812" r:id="rId8"/>
    <pivotCache cacheId="1815" r:id="rId9"/>
    <pivotCache cacheId="1818" r:id="rId10"/>
    <pivotCache cacheId="1821" r:id="rId11"/>
    <pivotCache cacheId="1824" r:id="rId12"/>
    <pivotCache cacheId="1827" r:id="rId13"/>
    <pivotCache cacheId="1830" r:id="rId14"/>
    <pivotCache cacheId="1833" r:id="rId15"/>
    <pivotCache cacheId="1836" r:id="rId16"/>
    <pivotCache cacheId="1839" r:id="rId17"/>
    <pivotCache cacheId="1842" r:id="rId18"/>
    <pivotCache cacheId="1845" r:id="rId19"/>
    <pivotCache cacheId="1848" r:id="rId20"/>
    <pivotCache cacheId="1851" r:id="rId21"/>
    <pivotCache cacheId="1854" r:id="rId22"/>
    <pivotCache cacheId="1857" r:id="rId23"/>
    <pivotCache cacheId="1860" r:id="rId24"/>
    <pivotCache cacheId="1863" r:id="rId25"/>
    <pivotCache cacheId="1866" r:id="rId26"/>
    <pivotCache cacheId="1869" r:id="rId27"/>
    <pivotCache cacheId="1872" r:id="rId28"/>
  </pivotCaches>
  <extLst>
    <ext xmlns:x14="http://schemas.microsoft.com/office/spreadsheetml/2009/9/main" uri="{876F7934-8845-4945-9796-88D515C7AA90}">
      <x14:pivotCaches>
        <pivotCache cacheId="1809" r:id="rId29"/>
      </x14:pivotCaches>
    </ext>
    <ext xmlns:x14="http://schemas.microsoft.com/office/spreadsheetml/2009/9/main" uri="{BBE1A952-AA13-448e-AADC-164F8A28A991}">
      <x14:slicerCaches>
        <x14:slicerCache r:id="rId30"/>
        <x14:slicerCache r:id="rId3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U39" i="4" l="1"/>
  <c r="CW36" i="4"/>
  <c r="CW11" i="4"/>
  <c r="CW10" i="4"/>
  <c r="CW12" i="4"/>
  <c r="EC10" i="4"/>
  <c r="EK10" i="4"/>
  <c r="K10" i="4"/>
  <c r="F173" i="5" l="1"/>
  <c r="E172" i="1" s="1"/>
  <c r="E173" i="5"/>
  <c r="D172" i="1" s="1"/>
  <c r="D173" i="5"/>
  <c r="C172" i="1" s="1"/>
  <c r="C173" i="5"/>
  <c r="B172" i="1" s="1"/>
  <c r="F195" i="6"/>
  <c r="E194" i="3" s="1"/>
  <c r="E195" i="6"/>
  <c r="D194" i="3" s="1"/>
  <c r="D195" i="6"/>
  <c r="C194" i="3" s="1"/>
  <c r="C195" i="6"/>
  <c r="B194" i="3" s="1"/>
  <c r="A4" i="4" l="1"/>
  <c r="A1" i="4" l="1"/>
  <c r="C1" i="8"/>
  <c r="A1" i="8"/>
  <c r="C1" i="4"/>
  <c r="AS9" i="4"/>
  <c r="EU9" i="4"/>
  <c r="EM9" i="4"/>
  <c r="EE9" i="4"/>
  <c r="DW9" i="4"/>
  <c r="DO9" i="4"/>
  <c r="DG9" i="4"/>
  <c r="CY9" i="4"/>
  <c r="CQ9" i="4"/>
  <c r="CH9" i="4"/>
  <c r="BQ9" i="4"/>
  <c r="BI9" i="4"/>
  <c r="BA9" i="4"/>
  <c r="AK9" i="4"/>
  <c r="AC9" i="4"/>
  <c r="U9" i="4"/>
  <c r="M9" i="4"/>
  <c r="E9" i="4"/>
  <c r="B5" i="1" l="1"/>
  <c r="B5" i="3"/>
  <c r="C40" i="5"/>
  <c r="F40" i="5"/>
  <c r="B40" i="5"/>
  <c r="D40" i="5"/>
  <c r="E40" i="5"/>
  <c r="D41" i="6"/>
  <c r="C41" i="6"/>
  <c r="F41" i="6"/>
  <c r="B41" i="6"/>
  <c r="E41" i="6"/>
  <c r="D5" i="1"/>
  <c r="D5" i="3"/>
  <c r="C75" i="5"/>
  <c r="B74" i="1" s="1"/>
  <c r="D75" i="5"/>
  <c r="C74" i="1" s="1"/>
  <c r="E75" i="5"/>
  <c r="D74" i="1" s="1"/>
  <c r="F75" i="5"/>
  <c r="E74" i="1" s="1"/>
  <c r="B75" i="5"/>
  <c r="D75" i="6"/>
  <c r="C74" i="3" s="1"/>
  <c r="C75" i="6"/>
  <c r="B74" i="3" s="1"/>
  <c r="F75" i="6"/>
  <c r="E74" i="3" s="1"/>
  <c r="E75" i="6"/>
  <c r="D74" i="3" s="1"/>
  <c r="B75" i="6"/>
  <c r="C62" i="5"/>
  <c r="B61" i="1" s="1"/>
  <c r="D62" i="5"/>
  <c r="C61" i="1" s="1"/>
  <c r="E62" i="5"/>
  <c r="D61" i="1" s="1"/>
  <c r="F62" i="5"/>
  <c r="E61" i="1" s="1"/>
  <c r="B62" i="5"/>
  <c r="C106" i="5"/>
  <c r="B105" i="1" s="1"/>
  <c r="D106" i="5"/>
  <c r="C105" i="1" s="1"/>
  <c r="E106" i="5"/>
  <c r="D105" i="1" s="1"/>
  <c r="F106" i="5"/>
  <c r="E105" i="1" s="1"/>
  <c r="B106" i="5"/>
  <c r="F161" i="6"/>
  <c r="E160" i="3" s="1"/>
  <c r="C161" i="6"/>
  <c r="B160" i="3" s="1"/>
  <c r="D161" i="6"/>
  <c r="C160" i="3" s="1"/>
  <c r="E161" i="6"/>
  <c r="D160" i="3" s="1"/>
  <c r="B161" i="6"/>
  <c r="C44" i="5"/>
  <c r="B43" i="1" s="1"/>
  <c r="D44" i="5"/>
  <c r="C43" i="1" s="1"/>
  <c r="E44" i="5"/>
  <c r="D43" i="1" s="1"/>
  <c r="F44" i="5"/>
  <c r="E43" i="1" s="1"/>
  <c r="B44" i="5"/>
  <c r="C141" i="5"/>
  <c r="B140" i="1" s="1"/>
  <c r="D141" i="5"/>
  <c r="C140" i="1" s="1"/>
  <c r="E141" i="5"/>
  <c r="D140" i="1" s="1"/>
  <c r="F141" i="5"/>
  <c r="E140" i="1" s="1"/>
  <c r="B141" i="5"/>
  <c r="F68" i="6"/>
  <c r="E67" i="3" s="1"/>
  <c r="C68" i="6"/>
  <c r="B67" i="3" s="1"/>
  <c r="D68" i="6"/>
  <c r="C67" i="3" s="1"/>
  <c r="E68" i="6"/>
  <c r="D67" i="3" s="1"/>
  <c r="B68" i="6"/>
  <c r="C172" i="5"/>
  <c r="B171" i="1" s="1"/>
  <c r="D172" i="5"/>
  <c r="C171" i="1" s="1"/>
  <c r="E172" i="5"/>
  <c r="D171" i="1" s="1"/>
  <c r="F172" i="5"/>
  <c r="E171" i="1" s="1"/>
  <c r="B172" i="5"/>
  <c r="C109" i="5"/>
  <c r="B108" i="1" s="1"/>
  <c r="D109" i="5"/>
  <c r="C108" i="1" s="1"/>
  <c r="E109" i="5"/>
  <c r="D108" i="1" s="1"/>
  <c r="F109" i="5"/>
  <c r="E108" i="1" s="1"/>
  <c r="B109" i="5"/>
  <c r="C194" i="6"/>
  <c r="B193" i="3" s="1"/>
  <c r="D194" i="6"/>
  <c r="C193" i="3" s="1"/>
  <c r="E194" i="6"/>
  <c r="D193" i="3" s="1"/>
  <c r="F194" i="6"/>
  <c r="E193" i="3" s="1"/>
  <c r="B194" i="6"/>
  <c r="F115" i="6"/>
  <c r="E114" i="3" s="1"/>
  <c r="C115" i="6"/>
  <c r="B114" i="3" s="1"/>
  <c r="D115" i="6"/>
  <c r="C114" i="3" s="1"/>
  <c r="E115" i="6"/>
  <c r="D114" i="3" s="1"/>
  <c r="B115" i="6"/>
  <c r="C9" i="5"/>
  <c r="B8" i="1" s="1"/>
  <c r="F9" i="5"/>
  <c r="E8" i="1" s="1"/>
  <c r="E9" i="5"/>
  <c r="D8" i="1" s="1"/>
  <c r="D9" i="5"/>
  <c r="C8" i="1" s="1"/>
  <c r="B9" i="5"/>
  <c r="E9" i="6"/>
  <c r="D8" i="3" s="1"/>
  <c r="F9" i="6"/>
  <c r="E8" i="3" s="1"/>
  <c r="D9" i="6"/>
  <c r="C8" i="3" s="1"/>
  <c r="C9" i="6"/>
  <c r="B8" i="3" s="1"/>
  <c r="B9" i="6"/>
  <c r="E49" i="6"/>
  <c r="D48" i="3" s="1"/>
  <c r="F49" i="6"/>
  <c r="E48" i="3" s="1"/>
  <c r="C49" i="6"/>
  <c r="B48" i="3" s="1"/>
  <c r="D49" i="6"/>
  <c r="C48" i="3" s="1"/>
  <c r="B49" i="6"/>
  <c r="F119" i="6"/>
  <c r="E118" i="3" s="1"/>
  <c r="C119" i="6"/>
  <c r="B118" i="3" s="1"/>
  <c r="D119" i="6"/>
  <c r="C118" i="3" s="1"/>
  <c r="E119" i="6"/>
  <c r="D118" i="3" s="1"/>
  <c r="B119" i="6"/>
  <c r="EU100" i="4"/>
  <c r="FA87" i="4"/>
  <c r="FA88" i="4"/>
  <c r="EU88" i="4" s="1"/>
  <c r="FA89" i="4"/>
  <c r="EU89" i="4" s="1"/>
  <c r="FA90" i="4"/>
  <c r="EU90" i="4" s="1"/>
  <c r="FA91" i="4"/>
  <c r="EU91" i="4" s="1"/>
  <c r="FA92" i="4"/>
  <c r="EU92" i="4" s="1"/>
  <c r="FA93" i="4"/>
  <c r="EU93" i="4" s="1"/>
  <c r="FA94" i="4"/>
  <c r="EU94" i="4" s="1"/>
  <c r="FA95" i="4"/>
  <c r="EU95" i="4" s="1"/>
  <c r="FA96" i="4"/>
  <c r="EU96" i="4" s="1"/>
  <c r="FA97" i="4"/>
  <c r="EU97" i="4" s="1"/>
  <c r="FA98" i="4"/>
  <c r="EU98" i="4" s="1"/>
  <c r="FA99" i="4"/>
  <c r="EU99" i="4" s="1"/>
  <c r="FA100" i="4"/>
  <c r="FA10" i="4"/>
  <c r="FA11" i="4"/>
  <c r="FA12" i="4"/>
  <c r="FA13" i="4"/>
  <c r="FA14" i="4"/>
  <c r="FA15" i="4"/>
  <c r="FA16" i="4"/>
  <c r="FA17" i="4"/>
  <c r="FA18" i="4"/>
  <c r="FA19" i="4"/>
  <c r="FA20" i="4"/>
  <c r="FA21" i="4"/>
  <c r="FA22" i="4"/>
  <c r="FA23" i="4"/>
  <c r="FA24" i="4"/>
  <c r="FA25" i="4"/>
  <c r="FA26" i="4"/>
  <c r="FA27" i="4"/>
  <c r="FA28" i="4"/>
  <c r="FA29" i="4"/>
  <c r="FA30" i="4"/>
  <c r="FA31" i="4"/>
  <c r="FA32" i="4"/>
  <c r="FA33" i="4"/>
  <c r="FA34" i="4"/>
  <c r="FA35" i="4"/>
  <c r="FA36" i="4"/>
  <c r="FA37" i="4"/>
  <c r="FA38" i="4"/>
  <c r="FA39" i="4"/>
  <c r="FA40" i="4"/>
  <c r="FA41" i="4"/>
  <c r="FA42" i="4"/>
  <c r="FA43" i="4"/>
  <c r="FA44" i="4"/>
  <c r="FA45" i="4"/>
  <c r="FA46" i="4"/>
  <c r="FA47" i="4"/>
  <c r="FA48" i="4"/>
  <c r="FA49" i="4"/>
  <c r="FA50" i="4"/>
  <c r="FA51" i="4"/>
  <c r="FA52" i="4"/>
  <c r="FA53" i="4"/>
  <c r="FA54" i="4"/>
  <c r="FA55" i="4"/>
  <c r="FA56" i="4"/>
  <c r="FA57" i="4"/>
  <c r="FA58" i="4"/>
  <c r="FA59" i="4"/>
  <c r="FA60" i="4"/>
  <c r="FA61" i="4"/>
  <c r="FA62" i="4"/>
  <c r="FA63" i="4"/>
  <c r="FA64" i="4"/>
  <c r="FA65" i="4"/>
  <c r="FA66" i="4"/>
  <c r="FA67" i="4"/>
  <c r="FA68" i="4"/>
  <c r="FA69" i="4"/>
  <c r="FA70" i="4"/>
  <c r="FA71" i="4"/>
  <c r="FA72" i="4"/>
  <c r="FA73" i="4"/>
  <c r="FA74" i="4"/>
  <c r="FA75" i="4"/>
  <c r="FA76" i="4"/>
  <c r="FA77" i="4"/>
  <c r="FA78" i="4"/>
  <c r="FA79" i="4"/>
  <c r="FA80" i="4"/>
  <c r="FA81" i="4"/>
  <c r="FA82" i="4"/>
  <c r="FA83" i="4"/>
  <c r="FA84" i="4"/>
  <c r="FA85" i="4"/>
  <c r="FA86" i="4"/>
  <c r="EM27" i="4"/>
  <c r="EM30" i="4"/>
  <c r="EM38" i="4"/>
  <c r="EM58" i="4"/>
  <c r="EM59" i="4"/>
  <c r="EM62" i="4"/>
  <c r="EM66" i="4"/>
  <c r="EM67" i="4"/>
  <c r="EM78" i="4"/>
  <c r="EM90" i="4"/>
  <c r="EM91" i="4"/>
  <c r="EM98" i="4"/>
  <c r="EM99" i="4"/>
  <c r="ES10" i="4"/>
  <c r="ES11" i="4"/>
  <c r="ES12" i="4"/>
  <c r="EM12" i="4" s="1"/>
  <c r="ES13" i="4"/>
  <c r="EM13" i="4" s="1"/>
  <c r="ES14" i="4"/>
  <c r="EM14" i="4" s="1"/>
  <c r="ES15" i="4"/>
  <c r="EM15" i="4" s="1"/>
  <c r="ES16" i="4"/>
  <c r="EM16" i="4" s="1"/>
  <c r="ES17" i="4"/>
  <c r="EM17" i="4" s="1"/>
  <c r="ES18" i="4"/>
  <c r="EM18" i="4" s="1"/>
  <c r="ES19" i="4"/>
  <c r="EM19" i="4" s="1"/>
  <c r="ES20" i="4"/>
  <c r="EM20" i="4" s="1"/>
  <c r="ES21" i="4"/>
  <c r="EM21" i="4" s="1"/>
  <c r="ES22" i="4"/>
  <c r="EM22" i="4" s="1"/>
  <c r="ES23" i="4"/>
  <c r="EM23" i="4" s="1"/>
  <c r="ES24" i="4"/>
  <c r="EM24" i="4" s="1"/>
  <c r="ES25" i="4"/>
  <c r="EM25" i="4" s="1"/>
  <c r="ES26" i="4"/>
  <c r="EM26" i="4" s="1"/>
  <c r="ES27" i="4"/>
  <c r="ES28" i="4"/>
  <c r="EM28" i="4" s="1"/>
  <c r="ES29" i="4"/>
  <c r="EM29" i="4" s="1"/>
  <c r="ES30" i="4"/>
  <c r="ES31" i="4"/>
  <c r="EM31" i="4" s="1"/>
  <c r="ES32" i="4"/>
  <c r="EM32" i="4" s="1"/>
  <c r="ES33" i="4"/>
  <c r="EM33" i="4" s="1"/>
  <c r="ES34" i="4"/>
  <c r="EM34" i="4" s="1"/>
  <c r="ES35" i="4"/>
  <c r="EM35" i="4" s="1"/>
  <c r="ES36" i="4"/>
  <c r="EM36" i="4" s="1"/>
  <c r="ES37" i="4"/>
  <c r="EM37" i="4" s="1"/>
  <c r="ES38" i="4"/>
  <c r="ES39" i="4"/>
  <c r="EM39" i="4" s="1"/>
  <c r="ES40" i="4"/>
  <c r="EM40" i="4" s="1"/>
  <c r="ES41" i="4"/>
  <c r="EM41" i="4" s="1"/>
  <c r="ES42" i="4"/>
  <c r="EM42" i="4" s="1"/>
  <c r="ES43" i="4"/>
  <c r="EM43" i="4" s="1"/>
  <c r="ES44" i="4"/>
  <c r="EM44" i="4" s="1"/>
  <c r="ES45" i="4"/>
  <c r="EM45" i="4" s="1"/>
  <c r="ES46" i="4"/>
  <c r="EM46" i="4" s="1"/>
  <c r="ES47" i="4"/>
  <c r="EM47" i="4" s="1"/>
  <c r="ES48" i="4"/>
  <c r="EM48" i="4" s="1"/>
  <c r="ES49" i="4"/>
  <c r="EM49" i="4" s="1"/>
  <c r="ES50" i="4"/>
  <c r="EM50" i="4" s="1"/>
  <c r="ES51" i="4"/>
  <c r="EM51" i="4" s="1"/>
  <c r="ES52" i="4"/>
  <c r="EM52" i="4" s="1"/>
  <c r="ES53" i="4"/>
  <c r="EM53" i="4" s="1"/>
  <c r="ES54" i="4"/>
  <c r="EM54" i="4" s="1"/>
  <c r="ES55" i="4"/>
  <c r="EM55" i="4" s="1"/>
  <c r="ES56" i="4"/>
  <c r="EM56" i="4" s="1"/>
  <c r="ES57" i="4"/>
  <c r="EM57" i="4" s="1"/>
  <c r="ES58" i="4"/>
  <c r="ES59" i="4"/>
  <c r="ES60" i="4"/>
  <c r="EM60" i="4" s="1"/>
  <c r="ES61" i="4"/>
  <c r="EM61" i="4" s="1"/>
  <c r="ES62" i="4"/>
  <c r="ES63" i="4"/>
  <c r="EM63" i="4" s="1"/>
  <c r="ES64" i="4"/>
  <c r="EM64" i="4" s="1"/>
  <c r="ES65" i="4"/>
  <c r="EM65" i="4" s="1"/>
  <c r="ES66" i="4"/>
  <c r="ES67" i="4"/>
  <c r="ES68" i="4"/>
  <c r="EM68" i="4" s="1"/>
  <c r="ES69" i="4"/>
  <c r="EM69" i="4" s="1"/>
  <c r="ES70" i="4"/>
  <c r="EM70" i="4" s="1"/>
  <c r="ES71" i="4"/>
  <c r="EM71" i="4" s="1"/>
  <c r="ES72" i="4"/>
  <c r="EM72" i="4" s="1"/>
  <c r="ES73" i="4"/>
  <c r="EM73" i="4" s="1"/>
  <c r="ES74" i="4"/>
  <c r="EM74" i="4" s="1"/>
  <c r="ES75" i="4"/>
  <c r="EM75" i="4" s="1"/>
  <c r="ES76" i="4"/>
  <c r="EM76" i="4" s="1"/>
  <c r="ES77" i="4"/>
  <c r="EM77" i="4" s="1"/>
  <c r="ES78" i="4"/>
  <c r="ES79" i="4"/>
  <c r="EM79" i="4" s="1"/>
  <c r="ES80" i="4"/>
  <c r="EM80" i="4" s="1"/>
  <c r="ES81" i="4"/>
  <c r="EM81" i="4" s="1"/>
  <c r="ES82" i="4"/>
  <c r="EM82" i="4" s="1"/>
  <c r="ES83" i="4"/>
  <c r="EM83" i="4" s="1"/>
  <c r="ES84" i="4"/>
  <c r="EM84" i="4" s="1"/>
  <c r="ES85" i="4"/>
  <c r="EM85" i="4" s="1"/>
  <c r="ES86" i="4"/>
  <c r="EM86" i="4" s="1"/>
  <c r="ES87" i="4"/>
  <c r="EM87" i="4" s="1"/>
  <c r="ES88" i="4"/>
  <c r="EM88" i="4" s="1"/>
  <c r="ES89" i="4"/>
  <c r="EM89" i="4" s="1"/>
  <c r="ES90" i="4"/>
  <c r="ES91" i="4"/>
  <c r="ES92" i="4"/>
  <c r="EM92" i="4" s="1"/>
  <c r="ES93" i="4"/>
  <c r="EM93" i="4" s="1"/>
  <c r="ES94" i="4"/>
  <c r="EM94" i="4" s="1"/>
  <c r="ES95" i="4"/>
  <c r="EM95" i="4" s="1"/>
  <c r="ES96" i="4"/>
  <c r="EM96" i="4" s="1"/>
  <c r="ES97" i="4"/>
  <c r="EM97" i="4" s="1"/>
  <c r="ES98" i="4"/>
  <c r="ES99" i="4"/>
  <c r="ES100" i="4"/>
  <c r="EM100" i="4" s="1"/>
  <c r="EE82" i="4"/>
  <c r="EK77" i="4"/>
  <c r="EK78" i="4"/>
  <c r="EK79" i="4"/>
  <c r="EE79" i="4" s="1"/>
  <c r="EK80" i="4"/>
  <c r="EE80" i="4" s="1"/>
  <c r="EK81" i="4"/>
  <c r="EE81" i="4" s="1"/>
  <c r="EK82" i="4"/>
  <c r="EK83" i="4"/>
  <c r="EE83" i="4" s="1"/>
  <c r="EK84" i="4"/>
  <c r="EE84" i="4" s="1"/>
  <c r="EK85" i="4"/>
  <c r="EE85" i="4" s="1"/>
  <c r="EK86" i="4"/>
  <c r="EE86" i="4" s="1"/>
  <c r="EK87" i="4"/>
  <c r="EE87" i="4" s="1"/>
  <c r="EK88" i="4"/>
  <c r="EE88" i="4" s="1"/>
  <c r="EK89" i="4"/>
  <c r="EE89" i="4" s="1"/>
  <c r="EK90" i="4"/>
  <c r="EE90" i="4" s="1"/>
  <c r="EK91" i="4"/>
  <c r="EE91" i="4" s="1"/>
  <c r="EK92" i="4"/>
  <c r="EE92" i="4" s="1"/>
  <c r="EK93" i="4"/>
  <c r="EE93" i="4" s="1"/>
  <c r="EK94" i="4"/>
  <c r="EE94" i="4" s="1"/>
  <c r="EK95" i="4"/>
  <c r="EE95" i="4" s="1"/>
  <c r="EK96" i="4"/>
  <c r="EE96" i="4" s="1"/>
  <c r="EK97" i="4"/>
  <c r="EE97" i="4" s="1"/>
  <c r="EK98" i="4"/>
  <c r="EE98" i="4" s="1"/>
  <c r="EK99" i="4"/>
  <c r="EE99" i="4" s="1"/>
  <c r="EK100" i="4"/>
  <c r="EE100" i="4" s="1"/>
  <c r="EK11" i="4"/>
  <c r="EK12" i="4"/>
  <c r="EK13" i="4"/>
  <c r="EK14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DW33" i="4"/>
  <c r="DW37" i="4"/>
  <c r="DW53" i="4"/>
  <c r="DW54" i="4"/>
  <c r="DW61" i="4"/>
  <c r="DW65" i="4"/>
  <c r="DW81" i="4"/>
  <c r="DW85" i="4"/>
  <c r="DW86" i="4"/>
  <c r="DW93" i="4"/>
  <c r="EC11" i="4"/>
  <c r="EC12" i="4"/>
  <c r="EC13" i="4"/>
  <c r="EC14" i="4"/>
  <c r="EC15" i="4"/>
  <c r="EC16" i="4"/>
  <c r="EC17" i="4"/>
  <c r="EC18" i="4"/>
  <c r="EC19" i="4"/>
  <c r="EC20" i="4"/>
  <c r="EC21" i="4"/>
  <c r="EC22" i="4"/>
  <c r="EC23" i="4"/>
  <c r="EC24" i="4"/>
  <c r="EC25" i="4"/>
  <c r="EC26" i="4"/>
  <c r="EC27" i="4"/>
  <c r="EC28" i="4"/>
  <c r="DW28" i="4" s="1"/>
  <c r="EC29" i="4"/>
  <c r="DW29" i="4" s="1"/>
  <c r="EC30" i="4"/>
  <c r="DW30" i="4" s="1"/>
  <c r="EC31" i="4"/>
  <c r="DW31" i="4" s="1"/>
  <c r="EC32" i="4"/>
  <c r="DW32" i="4" s="1"/>
  <c r="EC33" i="4"/>
  <c r="EC34" i="4"/>
  <c r="DW34" i="4" s="1"/>
  <c r="EC35" i="4"/>
  <c r="DW35" i="4" s="1"/>
  <c r="EC36" i="4"/>
  <c r="DW36" i="4" s="1"/>
  <c r="EC37" i="4"/>
  <c r="EC38" i="4"/>
  <c r="DW38" i="4" s="1"/>
  <c r="EC39" i="4"/>
  <c r="DW39" i="4" s="1"/>
  <c r="EC40" i="4"/>
  <c r="DW40" i="4" s="1"/>
  <c r="EC41" i="4"/>
  <c r="DW41" i="4" s="1"/>
  <c r="EC42" i="4"/>
  <c r="DW42" i="4" s="1"/>
  <c r="EC43" i="4"/>
  <c r="DW43" i="4" s="1"/>
  <c r="EC44" i="4"/>
  <c r="DW44" i="4" s="1"/>
  <c r="EC45" i="4"/>
  <c r="DW45" i="4" s="1"/>
  <c r="EC46" i="4"/>
  <c r="DW46" i="4" s="1"/>
  <c r="EC47" i="4"/>
  <c r="DW47" i="4" s="1"/>
  <c r="EC48" i="4"/>
  <c r="DW48" i="4" s="1"/>
  <c r="EC49" i="4"/>
  <c r="DW49" i="4" s="1"/>
  <c r="EC50" i="4"/>
  <c r="DW50" i="4" s="1"/>
  <c r="EC51" i="4"/>
  <c r="DW51" i="4" s="1"/>
  <c r="EC52" i="4"/>
  <c r="DW52" i="4" s="1"/>
  <c r="EC53" i="4"/>
  <c r="EC54" i="4"/>
  <c r="EC55" i="4"/>
  <c r="DW55" i="4" s="1"/>
  <c r="EC56" i="4"/>
  <c r="DW56" i="4" s="1"/>
  <c r="EC57" i="4"/>
  <c r="DW57" i="4" s="1"/>
  <c r="EC58" i="4"/>
  <c r="DW58" i="4" s="1"/>
  <c r="EC59" i="4"/>
  <c r="DW59" i="4" s="1"/>
  <c r="EC60" i="4"/>
  <c r="DW60" i="4" s="1"/>
  <c r="EC61" i="4"/>
  <c r="EC62" i="4"/>
  <c r="DW62" i="4" s="1"/>
  <c r="EC63" i="4"/>
  <c r="DW63" i="4" s="1"/>
  <c r="EC64" i="4"/>
  <c r="DW64" i="4" s="1"/>
  <c r="EC65" i="4"/>
  <c r="EC66" i="4"/>
  <c r="DW66" i="4" s="1"/>
  <c r="EC67" i="4"/>
  <c r="DW67" i="4" s="1"/>
  <c r="EC68" i="4"/>
  <c r="DW68" i="4" s="1"/>
  <c r="EC69" i="4"/>
  <c r="DW69" i="4" s="1"/>
  <c r="EC70" i="4"/>
  <c r="DW70" i="4" s="1"/>
  <c r="EC71" i="4"/>
  <c r="DW71" i="4" s="1"/>
  <c r="EC72" i="4"/>
  <c r="DW72" i="4" s="1"/>
  <c r="EC73" i="4"/>
  <c r="DW73" i="4" s="1"/>
  <c r="EC74" i="4"/>
  <c r="DW74" i="4" s="1"/>
  <c r="EC75" i="4"/>
  <c r="DW75" i="4" s="1"/>
  <c r="EC76" i="4"/>
  <c r="DW76" i="4" s="1"/>
  <c r="EC77" i="4"/>
  <c r="DW77" i="4" s="1"/>
  <c r="EC78" i="4"/>
  <c r="DW78" i="4" s="1"/>
  <c r="EC79" i="4"/>
  <c r="DW79" i="4" s="1"/>
  <c r="EC80" i="4"/>
  <c r="DW80" i="4" s="1"/>
  <c r="EC81" i="4"/>
  <c r="EC82" i="4"/>
  <c r="DW82" i="4" s="1"/>
  <c r="EC83" i="4"/>
  <c r="DW83" i="4" s="1"/>
  <c r="EC84" i="4"/>
  <c r="DW84" i="4" s="1"/>
  <c r="EC85" i="4"/>
  <c r="EC86" i="4"/>
  <c r="EC87" i="4"/>
  <c r="DW87" i="4" s="1"/>
  <c r="EC88" i="4"/>
  <c r="DW88" i="4" s="1"/>
  <c r="EC89" i="4"/>
  <c r="DW89" i="4" s="1"/>
  <c r="EC90" i="4"/>
  <c r="DW90" i="4" s="1"/>
  <c r="EC91" i="4"/>
  <c r="DW91" i="4" s="1"/>
  <c r="EC92" i="4"/>
  <c r="DW92" i="4" s="1"/>
  <c r="EC93" i="4"/>
  <c r="EC94" i="4"/>
  <c r="DW94" i="4" s="1"/>
  <c r="EC95" i="4"/>
  <c r="DW95" i="4" s="1"/>
  <c r="EC96" i="4"/>
  <c r="DW96" i="4" s="1"/>
  <c r="EC97" i="4"/>
  <c r="DW97" i="4" s="1"/>
  <c r="EC98" i="4"/>
  <c r="DW98" i="4" s="1"/>
  <c r="EC99" i="4"/>
  <c r="DW99" i="4" s="1"/>
  <c r="EC100" i="4"/>
  <c r="DW100" i="4" s="1"/>
  <c r="DO48" i="4"/>
  <c r="DO56" i="4"/>
  <c r="DO59" i="4"/>
  <c r="DO66" i="4"/>
  <c r="DO67" i="4"/>
  <c r="DO68" i="4"/>
  <c r="DO70" i="4"/>
  <c r="DO71" i="4"/>
  <c r="DO72" i="4"/>
  <c r="DO86" i="4"/>
  <c r="DO87" i="4"/>
  <c r="DO88" i="4"/>
  <c r="DO91" i="4"/>
  <c r="DO92" i="4"/>
  <c r="DU40" i="4"/>
  <c r="DO40" i="4" s="1"/>
  <c r="DU41" i="4"/>
  <c r="DO41" i="4" s="1"/>
  <c r="DU42" i="4"/>
  <c r="DO42" i="4" s="1"/>
  <c r="DU43" i="4"/>
  <c r="DO43" i="4" s="1"/>
  <c r="DU44" i="4"/>
  <c r="DO44" i="4" s="1"/>
  <c r="DU45" i="4"/>
  <c r="DO45" i="4" s="1"/>
  <c r="DU46" i="4"/>
  <c r="DO46" i="4" s="1"/>
  <c r="DU47" i="4"/>
  <c r="DO47" i="4" s="1"/>
  <c r="DU48" i="4"/>
  <c r="DU49" i="4"/>
  <c r="DO49" i="4" s="1"/>
  <c r="DU50" i="4"/>
  <c r="DO50" i="4" s="1"/>
  <c r="DU51" i="4"/>
  <c r="DO51" i="4" s="1"/>
  <c r="DU52" i="4"/>
  <c r="DO52" i="4" s="1"/>
  <c r="DU53" i="4"/>
  <c r="DO53" i="4" s="1"/>
  <c r="DU54" i="4"/>
  <c r="DO54" i="4" s="1"/>
  <c r="DU55" i="4"/>
  <c r="DO55" i="4" s="1"/>
  <c r="DU56" i="4"/>
  <c r="DU57" i="4"/>
  <c r="DO57" i="4" s="1"/>
  <c r="DU58" i="4"/>
  <c r="DO58" i="4" s="1"/>
  <c r="DU59" i="4"/>
  <c r="DU60" i="4"/>
  <c r="DO60" i="4" s="1"/>
  <c r="DU61" i="4"/>
  <c r="DO61" i="4" s="1"/>
  <c r="DU62" i="4"/>
  <c r="DO62" i="4" s="1"/>
  <c r="DU63" i="4"/>
  <c r="DO63" i="4" s="1"/>
  <c r="DU64" i="4"/>
  <c r="DO64" i="4" s="1"/>
  <c r="DU65" i="4"/>
  <c r="DO65" i="4" s="1"/>
  <c r="DU66" i="4"/>
  <c r="DU67" i="4"/>
  <c r="DU68" i="4"/>
  <c r="DU69" i="4"/>
  <c r="DO69" i="4" s="1"/>
  <c r="DU70" i="4"/>
  <c r="DU71" i="4"/>
  <c r="DU72" i="4"/>
  <c r="DU73" i="4"/>
  <c r="DO73" i="4" s="1"/>
  <c r="DU74" i="4"/>
  <c r="DO74" i="4" s="1"/>
  <c r="DU75" i="4"/>
  <c r="DO75" i="4" s="1"/>
  <c r="DU76" i="4"/>
  <c r="DO76" i="4" s="1"/>
  <c r="DU77" i="4"/>
  <c r="DO77" i="4" s="1"/>
  <c r="DU78" i="4"/>
  <c r="DO78" i="4" s="1"/>
  <c r="DU79" i="4"/>
  <c r="DO79" i="4" s="1"/>
  <c r="DU80" i="4"/>
  <c r="DO80" i="4" s="1"/>
  <c r="DU81" i="4"/>
  <c r="DO81" i="4" s="1"/>
  <c r="DU82" i="4"/>
  <c r="DO82" i="4" s="1"/>
  <c r="DU83" i="4"/>
  <c r="DO83" i="4" s="1"/>
  <c r="DU84" i="4"/>
  <c r="DO84" i="4" s="1"/>
  <c r="DU85" i="4"/>
  <c r="DO85" i="4" s="1"/>
  <c r="DU86" i="4"/>
  <c r="DU87" i="4"/>
  <c r="DU88" i="4"/>
  <c r="DU89" i="4"/>
  <c r="DO89" i="4" s="1"/>
  <c r="DU90" i="4"/>
  <c r="DO90" i="4" s="1"/>
  <c r="DU91" i="4"/>
  <c r="DU92" i="4"/>
  <c r="DU93" i="4"/>
  <c r="DO93" i="4" s="1"/>
  <c r="DU94" i="4"/>
  <c r="DO94" i="4" s="1"/>
  <c r="DU95" i="4"/>
  <c r="DO95" i="4" s="1"/>
  <c r="DU96" i="4"/>
  <c r="DO96" i="4" s="1"/>
  <c r="DU97" i="4"/>
  <c r="DO97" i="4" s="1"/>
  <c r="DU98" i="4"/>
  <c r="DO98" i="4" s="1"/>
  <c r="DU99" i="4"/>
  <c r="DO99" i="4" s="1"/>
  <c r="DU100" i="4"/>
  <c r="DO100" i="4" s="1"/>
  <c r="DU10" i="4"/>
  <c r="DU11" i="4"/>
  <c r="DU12" i="4"/>
  <c r="DU13" i="4"/>
  <c r="DU14" i="4"/>
  <c r="DU15" i="4"/>
  <c r="DU16" i="4"/>
  <c r="DU17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G14" i="4"/>
  <c r="DG15" i="4"/>
  <c r="DG26" i="4"/>
  <c r="DG30" i="4"/>
  <c r="DG31" i="4"/>
  <c r="DG38" i="4"/>
  <c r="DG54" i="4"/>
  <c r="DG63" i="4"/>
  <c r="DG70" i="4"/>
  <c r="DG74" i="4"/>
  <c r="DG94" i="4"/>
  <c r="DG97" i="4"/>
  <c r="DG98" i="4"/>
  <c r="DM11" i="4"/>
  <c r="DG11" i="4" s="1"/>
  <c r="DM12" i="4"/>
  <c r="DG12" i="4" s="1"/>
  <c r="DM13" i="4"/>
  <c r="DG13" i="4" s="1"/>
  <c r="DM14" i="4"/>
  <c r="DM15" i="4"/>
  <c r="DM16" i="4"/>
  <c r="DG16" i="4" s="1"/>
  <c r="DM17" i="4"/>
  <c r="DG17" i="4" s="1"/>
  <c r="DM18" i="4"/>
  <c r="DG18" i="4" s="1"/>
  <c r="DM19" i="4"/>
  <c r="DG19" i="4" s="1"/>
  <c r="DM20" i="4"/>
  <c r="DG20" i="4" s="1"/>
  <c r="DM21" i="4"/>
  <c r="DG21" i="4" s="1"/>
  <c r="DM22" i="4"/>
  <c r="DG22" i="4" s="1"/>
  <c r="DM23" i="4"/>
  <c r="DG23" i="4" s="1"/>
  <c r="DM24" i="4"/>
  <c r="DG24" i="4" s="1"/>
  <c r="DM25" i="4"/>
  <c r="DG25" i="4" s="1"/>
  <c r="DM26" i="4"/>
  <c r="DM27" i="4"/>
  <c r="DG27" i="4" s="1"/>
  <c r="DM28" i="4"/>
  <c r="DG28" i="4" s="1"/>
  <c r="DM29" i="4"/>
  <c r="DG29" i="4" s="1"/>
  <c r="DM30" i="4"/>
  <c r="DM31" i="4"/>
  <c r="DM32" i="4"/>
  <c r="DG32" i="4" s="1"/>
  <c r="DM33" i="4"/>
  <c r="DG33" i="4" s="1"/>
  <c r="DM34" i="4"/>
  <c r="DG34" i="4" s="1"/>
  <c r="DM35" i="4"/>
  <c r="DG35" i="4" s="1"/>
  <c r="DM36" i="4"/>
  <c r="DG36" i="4" s="1"/>
  <c r="DM37" i="4"/>
  <c r="DG37" i="4" s="1"/>
  <c r="DM38" i="4"/>
  <c r="DM39" i="4"/>
  <c r="DG39" i="4" s="1"/>
  <c r="DM40" i="4"/>
  <c r="DG40" i="4" s="1"/>
  <c r="DM41" i="4"/>
  <c r="DG41" i="4" s="1"/>
  <c r="DM42" i="4"/>
  <c r="DG42" i="4" s="1"/>
  <c r="DM43" i="4"/>
  <c r="DG43" i="4" s="1"/>
  <c r="DM44" i="4"/>
  <c r="DG44" i="4" s="1"/>
  <c r="DM45" i="4"/>
  <c r="DG45" i="4" s="1"/>
  <c r="DM46" i="4"/>
  <c r="DG46" i="4" s="1"/>
  <c r="DM47" i="4"/>
  <c r="DG47" i="4" s="1"/>
  <c r="DM48" i="4"/>
  <c r="DG48" i="4" s="1"/>
  <c r="DM49" i="4"/>
  <c r="DG49" i="4" s="1"/>
  <c r="DM50" i="4"/>
  <c r="DG50" i="4" s="1"/>
  <c r="DM51" i="4"/>
  <c r="DG51" i="4" s="1"/>
  <c r="DM52" i="4"/>
  <c r="DG52" i="4" s="1"/>
  <c r="DM53" i="4"/>
  <c r="DG53" i="4" s="1"/>
  <c r="DM54" i="4"/>
  <c r="DM55" i="4"/>
  <c r="DG55" i="4" s="1"/>
  <c r="DM56" i="4"/>
  <c r="DG56" i="4" s="1"/>
  <c r="DM57" i="4"/>
  <c r="DG57" i="4" s="1"/>
  <c r="DM58" i="4"/>
  <c r="DG58" i="4" s="1"/>
  <c r="DM59" i="4"/>
  <c r="DG59" i="4" s="1"/>
  <c r="DM60" i="4"/>
  <c r="DG60" i="4" s="1"/>
  <c r="DM61" i="4"/>
  <c r="DG61" i="4" s="1"/>
  <c r="DM62" i="4"/>
  <c r="DG62" i="4" s="1"/>
  <c r="DM63" i="4"/>
  <c r="DM64" i="4"/>
  <c r="DG64" i="4" s="1"/>
  <c r="DM65" i="4"/>
  <c r="DG65" i="4" s="1"/>
  <c r="DM66" i="4"/>
  <c r="DG66" i="4" s="1"/>
  <c r="DM67" i="4"/>
  <c r="DG67" i="4" s="1"/>
  <c r="DM68" i="4"/>
  <c r="DG68" i="4" s="1"/>
  <c r="DM69" i="4"/>
  <c r="DG69" i="4" s="1"/>
  <c r="DM70" i="4"/>
  <c r="DM71" i="4"/>
  <c r="DG71" i="4" s="1"/>
  <c r="DM72" i="4"/>
  <c r="DG72" i="4" s="1"/>
  <c r="DM73" i="4"/>
  <c r="DG73" i="4" s="1"/>
  <c r="DM74" i="4"/>
  <c r="DM75" i="4"/>
  <c r="DG75" i="4" s="1"/>
  <c r="DM76" i="4"/>
  <c r="DG76" i="4" s="1"/>
  <c r="DM77" i="4"/>
  <c r="DG77" i="4" s="1"/>
  <c r="DM78" i="4"/>
  <c r="DG78" i="4" s="1"/>
  <c r="DM79" i="4"/>
  <c r="DG79" i="4" s="1"/>
  <c r="DM80" i="4"/>
  <c r="DG80" i="4" s="1"/>
  <c r="DM81" i="4"/>
  <c r="DG81" i="4" s="1"/>
  <c r="DM82" i="4"/>
  <c r="DG82" i="4" s="1"/>
  <c r="DM83" i="4"/>
  <c r="DG83" i="4" s="1"/>
  <c r="DM84" i="4"/>
  <c r="DG84" i="4" s="1"/>
  <c r="DM85" i="4"/>
  <c r="DG85" i="4" s="1"/>
  <c r="DM86" i="4"/>
  <c r="DG86" i="4" s="1"/>
  <c r="DM87" i="4"/>
  <c r="DG87" i="4" s="1"/>
  <c r="DM88" i="4"/>
  <c r="DG88" i="4" s="1"/>
  <c r="DM89" i="4"/>
  <c r="DG89" i="4" s="1"/>
  <c r="DM90" i="4"/>
  <c r="DG90" i="4" s="1"/>
  <c r="DM91" i="4"/>
  <c r="DG91" i="4" s="1"/>
  <c r="DM92" i="4"/>
  <c r="DG92" i="4" s="1"/>
  <c r="DM93" i="4"/>
  <c r="DG93" i="4" s="1"/>
  <c r="DM94" i="4"/>
  <c r="DM95" i="4"/>
  <c r="DG95" i="4" s="1"/>
  <c r="DM96" i="4"/>
  <c r="DG96" i="4" s="1"/>
  <c r="DM97" i="4"/>
  <c r="DM98" i="4"/>
  <c r="DM99" i="4"/>
  <c r="DG99" i="4" s="1"/>
  <c r="DM100" i="4"/>
  <c r="DG100" i="4" s="1"/>
  <c r="DM10" i="4"/>
  <c r="DE10" i="4"/>
  <c r="DE11" i="4"/>
  <c r="DE12" i="4"/>
  <c r="DE13" i="4"/>
  <c r="DE14" i="4"/>
  <c r="DE15" i="4"/>
  <c r="DE16" i="4"/>
  <c r="DE17" i="4"/>
  <c r="DE18" i="4"/>
  <c r="DE19" i="4"/>
  <c r="DE20" i="4"/>
  <c r="DE21" i="4"/>
  <c r="CY21" i="4" s="1"/>
  <c r="DE22" i="4"/>
  <c r="DE23" i="4"/>
  <c r="DE24" i="4"/>
  <c r="CY24" i="4" s="1"/>
  <c r="DE25" i="4"/>
  <c r="CY25" i="4" s="1"/>
  <c r="DE26" i="4"/>
  <c r="DE27" i="4"/>
  <c r="DE28" i="4"/>
  <c r="DE29" i="4"/>
  <c r="CY29" i="4" s="1"/>
  <c r="DE30" i="4"/>
  <c r="DE31" i="4"/>
  <c r="DE32" i="4"/>
  <c r="CY32" i="4" s="1"/>
  <c r="DE33" i="4"/>
  <c r="CY33" i="4" s="1"/>
  <c r="DE34" i="4"/>
  <c r="DE35" i="4"/>
  <c r="DE36" i="4"/>
  <c r="DE37" i="4"/>
  <c r="CY37" i="4" s="1"/>
  <c r="DE38" i="4"/>
  <c r="DE39" i="4"/>
  <c r="DE40" i="4"/>
  <c r="CY40" i="4" s="1"/>
  <c r="DE41" i="4"/>
  <c r="CY41" i="4" s="1"/>
  <c r="DE42" i="4"/>
  <c r="DE43" i="4"/>
  <c r="DE44" i="4"/>
  <c r="DE45" i="4"/>
  <c r="CY45" i="4" s="1"/>
  <c r="DE46" i="4"/>
  <c r="DE47" i="4"/>
  <c r="DE48" i="4"/>
  <c r="CY48" i="4" s="1"/>
  <c r="DE49" i="4"/>
  <c r="CY49" i="4" s="1"/>
  <c r="DE50" i="4"/>
  <c r="DE51" i="4"/>
  <c r="DE52" i="4"/>
  <c r="DE53" i="4"/>
  <c r="CY53" i="4" s="1"/>
  <c r="DE54" i="4"/>
  <c r="DE55" i="4"/>
  <c r="DE56" i="4"/>
  <c r="CY56" i="4" s="1"/>
  <c r="DE57" i="4"/>
  <c r="CY57" i="4" s="1"/>
  <c r="DE58" i="4"/>
  <c r="DE59" i="4"/>
  <c r="DE60" i="4"/>
  <c r="DE61" i="4"/>
  <c r="CY61" i="4" s="1"/>
  <c r="DE62" i="4"/>
  <c r="DE63" i="4"/>
  <c r="DE64" i="4"/>
  <c r="CY64" i="4" s="1"/>
  <c r="DE65" i="4"/>
  <c r="CY65" i="4" s="1"/>
  <c r="DE66" i="4"/>
  <c r="DE67" i="4"/>
  <c r="DE68" i="4"/>
  <c r="DE69" i="4"/>
  <c r="CY69" i="4" s="1"/>
  <c r="DE70" i="4"/>
  <c r="DE71" i="4"/>
  <c r="DE72" i="4"/>
  <c r="CY72" i="4" s="1"/>
  <c r="DE73" i="4"/>
  <c r="CY73" i="4" s="1"/>
  <c r="DE74" i="4"/>
  <c r="DE75" i="4"/>
  <c r="DE76" i="4"/>
  <c r="DE77" i="4"/>
  <c r="CY77" i="4" s="1"/>
  <c r="DE78" i="4"/>
  <c r="DE79" i="4"/>
  <c r="DE80" i="4"/>
  <c r="CY80" i="4" s="1"/>
  <c r="DE81" i="4"/>
  <c r="CY81" i="4" s="1"/>
  <c r="DE82" i="4"/>
  <c r="DE83" i="4"/>
  <c r="DE84" i="4"/>
  <c r="DE85" i="4"/>
  <c r="CY85" i="4" s="1"/>
  <c r="DE86" i="4"/>
  <c r="DE87" i="4"/>
  <c r="DE88" i="4"/>
  <c r="CY88" i="4" s="1"/>
  <c r="DE89" i="4"/>
  <c r="CY89" i="4" s="1"/>
  <c r="DE90" i="4"/>
  <c r="DE91" i="4"/>
  <c r="CY91" i="4" s="1"/>
  <c r="DE92" i="4"/>
  <c r="DE93" i="4"/>
  <c r="CY93" i="4" s="1"/>
  <c r="DE94" i="4"/>
  <c r="DE95" i="4"/>
  <c r="DE96" i="4"/>
  <c r="CY96" i="4" s="1"/>
  <c r="DE97" i="4"/>
  <c r="CY97" i="4" s="1"/>
  <c r="DE98" i="4"/>
  <c r="DE99" i="4"/>
  <c r="DE100" i="4"/>
  <c r="CQ95" i="4"/>
  <c r="CQ100" i="4"/>
  <c r="CW94" i="4"/>
  <c r="CQ94" i="4" s="1"/>
  <c r="CW95" i="4"/>
  <c r="CW96" i="4"/>
  <c r="CQ96" i="4" s="1"/>
  <c r="CW97" i="4"/>
  <c r="CQ97" i="4" s="1"/>
  <c r="CW98" i="4"/>
  <c r="CQ98" i="4" s="1"/>
  <c r="CW99" i="4"/>
  <c r="CQ99" i="4" s="1"/>
  <c r="CW100" i="4"/>
  <c r="CW13" i="4"/>
  <c r="CW14" i="4"/>
  <c r="CW15" i="4"/>
  <c r="CW16" i="4"/>
  <c r="CW17" i="4"/>
  <c r="CW18" i="4"/>
  <c r="CW19" i="4"/>
  <c r="CW20" i="4"/>
  <c r="CW21" i="4"/>
  <c r="CW22" i="4"/>
  <c r="CW23" i="4"/>
  <c r="CW24" i="4"/>
  <c r="CW25" i="4"/>
  <c r="CW26" i="4"/>
  <c r="CW27" i="4"/>
  <c r="CW28" i="4"/>
  <c r="CW29" i="4"/>
  <c r="CW30" i="4"/>
  <c r="CW31" i="4"/>
  <c r="CW32" i="4"/>
  <c r="CW33" i="4"/>
  <c r="CW34" i="4"/>
  <c r="CW35" i="4"/>
  <c r="CW37" i="4"/>
  <c r="CW38" i="4"/>
  <c r="CW39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53" i="4"/>
  <c r="CW54" i="4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68" i="4"/>
  <c r="CW69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83" i="4"/>
  <c r="CW84" i="4"/>
  <c r="CW85" i="4"/>
  <c r="CW86" i="4"/>
  <c r="CW87" i="4"/>
  <c r="CW88" i="4"/>
  <c r="CW89" i="4"/>
  <c r="CW90" i="4"/>
  <c r="CW91" i="4"/>
  <c r="CW92" i="4"/>
  <c r="CW93" i="4"/>
  <c r="CQ36" i="4" l="1"/>
  <c r="DW15" i="4"/>
  <c r="DO38" i="4"/>
  <c r="DW27" i="4"/>
  <c r="CQ90" i="4"/>
  <c r="CY28" i="4"/>
  <c r="CY44" i="4"/>
  <c r="CY92" i="4"/>
  <c r="CY76" i="4"/>
  <c r="CY60" i="4"/>
  <c r="CY36" i="4"/>
  <c r="CY20" i="4"/>
  <c r="CY99" i="4"/>
  <c r="CY95" i="4"/>
  <c r="CY87" i="4"/>
  <c r="CY83" i="4"/>
  <c r="CY79" i="4"/>
  <c r="CY75" i="4"/>
  <c r="CY71" i="4"/>
  <c r="CY67" i="4"/>
  <c r="CY63" i="4"/>
  <c r="CY59" i="4"/>
  <c r="CY55" i="4"/>
  <c r="CY51" i="4"/>
  <c r="CY47" i="4"/>
  <c r="CY43" i="4"/>
  <c r="CY39" i="4"/>
  <c r="CY35" i="4"/>
  <c r="CY31" i="4"/>
  <c r="CY27" i="4"/>
  <c r="CY23" i="4"/>
  <c r="CY19" i="4"/>
  <c r="CY100" i="4"/>
  <c r="CY84" i="4"/>
  <c r="CY68" i="4"/>
  <c r="CY52" i="4"/>
  <c r="CY98" i="4"/>
  <c r="CY94" i="4"/>
  <c r="CY90" i="4"/>
  <c r="CY86" i="4"/>
  <c r="CY82" i="4"/>
  <c r="CY78" i="4"/>
  <c r="CY74" i="4"/>
  <c r="CY70" i="4"/>
  <c r="CY66" i="4"/>
  <c r="CY62" i="4"/>
  <c r="CY58" i="4"/>
  <c r="CY54" i="4"/>
  <c r="CY50" i="4"/>
  <c r="CY46" i="4"/>
  <c r="CY42" i="4"/>
  <c r="CY38" i="4"/>
  <c r="CY34" i="4"/>
  <c r="CY30" i="4"/>
  <c r="CY26" i="4"/>
  <c r="CY22" i="4"/>
  <c r="CY18" i="4"/>
  <c r="CQ10" i="4"/>
  <c r="DO34" i="4"/>
  <c r="CQ86" i="4"/>
  <c r="CY14" i="4"/>
  <c r="DW26" i="4"/>
  <c r="EE78" i="4"/>
  <c r="EE16" i="4"/>
  <c r="DO29" i="4"/>
  <c r="DW25" i="4"/>
  <c r="EU66" i="4"/>
  <c r="EE77" i="4"/>
  <c r="EU84" i="4"/>
  <c r="EU80" i="4"/>
  <c r="EU76" i="4"/>
  <c r="EU87" i="4"/>
  <c r="DW23" i="4"/>
  <c r="EE73" i="4"/>
  <c r="EE69" i="4"/>
  <c r="CQ82" i="4"/>
  <c r="CQ70" i="4"/>
  <c r="CQ58" i="4"/>
  <c r="CQ46" i="4"/>
  <c r="CQ34" i="4"/>
  <c r="CQ26" i="4"/>
  <c r="CQ18" i="4"/>
  <c r="DO22" i="4"/>
  <c r="DO18" i="4"/>
  <c r="EE61" i="4"/>
  <c r="EE49" i="4"/>
  <c r="EE37" i="4"/>
  <c r="EE25" i="4"/>
  <c r="EE13" i="4"/>
  <c r="EU72" i="4"/>
  <c r="EU60" i="4"/>
  <c r="EU48" i="4"/>
  <c r="EU36" i="4"/>
  <c r="EU24" i="4"/>
  <c r="EU12" i="4"/>
  <c r="CQ89" i="4"/>
  <c r="CQ77" i="4"/>
  <c r="CQ65" i="4"/>
  <c r="CQ53" i="4"/>
  <c r="CQ41" i="4"/>
  <c r="CQ29" i="4"/>
  <c r="CQ17" i="4"/>
  <c r="CY13" i="4"/>
  <c r="DO33" i="4"/>
  <c r="DO21" i="4"/>
  <c r="DW18" i="4"/>
  <c r="DW10" i="4"/>
  <c r="EE76" i="4"/>
  <c r="EE68" i="4"/>
  <c r="EE60" i="4"/>
  <c r="EE52" i="4"/>
  <c r="EE44" i="4"/>
  <c r="EE36" i="4"/>
  <c r="EE28" i="4"/>
  <c r="EE20" i="4"/>
  <c r="EE12" i="4"/>
  <c r="EM11" i="4"/>
  <c r="EU83" i="4"/>
  <c r="EU79" i="4"/>
  <c r="EU75" i="4"/>
  <c r="EU71" i="4"/>
  <c r="EU67" i="4"/>
  <c r="EU63" i="4"/>
  <c r="EU59" i="4"/>
  <c r="EU55" i="4"/>
  <c r="EU51" i="4"/>
  <c r="EU47" i="4"/>
  <c r="EU43" i="4"/>
  <c r="EU39" i="4"/>
  <c r="EU35" i="4"/>
  <c r="EU31" i="4"/>
  <c r="EU27" i="4"/>
  <c r="EU23" i="4"/>
  <c r="EU19" i="4"/>
  <c r="EU15" i="4"/>
  <c r="EU11" i="4"/>
  <c r="CQ74" i="4"/>
  <c r="CQ62" i="4"/>
  <c r="CQ50" i="4"/>
  <c r="CQ42" i="4"/>
  <c r="CQ30" i="4"/>
  <c r="CQ14" i="4"/>
  <c r="DO26" i="4"/>
  <c r="DO10" i="4"/>
  <c r="DW11" i="4"/>
  <c r="EE65" i="4"/>
  <c r="EE53" i="4"/>
  <c r="EE41" i="4"/>
  <c r="EE33" i="4"/>
  <c r="EE21" i="4"/>
  <c r="EU68" i="4"/>
  <c r="EU56" i="4"/>
  <c r="EU44" i="4"/>
  <c r="EU32" i="4"/>
  <c r="EU20" i="4"/>
  <c r="CQ93" i="4"/>
  <c r="CQ81" i="4"/>
  <c r="CQ69" i="4"/>
  <c r="CQ57" i="4"/>
  <c r="CQ49" i="4"/>
  <c r="CQ37" i="4"/>
  <c r="CQ25" i="4"/>
  <c r="CQ13" i="4"/>
  <c r="DO37" i="4"/>
  <c r="DO25" i="4"/>
  <c r="DO13" i="4"/>
  <c r="DW22" i="4"/>
  <c r="DW14" i="4"/>
  <c r="EE72" i="4"/>
  <c r="EE64" i="4"/>
  <c r="EE56" i="4"/>
  <c r="EE48" i="4"/>
  <c r="EE40" i="4"/>
  <c r="EE32" i="4"/>
  <c r="EE24" i="4"/>
  <c r="CQ92" i="4"/>
  <c r="CQ88" i="4"/>
  <c r="CQ84" i="4"/>
  <c r="CQ80" i="4"/>
  <c r="CQ76" i="4"/>
  <c r="CQ72" i="4"/>
  <c r="CQ68" i="4"/>
  <c r="CQ64" i="4"/>
  <c r="CQ60" i="4"/>
  <c r="CQ56" i="4"/>
  <c r="CQ52" i="4"/>
  <c r="CQ48" i="4"/>
  <c r="CQ44" i="4"/>
  <c r="CQ40" i="4"/>
  <c r="CQ32" i="4"/>
  <c r="CQ28" i="4"/>
  <c r="CQ24" i="4"/>
  <c r="CQ20" i="4"/>
  <c r="CQ16" i="4"/>
  <c r="CQ12" i="4"/>
  <c r="CY16" i="4"/>
  <c r="CY12" i="4"/>
  <c r="DW21" i="4"/>
  <c r="DW17" i="4"/>
  <c r="DW13" i="4"/>
  <c r="EE75" i="4"/>
  <c r="EE71" i="4"/>
  <c r="EE67" i="4"/>
  <c r="EE63" i="4"/>
  <c r="EE59" i="4"/>
  <c r="EE55" i="4"/>
  <c r="EE51" i="4"/>
  <c r="EE47" i="4"/>
  <c r="EE43" i="4"/>
  <c r="EE39" i="4"/>
  <c r="EE35" i="4"/>
  <c r="EE31" i="4"/>
  <c r="EE27" i="4"/>
  <c r="EE23" i="4"/>
  <c r="EE19" i="4"/>
  <c r="EE15" i="4"/>
  <c r="EE11" i="4"/>
  <c r="EM10" i="4"/>
  <c r="EU86" i="4"/>
  <c r="EU82" i="4"/>
  <c r="EU78" i="4"/>
  <c r="EU74" i="4"/>
  <c r="EU70" i="4"/>
  <c r="EU62" i="4"/>
  <c r="EU58" i="4"/>
  <c r="EU54" i="4"/>
  <c r="EU50" i="4"/>
  <c r="EU46" i="4"/>
  <c r="EU42" i="4"/>
  <c r="EU38" i="4"/>
  <c r="EU34" i="4"/>
  <c r="EU30" i="4"/>
  <c r="EU26" i="4"/>
  <c r="EU22" i="4"/>
  <c r="EU18" i="4"/>
  <c r="EU14" i="4"/>
  <c r="EU10" i="4"/>
  <c r="CQ78" i="4"/>
  <c r="CQ66" i="4"/>
  <c r="CQ54" i="4"/>
  <c r="CQ38" i="4"/>
  <c r="CQ22" i="4"/>
  <c r="CY10" i="4"/>
  <c r="DO30" i="4"/>
  <c r="DO14" i="4"/>
  <c r="DW19" i="4"/>
  <c r="EE57" i="4"/>
  <c r="EE45" i="4"/>
  <c r="EE29" i="4"/>
  <c r="EE17" i="4"/>
  <c r="EU64" i="4"/>
  <c r="EU52" i="4"/>
  <c r="EU40" i="4"/>
  <c r="EU28" i="4"/>
  <c r="EU16" i="4"/>
  <c r="CQ85" i="4"/>
  <c r="CQ73" i="4"/>
  <c r="CQ61" i="4"/>
  <c r="CQ45" i="4"/>
  <c r="CQ33" i="4"/>
  <c r="CQ21" i="4"/>
  <c r="CY17" i="4"/>
  <c r="DO17" i="4"/>
  <c r="CQ91" i="4"/>
  <c r="CQ87" i="4"/>
  <c r="CQ83" i="4"/>
  <c r="CQ79" i="4"/>
  <c r="CQ75" i="4"/>
  <c r="CQ71" i="4"/>
  <c r="CQ67" i="4"/>
  <c r="CQ63" i="4"/>
  <c r="CQ59" i="4"/>
  <c r="CQ55" i="4"/>
  <c r="CQ51" i="4"/>
  <c r="CQ47" i="4"/>
  <c r="CQ43" i="4"/>
  <c r="CQ39" i="4"/>
  <c r="CQ35" i="4"/>
  <c r="CQ31" i="4"/>
  <c r="CQ27" i="4"/>
  <c r="CQ23" i="4"/>
  <c r="CQ19" i="4"/>
  <c r="CQ15" i="4"/>
  <c r="CQ11" i="4"/>
  <c r="CY15" i="4"/>
  <c r="CY11" i="4"/>
  <c r="DG10" i="4"/>
  <c r="DO39" i="4"/>
  <c r="DO35" i="4"/>
  <c r="DO31" i="4"/>
  <c r="DO27" i="4"/>
  <c r="DO23" i="4"/>
  <c r="DO19" i="4"/>
  <c r="DO15" i="4"/>
  <c r="DO20" i="4"/>
  <c r="DW24" i="4"/>
  <c r="DW20" i="4"/>
  <c r="DW16" i="4"/>
  <c r="DW12" i="4"/>
  <c r="EE74" i="4"/>
  <c r="EE70" i="4"/>
  <c r="EE66" i="4"/>
  <c r="EE62" i="4"/>
  <c r="EE58" i="4"/>
  <c r="EE54" i="4"/>
  <c r="EE50" i="4"/>
  <c r="EE46" i="4"/>
  <c r="EE42" i="4"/>
  <c r="EE38" i="4"/>
  <c r="EE34" i="4"/>
  <c r="EE30" i="4"/>
  <c r="EE26" i="4"/>
  <c r="EE22" i="4"/>
  <c r="EE18" i="4"/>
  <c r="EE14" i="4"/>
  <c r="EE10" i="4"/>
  <c r="EU85" i="4"/>
  <c r="EU81" i="4"/>
  <c r="EU77" i="4"/>
  <c r="EU73" i="4"/>
  <c r="EU69" i="4"/>
  <c r="EU65" i="4"/>
  <c r="EU61" i="4"/>
  <c r="EU57" i="4"/>
  <c r="EU53" i="4"/>
  <c r="EU49" i="4"/>
  <c r="EU45" i="4"/>
  <c r="EU41" i="4"/>
  <c r="EU37" i="4"/>
  <c r="EU33" i="4"/>
  <c r="EU29" i="4"/>
  <c r="EU25" i="4"/>
  <c r="EU21" i="4"/>
  <c r="EU17" i="4"/>
  <c r="EU13" i="4"/>
  <c r="DO32" i="4"/>
  <c r="DO12" i="4"/>
  <c r="DO11" i="4"/>
  <c r="DO28" i="4"/>
  <c r="DO16" i="4"/>
  <c r="DO36" i="4"/>
  <c r="DO24" i="4"/>
  <c r="CN64" i="4"/>
  <c r="CH64" i="4" s="1"/>
  <c r="CN65" i="4"/>
  <c r="CH65" i="4" s="1"/>
  <c r="CN66" i="4"/>
  <c r="CH66" i="4" s="1"/>
  <c r="CN67" i="4"/>
  <c r="CH67" i="4" s="1"/>
  <c r="CN68" i="4"/>
  <c r="CH68" i="4" s="1"/>
  <c r="CN69" i="4"/>
  <c r="CH69" i="4" s="1"/>
  <c r="CN70" i="4"/>
  <c r="CH70" i="4" s="1"/>
  <c r="CN71" i="4"/>
  <c r="CH71" i="4" s="1"/>
  <c r="CN72" i="4"/>
  <c r="CH72" i="4" s="1"/>
  <c r="CN73" i="4"/>
  <c r="CH73" i="4" s="1"/>
  <c r="CN74" i="4"/>
  <c r="CH74" i="4" s="1"/>
  <c r="CN75" i="4"/>
  <c r="CH75" i="4" s="1"/>
  <c r="CN76" i="4"/>
  <c r="CH76" i="4" s="1"/>
  <c r="CN77" i="4"/>
  <c r="CH77" i="4" s="1"/>
  <c r="CN78" i="4"/>
  <c r="CH78" i="4" s="1"/>
  <c r="CN79" i="4"/>
  <c r="CH79" i="4" s="1"/>
  <c r="CN80" i="4"/>
  <c r="CH80" i="4" s="1"/>
  <c r="CN81" i="4"/>
  <c r="CH81" i="4" s="1"/>
  <c r="CN82" i="4"/>
  <c r="CH82" i="4" s="1"/>
  <c r="CN83" i="4"/>
  <c r="CH83" i="4" s="1"/>
  <c r="CN84" i="4"/>
  <c r="CH84" i="4" s="1"/>
  <c r="CN85" i="4"/>
  <c r="CH85" i="4" s="1"/>
  <c r="CN86" i="4"/>
  <c r="CH86" i="4" s="1"/>
  <c r="CN87" i="4"/>
  <c r="CH87" i="4" s="1"/>
  <c r="CN88" i="4"/>
  <c r="CH88" i="4" s="1"/>
  <c r="CN89" i="4"/>
  <c r="CH89" i="4" s="1"/>
  <c r="CN90" i="4"/>
  <c r="CH90" i="4" s="1"/>
  <c r="CN91" i="4"/>
  <c r="CH91" i="4" s="1"/>
  <c r="CN92" i="4"/>
  <c r="CH92" i="4" s="1"/>
  <c r="CN93" i="4"/>
  <c r="CH93" i="4" s="1"/>
  <c r="CN94" i="4"/>
  <c r="CH94" i="4" s="1"/>
  <c r="CN95" i="4"/>
  <c r="CH95" i="4" s="1"/>
  <c r="CN96" i="4"/>
  <c r="CH96" i="4" s="1"/>
  <c r="CN97" i="4"/>
  <c r="CH97" i="4" s="1"/>
  <c r="CN98" i="4"/>
  <c r="CH98" i="4" s="1"/>
  <c r="CN99" i="4"/>
  <c r="CH99" i="4" s="1"/>
  <c r="CN100" i="4"/>
  <c r="CH100" i="4" s="1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60" i="4"/>
  <c r="CN61" i="4"/>
  <c r="CN62" i="4"/>
  <c r="CN63" i="4"/>
  <c r="BQ95" i="4"/>
  <c r="BQ96" i="4"/>
  <c r="BQ99" i="4"/>
  <c r="BQ100" i="4"/>
  <c r="BW83" i="4"/>
  <c r="BW84" i="4"/>
  <c r="BW85" i="4"/>
  <c r="BW86" i="4"/>
  <c r="BQ86" i="4" s="1"/>
  <c r="BW87" i="4"/>
  <c r="BQ87" i="4" s="1"/>
  <c r="BW88" i="4"/>
  <c r="BQ88" i="4" s="1"/>
  <c r="BW89" i="4"/>
  <c r="BQ89" i="4" s="1"/>
  <c r="BW90" i="4"/>
  <c r="BQ90" i="4" s="1"/>
  <c r="BW91" i="4"/>
  <c r="BQ91" i="4" s="1"/>
  <c r="BW92" i="4"/>
  <c r="BQ92" i="4" s="1"/>
  <c r="BW93" i="4"/>
  <c r="BQ93" i="4" s="1"/>
  <c r="BW94" i="4"/>
  <c r="BQ94" i="4" s="1"/>
  <c r="BW95" i="4"/>
  <c r="BW96" i="4"/>
  <c r="BW97" i="4"/>
  <c r="BQ97" i="4" s="1"/>
  <c r="BW98" i="4"/>
  <c r="BQ98" i="4" s="1"/>
  <c r="BW99" i="4"/>
  <c r="BW100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I27" i="4"/>
  <c r="BI29" i="4"/>
  <c r="BI31" i="4"/>
  <c r="BI37" i="4"/>
  <c r="BI47" i="4"/>
  <c r="BI49" i="4"/>
  <c r="BI51" i="4"/>
  <c r="BI53" i="4"/>
  <c r="BI67" i="4"/>
  <c r="BI69" i="4"/>
  <c r="BI71" i="4"/>
  <c r="BI77" i="4"/>
  <c r="BI87" i="4"/>
  <c r="BI89" i="4"/>
  <c r="BI91" i="4"/>
  <c r="BI93" i="4"/>
  <c r="BO10" i="4"/>
  <c r="BI10" i="4" s="1"/>
  <c r="BO11" i="4"/>
  <c r="BO12" i="4"/>
  <c r="BO13" i="4"/>
  <c r="BI13" i="4" s="1"/>
  <c r="BO14" i="4"/>
  <c r="BI14" i="4" s="1"/>
  <c r="BO15" i="4"/>
  <c r="BI15" i="4" s="1"/>
  <c r="BO16" i="4"/>
  <c r="BI16" i="4" s="1"/>
  <c r="BO17" i="4"/>
  <c r="BI17" i="4" s="1"/>
  <c r="BO18" i="4"/>
  <c r="BI18" i="4" s="1"/>
  <c r="BO19" i="4"/>
  <c r="BI19" i="4" s="1"/>
  <c r="BO20" i="4"/>
  <c r="BI20" i="4" s="1"/>
  <c r="BO21" i="4"/>
  <c r="BI21" i="4" s="1"/>
  <c r="BO22" i="4"/>
  <c r="BI22" i="4" s="1"/>
  <c r="BO23" i="4"/>
  <c r="BI23" i="4" s="1"/>
  <c r="BO24" i="4"/>
  <c r="BI24" i="4" s="1"/>
  <c r="BO25" i="4"/>
  <c r="BI25" i="4" s="1"/>
  <c r="BO26" i="4"/>
  <c r="BI26" i="4" s="1"/>
  <c r="BO27" i="4"/>
  <c r="BO28" i="4"/>
  <c r="BI28" i="4" s="1"/>
  <c r="BO29" i="4"/>
  <c r="BO30" i="4"/>
  <c r="BI30" i="4" s="1"/>
  <c r="BO31" i="4"/>
  <c r="BO32" i="4"/>
  <c r="BI32" i="4" s="1"/>
  <c r="BO33" i="4"/>
  <c r="BI33" i="4" s="1"/>
  <c r="BO34" i="4"/>
  <c r="BI34" i="4" s="1"/>
  <c r="BO35" i="4"/>
  <c r="BI35" i="4" s="1"/>
  <c r="BO36" i="4"/>
  <c r="BI36" i="4" s="1"/>
  <c r="BO37" i="4"/>
  <c r="BO38" i="4"/>
  <c r="BI38" i="4" s="1"/>
  <c r="BO39" i="4"/>
  <c r="BI39" i="4" s="1"/>
  <c r="BO40" i="4"/>
  <c r="BI40" i="4" s="1"/>
  <c r="BO41" i="4"/>
  <c r="BI41" i="4" s="1"/>
  <c r="BO42" i="4"/>
  <c r="BI42" i="4" s="1"/>
  <c r="BO43" i="4"/>
  <c r="BI43" i="4" s="1"/>
  <c r="BO44" i="4"/>
  <c r="BI44" i="4" s="1"/>
  <c r="BO45" i="4"/>
  <c r="BI45" i="4" s="1"/>
  <c r="BO46" i="4"/>
  <c r="BI46" i="4" s="1"/>
  <c r="BO47" i="4"/>
  <c r="BO48" i="4"/>
  <c r="BI48" i="4" s="1"/>
  <c r="BO49" i="4"/>
  <c r="BO50" i="4"/>
  <c r="BI50" i="4" s="1"/>
  <c r="BO51" i="4"/>
  <c r="BO52" i="4"/>
  <c r="BI52" i="4" s="1"/>
  <c r="BO53" i="4"/>
  <c r="BO54" i="4"/>
  <c r="BI54" i="4" s="1"/>
  <c r="BO55" i="4"/>
  <c r="BI55" i="4" s="1"/>
  <c r="BO56" i="4"/>
  <c r="BI56" i="4" s="1"/>
  <c r="BO57" i="4"/>
  <c r="BI57" i="4" s="1"/>
  <c r="BO58" i="4"/>
  <c r="BI58" i="4" s="1"/>
  <c r="BO59" i="4"/>
  <c r="BI59" i="4" s="1"/>
  <c r="BO60" i="4"/>
  <c r="BI60" i="4" s="1"/>
  <c r="BO61" i="4"/>
  <c r="BI61" i="4" s="1"/>
  <c r="BO62" i="4"/>
  <c r="BI62" i="4" s="1"/>
  <c r="BO63" i="4"/>
  <c r="BI63" i="4" s="1"/>
  <c r="BO64" i="4"/>
  <c r="BI64" i="4" s="1"/>
  <c r="BO65" i="4"/>
  <c r="BI65" i="4" s="1"/>
  <c r="BO66" i="4"/>
  <c r="BI66" i="4" s="1"/>
  <c r="BO67" i="4"/>
  <c r="BO68" i="4"/>
  <c r="BI68" i="4" s="1"/>
  <c r="BO69" i="4"/>
  <c r="BO70" i="4"/>
  <c r="BI70" i="4" s="1"/>
  <c r="BO71" i="4"/>
  <c r="BO72" i="4"/>
  <c r="BI72" i="4" s="1"/>
  <c r="BO73" i="4"/>
  <c r="BI73" i="4" s="1"/>
  <c r="BO74" i="4"/>
  <c r="BI74" i="4" s="1"/>
  <c r="BO75" i="4"/>
  <c r="BI75" i="4" s="1"/>
  <c r="BO76" i="4"/>
  <c r="BI76" i="4" s="1"/>
  <c r="BO77" i="4"/>
  <c r="BO78" i="4"/>
  <c r="BI78" i="4" s="1"/>
  <c r="BO79" i="4"/>
  <c r="BI79" i="4" s="1"/>
  <c r="BO80" i="4"/>
  <c r="BI80" i="4" s="1"/>
  <c r="BO81" i="4"/>
  <c r="BI81" i="4" s="1"/>
  <c r="BO82" i="4"/>
  <c r="BI82" i="4" s="1"/>
  <c r="BO83" i="4"/>
  <c r="BI83" i="4" s="1"/>
  <c r="BO84" i="4"/>
  <c r="BI84" i="4" s="1"/>
  <c r="BO85" i="4"/>
  <c r="BI85" i="4" s="1"/>
  <c r="BO86" i="4"/>
  <c r="BI86" i="4" s="1"/>
  <c r="BO87" i="4"/>
  <c r="BO88" i="4"/>
  <c r="BI88" i="4" s="1"/>
  <c r="BO89" i="4"/>
  <c r="BO90" i="4"/>
  <c r="BI90" i="4" s="1"/>
  <c r="BO91" i="4"/>
  <c r="BO92" i="4"/>
  <c r="BI92" i="4" s="1"/>
  <c r="BO93" i="4"/>
  <c r="BO94" i="4"/>
  <c r="BI94" i="4" s="1"/>
  <c r="BO95" i="4"/>
  <c r="BI95" i="4" s="1"/>
  <c r="BO96" i="4"/>
  <c r="BI96" i="4" s="1"/>
  <c r="BO97" i="4"/>
  <c r="BI97" i="4" s="1"/>
  <c r="BO98" i="4"/>
  <c r="BI98" i="4" s="1"/>
  <c r="BO99" i="4"/>
  <c r="BI99" i="4" s="1"/>
  <c r="BO100" i="4"/>
  <c r="BI100" i="4" s="1"/>
  <c r="BA79" i="4"/>
  <c r="BA87" i="4"/>
  <c r="BA91" i="4"/>
  <c r="BA95" i="4"/>
  <c r="BA99" i="4"/>
  <c r="BG75" i="4"/>
  <c r="BG76" i="4"/>
  <c r="BG77" i="4"/>
  <c r="BA77" i="4" s="1"/>
  <c r="BG78" i="4"/>
  <c r="BA78" i="4" s="1"/>
  <c r="BG79" i="4"/>
  <c r="BG80" i="4"/>
  <c r="BA80" i="4" s="1"/>
  <c r="BG81" i="4"/>
  <c r="BA81" i="4" s="1"/>
  <c r="BG82" i="4"/>
  <c r="BA82" i="4" s="1"/>
  <c r="BG83" i="4"/>
  <c r="BA83" i="4" s="1"/>
  <c r="BG84" i="4"/>
  <c r="BA84" i="4" s="1"/>
  <c r="BG85" i="4"/>
  <c r="BA85" i="4" s="1"/>
  <c r="BG86" i="4"/>
  <c r="BA86" i="4" s="1"/>
  <c r="BG87" i="4"/>
  <c r="BG88" i="4"/>
  <c r="BA88" i="4" s="1"/>
  <c r="BG89" i="4"/>
  <c r="BA89" i="4" s="1"/>
  <c r="BG90" i="4"/>
  <c r="BA90" i="4" s="1"/>
  <c r="BG91" i="4"/>
  <c r="BG92" i="4"/>
  <c r="BA92" i="4" s="1"/>
  <c r="BG93" i="4"/>
  <c r="BA93" i="4" s="1"/>
  <c r="BG94" i="4"/>
  <c r="BA94" i="4" s="1"/>
  <c r="BG95" i="4"/>
  <c r="BG96" i="4"/>
  <c r="BA96" i="4" s="1"/>
  <c r="BG97" i="4"/>
  <c r="BA97" i="4" s="1"/>
  <c r="BG98" i="4"/>
  <c r="BA98" i="4" s="1"/>
  <c r="BG99" i="4"/>
  <c r="BG100" i="4"/>
  <c r="BA100" i="4" s="1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53" i="4"/>
  <c r="BG54" i="4"/>
  <c r="BG55" i="4"/>
  <c r="BG56" i="4"/>
  <c r="BG57" i="4"/>
  <c r="BG58" i="4"/>
  <c r="BG59" i="4"/>
  <c r="BG60" i="4"/>
  <c r="BG61" i="4"/>
  <c r="BG62" i="4"/>
  <c r="BG63" i="4"/>
  <c r="BG64" i="4"/>
  <c r="BG65" i="4"/>
  <c r="BG66" i="4"/>
  <c r="BG67" i="4"/>
  <c r="BG68" i="4"/>
  <c r="BG69" i="4"/>
  <c r="BG70" i="4"/>
  <c r="BG71" i="4"/>
  <c r="BG72" i="4"/>
  <c r="BG73" i="4"/>
  <c r="BG74" i="4"/>
  <c r="AS31" i="4"/>
  <c r="AS33" i="4"/>
  <c r="AS41" i="4"/>
  <c r="AS43" i="4"/>
  <c r="AS45" i="4"/>
  <c r="AS47" i="4"/>
  <c r="AS51" i="4"/>
  <c r="AS63" i="4"/>
  <c r="AS65" i="4"/>
  <c r="AS71" i="4"/>
  <c r="AS73" i="4"/>
  <c r="AS81" i="4"/>
  <c r="AS83" i="4"/>
  <c r="AS85" i="4"/>
  <c r="AS87" i="4"/>
  <c r="AS91" i="4"/>
  <c r="AY28" i="4"/>
  <c r="AY29" i="4"/>
  <c r="AS29" i="4" s="1"/>
  <c r="AY30" i="4"/>
  <c r="AS30" i="4" s="1"/>
  <c r="AY31" i="4"/>
  <c r="AY32" i="4"/>
  <c r="AS32" i="4" s="1"/>
  <c r="AY33" i="4"/>
  <c r="AY34" i="4"/>
  <c r="AS34" i="4" s="1"/>
  <c r="AY35" i="4"/>
  <c r="AS35" i="4" s="1"/>
  <c r="AY36" i="4"/>
  <c r="AS36" i="4" s="1"/>
  <c r="AY37" i="4"/>
  <c r="AS37" i="4" s="1"/>
  <c r="AY38" i="4"/>
  <c r="AS38" i="4" s="1"/>
  <c r="AY39" i="4"/>
  <c r="AS39" i="4" s="1"/>
  <c r="AY40" i="4"/>
  <c r="AS40" i="4" s="1"/>
  <c r="AY41" i="4"/>
  <c r="AY42" i="4"/>
  <c r="AS42" i="4" s="1"/>
  <c r="AY43" i="4"/>
  <c r="AY44" i="4"/>
  <c r="AS44" i="4" s="1"/>
  <c r="AY45" i="4"/>
  <c r="AY46" i="4"/>
  <c r="AS46" i="4" s="1"/>
  <c r="AY47" i="4"/>
  <c r="AY48" i="4"/>
  <c r="AS48" i="4" s="1"/>
  <c r="AY49" i="4"/>
  <c r="AS49" i="4" s="1"/>
  <c r="AY50" i="4"/>
  <c r="AS50" i="4" s="1"/>
  <c r="AY51" i="4"/>
  <c r="AY52" i="4"/>
  <c r="AS52" i="4" s="1"/>
  <c r="AY53" i="4"/>
  <c r="AS53" i="4" s="1"/>
  <c r="AY54" i="4"/>
  <c r="AS54" i="4" s="1"/>
  <c r="AY55" i="4"/>
  <c r="AS55" i="4" s="1"/>
  <c r="AY56" i="4"/>
  <c r="AS56" i="4" s="1"/>
  <c r="AY57" i="4"/>
  <c r="AS57" i="4" s="1"/>
  <c r="AY58" i="4"/>
  <c r="AS58" i="4" s="1"/>
  <c r="AY59" i="4"/>
  <c r="AS59" i="4" s="1"/>
  <c r="AY60" i="4"/>
  <c r="AS60" i="4" s="1"/>
  <c r="AY61" i="4"/>
  <c r="AS61" i="4" s="1"/>
  <c r="AY62" i="4"/>
  <c r="AS62" i="4" s="1"/>
  <c r="AY63" i="4"/>
  <c r="AY64" i="4"/>
  <c r="AS64" i="4" s="1"/>
  <c r="AY65" i="4"/>
  <c r="AY66" i="4"/>
  <c r="AS66" i="4" s="1"/>
  <c r="AY67" i="4"/>
  <c r="AS67" i="4" s="1"/>
  <c r="AY68" i="4"/>
  <c r="AS68" i="4" s="1"/>
  <c r="AY69" i="4"/>
  <c r="AS69" i="4" s="1"/>
  <c r="AY70" i="4"/>
  <c r="AS70" i="4" s="1"/>
  <c r="AY71" i="4"/>
  <c r="AY72" i="4"/>
  <c r="AS72" i="4" s="1"/>
  <c r="AY73" i="4"/>
  <c r="AY74" i="4"/>
  <c r="AS74" i="4" s="1"/>
  <c r="AY75" i="4"/>
  <c r="AS75" i="4" s="1"/>
  <c r="AY76" i="4"/>
  <c r="AS76" i="4" s="1"/>
  <c r="AY77" i="4"/>
  <c r="AS77" i="4" s="1"/>
  <c r="AY78" i="4"/>
  <c r="AS78" i="4" s="1"/>
  <c r="AY79" i="4"/>
  <c r="AS79" i="4" s="1"/>
  <c r="AY80" i="4"/>
  <c r="AS80" i="4" s="1"/>
  <c r="AY81" i="4"/>
  <c r="AY82" i="4"/>
  <c r="AS82" i="4" s="1"/>
  <c r="AY83" i="4"/>
  <c r="AY84" i="4"/>
  <c r="AS84" i="4" s="1"/>
  <c r="AY85" i="4"/>
  <c r="AY86" i="4"/>
  <c r="AS86" i="4" s="1"/>
  <c r="AY87" i="4"/>
  <c r="AY88" i="4"/>
  <c r="AS88" i="4" s="1"/>
  <c r="AY89" i="4"/>
  <c r="AS89" i="4" s="1"/>
  <c r="AY90" i="4"/>
  <c r="AS90" i="4" s="1"/>
  <c r="AY91" i="4"/>
  <c r="AY92" i="4"/>
  <c r="AS92" i="4" s="1"/>
  <c r="AY93" i="4"/>
  <c r="AS93" i="4" s="1"/>
  <c r="AY94" i="4"/>
  <c r="AS94" i="4" s="1"/>
  <c r="AY95" i="4"/>
  <c r="AS95" i="4" s="1"/>
  <c r="AY96" i="4"/>
  <c r="AS96" i="4" s="1"/>
  <c r="AY97" i="4"/>
  <c r="AS97" i="4" s="1"/>
  <c r="AY98" i="4"/>
  <c r="AS98" i="4" s="1"/>
  <c r="AY99" i="4"/>
  <c r="AS99" i="4" s="1"/>
  <c r="AY100" i="4"/>
  <c r="AS100" i="4" s="1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K40" i="4"/>
  <c r="AK42" i="4"/>
  <c r="AK44" i="4"/>
  <c r="AK50" i="4"/>
  <c r="AK52" i="4"/>
  <c r="AK60" i="4"/>
  <c r="AK62" i="4"/>
  <c r="AK70" i="4"/>
  <c r="AK72" i="4"/>
  <c r="AK74" i="4"/>
  <c r="AK76" i="4"/>
  <c r="AK78" i="4"/>
  <c r="AK80" i="4"/>
  <c r="AK82" i="4"/>
  <c r="AK84" i="4"/>
  <c r="AK90" i="4"/>
  <c r="AK92" i="4"/>
  <c r="AK100" i="4"/>
  <c r="AQ38" i="4"/>
  <c r="AQ39" i="4"/>
  <c r="AK39" i="4" s="1"/>
  <c r="AQ40" i="4"/>
  <c r="AQ41" i="4"/>
  <c r="AK41" i="4" s="1"/>
  <c r="AQ42" i="4"/>
  <c r="AQ43" i="4"/>
  <c r="AK43" i="4" s="1"/>
  <c r="AQ44" i="4"/>
  <c r="AQ45" i="4"/>
  <c r="AK45" i="4" s="1"/>
  <c r="AQ46" i="4"/>
  <c r="AK46" i="4" s="1"/>
  <c r="AQ47" i="4"/>
  <c r="AK47" i="4" s="1"/>
  <c r="AQ48" i="4"/>
  <c r="AK48" i="4" s="1"/>
  <c r="AQ49" i="4"/>
  <c r="AK49" i="4" s="1"/>
  <c r="AQ50" i="4"/>
  <c r="AQ51" i="4"/>
  <c r="AK51" i="4" s="1"/>
  <c r="AQ52" i="4"/>
  <c r="AQ53" i="4"/>
  <c r="AK53" i="4" s="1"/>
  <c r="AQ54" i="4"/>
  <c r="AK54" i="4" s="1"/>
  <c r="AQ55" i="4"/>
  <c r="AK55" i="4" s="1"/>
  <c r="AQ56" i="4"/>
  <c r="AK56" i="4" s="1"/>
  <c r="AQ57" i="4"/>
  <c r="AK57" i="4" s="1"/>
  <c r="AQ58" i="4"/>
  <c r="AK58" i="4" s="1"/>
  <c r="AQ59" i="4"/>
  <c r="AK59" i="4" s="1"/>
  <c r="AQ60" i="4"/>
  <c r="AQ61" i="4"/>
  <c r="AK61" i="4" s="1"/>
  <c r="AQ62" i="4"/>
  <c r="AQ63" i="4"/>
  <c r="AK63" i="4" s="1"/>
  <c r="AQ64" i="4"/>
  <c r="AK64" i="4" s="1"/>
  <c r="AQ65" i="4"/>
  <c r="AK65" i="4" s="1"/>
  <c r="AQ66" i="4"/>
  <c r="AK66" i="4" s="1"/>
  <c r="AQ67" i="4"/>
  <c r="AK67" i="4" s="1"/>
  <c r="AQ68" i="4"/>
  <c r="AK68" i="4" s="1"/>
  <c r="AQ69" i="4"/>
  <c r="AK69" i="4" s="1"/>
  <c r="AQ70" i="4"/>
  <c r="AQ71" i="4"/>
  <c r="AK71" i="4" s="1"/>
  <c r="AQ72" i="4"/>
  <c r="AQ73" i="4"/>
  <c r="AK73" i="4" s="1"/>
  <c r="AQ74" i="4"/>
  <c r="AQ75" i="4"/>
  <c r="AK75" i="4" s="1"/>
  <c r="AQ76" i="4"/>
  <c r="AQ77" i="4"/>
  <c r="AK77" i="4" s="1"/>
  <c r="AQ78" i="4"/>
  <c r="AQ79" i="4"/>
  <c r="AK79" i="4" s="1"/>
  <c r="AQ80" i="4"/>
  <c r="AQ81" i="4"/>
  <c r="AK81" i="4" s="1"/>
  <c r="AQ82" i="4"/>
  <c r="AQ83" i="4"/>
  <c r="AK83" i="4" s="1"/>
  <c r="AQ84" i="4"/>
  <c r="AQ85" i="4"/>
  <c r="AK85" i="4" s="1"/>
  <c r="AQ86" i="4"/>
  <c r="AK86" i="4" s="1"/>
  <c r="AQ87" i="4"/>
  <c r="AK87" i="4" s="1"/>
  <c r="AQ88" i="4"/>
  <c r="AK88" i="4" s="1"/>
  <c r="AQ89" i="4"/>
  <c r="AK89" i="4" s="1"/>
  <c r="AQ90" i="4"/>
  <c r="AQ91" i="4"/>
  <c r="AK91" i="4" s="1"/>
  <c r="AQ92" i="4"/>
  <c r="AQ93" i="4"/>
  <c r="AK93" i="4" s="1"/>
  <c r="AQ94" i="4"/>
  <c r="AK94" i="4" s="1"/>
  <c r="AQ95" i="4"/>
  <c r="AK95" i="4" s="1"/>
  <c r="AQ96" i="4"/>
  <c r="AK96" i="4" s="1"/>
  <c r="AQ97" i="4"/>
  <c r="AK97" i="4" s="1"/>
  <c r="AQ98" i="4"/>
  <c r="AK98" i="4" s="1"/>
  <c r="AQ99" i="4"/>
  <c r="AK99" i="4" s="1"/>
  <c r="AQ100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C12" i="4"/>
  <c r="AC60" i="4"/>
  <c r="AC84" i="4"/>
  <c r="AC100" i="4"/>
  <c r="AI11" i="4"/>
  <c r="AC11" i="4" s="1"/>
  <c r="AI12" i="4"/>
  <c r="AI13" i="4"/>
  <c r="AC13" i="4" s="1"/>
  <c r="AI14" i="4"/>
  <c r="AC14" i="4" s="1"/>
  <c r="AI15" i="4"/>
  <c r="AC15" i="4" s="1"/>
  <c r="AI16" i="4"/>
  <c r="AC16" i="4" s="1"/>
  <c r="AI17" i="4"/>
  <c r="AC17" i="4" s="1"/>
  <c r="AI18" i="4"/>
  <c r="AC18" i="4" s="1"/>
  <c r="AI19" i="4"/>
  <c r="AC19" i="4" s="1"/>
  <c r="AI20" i="4"/>
  <c r="AC20" i="4" s="1"/>
  <c r="AI21" i="4"/>
  <c r="AC21" i="4" s="1"/>
  <c r="AI22" i="4"/>
  <c r="AC22" i="4" s="1"/>
  <c r="AI23" i="4"/>
  <c r="AC23" i="4" s="1"/>
  <c r="AI24" i="4"/>
  <c r="AC24" i="4" s="1"/>
  <c r="AI25" i="4"/>
  <c r="AC25" i="4" s="1"/>
  <c r="AI26" i="4"/>
  <c r="AC26" i="4" s="1"/>
  <c r="AI27" i="4"/>
  <c r="AC27" i="4" s="1"/>
  <c r="AI28" i="4"/>
  <c r="AC28" i="4" s="1"/>
  <c r="AI29" i="4"/>
  <c r="AC29" i="4" s="1"/>
  <c r="AI30" i="4"/>
  <c r="AC30" i="4" s="1"/>
  <c r="AI31" i="4"/>
  <c r="AC31" i="4" s="1"/>
  <c r="AI32" i="4"/>
  <c r="AC32" i="4" s="1"/>
  <c r="AI33" i="4"/>
  <c r="AC33" i="4" s="1"/>
  <c r="AI34" i="4"/>
  <c r="AC34" i="4" s="1"/>
  <c r="AI35" i="4"/>
  <c r="AC35" i="4" s="1"/>
  <c r="AI36" i="4"/>
  <c r="AC36" i="4" s="1"/>
  <c r="AI37" i="4"/>
  <c r="AC37" i="4" s="1"/>
  <c r="AI38" i="4"/>
  <c r="AC38" i="4" s="1"/>
  <c r="AI39" i="4"/>
  <c r="AC39" i="4" s="1"/>
  <c r="AI40" i="4"/>
  <c r="AC40" i="4" s="1"/>
  <c r="AI41" i="4"/>
  <c r="AC41" i="4" s="1"/>
  <c r="AI42" i="4"/>
  <c r="AC42" i="4" s="1"/>
  <c r="AI43" i="4"/>
  <c r="AC43" i="4" s="1"/>
  <c r="AI44" i="4"/>
  <c r="AC44" i="4" s="1"/>
  <c r="AI45" i="4"/>
  <c r="AC45" i="4" s="1"/>
  <c r="AI46" i="4"/>
  <c r="AC46" i="4" s="1"/>
  <c r="AI47" i="4"/>
  <c r="AC47" i="4" s="1"/>
  <c r="AI48" i="4"/>
  <c r="AC48" i="4" s="1"/>
  <c r="AI49" i="4"/>
  <c r="AC49" i="4" s="1"/>
  <c r="AI50" i="4"/>
  <c r="AC50" i="4" s="1"/>
  <c r="AI51" i="4"/>
  <c r="AC51" i="4" s="1"/>
  <c r="AI52" i="4"/>
  <c r="AC52" i="4" s="1"/>
  <c r="AI53" i="4"/>
  <c r="AC53" i="4" s="1"/>
  <c r="AI54" i="4"/>
  <c r="AC54" i="4" s="1"/>
  <c r="AI55" i="4"/>
  <c r="AC55" i="4" s="1"/>
  <c r="AI56" i="4"/>
  <c r="AC56" i="4" s="1"/>
  <c r="AI57" i="4"/>
  <c r="AC57" i="4" s="1"/>
  <c r="AI58" i="4"/>
  <c r="AC58" i="4" s="1"/>
  <c r="AI59" i="4"/>
  <c r="AC59" i="4" s="1"/>
  <c r="AI60" i="4"/>
  <c r="AI61" i="4"/>
  <c r="AC61" i="4" s="1"/>
  <c r="AI62" i="4"/>
  <c r="AC62" i="4" s="1"/>
  <c r="AI63" i="4"/>
  <c r="AC63" i="4" s="1"/>
  <c r="AI64" i="4"/>
  <c r="AC64" i="4" s="1"/>
  <c r="AI65" i="4"/>
  <c r="AC65" i="4" s="1"/>
  <c r="AI66" i="4"/>
  <c r="AC66" i="4" s="1"/>
  <c r="AI67" i="4"/>
  <c r="AC67" i="4" s="1"/>
  <c r="AI68" i="4"/>
  <c r="AC68" i="4" s="1"/>
  <c r="AI69" i="4"/>
  <c r="AC69" i="4" s="1"/>
  <c r="AI70" i="4"/>
  <c r="AC70" i="4" s="1"/>
  <c r="AI71" i="4"/>
  <c r="AC71" i="4" s="1"/>
  <c r="AI72" i="4"/>
  <c r="AC72" i="4" s="1"/>
  <c r="AI73" i="4"/>
  <c r="AC73" i="4" s="1"/>
  <c r="AI74" i="4"/>
  <c r="AC74" i="4" s="1"/>
  <c r="AI75" i="4"/>
  <c r="AC75" i="4" s="1"/>
  <c r="AI76" i="4"/>
  <c r="AC76" i="4" s="1"/>
  <c r="AI77" i="4"/>
  <c r="AC77" i="4" s="1"/>
  <c r="AI78" i="4"/>
  <c r="AC78" i="4" s="1"/>
  <c r="AI79" i="4"/>
  <c r="AC79" i="4" s="1"/>
  <c r="AI80" i="4"/>
  <c r="AC80" i="4" s="1"/>
  <c r="AI81" i="4"/>
  <c r="AC81" i="4" s="1"/>
  <c r="AI82" i="4"/>
  <c r="AC82" i="4" s="1"/>
  <c r="AI83" i="4"/>
  <c r="AC83" i="4" s="1"/>
  <c r="AI84" i="4"/>
  <c r="AI85" i="4"/>
  <c r="AC85" i="4" s="1"/>
  <c r="AI86" i="4"/>
  <c r="AC86" i="4" s="1"/>
  <c r="AI87" i="4"/>
  <c r="AC87" i="4" s="1"/>
  <c r="AI88" i="4"/>
  <c r="AC88" i="4" s="1"/>
  <c r="AI89" i="4"/>
  <c r="AC89" i="4" s="1"/>
  <c r="AI90" i="4"/>
  <c r="AC90" i="4" s="1"/>
  <c r="AI91" i="4"/>
  <c r="AC91" i="4" s="1"/>
  <c r="AI92" i="4"/>
  <c r="AC92" i="4" s="1"/>
  <c r="AI93" i="4"/>
  <c r="AC93" i="4" s="1"/>
  <c r="AI94" i="4"/>
  <c r="AC94" i="4" s="1"/>
  <c r="AI95" i="4"/>
  <c r="AC95" i="4" s="1"/>
  <c r="AI96" i="4"/>
  <c r="AC96" i="4" s="1"/>
  <c r="AI97" i="4"/>
  <c r="AC97" i="4" s="1"/>
  <c r="AI98" i="4"/>
  <c r="AC98" i="4" s="1"/>
  <c r="AI99" i="4"/>
  <c r="AC99" i="4" s="1"/>
  <c r="AI100" i="4"/>
  <c r="AI10" i="4"/>
  <c r="AA10" i="4"/>
  <c r="AA11" i="4"/>
  <c r="AA12" i="4"/>
  <c r="AA13" i="4"/>
  <c r="AA14" i="4"/>
  <c r="AA15" i="4"/>
  <c r="AA16" i="4"/>
  <c r="AA17" i="4"/>
  <c r="AA18" i="4"/>
  <c r="U18" i="4" s="1"/>
  <c r="AA19" i="4"/>
  <c r="AA20" i="4"/>
  <c r="AA21" i="4"/>
  <c r="AA22" i="4"/>
  <c r="AA23" i="4"/>
  <c r="U23" i="4" s="1"/>
  <c r="AA24" i="4"/>
  <c r="AA25" i="4"/>
  <c r="U25" i="4" s="1"/>
  <c r="AA26" i="4"/>
  <c r="AA27" i="4"/>
  <c r="U27" i="4" s="1"/>
  <c r="AA28" i="4"/>
  <c r="AA29" i="4"/>
  <c r="AA30" i="4"/>
  <c r="AA31" i="4"/>
  <c r="U31" i="4" s="1"/>
  <c r="AA32" i="4"/>
  <c r="AA33" i="4"/>
  <c r="U33" i="4" s="1"/>
  <c r="AA34" i="4"/>
  <c r="AA35" i="4"/>
  <c r="U35" i="4" s="1"/>
  <c r="AA36" i="4"/>
  <c r="AA37" i="4"/>
  <c r="AA38" i="4"/>
  <c r="AA39" i="4"/>
  <c r="U39" i="4" s="1"/>
  <c r="AA40" i="4"/>
  <c r="AA41" i="4"/>
  <c r="U41" i="4" s="1"/>
  <c r="AA42" i="4"/>
  <c r="AA43" i="4"/>
  <c r="U43" i="4" s="1"/>
  <c r="AA44" i="4"/>
  <c r="AA45" i="4"/>
  <c r="AA46" i="4"/>
  <c r="AA47" i="4"/>
  <c r="U47" i="4" s="1"/>
  <c r="AA48" i="4"/>
  <c r="AA49" i="4"/>
  <c r="U49" i="4" s="1"/>
  <c r="AA50" i="4"/>
  <c r="AA51" i="4"/>
  <c r="U51" i="4" s="1"/>
  <c r="AA52" i="4"/>
  <c r="AA53" i="4"/>
  <c r="AA54" i="4"/>
  <c r="AA55" i="4"/>
  <c r="U55" i="4" s="1"/>
  <c r="AA56" i="4"/>
  <c r="AA57" i="4"/>
  <c r="U57" i="4" s="1"/>
  <c r="AA58" i="4"/>
  <c r="AA59" i="4"/>
  <c r="U59" i="4" s="1"/>
  <c r="AA60" i="4"/>
  <c r="AA61" i="4"/>
  <c r="AA62" i="4"/>
  <c r="AA63" i="4"/>
  <c r="U63" i="4" s="1"/>
  <c r="AA64" i="4"/>
  <c r="AA65" i="4"/>
  <c r="U65" i="4" s="1"/>
  <c r="AA66" i="4"/>
  <c r="AA67" i="4"/>
  <c r="U67" i="4" s="1"/>
  <c r="AA68" i="4"/>
  <c r="AA69" i="4"/>
  <c r="AA70" i="4"/>
  <c r="AA71" i="4"/>
  <c r="U71" i="4" s="1"/>
  <c r="AA72" i="4"/>
  <c r="AA73" i="4"/>
  <c r="U73" i="4" s="1"/>
  <c r="AA74" i="4"/>
  <c r="AA75" i="4"/>
  <c r="U75" i="4" s="1"/>
  <c r="AA76" i="4"/>
  <c r="AA77" i="4"/>
  <c r="AA78" i="4"/>
  <c r="AA79" i="4"/>
  <c r="U79" i="4" s="1"/>
  <c r="AA80" i="4"/>
  <c r="AA81" i="4"/>
  <c r="U81" i="4" s="1"/>
  <c r="AA82" i="4"/>
  <c r="AA83" i="4"/>
  <c r="U83" i="4" s="1"/>
  <c r="AA84" i="4"/>
  <c r="AA85" i="4"/>
  <c r="AA86" i="4"/>
  <c r="AA87" i="4"/>
  <c r="U87" i="4" s="1"/>
  <c r="AA88" i="4"/>
  <c r="AA89" i="4"/>
  <c r="U89" i="4" s="1"/>
  <c r="AA90" i="4"/>
  <c r="AA91" i="4"/>
  <c r="U91" i="4" s="1"/>
  <c r="AA92" i="4"/>
  <c r="AA93" i="4"/>
  <c r="AA94" i="4"/>
  <c r="U94" i="4" s="1"/>
  <c r="AA95" i="4"/>
  <c r="U95" i="4" s="1"/>
  <c r="AA96" i="4"/>
  <c r="AA97" i="4"/>
  <c r="U97" i="4" s="1"/>
  <c r="AA98" i="4"/>
  <c r="U98" i="4" s="1"/>
  <c r="AA99" i="4"/>
  <c r="U99" i="4" s="1"/>
  <c r="AA100" i="4"/>
  <c r="M93" i="4"/>
  <c r="M95" i="4"/>
  <c r="M97" i="4"/>
  <c r="M99" i="4"/>
  <c r="S88" i="4"/>
  <c r="S89" i="4"/>
  <c r="S90" i="4"/>
  <c r="S91" i="4"/>
  <c r="M91" i="4" s="1"/>
  <c r="S92" i="4"/>
  <c r="M92" i="4" s="1"/>
  <c r="S93" i="4"/>
  <c r="S94" i="4"/>
  <c r="M94" i="4" s="1"/>
  <c r="S95" i="4"/>
  <c r="S96" i="4"/>
  <c r="M96" i="4" s="1"/>
  <c r="S97" i="4"/>
  <c r="S98" i="4"/>
  <c r="M98" i="4" s="1"/>
  <c r="S99" i="4"/>
  <c r="S100" i="4"/>
  <c r="M100" i="4" s="1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E65" i="4"/>
  <c r="E89" i="4"/>
  <c r="E93" i="4"/>
  <c r="E97" i="4"/>
  <c r="K63" i="4"/>
  <c r="K64" i="4"/>
  <c r="E64" i="4" s="1"/>
  <c r="K65" i="4"/>
  <c r="K66" i="4"/>
  <c r="E66" i="4" s="1"/>
  <c r="K67" i="4"/>
  <c r="E67" i="4" s="1"/>
  <c r="K68" i="4"/>
  <c r="E68" i="4" s="1"/>
  <c r="K69" i="4"/>
  <c r="E69" i="4" s="1"/>
  <c r="K70" i="4"/>
  <c r="E70" i="4" s="1"/>
  <c r="K71" i="4"/>
  <c r="E71" i="4" s="1"/>
  <c r="K72" i="4"/>
  <c r="E72" i="4" s="1"/>
  <c r="K73" i="4"/>
  <c r="E73" i="4" s="1"/>
  <c r="K74" i="4"/>
  <c r="E74" i="4" s="1"/>
  <c r="K75" i="4"/>
  <c r="E75" i="4" s="1"/>
  <c r="K76" i="4"/>
  <c r="E76" i="4" s="1"/>
  <c r="K77" i="4"/>
  <c r="E77" i="4" s="1"/>
  <c r="K78" i="4"/>
  <c r="E78" i="4" s="1"/>
  <c r="K79" i="4"/>
  <c r="E79" i="4" s="1"/>
  <c r="K80" i="4"/>
  <c r="E80" i="4" s="1"/>
  <c r="K81" i="4"/>
  <c r="E81" i="4" s="1"/>
  <c r="K82" i="4"/>
  <c r="E82" i="4" s="1"/>
  <c r="K83" i="4"/>
  <c r="E83" i="4" s="1"/>
  <c r="K84" i="4"/>
  <c r="E84" i="4" s="1"/>
  <c r="K85" i="4"/>
  <c r="E85" i="4" s="1"/>
  <c r="K86" i="4"/>
  <c r="E86" i="4" s="1"/>
  <c r="K87" i="4"/>
  <c r="E87" i="4" s="1"/>
  <c r="K88" i="4"/>
  <c r="E88" i="4" s="1"/>
  <c r="K89" i="4"/>
  <c r="K90" i="4"/>
  <c r="E90" i="4" s="1"/>
  <c r="K91" i="4"/>
  <c r="E91" i="4" s="1"/>
  <c r="K92" i="4"/>
  <c r="E92" i="4" s="1"/>
  <c r="K93" i="4"/>
  <c r="K94" i="4"/>
  <c r="E94" i="4" s="1"/>
  <c r="K95" i="4"/>
  <c r="E95" i="4" s="1"/>
  <c r="K96" i="4"/>
  <c r="E96" i="4" s="1"/>
  <c r="K97" i="4"/>
  <c r="K98" i="4"/>
  <c r="E98" i="4" s="1"/>
  <c r="K99" i="4"/>
  <c r="E99" i="4" s="1"/>
  <c r="K100" i="4"/>
  <c r="E100" i="4" s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U45" i="4" l="1"/>
  <c r="M90" i="4"/>
  <c r="D45" i="6"/>
  <c r="C42" i="6"/>
  <c r="B41" i="3" s="1"/>
  <c r="B46" i="6"/>
  <c r="A45" i="3" s="1"/>
  <c r="F42" i="6"/>
  <c r="E46" i="6"/>
  <c r="D45" i="3" s="1"/>
  <c r="D43" i="6"/>
  <c r="C42" i="3" s="1"/>
  <c r="C47" i="6"/>
  <c r="B46" i="3" s="1"/>
  <c r="B44" i="6"/>
  <c r="A43" i="3" s="1"/>
  <c r="F47" i="6"/>
  <c r="E46" i="3" s="1"/>
  <c r="E44" i="6"/>
  <c r="D43" i="3" s="1"/>
  <c r="C45" i="6"/>
  <c r="B42" i="6"/>
  <c r="A41" i="3" s="1"/>
  <c r="F45" i="6"/>
  <c r="E44" i="3" s="1"/>
  <c r="E42" i="6"/>
  <c r="D41" i="3" s="1"/>
  <c r="D46" i="6"/>
  <c r="C45" i="3" s="1"/>
  <c r="C43" i="6"/>
  <c r="B42" i="3" s="1"/>
  <c r="B43" i="6"/>
  <c r="A42" i="3" s="1"/>
  <c r="E43" i="6"/>
  <c r="D42" i="3" s="1"/>
  <c r="C44" i="6"/>
  <c r="B47" i="6"/>
  <c r="F43" i="6"/>
  <c r="E42" i="3" s="1"/>
  <c r="E47" i="6"/>
  <c r="D44" i="6"/>
  <c r="B45" i="6"/>
  <c r="A44" i="3" s="1"/>
  <c r="E45" i="6"/>
  <c r="D44" i="3" s="1"/>
  <c r="D42" i="6"/>
  <c r="C41" i="3" s="1"/>
  <c r="C46" i="6"/>
  <c r="B45" i="3" s="1"/>
  <c r="F46" i="6"/>
  <c r="E45" i="3" s="1"/>
  <c r="D47" i="6"/>
  <c r="C46" i="3" s="1"/>
  <c r="F44" i="6"/>
  <c r="U90" i="4"/>
  <c r="U78" i="4"/>
  <c r="U66" i="4"/>
  <c r="U50" i="4"/>
  <c r="U34" i="4"/>
  <c r="U30" i="4"/>
  <c r="U69" i="4"/>
  <c r="U29" i="4"/>
  <c r="U21" i="4"/>
  <c r="U17" i="4"/>
  <c r="U82" i="4"/>
  <c r="U74" i="4"/>
  <c r="U58" i="4"/>
  <c r="U46" i="4"/>
  <c r="U38" i="4"/>
  <c r="U26" i="4"/>
  <c r="U93" i="4"/>
  <c r="U77" i="4"/>
  <c r="U61" i="4"/>
  <c r="U53" i="4"/>
  <c r="U37" i="4"/>
  <c r="U100" i="4"/>
  <c r="U96" i="4"/>
  <c r="U92" i="4"/>
  <c r="U88" i="4"/>
  <c r="U84" i="4"/>
  <c r="U80" i="4"/>
  <c r="U76" i="4"/>
  <c r="U72" i="4"/>
  <c r="U68" i="4"/>
  <c r="U64" i="4"/>
  <c r="U60" i="4"/>
  <c r="U56" i="4"/>
  <c r="U52" i="4"/>
  <c r="U48" i="4"/>
  <c r="U44" i="4"/>
  <c r="U40" i="4"/>
  <c r="U36" i="4"/>
  <c r="U32" i="4"/>
  <c r="U28" i="4"/>
  <c r="U24" i="4"/>
  <c r="U20" i="4"/>
  <c r="U86" i="4"/>
  <c r="U70" i="4"/>
  <c r="U62" i="4"/>
  <c r="U54" i="4"/>
  <c r="U42" i="4"/>
  <c r="U22" i="4"/>
  <c r="U85" i="4"/>
  <c r="U19" i="4"/>
  <c r="C40" i="3"/>
  <c r="B40" i="3"/>
  <c r="D40" i="3"/>
  <c r="E40" i="3"/>
  <c r="BA76" i="4"/>
  <c r="CH43" i="4"/>
  <c r="M10" i="4"/>
  <c r="D117" i="6"/>
  <c r="C116" i="3" s="1"/>
  <c r="C116" i="6"/>
  <c r="B115" i="3" s="1"/>
  <c r="B116" i="6"/>
  <c r="A115" i="3" s="1"/>
  <c r="D116" i="6"/>
  <c r="C115" i="3" s="1"/>
  <c r="E117" i="6"/>
  <c r="D116" i="3" s="1"/>
  <c r="F117" i="6"/>
  <c r="E116" i="3" s="1"/>
  <c r="E116" i="6"/>
  <c r="D115" i="3" s="1"/>
  <c r="B117" i="6"/>
  <c r="A116" i="3" s="1"/>
  <c r="C117" i="6"/>
  <c r="B116" i="3" s="1"/>
  <c r="F116" i="6"/>
  <c r="E115" i="3" s="1"/>
  <c r="D189" i="6"/>
  <c r="C188" i="3" s="1"/>
  <c r="D185" i="6"/>
  <c r="C184" i="3" s="1"/>
  <c r="D181" i="6"/>
  <c r="C180" i="3" s="1"/>
  <c r="D177" i="6"/>
  <c r="C176" i="3" s="1"/>
  <c r="D173" i="6"/>
  <c r="C172" i="3" s="1"/>
  <c r="D169" i="6"/>
  <c r="C168" i="3" s="1"/>
  <c r="D165" i="6"/>
  <c r="C164" i="3" s="1"/>
  <c r="C189" i="6"/>
  <c r="B188" i="3" s="1"/>
  <c r="C185" i="6"/>
  <c r="B184" i="3" s="1"/>
  <c r="C181" i="6"/>
  <c r="B180" i="3" s="1"/>
  <c r="C177" i="6"/>
  <c r="B176" i="3" s="1"/>
  <c r="C173" i="6"/>
  <c r="B172" i="3" s="1"/>
  <c r="C169" i="6"/>
  <c r="B168" i="3" s="1"/>
  <c r="C165" i="6"/>
  <c r="B164" i="3" s="1"/>
  <c r="F189" i="6"/>
  <c r="E188" i="3" s="1"/>
  <c r="F185" i="6"/>
  <c r="E184" i="3" s="1"/>
  <c r="F181" i="6"/>
  <c r="E180" i="3" s="1"/>
  <c r="F177" i="6"/>
  <c r="E176" i="3" s="1"/>
  <c r="F173" i="6"/>
  <c r="E172" i="3" s="1"/>
  <c r="F169" i="6"/>
  <c r="E168" i="3" s="1"/>
  <c r="F165" i="6"/>
  <c r="E164" i="3" s="1"/>
  <c r="E189" i="6"/>
  <c r="D188" i="3" s="1"/>
  <c r="E185" i="6"/>
  <c r="D184" i="3" s="1"/>
  <c r="E181" i="6"/>
  <c r="D180" i="3" s="1"/>
  <c r="E177" i="6"/>
  <c r="D176" i="3" s="1"/>
  <c r="E173" i="6"/>
  <c r="D172" i="3" s="1"/>
  <c r="E169" i="6"/>
  <c r="D168" i="3" s="1"/>
  <c r="E165" i="6"/>
  <c r="D164" i="3" s="1"/>
  <c r="B178" i="6"/>
  <c r="A177" i="3" s="1"/>
  <c r="B162" i="6"/>
  <c r="A161" i="3" s="1"/>
  <c r="B177" i="6"/>
  <c r="A176" i="3" s="1"/>
  <c r="B180" i="6"/>
  <c r="A179" i="3" s="1"/>
  <c r="B164" i="6"/>
  <c r="A163" i="3" s="1"/>
  <c r="B179" i="6"/>
  <c r="A178" i="3" s="1"/>
  <c r="B163" i="6"/>
  <c r="A162" i="3" s="1"/>
  <c r="D192" i="6"/>
  <c r="C191" i="3" s="1"/>
  <c r="D188" i="6"/>
  <c r="C187" i="3" s="1"/>
  <c r="D184" i="6"/>
  <c r="C183" i="3" s="1"/>
  <c r="D180" i="6"/>
  <c r="C179" i="3" s="1"/>
  <c r="D176" i="6"/>
  <c r="C175" i="3" s="1"/>
  <c r="D172" i="6"/>
  <c r="C171" i="3" s="1"/>
  <c r="D168" i="6"/>
  <c r="C167" i="3" s="1"/>
  <c r="D164" i="6"/>
  <c r="C163" i="3" s="1"/>
  <c r="C192" i="6"/>
  <c r="B191" i="3" s="1"/>
  <c r="C188" i="6"/>
  <c r="B187" i="3" s="1"/>
  <c r="C184" i="6"/>
  <c r="B183" i="3" s="1"/>
  <c r="C180" i="6"/>
  <c r="B179" i="3" s="1"/>
  <c r="C176" i="6"/>
  <c r="B175" i="3" s="1"/>
  <c r="C172" i="6"/>
  <c r="B171" i="3" s="1"/>
  <c r="C168" i="6"/>
  <c r="B167" i="3" s="1"/>
  <c r="C164" i="6"/>
  <c r="B163" i="3" s="1"/>
  <c r="F192" i="6"/>
  <c r="E191" i="3" s="1"/>
  <c r="F188" i="6"/>
  <c r="E187" i="3" s="1"/>
  <c r="F184" i="6"/>
  <c r="E183" i="3" s="1"/>
  <c r="F180" i="6"/>
  <c r="E179" i="3" s="1"/>
  <c r="F176" i="6"/>
  <c r="E175" i="3" s="1"/>
  <c r="F172" i="6"/>
  <c r="E171" i="3" s="1"/>
  <c r="F168" i="6"/>
  <c r="E167" i="3" s="1"/>
  <c r="F164" i="6"/>
  <c r="E163" i="3" s="1"/>
  <c r="E192" i="6"/>
  <c r="D191" i="3" s="1"/>
  <c r="E188" i="6"/>
  <c r="D187" i="3" s="1"/>
  <c r="E184" i="6"/>
  <c r="D183" i="3" s="1"/>
  <c r="E180" i="6"/>
  <c r="D179" i="3" s="1"/>
  <c r="E176" i="6"/>
  <c r="D175" i="3" s="1"/>
  <c r="E172" i="6"/>
  <c r="D171" i="3" s="1"/>
  <c r="E168" i="6"/>
  <c r="D167" i="3" s="1"/>
  <c r="E164" i="6"/>
  <c r="D163" i="3" s="1"/>
  <c r="B190" i="6"/>
  <c r="A189" i="3" s="1"/>
  <c r="B174" i="6"/>
  <c r="A173" i="3" s="1"/>
  <c r="B189" i="6"/>
  <c r="A188" i="3" s="1"/>
  <c r="B173" i="6"/>
  <c r="A172" i="3" s="1"/>
  <c r="B192" i="6"/>
  <c r="A191" i="3" s="1"/>
  <c r="B176" i="6"/>
  <c r="A175" i="3" s="1"/>
  <c r="B191" i="6"/>
  <c r="A190" i="3" s="1"/>
  <c r="B175" i="6"/>
  <c r="A174" i="3" s="1"/>
  <c r="D191" i="6"/>
  <c r="C190" i="3" s="1"/>
  <c r="D187" i="6"/>
  <c r="C186" i="3" s="1"/>
  <c r="D183" i="6"/>
  <c r="C182" i="3" s="1"/>
  <c r="D179" i="6"/>
  <c r="C178" i="3" s="1"/>
  <c r="D175" i="6"/>
  <c r="C174" i="3" s="1"/>
  <c r="D171" i="6"/>
  <c r="C170" i="3" s="1"/>
  <c r="D167" i="6"/>
  <c r="C166" i="3" s="1"/>
  <c r="D163" i="6"/>
  <c r="C162" i="3" s="1"/>
  <c r="C191" i="6"/>
  <c r="B190" i="3" s="1"/>
  <c r="C187" i="6"/>
  <c r="B186" i="3" s="1"/>
  <c r="C183" i="6"/>
  <c r="B182" i="3" s="1"/>
  <c r="C179" i="6"/>
  <c r="B178" i="3" s="1"/>
  <c r="C175" i="6"/>
  <c r="B174" i="3" s="1"/>
  <c r="C171" i="6"/>
  <c r="B170" i="3" s="1"/>
  <c r="C167" i="6"/>
  <c r="B166" i="3" s="1"/>
  <c r="C163" i="6"/>
  <c r="B162" i="3" s="1"/>
  <c r="F191" i="6"/>
  <c r="E190" i="3" s="1"/>
  <c r="F187" i="6"/>
  <c r="E186" i="3" s="1"/>
  <c r="F183" i="6"/>
  <c r="E182" i="3" s="1"/>
  <c r="F179" i="6"/>
  <c r="E178" i="3" s="1"/>
  <c r="F175" i="6"/>
  <c r="E174" i="3" s="1"/>
  <c r="F171" i="6"/>
  <c r="E170" i="3" s="1"/>
  <c r="F167" i="6"/>
  <c r="E166" i="3" s="1"/>
  <c r="F163" i="6"/>
  <c r="E162" i="3" s="1"/>
  <c r="E191" i="6"/>
  <c r="D190" i="3" s="1"/>
  <c r="E187" i="6"/>
  <c r="D186" i="3" s="1"/>
  <c r="E183" i="6"/>
  <c r="D182" i="3" s="1"/>
  <c r="E179" i="6"/>
  <c r="D178" i="3" s="1"/>
  <c r="E175" i="6"/>
  <c r="D174" i="3" s="1"/>
  <c r="E171" i="6"/>
  <c r="D170" i="3" s="1"/>
  <c r="E167" i="6"/>
  <c r="D166" i="3" s="1"/>
  <c r="E163" i="6"/>
  <c r="D162" i="3" s="1"/>
  <c r="B186" i="6"/>
  <c r="A185" i="3" s="1"/>
  <c r="B170" i="6"/>
  <c r="A169" i="3" s="1"/>
  <c r="B185" i="6"/>
  <c r="A184" i="3" s="1"/>
  <c r="B169" i="6"/>
  <c r="A168" i="3" s="1"/>
  <c r="B188" i="6"/>
  <c r="A187" i="3" s="1"/>
  <c r="B172" i="6"/>
  <c r="A171" i="3" s="1"/>
  <c r="B187" i="6"/>
  <c r="A186" i="3" s="1"/>
  <c r="B171" i="6"/>
  <c r="A170" i="3" s="1"/>
  <c r="D190" i="6"/>
  <c r="C189" i="3" s="1"/>
  <c r="D186" i="6"/>
  <c r="C185" i="3" s="1"/>
  <c r="D182" i="6"/>
  <c r="C181" i="3" s="1"/>
  <c r="D178" i="6"/>
  <c r="C177" i="3" s="1"/>
  <c r="D174" i="6"/>
  <c r="C173" i="3" s="1"/>
  <c r="D170" i="6"/>
  <c r="C169" i="3" s="1"/>
  <c r="D166" i="6"/>
  <c r="C165" i="3" s="1"/>
  <c r="D162" i="6"/>
  <c r="C161" i="3" s="1"/>
  <c r="C190" i="6"/>
  <c r="B189" i="3" s="1"/>
  <c r="C186" i="6"/>
  <c r="B185" i="3" s="1"/>
  <c r="C182" i="6"/>
  <c r="B181" i="3" s="1"/>
  <c r="C178" i="6"/>
  <c r="B177" i="3" s="1"/>
  <c r="C174" i="6"/>
  <c r="B173" i="3" s="1"/>
  <c r="C170" i="6"/>
  <c r="B169" i="3" s="1"/>
  <c r="C166" i="6"/>
  <c r="B165" i="3" s="1"/>
  <c r="C162" i="6"/>
  <c r="B161" i="3" s="1"/>
  <c r="F190" i="6"/>
  <c r="E189" i="3" s="1"/>
  <c r="F186" i="6"/>
  <c r="E185" i="3" s="1"/>
  <c r="F182" i="6"/>
  <c r="E181" i="3" s="1"/>
  <c r="F178" i="6"/>
  <c r="E177" i="3" s="1"/>
  <c r="F174" i="6"/>
  <c r="E173" i="3" s="1"/>
  <c r="F170" i="6"/>
  <c r="E169" i="3" s="1"/>
  <c r="F166" i="6"/>
  <c r="E165" i="3" s="1"/>
  <c r="F162" i="6"/>
  <c r="E161" i="3" s="1"/>
  <c r="E190" i="6"/>
  <c r="D189" i="3" s="1"/>
  <c r="E186" i="6"/>
  <c r="D185" i="3" s="1"/>
  <c r="E182" i="6"/>
  <c r="D181" i="3" s="1"/>
  <c r="E178" i="6"/>
  <c r="D177" i="3" s="1"/>
  <c r="E174" i="6"/>
  <c r="D173" i="3" s="1"/>
  <c r="E170" i="6"/>
  <c r="D169" i="3" s="1"/>
  <c r="E166" i="6"/>
  <c r="D165" i="3" s="1"/>
  <c r="E162" i="6"/>
  <c r="D161" i="3" s="1"/>
  <c r="B182" i="6"/>
  <c r="A181" i="3" s="1"/>
  <c r="B166" i="6"/>
  <c r="A165" i="3" s="1"/>
  <c r="B181" i="6"/>
  <c r="A180" i="3" s="1"/>
  <c r="B165" i="6"/>
  <c r="A164" i="3" s="1"/>
  <c r="B184" i="6"/>
  <c r="A183" i="3" s="1"/>
  <c r="B168" i="6"/>
  <c r="A167" i="3" s="1"/>
  <c r="B183" i="6"/>
  <c r="A182" i="3" s="1"/>
  <c r="B167" i="6"/>
  <c r="A166" i="3" s="1"/>
  <c r="D157" i="6"/>
  <c r="C156" i="3" s="1"/>
  <c r="D153" i="6"/>
  <c r="C152" i="3" s="1"/>
  <c r="D149" i="6"/>
  <c r="C148" i="3" s="1"/>
  <c r="D145" i="6"/>
  <c r="C144" i="3" s="1"/>
  <c r="D141" i="6"/>
  <c r="C140" i="3" s="1"/>
  <c r="D137" i="6"/>
  <c r="C136" i="3" s="1"/>
  <c r="D133" i="6"/>
  <c r="C132" i="3" s="1"/>
  <c r="D129" i="6"/>
  <c r="C128" i="3" s="1"/>
  <c r="D125" i="6"/>
  <c r="C124" i="3" s="1"/>
  <c r="D121" i="6"/>
  <c r="C120" i="3" s="1"/>
  <c r="C158" i="6"/>
  <c r="B157" i="3" s="1"/>
  <c r="C154" i="6"/>
  <c r="B153" i="3" s="1"/>
  <c r="C150" i="6"/>
  <c r="B149" i="3" s="1"/>
  <c r="C146" i="6"/>
  <c r="B145" i="3" s="1"/>
  <c r="C142" i="6"/>
  <c r="B141" i="3" s="1"/>
  <c r="C138" i="6"/>
  <c r="B137" i="3" s="1"/>
  <c r="C134" i="6"/>
  <c r="B133" i="3" s="1"/>
  <c r="C130" i="6"/>
  <c r="B129" i="3" s="1"/>
  <c r="C126" i="6"/>
  <c r="B125" i="3" s="1"/>
  <c r="C122" i="6"/>
  <c r="B121" i="3" s="1"/>
  <c r="F159" i="6"/>
  <c r="E158" i="3" s="1"/>
  <c r="F155" i="6"/>
  <c r="E154" i="3" s="1"/>
  <c r="F151" i="6"/>
  <c r="E150" i="3" s="1"/>
  <c r="F147" i="6"/>
  <c r="E146" i="3" s="1"/>
  <c r="F143" i="6"/>
  <c r="E142" i="3" s="1"/>
  <c r="F139" i="6"/>
  <c r="E138" i="3" s="1"/>
  <c r="F135" i="6"/>
  <c r="E134" i="3" s="1"/>
  <c r="F131" i="6"/>
  <c r="E130" i="3" s="1"/>
  <c r="F127" i="6"/>
  <c r="E126" i="3" s="1"/>
  <c r="F123" i="6"/>
  <c r="E122" i="3" s="1"/>
  <c r="E156" i="6"/>
  <c r="D155" i="3" s="1"/>
  <c r="E152" i="6"/>
  <c r="D151" i="3" s="1"/>
  <c r="E148" i="6"/>
  <c r="D147" i="3" s="1"/>
  <c r="E144" i="6"/>
  <c r="D143" i="3" s="1"/>
  <c r="E140" i="6"/>
  <c r="D139" i="3" s="1"/>
  <c r="E136" i="6"/>
  <c r="D135" i="3" s="1"/>
  <c r="E132" i="6"/>
  <c r="D131" i="3" s="1"/>
  <c r="E128" i="6"/>
  <c r="D127" i="3" s="1"/>
  <c r="E124" i="6"/>
  <c r="D123" i="3" s="1"/>
  <c r="E120" i="6"/>
  <c r="D119" i="3" s="1"/>
  <c r="B149" i="6"/>
  <c r="A148" i="3" s="1"/>
  <c r="B133" i="6"/>
  <c r="A132" i="3" s="1"/>
  <c r="B156" i="6"/>
  <c r="A155" i="3" s="1"/>
  <c r="B140" i="6"/>
  <c r="A139" i="3" s="1"/>
  <c r="B124" i="6"/>
  <c r="A123" i="3" s="1"/>
  <c r="B151" i="6"/>
  <c r="A150" i="3" s="1"/>
  <c r="B135" i="6"/>
  <c r="A134" i="3" s="1"/>
  <c r="B146" i="6"/>
  <c r="A145" i="3" s="1"/>
  <c r="B130" i="6"/>
  <c r="A129" i="3" s="1"/>
  <c r="D156" i="6"/>
  <c r="C155" i="3" s="1"/>
  <c r="D152" i="6"/>
  <c r="C151" i="3" s="1"/>
  <c r="D148" i="6"/>
  <c r="C147" i="3" s="1"/>
  <c r="D144" i="6"/>
  <c r="C143" i="3" s="1"/>
  <c r="D140" i="6"/>
  <c r="C139" i="3" s="1"/>
  <c r="D136" i="6"/>
  <c r="C135" i="3" s="1"/>
  <c r="D132" i="6"/>
  <c r="C131" i="3" s="1"/>
  <c r="D128" i="6"/>
  <c r="C127" i="3" s="1"/>
  <c r="D124" i="6"/>
  <c r="C123" i="3" s="1"/>
  <c r="D120" i="6"/>
  <c r="C119" i="3" s="1"/>
  <c r="C157" i="6"/>
  <c r="B156" i="3" s="1"/>
  <c r="C153" i="6"/>
  <c r="B152" i="3" s="1"/>
  <c r="C149" i="6"/>
  <c r="B148" i="3" s="1"/>
  <c r="C145" i="6"/>
  <c r="B144" i="3" s="1"/>
  <c r="C141" i="6"/>
  <c r="B140" i="3" s="1"/>
  <c r="C137" i="6"/>
  <c r="B136" i="3" s="1"/>
  <c r="C133" i="6"/>
  <c r="B132" i="3" s="1"/>
  <c r="C129" i="6"/>
  <c r="B128" i="3" s="1"/>
  <c r="C125" i="6"/>
  <c r="B124" i="3" s="1"/>
  <c r="C121" i="6"/>
  <c r="B120" i="3" s="1"/>
  <c r="F158" i="6"/>
  <c r="E157" i="3" s="1"/>
  <c r="F154" i="6"/>
  <c r="E153" i="3" s="1"/>
  <c r="F150" i="6"/>
  <c r="E149" i="3" s="1"/>
  <c r="F146" i="6"/>
  <c r="E145" i="3" s="1"/>
  <c r="F142" i="6"/>
  <c r="E141" i="3" s="1"/>
  <c r="F138" i="6"/>
  <c r="E137" i="3" s="1"/>
  <c r="F134" i="6"/>
  <c r="E133" i="3" s="1"/>
  <c r="F130" i="6"/>
  <c r="E129" i="3" s="1"/>
  <c r="F126" i="6"/>
  <c r="E125" i="3" s="1"/>
  <c r="F122" i="6"/>
  <c r="E121" i="3" s="1"/>
  <c r="E159" i="6"/>
  <c r="D158" i="3" s="1"/>
  <c r="E155" i="6"/>
  <c r="D154" i="3" s="1"/>
  <c r="E151" i="6"/>
  <c r="D150" i="3" s="1"/>
  <c r="E147" i="6"/>
  <c r="D146" i="3" s="1"/>
  <c r="E143" i="6"/>
  <c r="D142" i="3" s="1"/>
  <c r="E139" i="6"/>
  <c r="D138" i="3" s="1"/>
  <c r="E135" i="6"/>
  <c r="D134" i="3" s="1"/>
  <c r="E131" i="6"/>
  <c r="D130" i="3" s="1"/>
  <c r="E127" i="6"/>
  <c r="D126" i="3" s="1"/>
  <c r="E123" i="6"/>
  <c r="D122" i="3" s="1"/>
  <c r="B145" i="6"/>
  <c r="A144" i="3" s="1"/>
  <c r="B129" i="6"/>
  <c r="A128" i="3" s="1"/>
  <c r="B152" i="6"/>
  <c r="A151" i="3" s="1"/>
  <c r="B136" i="6"/>
  <c r="A135" i="3" s="1"/>
  <c r="B120" i="6"/>
  <c r="A119" i="3" s="1"/>
  <c r="B147" i="6"/>
  <c r="A146" i="3" s="1"/>
  <c r="B131" i="6"/>
  <c r="A130" i="3" s="1"/>
  <c r="B158" i="6"/>
  <c r="A157" i="3" s="1"/>
  <c r="B142" i="6"/>
  <c r="A141" i="3" s="1"/>
  <c r="B126" i="6"/>
  <c r="A125" i="3" s="1"/>
  <c r="D159" i="6"/>
  <c r="C158" i="3" s="1"/>
  <c r="D155" i="6"/>
  <c r="C154" i="3" s="1"/>
  <c r="D151" i="6"/>
  <c r="C150" i="3" s="1"/>
  <c r="D147" i="6"/>
  <c r="C146" i="3" s="1"/>
  <c r="D143" i="6"/>
  <c r="C142" i="3" s="1"/>
  <c r="D139" i="6"/>
  <c r="C138" i="3" s="1"/>
  <c r="D135" i="6"/>
  <c r="C134" i="3" s="1"/>
  <c r="D131" i="6"/>
  <c r="C130" i="3" s="1"/>
  <c r="D127" i="6"/>
  <c r="C126" i="3" s="1"/>
  <c r="D123" i="6"/>
  <c r="C122" i="3" s="1"/>
  <c r="C156" i="6"/>
  <c r="B155" i="3" s="1"/>
  <c r="C152" i="6"/>
  <c r="B151" i="3" s="1"/>
  <c r="C148" i="6"/>
  <c r="B147" i="3" s="1"/>
  <c r="C144" i="6"/>
  <c r="B143" i="3" s="1"/>
  <c r="C140" i="6"/>
  <c r="B139" i="3" s="1"/>
  <c r="C136" i="6"/>
  <c r="B135" i="3" s="1"/>
  <c r="C132" i="6"/>
  <c r="B131" i="3" s="1"/>
  <c r="C128" i="6"/>
  <c r="B127" i="3" s="1"/>
  <c r="C124" i="6"/>
  <c r="B123" i="3" s="1"/>
  <c r="C120" i="6"/>
  <c r="B119" i="3" s="1"/>
  <c r="F157" i="6"/>
  <c r="E156" i="3" s="1"/>
  <c r="F153" i="6"/>
  <c r="E152" i="3" s="1"/>
  <c r="F149" i="6"/>
  <c r="E148" i="3" s="1"/>
  <c r="F145" i="6"/>
  <c r="E144" i="3" s="1"/>
  <c r="F141" i="6"/>
  <c r="E140" i="3" s="1"/>
  <c r="F137" i="6"/>
  <c r="E136" i="3" s="1"/>
  <c r="F133" i="6"/>
  <c r="E132" i="3" s="1"/>
  <c r="F129" i="6"/>
  <c r="E128" i="3" s="1"/>
  <c r="F125" i="6"/>
  <c r="E124" i="3" s="1"/>
  <c r="F121" i="6"/>
  <c r="E120" i="3" s="1"/>
  <c r="E158" i="6"/>
  <c r="D157" i="3" s="1"/>
  <c r="E154" i="6"/>
  <c r="D153" i="3" s="1"/>
  <c r="E150" i="6"/>
  <c r="D149" i="3" s="1"/>
  <c r="E146" i="6"/>
  <c r="D145" i="3" s="1"/>
  <c r="E142" i="6"/>
  <c r="D141" i="3" s="1"/>
  <c r="E138" i="6"/>
  <c r="D137" i="3" s="1"/>
  <c r="E134" i="6"/>
  <c r="D133" i="3" s="1"/>
  <c r="E130" i="6"/>
  <c r="D129" i="3" s="1"/>
  <c r="E126" i="6"/>
  <c r="D125" i="3" s="1"/>
  <c r="E122" i="6"/>
  <c r="D121" i="3" s="1"/>
  <c r="B157" i="6"/>
  <c r="A156" i="3" s="1"/>
  <c r="B141" i="6"/>
  <c r="A140" i="3" s="1"/>
  <c r="B125" i="6"/>
  <c r="A124" i="3" s="1"/>
  <c r="B148" i="6"/>
  <c r="A147" i="3" s="1"/>
  <c r="B132" i="6"/>
  <c r="A131" i="3" s="1"/>
  <c r="B159" i="6"/>
  <c r="A158" i="3" s="1"/>
  <c r="B143" i="6"/>
  <c r="A142" i="3" s="1"/>
  <c r="B127" i="6"/>
  <c r="B154" i="6"/>
  <c r="A153" i="3" s="1"/>
  <c r="B138" i="6"/>
  <c r="A137" i="3" s="1"/>
  <c r="B122" i="6"/>
  <c r="A121" i="3" s="1"/>
  <c r="D158" i="6"/>
  <c r="C157" i="3" s="1"/>
  <c r="D154" i="6"/>
  <c r="C153" i="3" s="1"/>
  <c r="D150" i="6"/>
  <c r="C149" i="3" s="1"/>
  <c r="D146" i="6"/>
  <c r="C145" i="3" s="1"/>
  <c r="D142" i="6"/>
  <c r="C141" i="3" s="1"/>
  <c r="D138" i="6"/>
  <c r="C137" i="3" s="1"/>
  <c r="D134" i="6"/>
  <c r="C133" i="3" s="1"/>
  <c r="D130" i="6"/>
  <c r="C129" i="3" s="1"/>
  <c r="D126" i="6"/>
  <c r="C125" i="3" s="1"/>
  <c r="D122" i="6"/>
  <c r="C121" i="3" s="1"/>
  <c r="C159" i="6"/>
  <c r="B158" i="3" s="1"/>
  <c r="C155" i="6"/>
  <c r="B154" i="3" s="1"/>
  <c r="C151" i="6"/>
  <c r="B150" i="3" s="1"/>
  <c r="C147" i="6"/>
  <c r="B146" i="3" s="1"/>
  <c r="C143" i="6"/>
  <c r="B142" i="3" s="1"/>
  <c r="C139" i="6"/>
  <c r="B138" i="3" s="1"/>
  <c r="C135" i="6"/>
  <c r="B134" i="3" s="1"/>
  <c r="C131" i="6"/>
  <c r="B130" i="3" s="1"/>
  <c r="C127" i="6"/>
  <c r="B126" i="3" s="1"/>
  <c r="C123" i="6"/>
  <c r="B122" i="3" s="1"/>
  <c r="F156" i="6"/>
  <c r="E155" i="3" s="1"/>
  <c r="F152" i="6"/>
  <c r="E151" i="3" s="1"/>
  <c r="F148" i="6"/>
  <c r="E147" i="3" s="1"/>
  <c r="F144" i="6"/>
  <c r="E143" i="3" s="1"/>
  <c r="F140" i="6"/>
  <c r="E139" i="3" s="1"/>
  <c r="F136" i="6"/>
  <c r="E135" i="3" s="1"/>
  <c r="F132" i="6"/>
  <c r="E131" i="3" s="1"/>
  <c r="F128" i="6"/>
  <c r="E127" i="3" s="1"/>
  <c r="F124" i="6"/>
  <c r="E123" i="3" s="1"/>
  <c r="F120" i="6"/>
  <c r="E119" i="3" s="1"/>
  <c r="E157" i="6"/>
  <c r="D156" i="3" s="1"/>
  <c r="E153" i="6"/>
  <c r="D152" i="3" s="1"/>
  <c r="E149" i="6"/>
  <c r="D148" i="3" s="1"/>
  <c r="E145" i="6"/>
  <c r="D144" i="3" s="1"/>
  <c r="E141" i="6"/>
  <c r="D140" i="3" s="1"/>
  <c r="E137" i="6"/>
  <c r="D136" i="3" s="1"/>
  <c r="E133" i="6"/>
  <c r="D132" i="3" s="1"/>
  <c r="E129" i="6"/>
  <c r="D128" i="3" s="1"/>
  <c r="E125" i="6"/>
  <c r="D124" i="3" s="1"/>
  <c r="E121" i="6"/>
  <c r="D120" i="3" s="1"/>
  <c r="B153" i="6"/>
  <c r="A152" i="3" s="1"/>
  <c r="B137" i="6"/>
  <c r="A136" i="3" s="1"/>
  <c r="B121" i="6"/>
  <c r="A120" i="3" s="1"/>
  <c r="B144" i="6"/>
  <c r="A143" i="3" s="1"/>
  <c r="B128" i="6"/>
  <c r="A127" i="3" s="1"/>
  <c r="B155" i="6"/>
  <c r="A154" i="3" s="1"/>
  <c r="B139" i="6"/>
  <c r="A138" i="3" s="1"/>
  <c r="B123" i="6"/>
  <c r="A122" i="3" s="1"/>
  <c r="B150" i="6"/>
  <c r="A149" i="3" s="1"/>
  <c r="B134" i="6"/>
  <c r="A133" i="3" s="1"/>
  <c r="C43" i="3"/>
  <c r="E41" i="3"/>
  <c r="D46" i="3"/>
  <c r="B44" i="3"/>
  <c r="E43" i="3"/>
  <c r="C44" i="3"/>
  <c r="B43" i="3"/>
  <c r="A46" i="3"/>
  <c r="D66" i="6"/>
  <c r="C65" i="3" s="1"/>
  <c r="C64" i="6"/>
  <c r="B63" i="3" s="1"/>
  <c r="F66" i="6"/>
  <c r="E65" i="3" s="1"/>
  <c r="F62" i="6"/>
  <c r="E61" i="3" s="1"/>
  <c r="E65" i="6"/>
  <c r="D64" i="3" s="1"/>
  <c r="E61" i="6"/>
  <c r="D60" i="3" s="1"/>
  <c r="E58" i="6"/>
  <c r="D57" i="3" s="1"/>
  <c r="E54" i="6"/>
  <c r="D53" i="3" s="1"/>
  <c r="E50" i="6"/>
  <c r="D49" i="3" s="1"/>
  <c r="D59" i="6"/>
  <c r="C58" i="3" s="1"/>
  <c r="D55" i="6"/>
  <c r="C54" i="3" s="1"/>
  <c r="D51" i="6"/>
  <c r="C50" i="3" s="1"/>
  <c r="C60" i="6"/>
  <c r="B59" i="3" s="1"/>
  <c r="C56" i="6"/>
  <c r="B55" i="3" s="1"/>
  <c r="C52" i="6"/>
  <c r="B51" i="3" s="1"/>
  <c r="D61" i="6"/>
  <c r="C60" i="3" s="1"/>
  <c r="F56" i="6"/>
  <c r="E55" i="3" s="1"/>
  <c r="F52" i="6"/>
  <c r="E51" i="3" s="1"/>
  <c r="B65" i="6"/>
  <c r="A64" i="3" s="1"/>
  <c r="B52" i="6"/>
  <c r="A51" i="3" s="1"/>
  <c r="B51" i="6"/>
  <c r="A50" i="3" s="1"/>
  <c r="B54" i="6"/>
  <c r="A53" i="3" s="1"/>
  <c r="D65" i="6"/>
  <c r="C64" i="3" s="1"/>
  <c r="C63" i="6"/>
  <c r="B62" i="3" s="1"/>
  <c r="F65" i="6"/>
  <c r="E64" i="3" s="1"/>
  <c r="F61" i="6"/>
  <c r="E60" i="3" s="1"/>
  <c r="E64" i="6"/>
  <c r="D63" i="3" s="1"/>
  <c r="D64" i="6"/>
  <c r="C63" i="3" s="1"/>
  <c r="E57" i="6"/>
  <c r="D56" i="3" s="1"/>
  <c r="E53" i="6"/>
  <c r="D52" i="3" s="1"/>
  <c r="D58" i="6"/>
  <c r="C57" i="3" s="1"/>
  <c r="D54" i="6"/>
  <c r="C53" i="3" s="1"/>
  <c r="D50" i="6"/>
  <c r="C49" i="3" s="1"/>
  <c r="C59" i="6"/>
  <c r="B58" i="3" s="1"/>
  <c r="C55" i="6"/>
  <c r="B54" i="3" s="1"/>
  <c r="C51" i="6"/>
  <c r="B50" i="3" s="1"/>
  <c r="F59" i="6"/>
  <c r="E58" i="3" s="1"/>
  <c r="F55" i="6"/>
  <c r="E54" i="3" s="1"/>
  <c r="F51" i="6"/>
  <c r="E50" i="3" s="1"/>
  <c r="B61" i="6"/>
  <c r="A60" i="3" s="1"/>
  <c r="B64" i="6"/>
  <c r="A63" i="3" s="1"/>
  <c r="B63" i="6"/>
  <c r="A62" i="3" s="1"/>
  <c r="B66" i="6"/>
  <c r="A65" i="3" s="1"/>
  <c r="B50" i="6"/>
  <c r="A49" i="3" s="1"/>
  <c r="C66" i="6"/>
  <c r="B65" i="3" s="1"/>
  <c r="C62" i="6"/>
  <c r="B61" i="3" s="1"/>
  <c r="F64" i="6"/>
  <c r="E63" i="3" s="1"/>
  <c r="F60" i="6"/>
  <c r="E59" i="3" s="1"/>
  <c r="E63" i="6"/>
  <c r="D62" i="3" s="1"/>
  <c r="E60" i="6"/>
  <c r="D59" i="3" s="1"/>
  <c r="E56" i="6"/>
  <c r="D55" i="3" s="1"/>
  <c r="E52" i="6"/>
  <c r="D51" i="3" s="1"/>
  <c r="D63" i="6"/>
  <c r="C62" i="3" s="1"/>
  <c r="D57" i="6"/>
  <c r="C56" i="3" s="1"/>
  <c r="D53" i="6"/>
  <c r="C52" i="3" s="1"/>
  <c r="C58" i="6"/>
  <c r="B57" i="3" s="1"/>
  <c r="C54" i="6"/>
  <c r="B53" i="3" s="1"/>
  <c r="C50" i="6"/>
  <c r="B49" i="3" s="1"/>
  <c r="F58" i="6"/>
  <c r="E57" i="3" s="1"/>
  <c r="F54" i="6"/>
  <c r="E53" i="3" s="1"/>
  <c r="F50" i="6"/>
  <c r="E49" i="3" s="1"/>
  <c r="B57" i="6"/>
  <c r="A56" i="3" s="1"/>
  <c r="B60" i="6"/>
  <c r="A59" i="3" s="1"/>
  <c r="B59" i="6"/>
  <c r="A58" i="3" s="1"/>
  <c r="B62" i="6"/>
  <c r="A61" i="3" s="1"/>
  <c r="C65" i="6"/>
  <c r="B64" i="3" s="1"/>
  <c r="C61" i="6"/>
  <c r="B60" i="3" s="1"/>
  <c r="F63" i="6"/>
  <c r="E62" i="3" s="1"/>
  <c r="E66" i="6"/>
  <c r="D65" i="3" s="1"/>
  <c r="E62" i="6"/>
  <c r="D61" i="3" s="1"/>
  <c r="E59" i="6"/>
  <c r="D58" i="3" s="1"/>
  <c r="E55" i="6"/>
  <c r="D54" i="3" s="1"/>
  <c r="E51" i="6"/>
  <c r="D50" i="3" s="1"/>
  <c r="D60" i="6"/>
  <c r="C59" i="3" s="1"/>
  <c r="D56" i="6"/>
  <c r="C55" i="3" s="1"/>
  <c r="D52" i="6"/>
  <c r="C51" i="3" s="1"/>
  <c r="D62" i="6"/>
  <c r="C61" i="3" s="1"/>
  <c r="C57" i="6"/>
  <c r="B56" i="3" s="1"/>
  <c r="C53" i="6"/>
  <c r="B52" i="3" s="1"/>
  <c r="F57" i="6"/>
  <c r="E56" i="3" s="1"/>
  <c r="F53" i="6"/>
  <c r="E52" i="3" s="1"/>
  <c r="B53" i="6"/>
  <c r="A52" i="3" s="1"/>
  <c r="B56" i="6"/>
  <c r="A55" i="3" s="1"/>
  <c r="B55" i="6"/>
  <c r="A54" i="3" s="1"/>
  <c r="B58" i="6"/>
  <c r="A57" i="3" s="1"/>
  <c r="D111" i="6"/>
  <c r="C110" i="3" s="1"/>
  <c r="D107" i="6"/>
  <c r="C106" i="3" s="1"/>
  <c r="D103" i="6"/>
  <c r="C102" i="3" s="1"/>
  <c r="D99" i="6"/>
  <c r="C98" i="3" s="1"/>
  <c r="D95" i="6"/>
  <c r="C94" i="3" s="1"/>
  <c r="D91" i="6"/>
  <c r="C90" i="3" s="1"/>
  <c r="D87" i="6"/>
  <c r="C86" i="3" s="1"/>
  <c r="D83" i="6"/>
  <c r="C82" i="3" s="1"/>
  <c r="D79" i="6"/>
  <c r="C78" i="3" s="1"/>
  <c r="C110" i="6"/>
  <c r="B109" i="3" s="1"/>
  <c r="C106" i="6"/>
  <c r="B105" i="3" s="1"/>
  <c r="C102" i="6"/>
  <c r="B101" i="3" s="1"/>
  <c r="C98" i="6"/>
  <c r="B97" i="3" s="1"/>
  <c r="C94" i="6"/>
  <c r="B93" i="3" s="1"/>
  <c r="C90" i="6"/>
  <c r="B89" i="3" s="1"/>
  <c r="C86" i="6"/>
  <c r="B85" i="3" s="1"/>
  <c r="C82" i="6"/>
  <c r="B81" i="3" s="1"/>
  <c r="C78" i="6"/>
  <c r="B77" i="3" s="1"/>
  <c r="F113" i="6"/>
  <c r="E112" i="3" s="1"/>
  <c r="F109" i="6"/>
  <c r="E108" i="3" s="1"/>
  <c r="F105" i="6"/>
  <c r="E104" i="3" s="1"/>
  <c r="F101" i="6"/>
  <c r="E100" i="3" s="1"/>
  <c r="F97" i="6"/>
  <c r="E96" i="3" s="1"/>
  <c r="F93" i="6"/>
  <c r="E92" i="3" s="1"/>
  <c r="F89" i="6"/>
  <c r="E88" i="3" s="1"/>
  <c r="F85" i="6"/>
  <c r="E84" i="3" s="1"/>
  <c r="F81" i="6"/>
  <c r="E80" i="3" s="1"/>
  <c r="F77" i="6"/>
  <c r="E76" i="3" s="1"/>
  <c r="E112" i="6"/>
  <c r="D111" i="3" s="1"/>
  <c r="E108" i="6"/>
  <c r="D107" i="3" s="1"/>
  <c r="E104" i="6"/>
  <c r="D103" i="3" s="1"/>
  <c r="E100" i="6"/>
  <c r="D99" i="3" s="1"/>
  <c r="E96" i="6"/>
  <c r="D95" i="3" s="1"/>
  <c r="E92" i="6"/>
  <c r="D91" i="3" s="1"/>
  <c r="E88" i="6"/>
  <c r="D87" i="3" s="1"/>
  <c r="E84" i="6"/>
  <c r="D83" i="3" s="1"/>
  <c r="E80" i="6"/>
  <c r="D79" i="3" s="1"/>
  <c r="E76" i="6"/>
  <c r="D75" i="3" s="1"/>
  <c r="B103" i="6"/>
  <c r="A102" i="3" s="1"/>
  <c r="B87" i="6"/>
  <c r="A86" i="3" s="1"/>
  <c r="B110" i="6"/>
  <c r="A109" i="3" s="1"/>
  <c r="B94" i="6"/>
  <c r="A93" i="3" s="1"/>
  <c r="B78" i="6"/>
  <c r="A77" i="3" s="1"/>
  <c r="B101" i="6"/>
  <c r="A100" i="3" s="1"/>
  <c r="B85" i="6"/>
  <c r="A84" i="3" s="1"/>
  <c r="B108" i="6"/>
  <c r="A107" i="3" s="1"/>
  <c r="B92" i="6"/>
  <c r="A91" i="3" s="1"/>
  <c r="B76" i="6"/>
  <c r="A75" i="3" s="1"/>
  <c r="D110" i="6"/>
  <c r="C109" i="3" s="1"/>
  <c r="D106" i="6"/>
  <c r="C105" i="3" s="1"/>
  <c r="D102" i="6"/>
  <c r="C101" i="3" s="1"/>
  <c r="D98" i="6"/>
  <c r="C97" i="3" s="1"/>
  <c r="D94" i="6"/>
  <c r="C93" i="3" s="1"/>
  <c r="D90" i="6"/>
  <c r="C89" i="3" s="1"/>
  <c r="D86" i="6"/>
  <c r="C85" i="3" s="1"/>
  <c r="D82" i="6"/>
  <c r="C81" i="3" s="1"/>
  <c r="D78" i="6"/>
  <c r="C77" i="3" s="1"/>
  <c r="C113" i="6"/>
  <c r="B112" i="3" s="1"/>
  <c r="C109" i="6"/>
  <c r="B108" i="3" s="1"/>
  <c r="C105" i="6"/>
  <c r="B104" i="3" s="1"/>
  <c r="C101" i="6"/>
  <c r="B100" i="3" s="1"/>
  <c r="C97" i="6"/>
  <c r="B96" i="3" s="1"/>
  <c r="C93" i="6"/>
  <c r="B92" i="3" s="1"/>
  <c r="C89" i="6"/>
  <c r="B88" i="3" s="1"/>
  <c r="C85" i="6"/>
  <c r="B84" i="3" s="1"/>
  <c r="C81" i="6"/>
  <c r="B80" i="3" s="1"/>
  <c r="C77" i="6"/>
  <c r="B76" i="3" s="1"/>
  <c r="F112" i="6"/>
  <c r="E111" i="3" s="1"/>
  <c r="F108" i="6"/>
  <c r="E107" i="3" s="1"/>
  <c r="F104" i="6"/>
  <c r="E103" i="3" s="1"/>
  <c r="F100" i="6"/>
  <c r="E99" i="3" s="1"/>
  <c r="F96" i="6"/>
  <c r="E95" i="3" s="1"/>
  <c r="F92" i="6"/>
  <c r="E91" i="3" s="1"/>
  <c r="F88" i="6"/>
  <c r="E87" i="3" s="1"/>
  <c r="F84" i="6"/>
  <c r="E83" i="3" s="1"/>
  <c r="F80" i="6"/>
  <c r="E79" i="3" s="1"/>
  <c r="F76" i="6"/>
  <c r="E75" i="3" s="1"/>
  <c r="E111" i="6"/>
  <c r="D110" i="3" s="1"/>
  <c r="E107" i="6"/>
  <c r="D106" i="3" s="1"/>
  <c r="E103" i="6"/>
  <c r="D102" i="3" s="1"/>
  <c r="E99" i="6"/>
  <c r="D98" i="3" s="1"/>
  <c r="E95" i="6"/>
  <c r="D94" i="3" s="1"/>
  <c r="E91" i="6"/>
  <c r="D90" i="3" s="1"/>
  <c r="E87" i="6"/>
  <c r="D86" i="3" s="1"/>
  <c r="E83" i="6"/>
  <c r="D82" i="3" s="1"/>
  <c r="E79" i="6"/>
  <c r="D78" i="3" s="1"/>
  <c r="B99" i="6"/>
  <c r="A98" i="3" s="1"/>
  <c r="B83" i="6"/>
  <c r="A82" i="3" s="1"/>
  <c r="B106" i="6"/>
  <c r="A105" i="3" s="1"/>
  <c r="B90" i="6"/>
  <c r="A89" i="3" s="1"/>
  <c r="B113" i="6"/>
  <c r="A112" i="3" s="1"/>
  <c r="B97" i="6"/>
  <c r="A96" i="3" s="1"/>
  <c r="B81" i="6"/>
  <c r="A80" i="3" s="1"/>
  <c r="B104" i="6"/>
  <c r="A103" i="3" s="1"/>
  <c r="B88" i="6"/>
  <c r="A87" i="3" s="1"/>
  <c r="D113" i="6"/>
  <c r="C112" i="3" s="1"/>
  <c r="D109" i="6"/>
  <c r="C108" i="3" s="1"/>
  <c r="D105" i="6"/>
  <c r="C104" i="3" s="1"/>
  <c r="D101" i="6"/>
  <c r="C100" i="3" s="1"/>
  <c r="D97" i="6"/>
  <c r="C96" i="3" s="1"/>
  <c r="D93" i="6"/>
  <c r="C92" i="3" s="1"/>
  <c r="D89" i="6"/>
  <c r="C88" i="3" s="1"/>
  <c r="D85" i="6"/>
  <c r="C84" i="3" s="1"/>
  <c r="D81" i="6"/>
  <c r="C80" i="3" s="1"/>
  <c r="D77" i="6"/>
  <c r="C76" i="3" s="1"/>
  <c r="C112" i="6"/>
  <c r="B111" i="3" s="1"/>
  <c r="C108" i="6"/>
  <c r="B107" i="3" s="1"/>
  <c r="C104" i="6"/>
  <c r="B103" i="3" s="1"/>
  <c r="C100" i="6"/>
  <c r="B99" i="3" s="1"/>
  <c r="C96" i="6"/>
  <c r="B95" i="3" s="1"/>
  <c r="C92" i="6"/>
  <c r="B91" i="3" s="1"/>
  <c r="C88" i="6"/>
  <c r="B87" i="3" s="1"/>
  <c r="C84" i="6"/>
  <c r="B83" i="3" s="1"/>
  <c r="C80" i="6"/>
  <c r="B79" i="3" s="1"/>
  <c r="C76" i="6"/>
  <c r="B75" i="3" s="1"/>
  <c r="F111" i="6"/>
  <c r="E110" i="3" s="1"/>
  <c r="F107" i="6"/>
  <c r="E106" i="3" s="1"/>
  <c r="F103" i="6"/>
  <c r="E102" i="3" s="1"/>
  <c r="F99" i="6"/>
  <c r="E98" i="3" s="1"/>
  <c r="F95" i="6"/>
  <c r="E94" i="3" s="1"/>
  <c r="F91" i="6"/>
  <c r="E90" i="3" s="1"/>
  <c r="F87" i="6"/>
  <c r="E86" i="3" s="1"/>
  <c r="F83" i="6"/>
  <c r="E82" i="3" s="1"/>
  <c r="F79" i="6"/>
  <c r="E78" i="3" s="1"/>
  <c r="E110" i="6"/>
  <c r="D109" i="3" s="1"/>
  <c r="E106" i="6"/>
  <c r="D105" i="3" s="1"/>
  <c r="E102" i="6"/>
  <c r="D101" i="3" s="1"/>
  <c r="E98" i="6"/>
  <c r="D97" i="3" s="1"/>
  <c r="E94" i="6"/>
  <c r="D93" i="3" s="1"/>
  <c r="E90" i="6"/>
  <c r="D89" i="3" s="1"/>
  <c r="E86" i="6"/>
  <c r="D85" i="3" s="1"/>
  <c r="E82" i="6"/>
  <c r="D81" i="3" s="1"/>
  <c r="E78" i="6"/>
  <c r="D77" i="3" s="1"/>
  <c r="B111" i="6"/>
  <c r="A110" i="3" s="1"/>
  <c r="B95" i="6"/>
  <c r="A94" i="3" s="1"/>
  <c r="B79" i="6"/>
  <c r="A78" i="3" s="1"/>
  <c r="B102" i="6"/>
  <c r="A101" i="3" s="1"/>
  <c r="B86" i="6"/>
  <c r="A85" i="3" s="1"/>
  <c r="B109" i="6"/>
  <c r="A108" i="3" s="1"/>
  <c r="B93" i="6"/>
  <c r="A92" i="3" s="1"/>
  <c r="B77" i="6"/>
  <c r="A76" i="3" s="1"/>
  <c r="B100" i="6"/>
  <c r="A99" i="3" s="1"/>
  <c r="B84" i="6"/>
  <c r="A83" i="3" s="1"/>
  <c r="D112" i="6"/>
  <c r="C111" i="3" s="1"/>
  <c r="D108" i="6"/>
  <c r="C107" i="3" s="1"/>
  <c r="D104" i="6"/>
  <c r="C103" i="3" s="1"/>
  <c r="D100" i="6"/>
  <c r="C99" i="3" s="1"/>
  <c r="D96" i="6"/>
  <c r="C95" i="3" s="1"/>
  <c r="D92" i="6"/>
  <c r="C91" i="3" s="1"/>
  <c r="D88" i="6"/>
  <c r="C87" i="3" s="1"/>
  <c r="D84" i="6"/>
  <c r="C83" i="3" s="1"/>
  <c r="D80" i="6"/>
  <c r="C79" i="3" s="1"/>
  <c r="D76" i="6"/>
  <c r="C75" i="3" s="1"/>
  <c r="C111" i="6"/>
  <c r="B110" i="3" s="1"/>
  <c r="C107" i="6"/>
  <c r="B106" i="3" s="1"/>
  <c r="C103" i="6"/>
  <c r="B102" i="3" s="1"/>
  <c r="C99" i="6"/>
  <c r="B98" i="3" s="1"/>
  <c r="C95" i="6"/>
  <c r="B94" i="3" s="1"/>
  <c r="C91" i="6"/>
  <c r="B90" i="3" s="1"/>
  <c r="C87" i="6"/>
  <c r="B86" i="3" s="1"/>
  <c r="C83" i="6"/>
  <c r="B82" i="3" s="1"/>
  <c r="C79" i="6"/>
  <c r="B78" i="3" s="1"/>
  <c r="F110" i="6"/>
  <c r="E109" i="3" s="1"/>
  <c r="F106" i="6"/>
  <c r="E105" i="3" s="1"/>
  <c r="F102" i="6"/>
  <c r="E101" i="3" s="1"/>
  <c r="F98" i="6"/>
  <c r="E97" i="3" s="1"/>
  <c r="F94" i="6"/>
  <c r="E93" i="3" s="1"/>
  <c r="F90" i="6"/>
  <c r="E89" i="3" s="1"/>
  <c r="F86" i="6"/>
  <c r="E85" i="3" s="1"/>
  <c r="F82" i="6"/>
  <c r="E81" i="3" s="1"/>
  <c r="F78" i="6"/>
  <c r="E77" i="3" s="1"/>
  <c r="E113" i="6"/>
  <c r="D112" i="3" s="1"/>
  <c r="E109" i="6"/>
  <c r="D108" i="3" s="1"/>
  <c r="E105" i="6"/>
  <c r="D104" i="3" s="1"/>
  <c r="E101" i="6"/>
  <c r="D100" i="3" s="1"/>
  <c r="E97" i="6"/>
  <c r="D96" i="3" s="1"/>
  <c r="E93" i="6"/>
  <c r="D92" i="3" s="1"/>
  <c r="E89" i="6"/>
  <c r="D88" i="3" s="1"/>
  <c r="E85" i="6"/>
  <c r="D84" i="3" s="1"/>
  <c r="E81" i="6"/>
  <c r="D80" i="3" s="1"/>
  <c r="E77" i="6"/>
  <c r="D76" i="3" s="1"/>
  <c r="B107" i="6"/>
  <c r="A106" i="3" s="1"/>
  <c r="B91" i="6"/>
  <c r="A90" i="3" s="1"/>
  <c r="B98" i="6"/>
  <c r="A97" i="3" s="1"/>
  <c r="B82" i="6"/>
  <c r="A81" i="3" s="1"/>
  <c r="B105" i="6"/>
  <c r="A104" i="3" s="1"/>
  <c r="B89" i="6"/>
  <c r="A88" i="3" s="1"/>
  <c r="B112" i="6"/>
  <c r="A111" i="3" s="1"/>
  <c r="B96" i="6"/>
  <c r="A95" i="3" s="1"/>
  <c r="B80" i="6"/>
  <c r="A79" i="3" s="1"/>
  <c r="D70" i="6"/>
  <c r="C69" i="3" s="1"/>
  <c r="C72" i="6"/>
  <c r="B71" i="3" s="1"/>
  <c r="F70" i="6"/>
  <c r="E69" i="3" s="1"/>
  <c r="E72" i="6"/>
  <c r="D71" i="3" s="1"/>
  <c r="B72" i="6"/>
  <c r="A71" i="3" s="1"/>
  <c r="D73" i="6"/>
  <c r="C72" i="3" s="1"/>
  <c r="D69" i="6"/>
  <c r="C68" i="3" s="1"/>
  <c r="C71" i="6"/>
  <c r="B70" i="3" s="1"/>
  <c r="F73" i="6"/>
  <c r="E72" i="3" s="1"/>
  <c r="F69" i="6"/>
  <c r="E68" i="3" s="1"/>
  <c r="E71" i="6"/>
  <c r="D70" i="3" s="1"/>
  <c r="B70" i="6"/>
  <c r="A69" i="3" s="1"/>
  <c r="D72" i="6"/>
  <c r="C71" i="3" s="1"/>
  <c r="C70" i="6"/>
  <c r="B69" i="3" s="1"/>
  <c r="F72" i="6"/>
  <c r="E71" i="3" s="1"/>
  <c r="E70" i="6"/>
  <c r="D69" i="3" s="1"/>
  <c r="B73" i="6"/>
  <c r="A72" i="3" s="1"/>
  <c r="B71" i="6"/>
  <c r="A70" i="3" s="1"/>
  <c r="D71" i="6"/>
  <c r="C70" i="3" s="1"/>
  <c r="C73" i="6"/>
  <c r="B72" i="3" s="1"/>
  <c r="C69" i="6"/>
  <c r="B68" i="3" s="1"/>
  <c r="F71" i="6"/>
  <c r="E70" i="3" s="1"/>
  <c r="E73" i="6"/>
  <c r="D72" i="3" s="1"/>
  <c r="E69" i="6"/>
  <c r="D68" i="3" s="1"/>
  <c r="B69" i="6"/>
  <c r="A68" i="3" s="1"/>
  <c r="AK38" i="4"/>
  <c r="BA75" i="4"/>
  <c r="M89" i="4"/>
  <c r="BA72" i="4"/>
  <c r="BQ21" i="4"/>
  <c r="BQ79" i="4"/>
  <c r="BQ75" i="4"/>
  <c r="BQ85" i="4"/>
  <c r="BA32" i="4"/>
  <c r="BQ84" i="4"/>
  <c r="AK22" i="4"/>
  <c r="AS17" i="4"/>
  <c r="AS28" i="4"/>
  <c r="AS18" i="4"/>
  <c r="BQ55" i="4"/>
  <c r="E49" i="4"/>
  <c r="M86" i="4"/>
  <c r="M82" i="4"/>
  <c r="M78" i="4"/>
  <c r="M38" i="4"/>
  <c r="U14" i="4"/>
  <c r="U10" i="4"/>
  <c r="AC10" i="4"/>
  <c r="AK37" i="4"/>
  <c r="E63" i="4"/>
  <c r="M88" i="4"/>
  <c r="BA21" i="4"/>
  <c r="BQ83" i="4"/>
  <c r="M70" i="4"/>
  <c r="M58" i="4"/>
  <c r="M42" i="4"/>
  <c r="M30" i="4"/>
  <c r="M22" i="4"/>
  <c r="AK29" i="4"/>
  <c r="AK17" i="4"/>
  <c r="BA68" i="4"/>
  <c r="BA60" i="4"/>
  <c r="BA52" i="4"/>
  <c r="BA44" i="4"/>
  <c r="BA36" i="4"/>
  <c r="BA28" i="4"/>
  <c r="BA20" i="4"/>
  <c r="BA12" i="4"/>
  <c r="BQ71" i="4"/>
  <c r="BQ63" i="4"/>
  <c r="BQ47" i="4"/>
  <c r="BQ39" i="4"/>
  <c r="BQ31" i="4"/>
  <c r="BQ23" i="4"/>
  <c r="BQ15" i="4"/>
  <c r="E60" i="4"/>
  <c r="M85" i="4"/>
  <c r="M81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17" i="4"/>
  <c r="M13" i="4"/>
  <c r="U13" i="4"/>
  <c r="AK36" i="4"/>
  <c r="AK32" i="4"/>
  <c r="AK28" i="4"/>
  <c r="AK24" i="4"/>
  <c r="AK20" i="4"/>
  <c r="AK16" i="4"/>
  <c r="AK12" i="4"/>
  <c r="AS24" i="4"/>
  <c r="AS20" i="4"/>
  <c r="AS16" i="4"/>
  <c r="AS12" i="4"/>
  <c r="BA71" i="4"/>
  <c r="BA67" i="4"/>
  <c r="BA63" i="4"/>
  <c r="BA59" i="4"/>
  <c r="BA55" i="4"/>
  <c r="BA51" i="4"/>
  <c r="BA47" i="4"/>
  <c r="BA43" i="4"/>
  <c r="BA39" i="4"/>
  <c r="BA35" i="4"/>
  <c r="BA31" i="4"/>
  <c r="BA27" i="4"/>
  <c r="BA23" i="4"/>
  <c r="BA19" i="4"/>
  <c r="BA15" i="4"/>
  <c r="BA11" i="4"/>
  <c r="BQ82" i="4"/>
  <c r="BQ78" i="4"/>
  <c r="BQ74" i="4"/>
  <c r="BQ70" i="4"/>
  <c r="BQ66" i="4"/>
  <c r="BQ62" i="4"/>
  <c r="BQ58" i="4"/>
  <c r="BQ54" i="4"/>
  <c r="BQ50" i="4"/>
  <c r="BQ46" i="4"/>
  <c r="BQ42" i="4"/>
  <c r="BQ38" i="4"/>
  <c r="BQ34" i="4"/>
  <c r="BQ30" i="4"/>
  <c r="BQ26" i="4"/>
  <c r="BQ22" i="4"/>
  <c r="BQ18" i="4"/>
  <c r="BQ14" i="4"/>
  <c r="BQ10" i="4"/>
  <c r="CH59" i="4"/>
  <c r="CH47" i="4"/>
  <c r="CH31" i="4"/>
  <c r="CH27" i="4"/>
  <c r="CH15" i="4"/>
  <c r="CH11" i="4"/>
  <c r="M66" i="4"/>
  <c r="M54" i="4"/>
  <c r="M46" i="4"/>
  <c r="M34" i="4"/>
  <c r="M18" i="4"/>
  <c r="AK25" i="4"/>
  <c r="AK21" i="4"/>
  <c r="BA64" i="4"/>
  <c r="BA56" i="4"/>
  <c r="BA48" i="4"/>
  <c r="BA40" i="4"/>
  <c r="BA24" i="4"/>
  <c r="BA16" i="4"/>
  <c r="BQ67" i="4"/>
  <c r="BQ59" i="4"/>
  <c r="BQ51" i="4"/>
  <c r="BQ43" i="4"/>
  <c r="BQ35" i="4"/>
  <c r="BQ27" i="4"/>
  <c r="BQ19" i="4"/>
  <c r="BQ11" i="4"/>
  <c r="M8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U16" i="4"/>
  <c r="U12" i="4"/>
  <c r="AK35" i="4"/>
  <c r="AK31" i="4"/>
  <c r="AK27" i="4"/>
  <c r="AK23" i="4"/>
  <c r="AK19" i="4"/>
  <c r="AK15" i="4"/>
  <c r="AK11" i="4"/>
  <c r="AS27" i="4"/>
  <c r="AS23" i="4"/>
  <c r="AS19" i="4"/>
  <c r="AS15" i="4"/>
  <c r="AS11" i="4"/>
  <c r="BA74" i="4"/>
  <c r="BA70" i="4"/>
  <c r="BA66" i="4"/>
  <c r="BA62" i="4"/>
  <c r="BA58" i="4"/>
  <c r="BA54" i="4"/>
  <c r="BA50" i="4"/>
  <c r="BA46" i="4"/>
  <c r="BA42" i="4"/>
  <c r="BA38" i="4"/>
  <c r="BA34" i="4"/>
  <c r="BA30" i="4"/>
  <c r="BA26" i="4"/>
  <c r="BA22" i="4"/>
  <c r="BA18" i="4"/>
  <c r="BA14" i="4"/>
  <c r="BA10" i="4"/>
  <c r="BI12" i="4"/>
  <c r="CH62" i="4"/>
  <c r="CH26" i="4"/>
  <c r="CH22" i="4"/>
  <c r="CH18" i="4"/>
  <c r="CH14" i="4"/>
  <c r="M74" i="4"/>
  <c r="M62" i="4"/>
  <c r="M50" i="4"/>
  <c r="M26" i="4"/>
  <c r="M14" i="4"/>
  <c r="AK33" i="4"/>
  <c r="AK13" i="4"/>
  <c r="E62" i="4"/>
  <c r="E14" i="4"/>
  <c r="M87" i="4"/>
  <c r="M83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U15" i="4"/>
  <c r="U11" i="4"/>
  <c r="AK34" i="4"/>
  <c r="AK30" i="4"/>
  <c r="AK26" i="4"/>
  <c r="AK18" i="4"/>
  <c r="AK14" i="4"/>
  <c r="AK10" i="4"/>
  <c r="AS26" i="4"/>
  <c r="AS22" i="4"/>
  <c r="AS14" i="4"/>
  <c r="AS10" i="4"/>
  <c r="BI11" i="4"/>
  <c r="BQ80" i="4"/>
  <c r="BQ76" i="4"/>
  <c r="BQ72" i="4"/>
  <c r="BQ68" i="4"/>
  <c r="BQ64" i="4"/>
  <c r="BQ60" i="4"/>
  <c r="BQ56" i="4"/>
  <c r="BQ52" i="4"/>
  <c r="BQ48" i="4"/>
  <c r="BQ44" i="4"/>
  <c r="BQ40" i="4"/>
  <c r="BQ36" i="4"/>
  <c r="BQ32" i="4"/>
  <c r="BQ28" i="4"/>
  <c r="BQ24" i="4"/>
  <c r="BQ20" i="4"/>
  <c r="BQ16" i="4"/>
  <c r="BQ12" i="4"/>
  <c r="E58" i="4"/>
  <c r="E54" i="4"/>
  <c r="E50" i="4"/>
  <c r="E46" i="4"/>
  <c r="E42" i="4"/>
  <c r="E38" i="4"/>
  <c r="E34" i="4"/>
  <c r="E30" i="4"/>
  <c r="E26" i="4"/>
  <c r="E22" i="4"/>
  <c r="E18" i="4"/>
  <c r="E10" i="4"/>
  <c r="E56" i="4"/>
  <c r="E48" i="4"/>
  <c r="E44" i="4"/>
  <c r="E40" i="4"/>
  <c r="E36" i="4"/>
  <c r="E32" i="4"/>
  <c r="E28" i="4"/>
  <c r="E24" i="4"/>
  <c r="E20" i="4"/>
  <c r="E16" i="4"/>
  <c r="E12" i="4"/>
  <c r="E52" i="4"/>
  <c r="E1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CH54" i="4"/>
  <c r="CH46" i="4"/>
  <c r="CH38" i="4"/>
  <c r="CH30" i="4"/>
  <c r="CH19" i="4"/>
  <c r="CH51" i="4"/>
  <c r="CH57" i="4"/>
  <c r="CH49" i="4"/>
  <c r="CH41" i="4"/>
  <c r="CH33" i="4"/>
  <c r="CH25" i="4"/>
  <c r="CH17" i="4"/>
  <c r="CH13" i="4"/>
  <c r="CH23" i="4"/>
  <c r="CH55" i="4"/>
  <c r="CH60" i="4"/>
  <c r="CH56" i="4"/>
  <c r="CH52" i="4"/>
  <c r="CH48" i="4"/>
  <c r="CH44" i="4"/>
  <c r="CH40" i="4"/>
  <c r="CH36" i="4"/>
  <c r="CH32" i="4"/>
  <c r="CH28" i="4"/>
  <c r="CH24" i="4"/>
  <c r="CH20" i="4"/>
  <c r="CH16" i="4"/>
  <c r="CH12" i="4"/>
  <c r="CH58" i="4"/>
  <c r="CH50" i="4"/>
  <c r="CH42" i="4"/>
  <c r="CH34" i="4"/>
  <c r="CH35" i="4"/>
  <c r="CH61" i="4"/>
  <c r="CH53" i="4"/>
  <c r="CH45" i="4"/>
  <c r="CH37" i="4"/>
  <c r="CH29" i="4"/>
  <c r="CH21" i="4"/>
  <c r="CH39" i="4"/>
  <c r="CH63" i="4"/>
  <c r="CH10" i="4"/>
  <c r="BQ73" i="4"/>
  <c r="BQ61" i="4"/>
  <c r="BQ41" i="4"/>
  <c r="BQ33" i="4"/>
  <c r="BQ17" i="4"/>
  <c r="BQ77" i="4"/>
  <c r="BQ65" i="4"/>
  <c r="BQ57" i="4"/>
  <c r="BQ49" i="4"/>
  <c r="BQ37" i="4"/>
  <c r="BQ25" i="4"/>
  <c r="BQ13" i="4"/>
  <c r="BQ81" i="4"/>
  <c r="BQ69" i="4"/>
  <c r="BQ53" i="4"/>
  <c r="BQ45" i="4"/>
  <c r="BQ29" i="4"/>
  <c r="BA69" i="4"/>
  <c r="BA57" i="4"/>
  <c r="BA45" i="4"/>
  <c r="BA29" i="4"/>
  <c r="BA13" i="4"/>
  <c r="BA65" i="4"/>
  <c r="BA53" i="4"/>
  <c r="BA41" i="4"/>
  <c r="BA33" i="4"/>
  <c r="BA17" i="4"/>
  <c r="BA73" i="4"/>
  <c r="BA61" i="4"/>
  <c r="BA49" i="4"/>
  <c r="BA37" i="4"/>
  <c r="BA25" i="4"/>
  <c r="AS13" i="4"/>
  <c r="AS25" i="4"/>
  <c r="AS21" i="4"/>
  <c r="E41" i="4"/>
  <c r="E37" i="4"/>
  <c r="E29" i="4"/>
  <c r="E25" i="4"/>
  <c r="E21" i="4"/>
  <c r="E13" i="4"/>
  <c r="E33" i="4"/>
  <c r="E61" i="4"/>
  <c r="E57" i="4"/>
  <c r="E53" i="4"/>
  <c r="E45" i="4"/>
  <c r="A192" i="3"/>
  <c r="A159" i="3"/>
  <c r="A126" i="3"/>
  <c r="A117" i="3"/>
  <c r="A113" i="3"/>
  <c r="A73" i="3"/>
  <c r="A66" i="3"/>
  <c r="A47" i="3"/>
  <c r="A39" i="3"/>
  <c r="A193" i="3"/>
  <c r="A160" i="3"/>
  <c r="A118" i="3"/>
  <c r="A114" i="3"/>
  <c r="A74" i="3"/>
  <c r="A67" i="3"/>
  <c r="A48" i="3"/>
  <c r="A40" i="3"/>
  <c r="A8" i="3"/>
  <c r="A172" i="1"/>
  <c r="A170" i="1"/>
  <c r="A139" i="1"/>
  <c r="A107" i="1"/>
  <c r="A104" i="1"/>
  <c r="A73" i="1"/>
  <c r="A60" i="1"/>
  <c r="A42" i="1"/>
  <c r="A38" i="1"/>
  <c r="A171" i="1"/>
  <c r="A140" i="1"/>
  <c r="A105" i="1"/>
  <c r="A74" i="1"/>
  <c r="A61" i="1"/>
  <c r="A43" i="1"/>
  <c r="C41" i="5" l="1"/>
  <c r="F41" i="5"/>
  <c r="E40" i="1" s="1"/>
  <c r="E42" i="5"/>
  <c r="D41" i="1" s="1"/>
  <c r="D41" i="5"/>
  <c r="E41" i="5"/>
  <c r="D40" i="1" s="1"/>
  <c r="F42" i="5"/>
  <c r="E41" i="1" s="1"/>
  <c r="B41" i="5"/>
  <c r="A40" i="1" s="1"/>
  <c r="D42" i="5"/>
  <c r="C41" i="1" s="1"/>
  <c r="C42" i="5"/>
  <c r="B41" i="1" s="1"/>
  <c r="B42" i="5"/>
  <c r="A41" i="1" s="1"/>
  <c r="F48" i="6"/>
  <c r="E47" i="3" s="1"/>
  <c r="D48" i="6"/>
  <c r="C47" i="3" s="1"/>
  <c r="C39" i="1"/>
  <c r="B39" i="1"/>
  <c r="A39" i="1"/>
  <c r="D39" i="1"/>
  <c r="E39" i="1"/>
  <c r="E36" i="6"/>
  <c r="D35" i="3" s="1"/>
  <c r="E32" i="6"/>
  <c r="D31" i="3" s="1"/>
  <c r="E28" i="6"/>
  <c r="D27" i="3" s="1"/>
  <c r="E21" i="6"/>
  <c r="D20" i="3" s="1"/>
  <c r="D39" i="6"/>
  <c r="C38" i="3" s="1"/>
  <c r="D35" i="6"/>
  <c r="C34" i="3" s="1"/>
  <c r="D31" i="6"/>
  <c r="C30" i="3" s="1"/>
  <c r="D27" i="6"/>
  <c r="C26" i="3" s="1"/>
  <c r="D23" i="6"/>
  <c r="C22" i="3" s="1"/>
  <c r="D19" i="6"/>
  <c r="C18" i="3" s="1"/>
  <c r="D15" i="6"/>
  <c r="C14" i="3" s="1"/>
  <c r="D11" i="6"/>
  <c r="C10" i="3" s="1"/>
  <c r="E18" i="6"/>
  <c r="D17" i="3" s="1"/>
  <c r="C38" i="6"/>
  <c r="B37" i="3" s="1"/>
  <c r="C34" i="6"/>
  <c r="B33" i="3" s="1"/>
  <c r="C30" i="6"/>
  <c r="B29" i="3" s="1"/>
  <c r="C26" i="6"/>
  <c r="B25" i="3" s="1"/>
  <c r="C22" i="6"/>
  <c r="B21" i="3" s="1"/>
  <c r="C18" i="6"/>
  <c r="B17" i="3" s="1"/>
  <c r="C14" i="6"/>
  <c r="B13" i="3" s="1"/>
  <c r="C10" i="6"/>
  <c r="B9" i="3" s="1"/>
  <c r="E11" i="6"/>
  <c r="D10" i="3" s="1"/>
  <c r="F36" i="6"/>
  <c r="E35" i="3" s="1"/>
  <c r="F32" i="6"/>
  <c r="E31" i="3" s="1"/>
  <c r="F28" i="6"/>
  <c r="E27" i="3" s="1"/>
  <c r="F24" i="6"/>
  <c r="E23" i="3" s="1"/>
  <c r="F20" i="6"/>
  <c r="E19" i="3" s="1"/>
  <c r="F16" i="6"/>
  <c r="E15" i="3" s="1"/>
  <c r="F12" i="6"/>
  <c r="E11" i="3" s="1"/>
  <c r="E23" i="6"/>
  <c r="D22" i="3" s="1"/>
  <c r="B27" i="6"/>
  <c r="A26" i="3" s="1"/>
  <c r="B11" i="6"/>
  <c r="A10" i="3" s="1"/>
  <c r="B26" i="6"/>
  <c r="A25" i="3" s="1"/>
  <c r="B10" i="6"/>
  <c r="A9" i="3" s="1"/>
  <c r="B25" i="6"/>
  <c r="A24" i="3" s="1"/>
  <c r="B24" i="6"/>
  <c r="A23" i="3" s="1"/>
  <c r="E39" i="6"/>
  <c r="D38" i="3" s="1"/>
  <c r="E35" i="6"/>
  <c r="D34" i="3" s="1"/>
  <c r="E31" i="6"/>
  <c r="D30" i="3" s="1"/>
  <c r="E27" i="6"/>
  <c r="D26" i="3" s="1"/>
  <c r="E17" i="6"/>
  <c r="D16" i="3" s="1"/>
  <c r="D38" i="6"/>
  <c r="C37" i="3" s="1"/>
  <c r="D34" i="6"/>
  <c r="C33" i="3" s="1"/>
  <c r="D30" i="6"/>
  <c r="C29" i="3" s="1"/>
  <c r="D26" i="6"/>
  <c r="C25" i="3" s="1"/>
  <c r="D22" i="6"/>
  <c r="C21" i="3" s="1"/>
  <c r="D18" i="6"/>
  <c r="C17" i="3" s="1"/>
  <c r="D14" i="6"/>
  <c r="C13" i="3" s="1"/>
  <c r="D10" i="6"/>
  <c r="C9" i="3" s="1"/>
  <c r="E14" i="6"/>
  <c r="D13" i="3" s="1"/>
  <c r="C37" i="6"/>
  <c r="B36" i="3" s="1"/>
  <c r="C33" i="6"/>
  <c r="B32" i="3" s="1"/>
  <c r="C29" i="6"/>
  <c r="B28" i="3" s="1"/>
  <c r="C25" i="6"/>
  <c r="B24" i="3" s="1"/>
  <c r="C21" i="6"/>
  <c r="B20" i="3" s="1"/>
  <c r="C17" i="6"/>
  <c r="B16" i="3" s="1"/>
  <c r="C13" i="6"/>
  <c r="B12" i="3" s="1"/>
  <c r="E24" i="6"/>
  <c r="D23" i="3" s="1"/>
  <c r="F39" i="6"/>
  <c r="E38" i="3" s="1"/>
  <c r="F35" i="6"/>
  <c r="E34" i="3" s="1"/>
  <c r="F31" i="6"/>
  <c r="E30" i="3" s="1"/>
  <c r="F27" i="6"/>
  <c r="E26" i="3" s="1"/>
  <c r="F23" i="6"/>
  <c r="E22" i="3" s="1"/>
  <c r="F19" i="6"/>
  <c r="E18" i="3" s="1"/>
  <c r="F15" i="6"/>
  <c r="E14" i="3" s="1"/>
  <c r="F11" i="6"/>
  <c r="E10" i="3" s="1"/>
  <c r="E19" i="6"/>
  <c r="D18" i="3" s="1"/>
  <c r="B39" i="6"/>
  <c r="A38" i="3" s="1"/>
  <c r="B23" i="6"/>
  <c r="A22" i="3" s="1"/>
  <c r="B38" i="6"/>
  <c r="A37" i="3" s="1"/>
  <c r="B22" i="6"/>
  <c r="A21" i="3" s="1"/>
  <c r="B37" i="6"/>
  <c r="A36" i="3" s="1"/>
  <c r="B21" i="6"/>
  <c r="A20" i="3" s="1"/>
  <c r="B36" i="6"/>
  <c r="A35" i="3" s="1"/>
  <c r="B20" i="6"/>
  <c r="A19" i="3" s="1"/>
  <c r="E38" i="6"/>
  <c r="D37" i="3" s="1"/>
  <c r="E34" i="6"/>
  <c r="D33" i="3" s="1"/>
  <c r="E30" i="6"/>
  <c r="D29" i="3" s="1"/>
  <c r="E26" i="6"/>
  <c r="D25" i="3" s="1"/>
  <c r="E13" i="6"/>
  <c r="D12" i="3" s="1"/>
  <c r="D37" i="6"/>
  <c r="C36" i="3" s="1"/>
  <c r="D33" i="6"/>
  <c r="C32" i="3" s="1"/>
  <c r="D29" i="6"/>
  <c r="C28" i="3" s="1"/>
  <c r="D25" i="6"/>
  <c r="C24" i="3" s="1"/>
  <c r="D21" i="6"/>
  <c r="C20" i="3" s="1"/>
  <c r="D17" i="6"/>
  <c r="C16" i="3" s="1"/>
  <c r="D13" i="6"/>
  <c r="C12" i="3" s="1"/>
  <c r="E10" i="6"/>
  <c r="D9" i="3" s="1"/>
  <c r="C36" i="6"/>
  <c r="B35" i="3" s="1"/>
  <c r="C32" i="6"/>
  <c r="B31" i="3" s="1"/>
  <c r="C28" i="6"/>
  <c r="B27" i="3" s="1"/>
  <c r="C24" i="6"/>
  <c r="B23" i="3" s="1"/>
  <c r="C20" i="6"/>
  <c r="B19" i="3" s="1"/>
  <c r="C16" i="6"/>
  <c r="B15" i="3" s="1"/>
  <c r="C12" i="6"/>
  <c r="B11" i="3" s="1"/>
  <c r="E20" i="6"/>
  <c r="D19" i="3" s="1"/>
  <c r="F38" i="6"/>
  <c r="E37" i="3" s="1"/>
  <c r="F34" i="6"/>
  <c r="E33" i="3" s="1"/>
  <c r="F30" i="6"/>
  <c r="E29" i="3" s="1"/>
  <c r="F26" i="6"/>
  <c r="E25" i="3" s="1"/>
  <c r="F22" i="6"/>
  <c r="E21" i="3" s="1"/>
  <c r="F18" i="6"/>
  <c r="E17" i="3" s="1"/>
  <c r="F14" i="6"/>
  <c r="E13" i="3" s="1"/>
  <c r="F10" i="6"/>
  <c r="E9" i="3" s="1"/>
  <c r="E16" i="6"/>
  <c r="D15" i="3" s="1"/>
  <c r="B35" i="6"/>
  <c r="A34" i="3" s="1"/>
  <c r="B19" i="6"/>
  <c r="A18" i="3" s="1"/>
  <c r="B34" i="6"/>
  <c r="A33" i="3" s="1"/>
  <c r="B18" i="6"/>
  <c r="A17" i="3" s="1"/>
  <c r="B33" i="6"/>
  <c r="A32" i="3" s="1"/>
  <c r="B17" i="6"/>
  <c r="A16" i="3" s="1"/>
  <c r="B32" i="6"/>
  <c r="A31" i="3" s="1"/>
  <c r="B16" i="6"/>
  <c r="A15" i="3" s="1"/>
  <c r="E37" i="6"/>
  <c r="D36" i="3" s="1"/>
  <c r="E33" i="6"/>
  <c r="D32" i="3" s="1"/>
  <c r="E29" i="6"/>
  <c r="D28" i="3" s="1"/>
  <c r="E25" i="6"/>
  <c r="D24" i="3" s="1"/>
  <c r="D36" i="6"/>
  <c r="C35" i="3" s="1"/>
  <c r="D32" i="6"/>
  <c r="C31" i="3" s="1"/>
  <c r="D28" i="6"/>
  <c r="C27" i="3" s="1"/>
  <c r="D24" i="6"/>
  <c r="C23" i="3" s="1"/>
  <c r="D20" i="6"/>
  <c r="C19" i="3" s="1"/>
  <c r="D16" i="6"/>
  <c r="C15" i="3" s="1"/>
  <c r="D12" i="6"/>
  <c r="C11" i="3" s="1"/>
  <c r="E22" i="6"/>
  <c r="D21" i="3" s="1"/>
  <c r="C39" i="6"/>
  <c r="B38" i="3" s="1"/>
  <c r="C35" i="6"/>
  <c r="B34" i="3" s="1"/>
  <c r="C31" i="6"/>
  <c r="B30" i="3" s="1"/>
  <c r="C27" i="6"/>
  <c r="B26" i="3" s="1"/>
  <c r="C23" i="6"/>
  <c r="B22" i="3" s="1"/>
  <c r="C19" i="6"/>
  <c r="B18" i="3" s="1"/>
  <c r="C15" i="6"/>
  <c r="B14" i="3" s="1"/>
  <c r="C11" i="6"/>
  <c r="B10" i="3" s="1"/>
  <c r="E15" i="6"/>
  <c r="D14" i="3" s="1"/>
  <c r="F37" i="6"/>
  <c r="E36" i="3" s="1"/>
  <c r="F33" i="6"/>
  <c r="E32" i="3" s="1"/>
  <c r="F29" i="6"/>
  <c r="E28" i="3" s="1"/>
  <c r="F25" i="6"/>
  <c r="E24" i="3" s="1"/>
  <c r="F21" i="6"/>
  <c r="E20" i="3" s="1"/>
  <c r="F17" i="6"/>
  <c r="E16" i="3" s="1"/>
  <c r="F13" i="6"/>
  <c r="E12" i="3" s="1"/>
  <c r="E12" i="6"/>
  <c r="D11" i="3" s="1"/>
  <c r="B31" i="6"/>
  <c r="A30" i="3" s="1"/>
  <c r="B15" i="6"/>
  <c r="A14" i="3" s="1"/>
  <c r="B30" i="6"/>
  <c r="A29" i="3" s="1"/>
  <c r="B14" i="6"/>
  <c r="A13" i="3" s="1"/>
  <c r="B29" i="6"/>
  <c r="A28" i="3" s="1"/>
  <c r="B13" i="6"/>
  <c r="A12" i="3" s="1"/>
  <c r="B28" i="6"/>
  <c r="A27" i="3" s="1"/>
  <c r="B12" i="6"/>
  <c r="A11" i="3" s="1"/>
  <c r="C37" i="5"/>
  <c r="B36" i="1" s="1"/>
  <c r="C33" i="5"/>
  <c r="B32" i="1" s="1"/>
  <c r="C29" i="5"/>
  <c r="B28" i="1" s="1"/>
  <c r="C25" i="5"/>
  <c r="B24" i="1" s="1"/>
  <c r="C21" i="5"/>
  <c r="B20" i="1" s="1"/>
  <c r="C17" i="5"/>
  <c r="B16" i="1" s="1"/>
  <c r="C13" i="5"/>
  <c r="B12" i="1" s="1"/>
  <c r="F35" i="5"/>
  <c r="E34" i="1" s="1"/>
  <c r="F31" i="5"/>
  <c r="E30" i="1" s="1"/>
  <c r="F27" i="5"/>
  <c r="E26" i="1" s="1"/>
  <c r="F23" i="5"/>
  <c r="E22" i="1" s="1"/>
  <c r="F19" i="5"/>
  <c r="E18" i="1" s="1"/>
  <c r="F15" i="5"/>
  <c r="E14" i="1" s="1"/>
  <c r="F11" i="5"/>
  <c r="E10" i="1" s="1"/>
  <c r="E37" i="5"/>
  <c r="D36" i="1" s="1"/>
  <c r="E33" i="5"/>
  <c r="D32" i="1" s="1"/>
  <c r="E29" i="5"/>
  <c r="D28" i="1" s="1"/>
  <c r="E25" i="5"/>
  <c r="D24" i="1" s="1"/>
  <c r="E21" i="5"/>
  <c r="D20" i="1" s="1"/>
  <c r="E17" i="5"/>
  <c r="D16" i="1" s="1"/>
  <c r="E13" i="5"/>
  <c r="D12" i="1" s="1"/>
  <c r="D25" i="5"/>
  <c r="C24" i="1" s="1"/>
  <c r="D24" i="5"/>
  <c r="C23" i="1" s="1"/>
  <c r="D35" i="5"/>
  <c r="C34" i="1" s="1"/>
  <c r="D19" i="5"/>
  <c r="C18" i="1" s="1"/>
  <c r="D34" i="5"/>
  <c r="C33" i="1" s="1"/>
  <c r="D18" i="5"/>
  <c r="C17" i="1" s="1"/>
  <c r="B36" i="5"/>
  <c r="A35" i="1" s="1"/>
  <c r="B20" i="5"/>
  <c r="A19" i="1" s="1"/>
  <c r="B22" i="5"/>
  <c r="A21" i="1" s="1"/>
  <c r="B13" i="5"/>
  <c r="A12" i="1" s="1"/>
  <c r="B27" i="5"/>
  <c r="A26" i="1" s="1"/>
  <c r="B11" i="5"/>
  <c r="A10" i="1" s="1"/>
  <c r="B18" i="5"/>
  <c r="B17" i="5"/>
  <c r="C36" i="5"/>
  <c r="B35" i="1" s="1"/>
  <c r="C32" i="5"/>
  <c r="B31" i="1" s="1"/>
  <c r="C28" i="5"/>
  <c r="B27" i="1" s="1"/>
  <c r="C24" i="5"/>
  <c r="B23" i="1" s="1"/>
  <c r="C20" i="5"/>
  <c r="B19" i="1" s="1"/>
  <c r="C16" i="5"/>
  <c r="B15" i="1" s="1"/>
  <c r="C12" i="5"/>
  <c r="B11" i="1" s="1"/>
  <c r="F38" i="5"/>
  <c r="E37" i="1" s="1"/>
  <c r="F34" i="5"/>
  <c r="E33" i="1" s="1"/>
  <c r="F30" i="5"/>
  <c r="E29" i="1" s="1"/>
  <c r="F26" i="5"/>
  <c r="E25" i="1" s="1"/>
  <c r="F22" i="5"/>
  <c r="E21" i="1" s="1"/>
  <c r="F18" i="5"/>
  <c r="E17" i="1" s="1"/>
  <c r="F14" i="5"/>
  <c r="E13" i="1" s="1"/>
  <c r="F10" i="5"/>
  <c r="E9" i="1" s="1"/>
  <c r="E36" i="5"/>
  <c r="D35" i="1" s="1"/>
  <c r="E32" i="5"/>
  <c r="D31" i="1" s="1"/>
  <c r="E28" i="5"/>
  <c r="D27" i="1" s="1"/>
  <c r="E24" i="5"/>
  <c r="D23" i="1" s="1"/>
  <c r="E20" i="5"/>
  <c r="D19" i="1" s="1"/>
  <c r="E16" i="5"/>
  <c r="D15" i="1" s="1"/>
  <c r="E12" i="5"/>
  <c r="D11" i="1" s="1"/>
  <c r="D37" i="5"/>
  <c r="C36" i="1" s="1"/>
  <c r="D21" i="5"/>
  <c r="C20" i="1" s="1"/>
  <c r="D36" i="5"/>
  <c r="C35" i="1" s="1"/>
  <c r="D20" i="5"/>
  <c r="C19" i="1" s="1"/>
  <c r="D31" i="5"/>
  <c r="C30" i="1" s="1"/>
  <c r="D15" i="5"/>
  <c r="C14" i="1" s="1"/>
  <c r="D30" i="5"/>
  <c r="C29" i="1" s="1"/>
  <c r="D14" i="5"/>
  <c r="C13" i="1" s="1"/>
  <c r="B32" i="5"/>
  <c r="A31" i="1" s="1"/>
  <c r="B16" i="5"/>
  <c r="A15" i="1" s="1"/>
  <c r="B14" i="5"/>
  <c r="A13" i="1" s="1"/>
  <c r="B23" i="5"/>
  <c r="A22" i="1" s="1"/>
  <c r="B38" i="5"/>
  <c r="A37" i="1" s="1"/>
  <c r="B10" i="5"/>
  <c r="A9" i="1" s="1"/>
  <c r="C35" i="5"/>
  <c r="B34" i="1" s="1"/>
  <c r="C31" i="5"/>
  <c r="B30" i="1" s="1"/>
  <c r="C27" i="5"/>
  <c r="B26" i="1" s="1"/>
  <c r="C23" i="5"/>
  <c r="B22" i="1" s="1"/>
  <c r="C19" i="5"/>
  <c r="B18" i="1" s="1"/>
  <c r="C15" i="5"/>
  <c r="B14" i="1" s="1"/>
  <c r="C11" i="5"/>
  <c r="B10" i="1" s="1"/>
  <c r="F37" i="5"/>
  <c r="E36" i="1" s="1"/>
  <c r="F33" i="5"/>
  <c r="E32" i="1" s="1"/>
  <c r="F29" i="5"/>
  <c r="E28" i="1" s="1"/>
  <c r="F25" i="5"/>
  <c r="E24" i="1" s="1"/>
  <c r="F21" i="5"/>
  <c r="E20" i="1" s="1"/>
  <c r="F17" i="5"/>
  <c r="E16" i="1" s="1"/>
  <c r="F13" i="5"/>
  <c r="E12" i="1" s="1"/>
  <c r="E35" i="5"/>
  <c r="D34" i="1" s="1"/>
  <c r="E31" i="5"/>
  <c r="D30" i="1" s="1"/>
  <c r="E27" i="5"/>
  <c r="D26" i="1" s="1"/>
  <c r="E23" i="5"/>
  <c r="D22" i="1" s="1"/>
  <c r="E19" i="5"/>
  <c r="D18" i="1" s="1"/>
  <c r="E15" i="5"/>
  <c r="D14" i="1" s="1"/>
  <c r="E11" i="5"/>
  <c r="D10" i="1" s="1"/>
  <c r="D33" i="5"/>
  <c r="C32" i="1" s="1"/>
  <c r="D17" i="5"/>
  <c r="C16" i="1" s="1"/>
  <c r="D32" i="5"/>
  <c r="C31" i="1" s="1"/>
  <c r="D16" i="5"/>
  <c r="C15" i="1" s="1"/>
  <c r="D27" i="5"/>
  <c r="C26" i="1" s="1"/>
  <c r="D11" i="5"/>
  <c r="C10" i="1" s="1"/>
  <c r="D26" i="5"/>
  <c r="C25" i="1" s="1"/>
  <c r="D10" i="5"/>
  <c r="C9" i="1" s="1"/>
  <c r="B28" i="5"/>
  <c r="A27" i="1" s="1"/>
  <c r="B12" i="5"/>
  <c r="A11" i="1" s="1"/>
  <c r="B29" i="5"/>
  <c r="A28" i="1" s="1"/>
  <c r="B35" i="5"/>
  <c r="A34" i="1" s="1"/>
  <c r="B19" i="5"/>
  <c r="A18" i="1" s="1"/>
  <c r="B34" i="5"/>
  <c r="A33" i="1" s="1"/>
  <c r="B37" i="5"/>
  <c r="A36" i="1" s="1"/>
  <c r="C38" i="5"/>
  <c r="B37" i="1" s="1"/>
  <c r="C34" i="5"/>
  <c r="B33" i="1" s="1"/>
  <c r="C30" i="5"/>
  <c r="B29" i="1" s="1"/>
  <c r="C26" i="5"/>
  <c r="B25" i="1" s="1"/>
  <c r="C22" i="5"/>
  <c r="B21" i="1" s="1"/>
  <c r="C18" i="5"/>
  <c r="B17" i="1" s="1"/>
  <c r="C14" i="5"/>
  <c r="B13" i="1" s="1"/>
  <c r="C10" i="5"/>
  <c r="B9" i="1" s="1"/>
  <c r="F36" i="5"/>
  <c r="E35" i="1" s="1"/>
  <c r="F32" i="5"/>
  <c r="E31" i="1" s="1"/>
  <c r="F28" i="5"/>
  <c r="E27" i="1" s="1"/>
  <c r="F24" i="5"/>
  <c r="E23" i="1" s="1"/>
  <c r="F20" i="5"/>
  <c r="E19" i="1" s="1"/>
  <c r="F16" i="5"/>
  <c r="E15" i="1" s="1"/>
  <c r="F12" i="5"/>
  <c r="E11" i="1" s="1"/>
  <c r="E38" i="5"/>
  <c r="D37" i="1" s="1"/>
  <c r="E34" i="5"/>
  <c r="D33" i="1" s="1"/>
  <c r="E30" i="5"/>
  <c r="D29" i="1" s="1"/>
  <c r="E26" i="5"/>
  <c r="D25" i="1" s="1"/>
  <c r="E22" i="5"/>
  <c r="D21" i="1" s="1"/>
  <c r="E18" i="5"/>
  <c r="D17" i="1" s="1"/>
  <c r="E14" i="5"/>
  <c r="D13" i="1" s="1"/>
  <c r="E10" i="5"/>
  <c r="D9" i="1" s="1"/>
  <c r="D29" i="5"/>
  <c r="C28" i="1" s="1"/>
  <c r="D13" i="5"/>
  <c r="C12" i="1" s="1"/>
  <c r="D28" i="5"/>
  <c r="C27" i="1" s="1"/>
  <c r="D12" i="5"/>
  <c r="C11" i="1" s="1"/>
  <c r="D23" i="5"/>
  <c r="C22" i="1" s="1"/>
  <c r="D38" i="5"/>
  <c r="C37" i="1" s="1"/>
  <c r="D22" i="5"/>
  <c r="C21" i="1" s="1"/>
  <c r="B33" i="5"/>
  <c r="A32" i="1" s="1"/>
  <c r="B24" i="5"/>
  <c r="A23" i="1" s="1"/>
  <c r="B30" i="5"/>
  <c r="A29" i="1" s="1"/>
  <c r="B21" i="5"/>
  <c r="A20" i="1" s="1"/>
  <c r="B31" i="5"/>
  <c r="A30" i="1" s="1"/>
  <c r="B15" i="5"/>
  <c r="A14" i="1" s="1"/>
  <c r="B26" i="5"/>
  <c r="A25" i="1" s="1"/>
  <c r="B25" i="5"/>
  <c r="A24" i="1" s="1"/>
  <c r="B107" i="5"/>
  <c r="A106" i="1" s="1"/>
  <c r="C70" i="5"/>
  <c r="B69" i="1" s="1"/>
  <c r="C66" i="5"/>
  <c r="B65" i="1" s="1"/>
  <c r="F70" i="5"/>
  <c r="E69" i="1" s="1"/>
  <c r="F66" i="5"/>
  <c r="E65" i="1" s="1"/>
  <c r="E70" i="5"/>
  <c r="D69" i="1" s="1"/>
  <c r="E66" i="5"/>
  <c r="D65" i="1" s="1"/>
  <c r="D71" i="5"/>
  <c r="C70" i="1" s="1"/>
  <c r="D66" i="5"/>
  <c r="C65" i="1" s="1"/>
  <c r="D65" i="5"/>
  <c r="C64" i="1" s="1"/>
  <c r="B65" i="5"/>
  <c r="A64" i="1" s="1"/>
  <c r="B66" i="5"/>
  <c r="A65" i="1" s="1"/>
  <c r="C73" i="5"/>
  <c r="B72" i="1" s="1"/>
  <c r="C69" i="5"/>
  <c r="B68" i="1" s="1"/>
  <c r="C65" i="5"/>
  <c r="B64" i="1" s="1"/>
  <c r="F73" i="5"/>
  <c r="E72" i="1" s="1"/>
  <c r="F69" i="5"/>
  <c r="E68" i="1" s="1"/>
  <c r="F65" i="5"/>
  <c r="E64" i="1" s="1"/>
  <c r="E73" i="5"/>
  <c r="D72" i="1" s="1"/>
  <c r="E69" i="5"/>
  <c r="D68" i="1" s="1"/>
  <c r="E65" i="5"/>
  <c r="D64" i="1" s="1"/>
  <c r="D72" i="5"/>
  <c r="C71" i="1" s="1"/>
  <c r="D67" i="5"/>
  <c r="C66" i="1" s="1"/>
  <c r="B70" i="5"/>
  <c r="A69" i="1" s="1"/>
  <c r="B72" i="5"/>
  <c r="A71" i="1" s="1"/>
  <c r="B71" i="5"/>
  <c r="A70" i="1" s="1"/>
  <c r="C72" i="5"/>
  <c r="B71" i="1" s="1"/>
  <c r="C68" i="5"/>
  <c r="B67" i="1" s="1"/>
  <c r="C64" i="5"/>
  <c r="B63" i="1" s="1"/>
  <c r="F72" i="5"/>
  <c r="E71" i="1" s="1"/>
  <c r="F68" i="5"/>
  <c r="E67" i="1" s="1"/>
  <c r="F64" i="5"/>
  <c r="E63" i="1" s="1"/>
  <c r="E72" i="5"/>
  <c r="D71" i="1" s="1"/>
  <c r="E68" i="5"/>
  <c r="D67" i="1" s="1"/>
  <c r="E64" i="5"/>
  <c r="D63" i="1" s="1"/>
  <c r="D68" i="5"/>
  <c r="C67" i="1" s="1"/>
  <c r="D63" i="5"/>
  <c r="C62" i="1" s="1"/>
  <c r="D73" i="5"/>
  <c r="C72" i="1" s="1"/>
  <c r="B73" i="5"/>
  <c r="A72" i="1" s="1"/>
  <c r="B68" i="5"/>
  <c r="A67" i="1" s="1"/>
  <c r="B67" i="5"/>
  <c r="A66" i="1" s="1"/>
  <c r="C71" i="5"/>
  <c r="B70" i="1" s="1"/>
  <c r="C67" i="5"/>
  <c r="B66" i="1" s="1"/>
  <c r="C63" i="5"/>
  <c r="B62" i="1" s="1"/>
  <c r="F71" i="5"/>
  <c r="E70" i="1" s="1"/>
  <c r="F67" i="5"/>
  <c r="E66" i="1" s="1"/>
  <c r="F63" i="5"/>
  <c r="E62" i="1" s="1"/>
  <c r="E71" i="5"/>
  <c r="D70" i="1" s="1"/>
  <c r="E67" i="5"/>
  <c r="D66" i="1" s="1"/>
  <c r="E63" i="5"/>
  <c r="D62" i="1" s="1"/>
  <c r="D64" i="5"/>
  <c r="C63" i="1" s="1"/>
  <c r="D70" i="5"/>
  <c r="C69" i="1" s="1"/>
  <c r="D69" i="5"/>
  <c r="C68" i="1" s="1"/>
  <c r="B69" i="5"/>
  <c r="A68" i="1" s="1"/>
  <c r="B64" i="5"/>
  <c r="A63" i="1" s="1"/>
  <c r="B63" i="5"/>
  <c r="A62" i="1" s="1"/>
  <c r="C57" i="5"/>
  <c r="B56" i="1" s="1"/>
  <c r="C53" i="5"/>
  <c r="B52" i="1" s="1"/>
  <c r="C49" i="5"/>
  <c r="B48" i="1" s="1"/>
  <c r="C60" i="5"/>
  <c r="B59" i="1" s="1"/>
  <c r="C56" i="5"/>
  <c r="B55" i="1" s="1"/>
  <c r="C52" i="5"/>
  <c r="B51" i="1" s="1"/>
  <c r="C48" i="5"/>
  <c r="B47" i="1" s="1"/>
  <c r="C59" i="5"/>
  <c r="B58" i="1" s="1"/>
  <c r="C55" i="5"/>
  <c r="B54" i="1" s="1"/>
  <c r="C51" i="5"/>
  <c r="B50" i="1" s="1"/>
  <c r="C47" i="5"/>
  <c r="B46" i="1" s="1"/>
  <c r="F60" i="5"/>
  <c r="E59" i="1" s="1"/>
  <c r="F56" i="5"/>
  <c r="E55" i="1" s="1"/>
  <c r="F52" i="5"/>
  <c r="E51" i="1" s="1"/>
  <c r="F48" i="5"/>
  <c r="E47" i="1" s="1"/>
  <c r="E57" i="5"/>
  <c r="D56" i="1" s="1"/>
  <c r="E53" i="5"/>
  <c r="D52" i="1" s="1"/>
  <c r="E49" i="5"/>
  <c r="D48" i="1" s="1"/>
  <c r="E45" i="5"/>
  <c r="D44" i="1" s="1"/>
  <c r="D51" i="5"/>
  <c r="C50" i="1" s="1"/>
  <c r="D50" i="5"/>
  <c r="C49" i="1" s="1"/>
  <c r="D49" i="5"/>
  <c r="C48" i="1" s="1"/>
  <c r="D52" i="5"/>
  <c r="C51" i="1" s="1"/>
  <c r="B60" i="5"/>
  <c r="A59" i="1" s="1"/>
  <c r="B51" i="5"/>
  <c r="A50" i="1" s="1"/>
  <c r="B54" i="5"/>
  <c r="A53" i="1" s="1"/>
  <c r="C58" i="5"/>
  <c r="B57" i="1" s="1"/>
  <c r="C54" i="5"/>
  <c r="B53" i="1" s="1"/>
  <c r="C50" i="5"/>
  <c r="B49" i="1" s="1"/>
  <c r="C46" i="5"/>
  <c r="B45" i="1" s="1"/>
  <c r="F59" i="5"/>
  <c r="E58" i="1" s="1"/>
  <c r="F55" i="5"/>
  <c r="E54" i="1" s="1"/>
  <c r="F51" i="5"/>
  <c r="E50" i="1" s="1"/>
  <c r="F47" i="5"/>
  <c r="E46" i="1" s="1"/>
  <c r="E60" i="5"/>
  <c r="D59" i="1" s="1"/>
  <c r="E56" i="5"/>
  <c r="D55" i="1" s="1"/>
  <c r="E52" i="5"/>
  <c r="D51" i="1" s="1"/>
  <c r="E48" i="5"/>
  <c r="D47" i="1" s="1"/>
  <c r="D47" i="5"/>
  <c r="C46" i="1" s="1"/>
  <c r="D46" i="5"/>
  <c r="C45" i="1" s="1"/>
  <c r="D45" i="5"/>
  <c r="C44" i="1" s="1"/>
  <c r="D48" i="5"/>
  <c r="C47" i="1" s="1"/>
  <c r="B56" i="5"/>
  <c r="A55" i="1" s="1"/>
  <c r="B45" i="5"/>
  <c r="A44" i="1" s="1"/>
  <c r="B47" i="5"/>
  <c r="A46" i="1" s="1"/>
  <c r="B50" i="5"/>
  <c r="A49" i="1" s="1"/>
  <c r="F53" i="5"/>
  <c r="E52" i="1" s="1"/>
  <c r="F45" i="5"/>
  <c r="E44" i="1" s="1"/>
  <c r="E55" i="5"/>
  <c r="D54" i="1" s="1"/>
  <c r="E47" i="5"/>
  <c r="D46" i="1" s="1"/>
  <c r="D55" i="5"/>
  <c r="C54" i="1" s="1"/>
  <c r="D53" i="5"/>
  <c r="C52" i="1" s="1"/>
  <c r="B57" i="5"/>
  <c r="B59" i="5"/>
  <c r="B46" i="5"/>
  <c r="A45" i="1" s="1"/>
  <c r="F58" i="5"/>
  <c r="E57" i="1" s="1"/>
  <c r="F50" i="5"/>
  <c r="E49" i="1" s="1"/>
  <c r="E54" i="5"/>
  <c r="D53" i="1" s="1"/>
  <c r="E46" i="5"/>
  <c r="D45" i="1" s="1"/>
  <c r="D58" i="5"/>
  <c r="C57" i="1" s="1"/>
  <c r="D60" i="5"/>
  <c r="C59" i="1" s="1"/>
  <c r="B52" i="5"/>
  <c r="A51" i="1" s="1"/>
  <c r="B55" i="5"/>
  <c r="A54" i="1" s="1"/>
  <c r="B53" i="5"/>
  <c r="A52" i="1" s="1"/>
  <c r="F57" i="5"/>
  <c r="E56" i="1" s="1"/>
  <c r="F49" i="5"/>
  <c r="E48" i="1" s="1"/>
  <c r="E59" i="5"/>
  <c r="D58" i="1" s="1"/>
  <c r="E51" i="5"/>
  <c r="D50" i="1" s="1"/>
  <c r="D54" i="5"/>
  <c r="C53" i="1" s="1"/>
  <c r="D56" i="5"/>
  <c r="C55" i="1" s="1"/>
  <c r="B48" i="5"/>
  <c r="A47" i="1" s="1"/>
  <c r="B49" i="5"/>
  <c r="A48" i="1" s="1"/>
  <c r="C45" i="5"/>
  <c r="B44" i="1" s="1"/>
  <c r="F54" i="5"/>
  <c r="E53" i="1" s="1"/>
  <c r="F46" i="5"/>
  <c r="E45" i="1" s="1"/>
  <c r="E58" i="5"/>
  <c r="D57" i="1" s="1"/>
  <c r="E50" i="5"/>
  <c r="D49" i="1" s="1"/>
  <c r="D59" i="5"/>
  <c r="C58" i="1" s="1"/>
  <c r="D57" i="5"/>
  <c r="C56" i="1" s="1"/>
  <c r="B58" i="5"/>
  <c r="A57" i="1" s="1"/>
  <c r="C170" i="5"/>
  <c r="B169" i="1" s="1"/>
  <c r="C166" i="5"/>
  <c r="B165" i="1" s="1"/>
  <c r="C162" i="5"/>
  <c r="B161" i="1" s="1"/>
  <c r="C167" i="5"/>
  <c r="B166" i="1" s="1"/>
  <c r="C161" i="5"/>
  <c r="B160" i="1" s="1"/>
  <c r="C157" i="5"/>
  <c r="B156" i="1" s="1"/>
  <c r="C153" i="5"/>
  <c r="B152" i="1" s="1"/>
  <c r="C149" i="5"/>
  <c r="B148" i="1" s="1"/>
  <c r="C145" i="5"/>
  <c r="B144" i="1" s="1"/>
  <c r="F167" i="5"/>
  <c r="E166" i="1" s="1"/>
  <c r="F163" i="5"/>
  <c r="E162" i="1" s="1"/>
  <c r="F159" i="5"/>
  <c r="E158" i="1" s="1"/>
  <c r="F155" i="5"/>
  <c r="E154" i="1" s="1"/>
  <c r="F151" i="5"/>
  <c r="E150" i="1" s="1"/>
  <c r="F147" i="5"/>
  <c r="E146" i="1" s="1"/>
  <c r="F143" i="5"/>
  <c r="E142" i="1" s="1"/>
  <c r="E169" i="5"/>
  <c r="D168" i="1" s="1"/>
  <c r="E165" i="5"/>
  <c r="D164" i="1" s="1"/>
  <c r="E161" i="5"/>
  <c r="D160" i="1" s="1"/>
  <c r="E157" i="5"/>
  <c r="D156" i="1" s="1"/>
  <c r="E153" i="5"/>
  <c r="D152" i="1" s="1"/>
  <c r="E149" i="5"/>
  <c r="D148" i="1" s="1"/>
  <c r="E145" i="5"/>
  <c r="D144" i="1" s="1"/>
  <c r="D156" i="5"/>
  <c r="C155" i="1" s="1"/>
  <c r="D167" i="5"/>
  <c r="C166" i="1" s="1"/>
  <c r="D151" i="5"/>
  <c r="C150" i="1" s="1"/>
  <c r="D166" i="5"/>
  <c r="C165" i="1" s="1"/>
  <c r="D150" i="5"/>
  <c r="C149" i="1" s="1"/>
  <c r="D165" i="5"/>
  <c r="C164" i="1" s="1"/>
  <c r="D149" i="5"/>
  <c r="C148" i="1" s="1"/>
  <c r="B166" i="5"/>
  <c r="A165" i="1" s="1"/>
  <c r="B150" i="5"/>
  <c r="A149" i="1" s="1"/>
  <c r="B165" i="5"/>
  <c r="A164" i="1" s="1"/>
  <c r="B149" i="5"/>
  <c r="A148" i="1" s="1"/>
  <c r="B164" i="5"/>
  <c r="A163" i="1" s="1"/>
  <c r="B148" i="5"/>
  <c r="A147" i="1" s="1"/>
  <c r="B159" i="5"/>
  <c r="A158" i="1" s="1"/>
  <c r="B143" i="5"/>
  <c r="A142" i="1" s="1"/>
  <c r="C165" i="5"/>
  <c r="B164" i="1" s="1"/>
  <c r="C160" i="5"/>
  <c r="B159" i="1" s="1"/>
  <c r="C156" i="5"/>
  <c r="B155" i="1" s="1"/>
  <c r="C152" i="5"/>
  <c r="B151" i="1" s="1"/>
  <c r="C148" i="5"/>
  <c r="B147" i="1" s="1"/>
  <c r="C144" i="5"/>
  <c r="B143" i="1" s="1"/>
  <c r="F170" i="5"/>
  <c r="E169" i="1" s="1"/>
  <c r="F166" i="5"/>
  <c r="E165" i="1" s="1"/>
  <c r="F162" i="5"/>
  <c r="E161" i="1" s="1"/>
  <c r="F158" i="5"/>
  <c r="E157" i="1" s="1"/>
  <c r="F154" i="5"/>
  <c r="E153" i="1" s="1"/>
  <c r="F150" i="5"/>
  <c r="E149" i="1" s="1"/>
  <c r="F146" i="5"/>
  <c r="E145" i="1" s="1"/>
  <c r="F142" i="5"/>
  <c r="E141" i="1" s="1"/>
  <c r="E168" i="5"/>
  <c r="D167" i="1" s="1"/>
  <c r="E164" i="5"/>
  <c r="D163" i="1" s="1"/>
  <c r="E160" i="5"/>
  <c r="D159" i="1" s="1"/>
  <c r="E156" i="5"/>
  <c r="D155" i="1" s="1"/>
  <c r="E152" i="5"/>
  <c r="D151" i="1" s="1"/>
  <c r="E148" i="5"/>
  <c r="D147" i="1" s="1"/>
  <c r="E144" i="5"/>
  <c r="D143" i="1" s="1"/>
  <c r="D168" i="5"/>
  <c r="C167" i="1" s="1"/>
  <c r="D152" i="5"/>
  <c r="C151" i="1" s="1"/>
  <c r="D163" i="5"/>
  <c r="C162" i="1" s="1"/>
  <c r="D147" i="5"/>
  <c r="C146" i="1" s="1"/>
  <c r="D162" i="5"/>
  <c r="C161" i="1" s="1"/>
  <c r="D146" i="5"/>
  <c r="C145" i="1" s="1"/>
  <c r="D161" i="5"/>
  <c r="C160" i="1" s="1"/>
  <c r="D145" i="5"/>
  <c r="C144" i="1" s="1"/>
  <c r="B162" i="5"/>
  <c r="A161" i="1" s="1"/>
  <c r="B146" i="5"/>
  <c r="A145" i="1" s="1"/>
  <c r="B161" i="5"/>
  <c r="A160" i="1" s="1"/>
  <c r="B145" i="5"/>
  <c r="A144" i="1" s="1"/>
  <c r="B160" i="5"/>
  <c r="A159" i="1" s="1"/>
  <c r="B144" i="5"/>
  <c r="A143" i="1" s="1"/>
  <c r="B155" i="5"/>
  <c r="C169" i="5"/>
  <c r="B168" i="1" s="1"/>
  <c r="C164" i="5"/>
  <c r="B163" i="1" s="1"/>
  <c r="C159" i="5"/>
  <c r="B158" i="1" s="1"/>
  <c r="C155" i="5"/>
  <c r="B154" i="1" s="1"/>
  <c r="C151" i="5"/>
  <c r="B150" i="1" s="1"/>
  <c r="C147" i="5"/>
  <c r="B146" i="1" s="1"/>
  <c r="C143" i="5"/>
  <c r="B142" i="1" s="1"/>
  <c r="F169" i="5"/>
  <c r="E168" i="1" s="1"/>
  <c r="F165" i="5"/>
  <c r="E164" i="1" s="1"/>
  <c r="F161" i="5"/>
  <c r="E160" i="1" s="1"/>
  <c r="F157" i="5"/>
  <c r="E156" i="1" s="1"/>
  <c r="F153" i="5"/>
  <c r="E152" i="1" s="1"/>
  <c r="F149" i="5"/>
  <c r="E148" i="1" s="1"/>
  <c r="F145" i="5"/>
  <c r="E144" i="1" s="1"/>
  <c r="E167" i="5"/>
  <c r="D166" i="1" s="1"/>
  <c r="E163" i="5"/>
  <c r="D162" i="1" s="1"/>
  <c r="E159" i="5"/>
  <c r="D158" i="1" s="1"/>
  <c r="E155" i="5"/>
  <c r="D154" i="1" s="1"/>
  <c r="E151" i="5"/>
  <c r="D150" i="1" s="1"/>
  <c r="E147" i="5"/>
  <c r="D146" i="1" s="1"/>
  <c r="E143" i="5"/>
  <c r="D142" i="1" s="1"/>
  <c r="D164" i="5"/>
  <c r="C163" i="1" s="1"/>
  <c r="D148" i="5"/>
  <c r="C147" i="1" s="1"/>
  <c r="D159" i="5"/>
  <c r="C158" i="1" s="1"/>
  <c r="D143" i="5"/>
  <c r="C142" i="1" s="1"/>
  <c r="D158" i="5"/>
  <c r="C157" i="1" s="1"/>
  <c r="D142" i="5"/>
  <c r="C141" i="1" s="1"/>
  <c r="D157" i="5"/>
  <c r="C156" i="1" s="1"/>
  <c r="B158" i="5"/>
  <c r="A157" i="1" s="1"/>
  <c r="B142" i="5"/>
  <c r="A141" i="1" s="1"/>
  <c r="B157" i="5"/>
  <c r="A156" i="1" s="1"/>
  <c r="B156" i="5"/>
  <c r="A155" i="1" s="1"/>
  <c r="B167" i="5"/>
  <c r="A166" i="1" s="1"/>
  <c r="B151" i="5"/>
  <c r="A150" i="1" s="1"/>
  <c r="C168" i="5"/>
  <c r="B167" i="1" s="1"/>
  <c r="C163" i="5"/>
  <c r="B162" i="1" s="1"/>
  <c r="C158" i="5"/>
  <c r="B157" i="1" s="1"/>
  <c r="C154" i="5"/>
  <c r="B153" i="1" s="1"/>
  <c r="C150" i="5"/>
  <c r="B149" i="1" s="1"/>
  <c r="C146" i="5"/>
  <c r="B145" i="1" s="1"/>
  <c r="C142" i="5"/>
  <c r="B141" i="1" s="1"/>
  <c r="F168" i="5"/>
  <c r="E167" i="1" s="1"/>
  <c r="F164" i="5"/>
  <c r="E163" i="1" s="1"/>
  <c r="F160" i="5"/>
  <c r="E159" i="1" s="1"/>
  <c r="F156" i="5"/>
  <c r="E155" i="1" s="1"/>
  <c r="F152" i="5"/>
  <c r="E151" i="1" s="1"/>
  <c r="F148" i="5"/>
  <c r="E147" i="1" s="1"/>
  <c r="F144" i="5"/>
  <c r="E143" i="1" s="1"/>
  <c r="E170" i="5"/>
  <c r="D169" i="1" s="1"/>
  <c r="E166" i="5"/>
  <c r="D165" i="1" s="1"/>
  <c r="E162" i="5"/>
  <c r="D161" i="1" s="1"/>
  <c r="E158" i="5"/>
  <c r="D157" i="1" s="1"/>
  <c r="E154" i="5"/>
  <c r="D153" i="1" s="1"/>
  <c r="E150" i="5"/>
  <c r="D149" i="1" s="1"/>
  <c r="E146" i="5"/>
  <c r="D145" i="1" s="1"/>
  <c r="E142" i="5"/>
  <c r="D141" i="1" s="1"/>
  <c r="D160" i="5"/>
  <c r="C159" i="1" s="1"/>
  <c r="D144" i="5"/>
  <c r="C143" i="1" s="1"/>
  <c r="D155" i="5"/>
  <c r="C154" i="1" s="1"/>
  <c r="D170" i="5"/>
  <c r="C169" i="1" s="1"/>
  <c r="D154" i="5"/>
  <c r="C153" i="1" s="1"/>
  <c r="D169" i="5"/>
  <c r="C168" i="1" s="1"/>
  <c r="D153" i="5"/>
  <c r="C152" i="1" s="1"/>
  <c r="B170" i="5"/>
  <c r="A169" i="1" s="1"/>
  <c r="B154" i="5"/>
  <c r="A153" i="1" s="1"/>
  <c r="B169" i="5"/>
  <c r="A168" i="1" s="1"/>
  <c r="B153" i="5"/>
  <c r="A152" i="1" s="1"/>
  <c r="B168" i="5"/>
  <c r="A167" i="1" s="1"/>
  <c r="B152" i="5"/>
  <c r="A151" i="1" s="1"/>
  <c r="B163" i="5"/>
  <c r="A162" i="1" s="1"/>
  <c r="B147" i="5"/>
  <c r="A146" i="1" s="1"/>
  <c r="E107" i="5"/>
  <c r="D106" i="1" s="1"/>
  <c r="C139" i="5"/>
  <c r="B138" i="1" s="1"/>
  <c r="C135" i="5"/>
  <c r="B134" i="1" s="1"/>
  <c r="C131" i="5"/>
  <c r="B130" i="1" s="1"/>
  <c r="C127" i="5"/>
  <c r="B126" i="1" s="1"/>
  <c r="C123" i="5"/>
  <c r="B122" i="1" s="1"/>
  <c r="C119" i="5"/>
  <c r="B118" i="1" s="1"/>
  <c r="C115" i="5"/>
  <c r="B114" i="1" s="1"/>
  <c r="C111" i="5"/>
  <c r="B110" i="1" s="1"/>
  <c r="F138" i="5"/>
  <c r="E137" i="1" s="1"/>
  <c r="F134" i="5"/>
  <c r="E133" i="1" s="1"/>
  <c r="F130" i="5"/>
  <c r="E129" i="1" s="1"/>
  <c r="F126" i="5"/>
  <c r="E125" i="1" s="1"/>
  <c r="F122" i="5"/>
  <c r="E121" i="1" s="1"/>
  <c r="F118" i="5"/>
  <c r="E117" i="1" s="1"/>
  <c r="F114" i="5"/>
  <c r="E113" i="1" s="1"/>
  <c r="F110" i="5"/>
  <c r="E109" i="1" s="1"/>
  <c r="E137" i="5"/>
  <c r="D136" i="1" s="1"/>
  <c r="E133" i="5"/>
  <c r="D132" i="1" s="1"/>
  <c r="E129" i="5"/>
  <c r="D128" i="1" s="1"/>
  <c r="E125" i="5"/>
  <c r="D124" i="1" s="1"/>
  <c r="E121" i="5"/>
  <c r="D120" i="1" s="1"/>
  <c r="E117" i="5"/>
  <c r="D116" i="1" s="1"/>
  <c r="E113" i="5"/>
  <c r="D112" i="1" s="1"/>
  <c r="D127" i="5"/>
  <c r="C126" i="1" s="1"/>
  <c r="D111" i="5"/>
  <c r="C110" i="1" s="1"/>
  <c r="D126" i="5"/>
  <c r="C125" i="1" s="1"/>
  <c r="D110" i="5"/>
  <c r="C109" i="1" s="1"/>
  <c r="D125" i="5"/>
  <c r="C124" i="1" s="1"/>
  <c r="D124" i="5"/>
  <c r="C123" i="1" s="1"/>
  <c r="B137" i="5"/>
  <c r="A136" i="1" s="1"/>
  <c r="B121" i="5"/>
  <c r="A120" i="1" s="1"/>
  <c r="B136" i="5"/>
  <c r="A135" i="1" s="1"/>
  <c r="B120" i="5"/>
  <c r="A119" i="1" s="1"/>
  <c r="B135" i="5"/>
  <c r="A134" i="1" s="1"/>
  <c r="B119" i="5"/>
  <c r="A118" i="1" s="1"/>
  <c r="B134" i="5"/>
  <c r="A133" i="1" s="1"/>
  <c r="B118" i="5"/>
  <c r="A117" i="1" s="1"/>
  <c r="C138" i="5"/>
  <c r="B137" i="1" s="1"/>
  <c r="C134" i="5"/>
  <c r="B133" i="1" s="1"/>
  <c r="C130" i="5"/>
  <c r="B129" i="1" s="1"/>
  <c r="C126" i="5"/>
  <c r="B125" i="1" s="1"/>
  <c r="C122" i="5"/>
  <c r="B121" i="1" s="1"/>
  <c r="C118" i="5"/>
  <c r="B117" i="1" s="1"/>
  <c r="C114" i="5"/>
  <c r="B113" i="1" s="1"/>
  <c r="C110" i="5"/>
  <c r="B109" i="1" s="1"/>
  <c r="F137" i="5"/>
  <c r="E136" i="1" s="1"/>
  <c r="F133" i="5"/>
  <c r="E132" i="1" s="1"/>
  <c r="F129" i="5"/>
  <c r="E128" i="1" s="1"/>
  <c r="F125" i="5"/>
  <c r="E124" i="1" s="1"/>
  <c r="F121" i="5"/>
  <c r="E120" i="1" s="1"/>
  <c r="F117" i="5"/>
  <c r="E116" i="1" s="1"/>
  <c r="F113" i="5"/>
  <c r="E112" i="1" s="1"/>
  <c r="E136" i="5"/>
  <c r="D135" i="1" s="1"/>
  <c r="E132" i="5"/>
  <c r="D131" i="1" s="1"/>
  <c r="E128" i="5"/>
  <c r="D127" i="1" s="1"/>
  <c r="E124" i="5"/>
  <c r="D123" i="1" s="1"/>
  <c r="E120" i="5"/>
  <c r="D119" i="1" s="1"/>
  <c r="E116" i="5"/>
  <c r="D115" i="1" s="1"/>
  <c r="E112" i="5"/>
  <c r="D111" i="1" s="1"/>
  <c r="D139" i="5"/>
  <c r="C138" i="1" s="1"/>
  <c r="D123" i="5"/>
  <c r="C122" i="1" s="1"/>
  <c r="D138" i="5"/>
  <c r="C137" i="1" s="1"/>
  <c r="D122" i="5"/>
  <c r="C121" i="1" s="1"/>
  <c r="D137" i="5"/>
  <c r="C136" i="1" s="1"/>
  <c r="D121" i="5"/>
  <c r="C120" i="1" s="1"/>
  <c r="D136" i="5"/>
  <c r="C135" i="1" s="1"/>
  <c r="D120" i="5"/>
  <c r="C119" i="1" s="1"/>
  <c r="B133" i="5"/>
  <c r="A132" i="1" s="1"/>
  <c r="B117" i="5"/>
  <c r="A116" i="1" s="1"/>
  <c r="B132" i="5"/>
  <c r="A131" i="1" s="1"/>
  <c r="B116" i="5"/>
  <c r="A115" i="1" s="1"/>
  <c r="B131" i="5"/>
  <c r="A130" i="1" s="1"/>
  <c r="B115" i="5"/>
  <c r="A114" i="1" s="1"/>
  <c r="B130" i="5"/>
  <c r="A129" i="1" s="1"/>
  <c r="B114" i="5"/>
  <c r="A113" i="1" s="1"/>
  <c r="C137" i="5"/>
  <c r="B136" i="1" s="1"/>
  <c r="C133" i="5"/>
  <c r="B132" i="1" s="1"/>
  <c r="C129" i="5"/>
  <c r="B128" i="1" s="1"/>
  <c r="C125" i="5"/>
  <c r="B124" i="1" s="1"/>
  <c r="C121" i="5"/>
  <c r="B120" i="1" s="1"/>
  <c r="C117" i="5"/>
  <c r="B116" i="1" s="1"/>
  <c r="C113" i="5"/>
  <c r="B112" i="1" s="1"/>
  <c r="F136" i="5"/>
  <c r="E135" i="1" s="1"/>
  <c r="F132" i="5"/>
  <c r="E131" i="1" s="1"/>
  <c r="F128" i="5"/>
  <c r="E127" i="1" s="1"/>
  <c r="F124" i="5"/>
  <c r="E123" i="1" s="1"/>
  <c r="F120" i="5"/>
  <c r="E119" i="1" s="1"/>
  <c r="F116" i="5"/>
  <c r="E115" i="1" s="1"/>
  <c r="F112" i="5"/>
  <c r="E111" i="1" s="1"/>
  <c r="E139" i="5"/>
  <c r="D138" i="1" s="1"/>
  <c r="E135" i="5"/>
  <c r="D134" i="1" s="1"/>
  <c r="E131" i="5"/>
  <c r="D130" i="1" s="1"/>
  <c r="E127" i="5"/>
  <c r="D126" i="1" s="1"/>
  <c r="E123" i="5"/>
  <c r="D122" i="1" s="1"/>
  <c r="E119" i="5"/>
  <c r="D118" i="1" s="1"/>
  <c r="E115" i="5"/>
  <c r="D114" i="1" s="1"/>
  <c r="E111" i="5"/>
  <c r="D110" i="1" s="1"/>
  <c r="D135" i="5"/>
  <c r="C134" i="1" s="1"/>
  <c r="D119" i="5"/>
  <c r="C118" i="1" s="1"/>
  <c r="D134" i="5"/>
  <c r="C133" i="1" s="1"/>
  <c r="D118" i="5"/>
  <c r="C117" i="1" s="1"/>
  <c r="D133" i="5"/>
  <c r="C132" i="1" s="1"/>
  <c r="D117" i="5"/>
  <c r="C116" i="1" s="1"/>
  <c r="D132" i="5"/>
  <c r="C131" i="1" s="1"/>
  <c r="D116" i="5"/>
  <c r="C115" i="1" s="1"/>
  <c r="B129" i="5"/>
  <c r="A128" i="1" s="1"/>
  <c r="B113" i="5"/>
  <c r="A112" i="1" s="1"/>
  <c r="B128" i="5"/>
  <c r="B112" i="5"/>
  <c r="A111" i="1" s="1"/>
  <c r="B127" i="5"/>
  <c r="A126" i="1" s="1"/>
  <c r="B111" i="5"/>
  <c r="A110" i="1" s="1"/>
  <c r="B126" i="5"/>
  <c r="A125" i="1" s="1"/>
  <c r="B110" i="5"/>
  <c r="A109" i="1" s="1"/>
  <c r="C136" i="5"/>
  <c r="B135" i="1" s="1"/>
  <c r="C132" i="5"/>
  <c r="B131" i="1" s="1"/>
  <c r="C128" i="5"/>
  <c r="B127" i="1" s="1"/>
  <c r="C124" i="5"/>
  <c r="B123" i="1" s="1"/>
  <c r="C120" i="5"/>
  <c r="B119" i="1" s="1"/>
  <c r="C116" i="5"/>
  <c r="B115" i="1" s="1"/>
  <c r="C112" i="5"/>
  <c r="B111" i="1" s="1"/>
  <c r="F139" i="5"/>
  <c r="E138" i="1" s="1"/>
  <c r="F135" i="5"/>
  <c r="E134" i="1" s="1"/>
  <c r="F131" i="5"/>
  <c r="E130" i="1" s="1"/>
  <c r="F127" i="5"/>
  <c r="E126" i="1" s="1"/>
  <c r="F123" i="5"/>
  <c r="E122" i="1" s="1"/>
  <c r="F119" i="5"/>
  <c r="E118" i="1" s="1"/>
  <c r="F115" i="5"/>
  <c r="E114" i="1" s="1"/>
  <c r="F111" i="5"/>
  <c r="E110" i="1" s="1"/>
  <c r="E138" i="5"/>
  <c r="D137" i="1" s="1"/>
  <c r="E134" i="5"/>
  <c r="D133" i="1" s="1"/>
  <c r="E130" i="5"/>
  <c r="D129" i="1" s="1"/>
  <c r="E126" i="5"/>
  <c r="D125" i="1" s="1"/>
  <c r="E122" i="5"/>
  <c r="D121" i="1" s="1"/>
  <c r="E118" i="5"/>
  <c r="D117" i="1" s="1"/>
  <c r="E114" i="5"/>
  <c r="D113" i="1" s="1"/>
  <c r="E110" i="5"/>
  <c r="D109" i="1" s="1"/>
  <c r="D131" i="5"/>
  <c r="C130" i="1" s="1"/>
  <c r="D115" i="5"/>
  <c r="C114" i="1" s="1"/>
  <c r="D130" i="5"/>
  <c r="C129" i="1" s="1"/>
  <c r="D114" i="5"/>
  <c r="C113" i="1" s="1"/>
  <c r="D129" i="5"/>
  <c r="C128" i="1" s="1"/>
  <c r="D113" i="5"/>
  <c r="C112" i="1" s="1"/>
  <c r="D128" i="5"/>
  <c r="C127" i="1" s="1"/>
  <c r="D112" i="5"/>
  <c r="C111" i="1" s="1"/>
  <c r="B125" i="5"/>
  <c r="A124" i="1" s="1"/>
  <c r="B124" i="5"/>
  <c r="A123" i="1" s="1"/>
  <c r="B139" i="5"/>
  <c r="A138" i="1" s="1"/>
  <c r="B123" i="5"/>
  <c r="B138" i="5"/>
  <c r="A137" i="1" s="1"/>
  <c r="B122" i="5"/>
  <c r="A121" i="1" s="1"/>
  <c r="C104" i="5"/>
  <c r="B103" i="1" s="1"/>
  <c r="C100" i="5"/>
  <c r="B99" i="1" s="1"/>
  <c r="C96" i="5"/>
  <c r="B95" i="1" s="1"/>
  <c r="C92" i="5"/>
  <c r="B91" i="1" s="1"/>
  <c r="C88" i="5"/>
  <c r="B87" i="1" s="1"/>
  <c r="C84" i="5"/>
  <c r="B83" i="1" s="1"/>
  <c r="C80" i="5"/>
  <c r="B79" i="1" s="1"/>
  <c r="C76" i="5"/>
  <c r="B75" i="1" s="1"/>
  <c r="F102" i="5"/>
  <c r="E101" i="1" s="1"/>
  <c r="F98" i="5"/>
  <c r="E97" i="1" s="1"/>
  <c r="F94" i="5"/>
  <c r="E93" i="1" s="1"/>
  <c r="F90" i="5"/>
  <c r="E89" i="1" s="1"/>
  <c r="F86" i="5"/>
  <c r="E85" i="1" s="1"/>
  <c r="F82" i="5"/>
  <c r="E81" i="1" s="1"/>
  <c r="F78" i="5"/>
  <c r="E77" i="1" s="1"/>
  <c r="E104" i="5"/>
  <c r="D103" i="1" s="1"/>
  <c r="E100" i="5"/>
  <c r="D99" i="1" s="1"/>
  <c r="E96" i="5"/>
  <c r="D95" i="1" s="1"/>
  <c r="E92" i="5"/>
  <c r="D91" i="1" s="1"/>
  <c r="E88" i="5"/>
  <c r="D87" i="1" s="1"/>
  <c r="E84" i="5"/>
  <c r="D83" i="1" s="1"/>
  <c r="E80" i="5"/>
  <c r="D79" i="1" s="1"/>
  <c r="E76" i="5"/>
  <c r="D75" i="1" s="1"/>
  <c r="D93" i="5"/>
  <c r="C92" i="1" s="1"/>
  <c r="D77" i="5"/>
  <c r="C76" i="1" s="1"/>
  <c r="D92" i="5"/>
  <c r="C91" i="1" s="1"/>
  <c r="D76" i="5"/>
  <c r="C75" i="1" s="1"/>
  <c r="D91" i="5"/>
  <c r="C90" i="1" s="1"/>
  <c r="D90" i="5"/>
  <c r="C89" i="1" s="1"/>
  <c r="B103" i="5"/>
  <c r="A102" i="1" s="1"/>
  <c r="B87" i="5"/>
  <c r="A86" i="1" s="1"/>
  <c r="B94" i="5"/>
  <c r="A93" i="1" s="1"/>
  <c r="B78" i="5"/>
  <c r="A77" i="1" s="1"/>
  <c r="B89" i="5"/>
  <c r="A88" i="1" s="1"/>
  <c r="B92" i="5"/>
  <c r="A91" i="1" s="1"/>
  <c r="B76" i="5"/>
  <c r="A75" i="1" s="1"/>
  <c r="C103" i="5"/>
  <c r="B102" i="1" s="1"/>
  <c r="C99" i="5"/>
  <c r="B98" i="1" s="1"/>
  <c r="C95" i="5"/>
  <c r="B94" i="1" s="1"/>
  <c r="C91" i="5"/>
  <c r="B90" i="1" s="1"/>
  <c r="C87" i="5"/>
  <c r="B86" i="1" s="1"/>
  <c r="C83" i="5"/>
  <c r="B82" i="1" s="1"/>
  <c r="C79" i="5"/>
  <c r="B78" i="1" s="1"/>
  <c r="F101" i="5"/>
  <c r="E100" i="1" s="1"/>
  <c r="F97" i="5"/>
  <c r="E96" i="1" s="1"/>
  <c r="F93" i="5"/>
  <c r="E92" i="1" s="1"/>
  <c r="F89" i="5"/>
  <c r="E88" i="1" s="1"/>
  <c r="F85" i="5"/>
  <c r="E84" i="1" s="1"/>
  <c r="F81" i="5"/>
  <c r="E80" i="1" s="1"/>
  <c r="F77" i="5"/>
  <c r="E76" i="1" s="1"/>
  <c r="E103" i="5"/>
  <c r="D102" i="1" s="1"/>
  <c r="E99" i="5"/>
  <c r="D98" i="1" s="1"/>
  <c r="E95" i="5"/>
  <c r="D94" i="1" s="1"/>
  <c r="E91" i="5"/>
  <c r="D90" i="1" s="1"/>
  <c r="E87" i="5"/>
  <c r="D86" i="1" s="1"/>
  <c r="E83" i="5"/>
  <c r="D82" i="1" s="1"/>
  <c r="E79" i="5"/>
  <c r="D78" i="1" s="1"/>
  <c r="D89" i="5"/>
  <c r="C88" i="1" s="1"/>
  <c r="D104" i="5"/>
  <c r="C103" i="1" s="1"/>
  <c r="D88" i="5"/>
  <c r="C87" i="1" s="1"/>
  <c r="D103" i="5"/>
  <c r="C102" i="1" s="1"/>
  <c r="D87" i="5"/>
  <c r="C86" i="1" s="1"/>
  <c r="D102" i="5"/>
  <c r="C101" i="1" s="1"/>
  <c r="D86" i="5"/>
  <c r="C85" i="1" s="1"/>
  <c r="B99" i="5"/>
  <c r="A98" i="1" s="1"/>
  <c r="B83" i="5"/>
  <c r="A82" i="1" s="1"/>
  <c r="B90" i="5"/>
  <c r="A89" i="1" s="1"/>
  <c r="B101" i="5"/>
  <c r="A100" i="1" s="1"/>
  <c r="B85" i="5"/>
  <c r="A84" i="1" s="1"/>
  <c r="B104" i="5"/>
  <c r="A103" i="1" s="1"/>
  <c r="B88" i="5"/>
  <c r="A87" i="1" s="1"/>
  <c r="B79" i="5"/>
  <c r="A78" i="1" s="1"/>
  <c r="C102" i="5"/>
  <c r="B101" i="1" s="1"/>
  <c r="C98" i="5"/>
  <c r="B97" i="1" s="1"/>
  <c r="C94" i="5"/>
  <c r="B93" i="1" s="1"/>
  <c r="C90" i="5"/>
  <c r="B89" i="1" s="1"/>
  <c r="C86" i="5"/>
  <c r="B85" i="1" s="1"/>
  <c r="C82" i="5"/>
  <c r="B81" i="1" s="1"/>
  <c r="C78" i="5"/>
  <c r="B77" i="1" s="1"/>
  <c r="F104" i="5"/>
  <c r="E103" i="1" s="1"/>
  <c r="F100" i="5"/>
  <c r="E99" i="1" s="1"/>
  <c r="F96" i="5"/>
  <c r="E95" i="1" s="1"/>
  <c r="F92" i="5"/>
  <c r="E91" i="1" s="1"/>
  <c r="F88" i="5"/>
  <c r="E87" i="1" s="1"/>
  <c r="F84" i="5"/>
  <c r="E83" i="1" s="1"/>
  <c r="F80" i="5"/>
  <c r="E79" i="1" s="1"/>
  <c r="F76" i="5"/>
  <c r="E75" i="1" s="1"/>
  <c r="E102" i="5"/>
  <c r="D101" i="1" s="1"/>
  <c r="E98" i="5"/>
  <c r="D97" i="1" s="1"/>
  <c r="E94" i="5"/>
  <c r="D93" i="1" s="1"/>
  <c r="E90" i="5"/>
  <c r="D89" i="1" s="1"/>
  <c r="E86" i="5"/>
  <c r="D85" i="1" s="1"/>
  <c r="E82" i="5"/>
  <c r="D81" i="1" s="1"/>
  <c r="E78" i="5"/>
  <c r="D77" i="1" s="1"/>
  <c r="D101" i="5"/>
  <c r="C100" i="1" s="1"/>
  <c r="D85" i="5"/>
  <c r="C84" i="1" s="1"/>
  <c r="D100" i="5"/>
  <c r="C99" i="1" s="1"/>
  <c r="D84" i="5"/>
  <c r="C83" i="1" s="1"/>
  <c r="D99" i="5"/>
  <c r="C98" i="1" s="1"/>
  <c r="D83" i="5"/>
  <c r="C82" i="1" s="1"/>
  <c r="D98" i="5"/>
  <c r="C97" i="1" s="1"/>
  <c r="D82" i="5"/>
  <c r="C81" i="1" s="1"/>
  <c r="B95" i="5"/>
  <c r="A94" i="1" s="1"/>
  <c r="B102" i="5"/>
  <c r="A101" i="1" s="1"/>
  <c r="B86" i="5"/>
  <c r="A85" i="1" s="1"/>
  <c r="B97" i="5"/>
  <c r="A96" i="1" s="1"/>
  <c r="B81" i="5"/>
  <c r="A80" i="1" s="1"/>
  <c r="B100" i="5"/>
  <c r="A99" i="1" s="1"/>
  <c r="B84" i="5"/>
  <c r="A83" i="1" s="1"/>
  <c r="C101" i="5"/>
  <c r="B100" i="1" s="1"/>
  <c r="C97" i="5"/>
  <c r="B96" i="1" s="1"/>
  <c r="C93" i="5"/>
  <c r="B92" i="1" s="1"/>
  <c r="C89" i="5"/>
  <c r="B88" i="1" s="1"/>
  <c r="C85" i="5"/>
  <c r="B84" i="1" s="1"/>
  <c r="C81" i="5"/>
  <c r="B80" i="1" s="1"/>
  <c r="C77" i="5"/>
  <c r="B76" i="1" s="1"/>
  <c r="F103" i="5"/>
  <c r="E102" i="1" s="1"/>
  <c r="F99" i="5"/>
  <c r="E98" i="1" s="1"/>
  <c r="F95" i="5"/>
  <c r="E94" i="1" s="1"/>
  <c r="F91" i="5"/>
  <c r="E90" i="1" s="1"/>
  <c r="F87" i="5"/>
  <c r="E86" i="1" s="1"/>
  <c r="F83" i="5"/>
  <c r="E82" i="1" s="1"/>
  <c r="F79" i="5"/>
  <c r="E78" i="1" s="1"/>
  <c r="E101" i="5"/>
  <c r="D100" i="1" s="1"/>
  <c r="E97" i="5"/>
  <c r="D96" i="1" s="1"/>
  <c r="E93" i="5"/>
  <c r="D92" i="1" s="1"/>
  <c r="E89" i="5"/>
  <c r="D88" i="1" s="1"/>
  <c r="E85" i="5"/>
  <c r="D84" i="1" s="1"/>
  <c r="E81" i="5"/>
  <c r="D80" i="1" s="1"/>
  <c r="E77" i="5"/>
  <c r="D76" i="1" s="1"/>
  <c r="D97" i="5"/>
  <c r="C96" i="1" s="1"/>
  <c r="D81" i="5"/>
  <c r="C80" i="1" s="1"/>
  <c r="D96" i="5"/>
  <c r="C95" i="1" s="1"/>
  <c r="D80" i="5"/>
  <c r="C79" i="1" s="1"/>
  <c r="D95" i="5"/>
  <c r="C94" i="1" s="1"/>
  <c r="D79" i="5"/>
  <c r="C78" i="1" s="1"/>
  <c r="D94" i="5"/>
  <c r="C93" i="1" s="1"/>
  <c r="D78" i="5"/>
  <c r="C77" i="1" s="1"/>
  <c r="B91" i="5"/>
  <c r="A90" i="1" s="1"/>
  <c r="B98" i="5"/>
  <c r="A97" i="1" s="1"/>
  <c r="B82" i="5"/>
  <c r="A81" i="1" s="1"/>
  <c r="B93" i="5"/>
  <c r="A92" i="1" s="1"/>
  <c r="B77" i="5"/>
  <c r="A76" i="1" s="1"/>
  <c r="B96" i="5"/>
  <c r="A95" i="1" s="1"/>
  <c r="B80" i="5"/>
  <c r="A79" i="1" s="1"/>
  <c r="B40" i="1"/>
  <c r="C40" i="1"/>
  <c r="D107" i="5"/>
  <c r="C106" i="1" s="1"/>
  <c r="C107" i="5"/>
  <c r="B106" i="1" s="1"/>
  <c r="F107" i="5"/>
  <c r="E106" i="1" s="1"/>
  <c r="D118" i="6"/>
  <c r="C117" i="3" s="1"/>
  <c r="F118" i="6"/>
  <c r="E117" i="3" s="1"/>
  <c r="A108" i="1"/>
  <c r="A154" i="1"/>
  <c r="E118" i="6"/>
  <c r="D117" i="3" s="1"/>
  <c r="C118" i="6"/>
  <c r="B117" i="3" s="1"/>
  <c r="A122" i="1"/>
  <c r="A127" i="1"/>
  <c r="A58" i="1"/>
  <c r="A56" i="1"/>
  <c r="A17" i="1"/>
  <c r="A16" i="1"/>
  <c r="A8" i="1"/>
  <c r="F193" i="6"/>
  <c r="E192" i="3" s="1"/>
  <c r="E193" i="6"/>
  <c r="D192" i="3" s="1"/>
  <c r="D193" i="6"/>
  <c r="C192" i="3" s="1"/>
  <c r="C193" i="6"/>
  <c r="B192" i="3" s="1"/>
  <c r="D160" i="6"/>
  <c r="C159" i="3" s="1"/>
  <c r="E160" i="6"/>
  <c r="D159" i="3" s="1"/>
  <c r="F160" i="6"/>
  <c r="E159" i="3" s="1"/>
  <c r="C160" i="6"/>
  <c r="B159" i="3" s="1"/>
  <c r="D114" i="6"/>
  <c r="C113" i="3" s="1"/>
  <c r="E114" i="6"/>
  <c r="D113" i="3" s="1"/>
  <c r="F114" i="6"/>
  <c r="E113" i="3" s="1"/>
  <c r="C114" i="6"/>
  <c r="B113" i="3" s="1"/>
  <c r="D74" i="6"/>
  <c r="C73" i="3" s="1"/>
  <c r="E74" i="6"/>
  <c r="D73" i="3" s="1"/>
  <c r="F74" i="6"/>
  <c r="E73" i="3" s="1"/>
  <c r="C74" i="6"/>
  <c r="B73" i="3" s="1"/>
  <c r="D67" i="6"/>
  <c r="C66" i="3" s="1"/>
  <c r="E67" i="6"/>
  <c r="D66" i="3" s="1"/>
  <c r="F67" i="6"/>
  <c r="E66" i="3" s="1"/>
  <c r="C67" i="6"/>
  <c r="B66" i="3" s="1"/>
  <c r="D47" i="3"/>
  <c r="B47" i="3"/>
  <c r="E108" i="5" l="1"/>
  <c r="D107" i="1" s="1"/>
  <c r="F108" i="5"/>
  <c r="E107" i="1" s="1"/>
  <c r="F140" i="5"/>
  <c r="E139" i="1" s="1"/>
  <c r="E43" i="5"/>
  <c r="D42" i="1" s="1"/>
  <c r="F43" i="5"/>
  <c r="E42" i="1" s="1"/>
  <c r="F74" i="5"/>
  <c r="E73" i="1" s="1"/>
  <c r="F171" i="5"/>
  <c r="E170" i="1" s="1"/>
  <c r="D43" i="5"/>
  <c r="C42" i="1" s="1"/>
  <c r="F40" i="6"/>
  <c r="E39" i="3" s="1"/>
  <c r="F105" i="5"/>
  <c r="E104" i="1" s="1"/>
  <c r="F61" i="5"/>
  <c r="E60" i="1" s="1"/>
  <c r="E74" i="5"/>
  <c r="D73" i="1" s="1"/>
  <c r="E40" i="6"/>
  <c r="D39" i="3" s="1"/>
  <c r="E105" i="5"/>
  <c r="D104" i="1" s="1"/>
  <c r="E140" i="5"/>
  <c r="D139" i="1" s="1"/>
  <c r="D39" i="5"/>
  <c r="C38" i="1" s="1"/>
  <c r="D61" i="5"/>
  <c r="C60" i="1" s="1"/>
  <c r="D40" i="6"/>
  <c r="C39" i="3" s="1"/>
  <c r="C108" i="5"/>
  <c r="B107" i="1" s="1"/>
  <c r="E61" i="5"/>
  <c r="D60" i="1" s="1"/>
  <c r="E171" i="5"/>
  <c r="D170" i="1" s="1"/>
  <c r="C61" i="5"/>
  <c r="B60" i="1" s="1"/>
  <c r="D105" i="5"/>
  <c r="C104" i="1" s="1"/>
  <c r="D140" i="5"/>
  <c r="C139" i="1" s="1"/>
  <c r="D171" i="5"/>
  <c r="C170" i="1" s="1"/>
  <c r="C74" i="5"/>
  <c r="B73" i="1" s="1"/>
  <c r="C105" i="5"/>
  <c r="B104" i="1" s="1"/>
  <c r="C140" i="5"/>
  <c r="B139" i="1" s="1"/>
  <c r="C171" i="5"/>
  <c r="B170" i="1" s="1"/>
  <c r="C40" i="6"/>
  <c r="B39" i="3" s="1"/>
  <c r="D74" i="5"/>
  <c r="C73" i="1" s="1"/>
  <c r="D108" i="5"/>
  <c r="C107" i="1" s="1"/>
  <c r="C43" i="5"/>
  <c r="B42" i="1" s="1"/>
  <c r="F39" i="5"/>
  <c r="E38" i="1" s="1"/>
  <c r="C39" i="5"/>
  <c r="B38" i="1" s="1"/>
  <c r="E39" i="5"/>
  <c r="D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dministrateur.OC\Documents\Mes sources de données\192.168.1.125_bi_prod Cube_CommerceExterieur Statistiques.odc" keepAlive="1" name="192.168.1.125_bi_prod Cube_CommerceExterieur Statistiques" type="5" refreshedVersion="8" background="1">
    <dbPr connection="Provider=MSOLAP.8;Integrated Security=SSPI;Persist Security Info=True;Initial Catalog=Cube_CommerceExterieur;Data Source=192.168.1.125\bi_prod;MDX Compatibility=1;Safety Options=2;MDX Missing Member Mode=Error;Update Isolation Level=2" command="Statistiqu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192.168.1.125_bi_prod Cube_CommerceExterieur Statistiques"/>
    <s v="{[Dim_StatutArret].[Statut_Arret].&amp;[Oui]}"/>
    <s v="{[DIM_FluxG].[FG_FluxG_Agrege_LIB].&amp;[EXPORTATIONS  FAB]}"/>
    <s v="{[DIM_FluxG].[FG_FluxG_Agrege_LIB].&amp;[IMPORTATIONS  CAF]}"/>
    <s v="{[DIM_Article].[Ar_NPR_LIB].[All]}"/>
    <s v="{[DIM_DateEnregistrement].[Enregistrement_Mois].&amp;[01],[DIM_DateEnregistrement].[Enregistrement_Mois].&amp;[02],[DIM_DateEnregistrement].[Enregistrement_Mois].&amp;[03],[DIM_DateEnregistrement].[Enregistrement_Mois].&amp;[04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<sst xmlns="http://schemas.openxmlformats.org/spreadsheetml/2006/main" count="2182" uniqueCount="462">
  <si>
    <t>EXPORTATIONS PAR PRODUITS  REMARQUABLES</t>
  </si>
  <si>
    <t>POIDS</t>
  </si>
  <si>
    <t>VALEUR</t>
  </si>
  <si>
    <t>TONNE</t>
  </si>
  <si>
    <t>1000DH</t>
  </si>
  <si>
    <t>Crustacés, mollusques et coquillages</t>
  </si>
  <si>
    <t>Tomates fraîches</t>
  </si>
  <si>
    <t>Préparations et conserves de poissons et crustacés</t>
  </si>
  <si>
    <t>Légumes frais, congelés ou en saumure</t>
  </si>
  <si>
    <t>Fraises et framboises</t>
  </si>
  <si>
    <t>Poissons frais, salés, séchés ou fumés</t>
  </si>
  <si>
    <t>Fruits frais ou secs, congelés ou en saumure</t>
  </si>
  <si>
    <t>Sucre brut ou rafiné</t>
  </si>
  <si>
    <t>Agrumes</t>
  </si>
  <si>
    <t>Farine et poudre de poissons</t>
  </si>
  <si>
    <t>Conserves de légumes</t>
  </si>
  <si>
    <t>Patisseries et préparations à base de céréales</t>
  </si>
  <si>
    <t>Préparations alimentaires diverses</t>
  </si>
  <si>
    <t>Tabacs</t>
  </si>
  <si>
    <t>Thé</t>
  </si>
  <si>
    <t>Oeufs</t>
  </si>
  <si>
    <t>Extraits et essences de café ou de thé</t>
  </si>
  <si>
    <t>Epices</t>
  </si>
  <si>
    <t>Conserves de fruits et confitures</t>
  </si>
  <si>
    <t>Eaux minérales et boissons non alcooliques</t>
  </si>
  <si>
    <t>Fromage</t>
  </si>
  <si>
    <t>Pommes de terre</t>
  </si>
  <si>
    <t>Jus de fruits et de légumes</t>
  </si>
  <si>
    <t>Bières; vins; vermouths; et autres boissons spiritueuses</t>
  </si>
  <si>
    <t>Lait et produits de la laiterie autres que le beurre et le fromage</t>
  </si>
  <si>
    <t>Autres produits alimentaires</t>
  </si>
  <si>
    <t>Huiles de pétrole et lubrifiants</t>
  </si>
  <si>
    <t>Energie électrique</t>
  </si>
  <si>
    <t>Gas-oils et fuel-oils</t>
  </si>
  <si>
    <t>Autres produits énergétiques</t>
  </si>
  <si>
    <t>Plantes et parties de plantes</t>
  </si>
  <si>
    <t>Graisses et huiles de poissons</t>
  </si>
  <si>
    <t>Huile d'olive brute ou raffinée</t>
  </si>
  <si>
    <t>Huile de soja brute ou raffinée</t>
  </si>
  <si>
    <t>Sous-produits animaux non comestibles</t>
  </si>
  <si>
    <t>Gommes; résines et autres sucs et extraits végétaux</t>
  </si>
  <si>
    <t>Autres huiles végétales brutes ou raffinées</t>
  </si>
  <si>
    <t>Plantes vivantes et produits de la floriculture</t>
  </si>
  <si>
    <t>Agar-agar</t>
  </si>
  <si>
    <t>Liège brut, élaboré et mi-ouvré</t>
  </si>
  <si>
    <t>Graisses et huiles animales sauf de poissons</t>
  </si>
  <si>
    <t>Huile de tournesol brute ou raffinée</t>
  </si>
  <si>
    <t>Algues</t>
  </si>
  <si>
    <t>Déchets de matieres textiles</t>
  </si>
  <si>
    <t>Autres produits bruts d'origine animale et végétale</t>
  </si>
  <si>
    <t>Phosphates</t>
  </si>
  <si>
    <t>Ferraille, déchets, débris de cuivre,fonte, fer, acier et autres mierais</t>
  </si>
  <si>
    <t>Minerai de cuivre</t>
  </si>
  <si>
    <t>Sulfate de baryum</t>
  </si>
  <si>
    <t>Minerai de plomb</t>
  </si>
  <si>
    <t>Minerai de zinc</t>
  </si>
  <si>
    <t>Marbres; granit; gypse et autres pierres</t>
  </si>
  <si>
    <t>Fluorine spath fluor</t>
  </si>
  <si>
    <t>Autres minerais métallifères et déchets métalliques</t>
  </si>
  <si>
    <t>Fibres textiles synthétiques</t>
  </si>
  <si>
    <t>Autres produits bruts d'origine minérale</t>
  </si>
  <si>
    <t>Engrais naturels et chimiques</t>
  </si>
  <si>
    <t>Acide phosphorique</t>
  </si>
  <si>
    <t>Fils et câbles électriques</t>
  </si>
  <si>
    <t>Autres métaux communs et ouvrages en ces matières</t>
  </si>
  <si>
    <t>Parties de chaussures</t>
  </si>
  <si>
    <t>Matières plastiques et ouvrages divers en plastique</t>
  </si>
  <si>
    <t>Produits laminés plats, en fer ou en aciers non alliés</t>
  </si>
  <si>
    <t>Argent brut et ouvrages mi-ouvrés en argent</t>
  </si>
  <si>
    <t>Tubes; tuyaux et leurs accessoires, en matière plastique</t>
  </si>
  <si>
    <t>Ciments, chaux et plâtre</t>
  </si>
  <si>
    <t>Papiers et cartons; ouvrages divers en papiers et cartons</t>
  </si>
  <si>
    <t>Cuivre et alliages de cuivre</t>
  </si>
  <si>
    <t>Fils, barres et profilés en aluminium</t>
  </si>
  <si>
    <t>Accessoires de tuyauterie et construction métallique</t>
  </si>
  <si>
    <t>Ouvrages en pierres, platre, ciment, ou en matières similaires</t>
  </si>
  <si>
    <t>Cuirs et peaux ayant subi une opération de tannage</t>
  </si>
  <si>
    <t>Produits chimiques</t>
  </si>
  <si>
    <t>Bois préparés et ouvrages en bois</t>
  </si>
  <si>
    <t>Caoutchouc et ouvrages en caoutchouc</t>
  </si>
  <si>
    <t>Produits céramiques</t>
  </si>
  <si>
    <t>Huiles essentielles, parfums et aromatisants</t>
  </si>
  <si>
    <t>Quincaillerie sauf de ménage</t>
  </si>
  <si>
    <t>Fils de fibres synthétiques et artificielles pour tissage</t>
  </si>
  <si>
    <t>Aluminium brut, déchets et poudres d'aluminium</t>
  </si>
  <si>
    <t>Autres demi-produits</t>
  </si>
  <si>
    <t>Machines et outils agricoles</t>
  </si>
  <si>
    <t>Autres produits finis d'équipement agricole</t>
  </si>
  <si>
    <t>Fils, câbles et autres conducteurs isolés pour l'électricité</t>
  </si>
  <si>
    <t>Parties d'avions et d'autres véhicules aériens ou spatiaux</t>
  </si>
  <si>
    <t>Appareils pour la coupure ou la connexion des circuits électriques et résistances</t>
  </si>
  <si>
    <t>Appareils électriques pour la téléphonie ou la télégraphie par fil</t>
  </si>
  <si>
    <t>Circuits intégrés et micro-assemblages électroniques</t>
  </si>
  <si>
    <t>Réservoirs, bouteilles et fûts métalliques</t>
  </si>
  <si>
    <t>Turboréacteurs et turbopropulseurs et leurs parties</t>
  </si>
  <si>
    <t>Groupes pour le conditionnement de l'air</t>
  </si>
  <si>
    <t>Centrifugeuses et appareils pour filtration des liquides ou des gaz</t>
  </si>
  <si>
    <t>Transformatreurs et convertisseurs électriques</t>
  </si>
  <si>
    <t>Machines et appareils servant à l'impression</t>
  </si>
  <si>
    <t>Machines et appareils divers</t>
  </si>
  <si>
    <t>Articles textiles d'emballage</t>
  </si>
  <si>
    <t>Piles, batteries de piles et acumulateurs électriques</t>
  </si>
  <si>
    <t>Sous systèmes électroniques</t>
  </si>
  <si>
    <t>Instruments de mesure, de controle ou de précisions</t>
  </si>
  <si>
    <t>Pompes et compresseurs</t>
  </si>
  <si>
    <t>Instruments et appareils médico-chirurgicaux</t>
  </si>
  <si>
    <t>Voitures utilitaires</t>
  </si>
  <si>
    <t>Moteurs et machines génératrices, électriques,</t>
  </si>
  <si>
    <t>Moules, modèles et plaques de fond pour moules</t>
  </si>
  <si>
    <t>Meubles; mobilier medico-chirurgical; articles de literie et appareils d'eclairage</t>
  </si>
  <si>
    <t>Machines et appareils de levage ou de manutention</t>
  </si>
  <si>
    <t>Parties de machines ou d'appareils ne comportant pas de connexions électriques</t>
  </si>
  <si>
    <t>Machines automatiques de traitement de l'information et leurs parties</t>
  </si>
  <si>
    <t>Autres produits finis d'équipement industriel</t>
  </si>
  <si>
    <t>Voitures de tourisme</t>
  </si>
  <si>
    <t>Vêtements confectionnes</t>
  </si>
  <si>
    <t>Parties et pièces pour voitures et véhicules de tourisme</t>
  </si>
  <si>
    <t>Articles de bonneterie</t>
  </si>
  <si>
    <t>Couvertures, linge  et autres articles textiles confectionnés</t>
  </si>
  <si>
    <t>Chaussures</t>
  </si>
  <si>
    <t>Equipements électriques divers</t>
  </si>
  <si>
    <t>Ouvrages divers en matières plastiques</t>
  </si>
  <si>
    <t>Médicaments et autres produits pharmaceutiques</t>
  </si>
  <si>
    <t>Produits de parfumerie ou de toilette et preparations cosmetiques</t>
  </si>
  <si>
    <t>Vaisselle et objets céramiques divers</t>
  </si>
  <si>
    <t>Papiers finis et ouvrages en papier</t>
  </si>
  <si>
    <t>Quincaillerie de ménage et articles d'économie domestique</t>
  </si>
  <si>
    <t>Tissus et fils de coton</t>
  </si>
  <si>
    <t>Tissus et fils de fibres synthétiques et artificielles</t>
  </si>
  <si>
    <t>Ouvrages divers en verre</t>
  </si>
  <si>
    <t>Tissus spéciaux, velours, dentelles et broderies</t>
  </si>
  <si>
    <t>Etoffes de bonneterie</t>
  </si>
  <si>
    <t>Savons; agents de surface organiques et préparations tensio-avtives</t>
  </si>
  <si>
    <t>Livres et imprimés divers</t>
  </si>
  <si>
    <t>Jouets, jeux et articles de divertissement ou de sport</t>
  </si>
  <si>
    <t>Réfrigérateurs, lave-vaisselle et autres articles domestiques</t>
  </si>
  <si>
    <t>Perles et bijouteries de fantaisie</t>
  </si>
  <si>
    <t>Autres produits finis de consommation</t>
  </si>
  <si>
    <t>Total général</t>
  </si>
  <si>
    <t>(*)Données provisoires</t>
  </si>
  <si>
    <t>Bateaux de mer et autres engins flottants</t>
  </si>
  <si>
    <t>Beurre</t>
  </si>
  <si>
    <t>Cacao et preparations à base de cacao</t>
  </si>
  <si>
    <t>Café</t>
  </si>
  <si>
    <t>Dattes</t>
  </si>
  <si>
    <t>Farines, gruaux, semoules et agglomérés de céréales</t>
  </si>
  <si>
    <t>Légumes à cosse secs</t>
  </si>
  <si>
    <t>Préparations lactées pour enfants</t>
  </si>
  <si>
    <t>Préparations pour l'alimentation des animaux.</t>
  </si>
  <si>
    <t>Tourteaux et autres résidus des industries alimentaires</t>
  </si>
  <si>
    <t>Essence de pétrole</t>
  </si>
  <si>
    <t>Gaz de pétrole et autres hydrocarbures</t>
  </si>
  <si>
    <t>Houilles; cokes et combustibles solides similaires</t>
  </si>
  <si>
    <t>Bois bruts, équarris ou sciés</t>
  </si>
  <si>
    <t>Caoutchouc naturel ou régénéré</t>
  </si>
  <si>
    <t>Coton</t>
  </si>
  <si>
    <t>Graines et fruits oléagineux</t>
  </si>
  <si>
    <t>Graines, spores et fruits à ensemencer</t>
  </si>
  <si>
    <t>Huile de palme ou palmiste brute ou raffinée</t>
  </si>
  <si>
    <t>Pâte à papier</t>
  </si>
  <si>
    <t>Caoutchouc synthétique</t>
  </si>
  <si>
    <t>Soufres bruts et non raffinés</t>
  </si>
  <si>
    <t>Ammoniac</t>
  </si>
  <si>
    <t>Boutons et leur parties en diverse matières</t>
  </si>
  <si>
    <t>Désinfectants et produits similaires</t>
  </si>
  <si>
    <t>Fils de coton</t>
  </si>
  <si>
    <t>Fils, barres et profilés en cuivre</t>
  </si>
  <si>
    <t>Fils, barres, et profilés  en fer ou en aciers non alliés</t>
  </si>
  <si>
    <t>Matieres albuminoides ; produits a base d'amidons et enzymes</t>
  </si>
  <si>
    <t>Produits tannants et matières colorantes</t>
  </si>
  <si>
    <t>Tissus de coton</t>
  </si>
  <si>
    <t>Tissus imprégnés ou enduits de matières diverse</t>
  </si>
  <si>
    <t>Tôles et bandes en aluminium</t>
  </si>
  <si>
    <t>Tubes, tuyaux et profilés creux en fonte, fer et acier</t>
  </si>
  <si>
    <t>Motoculteurs et tracteurs agricoles</t>
  </si>
  <si>
    <t>Appareils de réception, enregistrement ou reproduction du son et de l'image</t>
  </si>
  <si>
    <t>Appareils pour la production du froid à usage industriel</t>
  </si>
  <si>
    <t>Arbres de transmission, manivelles, vilebrequins</t>
  </si>
  <si>
    <t>Bandages et pneumatiques</t>
  </si>
  <si>
    <t>Diodes, transistors thyristors, et dispositifs photosensibles</t>
  </si>
  <si>
    <t>Groupes électrogènes et convertisseurs rotatifs électriques</t>
  </si>
  <si>
    <t>Machines à trier, concasser, broyer ou agglomérer</t>
  </si>
  <si>
    <t>Machines et matériel de génie civil et de construction</t>
  </si>
  <si>
    <t>Machines pour le travail du caoutchouc ou des plastiques</t>
  </si>
  <si>
    <t>Machines, appareils pour industries alimentaires</t>
  </si>
  <si>
    <t>Tracteurs sauf agricoles</t>
  </si>
  <si>
    <t>Appareils récepteurs radio et télévision</t>
  </si>
  <si>
    <t>Cycles et motocycles, leurs parties et pièces</t>
  </si>
  <si>
    <t>Nontissés</t>
  </si>
  <si>
    <t>IMPORTATIONS PAR PRODUITS  REMARQUABLES</t>
  </si>
  <si>
    <t>Blé</t>
  </si>
  <si>
    <t>Mais</t>
  </si>
  <si>
    <t>Orge</t>
  </si>
  <si>
    <t>Demi-produits en fer ou en aciers non alliés.</t>
  </si>
  <si>
    <t>Animaux vivants (alimentation)</t>
  </si>
  <si>
    <t>Riz</t>
  </si>
  <si>
    <t>Electroaimants et autres dispositifs magnetiques</t>
  </si>
  <si>
    <t>Parties des machines ou appareils des n°s 84.25 à 84.30</t>
  </si>
  <si>
    <t>Paraffines et autres produits dérivés du pétrole</t>
  </si>
  <si>
    <t>Minerai de cobalt</t>
  </si>
  <si>
    <t>Fonte brute et ferro-alliages divers</t>
  </si>
  <si>
    <t>Parties et pieces detachees pour vehicules industriels</t>
  </si>
  <si>
    <t>Véhicules et matériels pour voies ferrées ou similaires</t>
  </si>
  <si>
    <t>Appareils et dispositifs, même chauffés électriquement</t>
  </si>
  <si>
    <t>Dispositifs électriques d'allumage pour moteurs</t>
  </si>
  <si>
    <t>Cuisinières et appareils de chauffage</t>
  </si>
  <si>
    <t>Statut_Arret</t>
  </si>
  <si>
    <t>Oui</t>
  </si>
  <si>
    <t>C_ValeurStatistique</t>
  </si>
  <si>
    <t>Étiquettes de colonnes</t>
  </si>
  <si>
    <t>Étiquettes de lignes</t>
  </si>
  <si>
    <t>IMPORTATIONS  CAF</t>
  </si>
  <si>
    <t>EXPORTATIONS  FAB</t>
  </si>
  <si>
    <t>C_PoidsNetArticle</t>
  </si>
  <si>
    <t>FG_FluxG_Agrege_LIB</t>
  </si>
  <si>
    <t>Alimentation, boissons et tabacs</t>
  </si>
  <si>
    <t>Demi produits</t>
  </si>
  <si>
    <t>Energie  et  lubrifiants</t>
  </si>
  <si>
    <t>Or industriel</t>
  </si>
  <si>
    <t>Produits bruts d'origine animale et vegetale</t>
  </si>
  <si>
    <t>Produits bruts d'origine minerale</t>
  </si>
  <si>
    <t>Produits finis de consommation</t>
  </si>
  <si>
    <t>Produits finis d'equipement agricole</t>
  </si>
  <si>
    <t>Produits finis d'equipement industriel</t>
  </si>
  <si>
    <t>Amidons,gluten de froment et dérivés</t>
  </si>
  <si>
    <t>Autres céréales</t>
  </si>
  <si>
    <t>Bananes fraîches ou sèches</t>
  </si>
  <si>
    <t>Farines de légumes</t>
  </si>
  <si>
    <t>Grains de céréales sauf du riz, autrement travaillés</t>
  </si>
  <si>
    <t>Légumes et plantes potagers desséchés</t>
  </si>
  <si>
    <t>Margarines et matiéres grasses (alimentation)</t>
  </si>
  <si>
    <t>Miel</t>
  </si>
  <si>
    <t>Pastèques et melons</t>
  </si>
  <si>
    <t>Poissons vivants</t>
  </si>
  <si>
    <t>Préparations à base de sucre (alimentation)</t>
  </si>
  <si>
    <t>Préparations et conserves de viandes et abats</t>
  </si>
  <si>
    <t>Raisins frais ou secs</t>
  </si>
  <si>
    <t>Viandes et abats comestibles</t>
  </si>
  <si>
    <t>Appareils électriques de signalisation et condensateurs électriques</t>
  </si>
  <si>
    <t>Articles de robinetterie et organes similaires (demi produits)</t>
  </si>
  <si>
    <t>Autres fournitures d'horlogerie.</t>
  </si>
  <si>
    <t>Composants électroniques (transistors)</t>
  </si>
  <si>
    <t>Cuirs, peaux et pelleteries bruts (demi produits)</t>
  </si>
  <si>
    <t>Electrodes en carbone et autres articles en graphite ou en  carbone</t>
  </si>
  <si>
    <t>Encre d'imprimerie ou d'écriture (demi produits)</t>
  </si>
  <si>
    <t>Fils spéciaux, ficelles, cordes et cordages (demi produits)</t>
  </si>
  <si>
    <t>Fils, barres et profilés en aciers inoxydables.</t>
  </si>
  <si>
    <t>Fils, barres, et profilés en autres aciers alliés</t>
  </si>
  <si>
    <t>Frittes de verre , compositions vetrifiables et pigments opacifiants</t>
  </si>
  <si>
    <t>Grillages et chaines en fer, fonte et acier</t>
  </si>
  <si>
    <t>Isolateurs et pièces isolantes (demi produits)</t>
  </si>
  <si>
    <t>Lièges et ouvrages divers en liège</t>
  </si>
  <si>
    <t>Métaux précieux et ouvrages en ces matières</t>
  </si>
  <si>
    <t>Nickel et ouvrages en nickel</t>
  </si>
  <si>
    <t>Ouates,feutres et nontissés</t>
  </si>
  <si>
    <t>Ouvrages de sparterie ou de vannerie</t>
  </si>
  <si>
    <t>Ouvrages divers en cuivre (demi produits)</t>
  </si>
  <si>
    <t>Peintures, vernis et mastics (demi produits)</t>
  </si>
  <si>
    <t>Plaques, pellicules, films et produits pour la photographie (demi produits)</t>
  </si>
  <si>
    <t>Poudres et explosifs</t>
  </si>
  <si>
    <t>Produits laminés plats en aciers inoxydables</t>
  </si>
  <si>
    <t>Produits laminés plats en autres aciers alliés</t>
  </si>
  <si>
    <t>Produits résiduels du pétrole  et matières apparentées</t>
  </si>
  <si>
    <t>Sacs, malles et ouvrages divers en cuir (demi produits)</t>
  </si>
  <si>
    <t>Sièges, meubles,matelas et articles d'éclairage (demi produits)</t>
  </si>
  <si>
    <t>Soufre raffine</t>
  </si>
  <si>
    <t>Suports magnétiques pour l'enregistrement</t>
  </si>
  <si>
    <t>Tapis et revêtements de sol (demi produits)</t>
  </si>
  <si>
    <t>Tissus élastiques de fibres synthétiques et artificielles</t>
  </si>
  <si>
    <t>Tissus et articles textiles à usages techniques</t>
  </si>
  <si>
    <t>Tissus et fils  de lin; de jute et d'autres fibres textiles végétales</t>
  </si>
  <si>
    <t>Tissus et fils de laine, poil ou crin (demi produits)</t>
  </si>
  <si>
    <t>Tissus speciaux; rubaneries, étiquettes et tresses</t>
  </si>
  <si>
    <t>Tôles et bandes en cuivre</t>
  </si>
  <si>
    <t>Tubes et tuyaux en cuivre</t>
  </si>
  <si>
    <t>Tubes, tuyaux et autres ouvrages en aluminium</t>
  </si>
  <si>
    <t>Verre et ouvrages en verre (demi produits)</t>
  </si>
  <si>
    <t>Zinc et ouvrages en zinc</t>
  </si>
  <si>
    <t>Animaux vivants (produits bruts)</t>
  </si>
  <si>
    <t>Autres fibres textiles vegetales</t>
  </si>
  <si>
    <t>Cuirs, peaux et pelleteries bruts (produits bruts)</t>
  </si>
  <si>
    <t>Fibres textiles artificielles</t>
  </si>
  <si>
    <t>Laine et poils</t>
  </si>
  <si>
    <t>Matières à tresser et autres produits d'origine végétale</t>
  </si>
  <si>
    <t>Vieux papiers</t>
  </si>
  <si>
    <t>Minerai d'antimoine</t>
  </si>
  <si>
    <t>Minerai de fer</t>
  </si>
  <si>
    <t>Minerai de manganèse</t>
  </si>
  <si>
    <t>Sable; quartz; kaolin et autres argiles</t>
  </si>
  <si>
    <t>Allumettes et articles à flamme</t>
  </si>
  <si>
    <t>Appareils de production du son ou des images</t>
  </si>
  <si>
    <t>Appareils d'optique, de photographie, de cinématographie et de mesure</t>
  </si>
  <si>
    <t>Articles de coutellerie</t>
  </si>
  <si>
    <t>Articles d'écriture et de bureau</t>
  </si>
  <si>
    <t>Articles divers en caoutchouc ( consommation)</t>
  </si>
  <si>
    <t>Balais, brosses et autres articles similaires ( consommation)</t>
  </si>
  <si>
    <t>Briquets, allumeurs et leurs parties autres que les pierres et les mèches.</t>
  </si>
  <si>
    <t>Chapeaux et autres coiffures</t>
  </si>
  <si>
    <t>Colles</t>
  </si>
  <si>
    <t>Disques et autres supports magnétique</t>
  </si>
  <si>
    <t>Fermetures à glissière et leurs parties</t>
  </si>
  <si>
    <t>Filets à mailles ( consommation)</t>
  </si>
  <si>
    <t>Fils et tissus de soie ( consommation)</t>
  </si>
  <si>
    <t>Fleurs artificielles,postiches, perruques et autres articles divers</t>
  </si>
  <si>
    <t>Instruments de musique</t>
  </si>
  <si>
    <t>Lampes et tubes électriques</t>
  </si>
  <si>
    <t>Monnaies</t>
  </si>
  <si>
    <t>Moteurs à pistons; autres moteurs et leurs parties ( consommation)</t>
  </si>
  <si>
    <t>Mouvements d'horlogerie et leur parties</t>
  </si>
  <si>
    <t>Outils à main divers</t>
  </si>
  <si>
    <t>Ouvrages divers en aluminium ( consommation)</t>
  </si>
  <si>
    <t>Ouvrages divers en bois en sparterie ou en vannerie ( consommation)</t>
  </si>
  <si>
    <t>Ouvrages divers en cuivre ( consommation)</t>
  </si>
  <si>
    <t>Ouvrages divers en fer ou en acier ( consommation)</t>
  </si>
  <si>
    <t>Ouvrages finis en fonte, fer ou acier</t>
  </si>
  <si>
    <t>Parapluies, articles similaire et leurs parties</t>
  </si>
  <si>
    <t>Peignes à coiffer,épingles à cheveux et et autres articles similaires pour la coiffure</t>
  </si>
  <si>
    <t>Peintures, vernis et mastics ( consommation)</t>
  </si>
  <si>
    <t>Pipes, fume-cigare, fume-cigarette et leurs parties.</t>
  </si>
  <si>
    <t>Plaques, pellicules, films et produits pour la photographie ( consommation)</t>
  </si>
  <si>
    <t>Sacs, malles et ouvrages divers en cuir ( consommation)</t>
  </si>
  <si>
    <t>Sièges, meubles,matelas et articles d'éclairage ( consommation)</t>
  </si>
  <si>
    <t>Tapis et revêtements de sol ( consommation)</t>
  </si>
  <si>
    <t>Tissus et fils  d'autres fibres textiles végétales</t>
  </si>
  <si>
    <t>Tissus et fils de laine, poil ou crin ( consommation)</t>
  </si>
  <si>
    <t>Tissus et fils de lin</t>
  </si>
  <si>
    <t>Tissus imprégnés ou enduits de matières diverse ( consommation)</t>
  </si>
  <si>
    <t>Appareils de contrôle du temps et compteurs de temps</t>
  </si>
  <si>
    <t>Appareils électriques de signalisation</t>
  </si>
  <si>
    <t>Appareils émetteurs; récepteurs; pour la radiotéléphonie, la radiotélégraphie</t>
  </si>
  <si>
    <t>Appreils de photocopie, photographie ou cimematographie</t>
  </si>
  <si>
    <t>Articles de robinetterie et organes similaires (équipement industriel)</t>
  </si>
  <si>
    <t>Articles divers en caoutchouc (équipement industriel)</t>
  </si>
  <si>
    <t>Autres munitions et armes blanches</t>
  </si>
  <si>
    <t>Avions et autres véhicules aériens ou spatiaux</t>
  </si>
  <si>
    <t>Balais, brosses et autres articles similaires (équipement industriel)</t>
  </si>
  <si>
    <t>Calandres, laminoirs et cylindres pour ces machines.</t>
  </si>
  <si>
    <t>Chaudières, turbines et leurs parties</t>
  </si>
  <si>
    <t>Coffres-forts et fournitures métalliques de bureau</t>
  </si>
  <si>
    <t>Courroies en caoutchouc</t>
  </si>
  <si>
    <t>Filets à mailles (équipement industriel)</t>
  </si>
  <si>
    <t>Fours industriels et brûleurs</t>
  </si>
  <si>
    <t>Instruments et appareils d'optique</t>
  </si>
  <si>
    <t>Isolateurs et pièces isolantes (équipement industriel)</t>
  </si>
  <si>
    <t>Lampes et appareils d'éclairage</t>
  </si>
  <si>
    <t>Machines et appareils électriques à usages divers</t>
  </si>
  <si>
    <t>Machines pour la préparation des matières textiles</t>
  </si>
  <si>
    <t>Matériel pour voie ferrée</t>
  </si>
  <si>
    <t>Moteurs à pistons; autres moteurs et leurs parties (équipement industriel)</t>
  </si>
  <si>
    <t>Outils de métier</t>
  </si>
  <si>
    <t>Ouvrages divers en aluminium (équipement industriel)</t>
  </si>
  <si>
    <t>Ouvrages divers en bois en sparterie ou en vannerie (équipement industriel)</t>
  </si>
  <si>
    <t>Ouvrages divers en fer ou en acier (équipement industriel)</t>
  </si>
  <si>
    <t>Roulements</t>
  </si>
  <si>
    <t>Sacs, malles et ouvrages divers en cuir (équipement industriel)</t>
  </si>
  <si>
    <t>Tubes électroniques divers</t>
  </si>
  <si>
    <t>Turbines, turboréacteurs et turbopropulseurs</t>
  </si>
  <si>
    <t>Verre et ouvrages en verre (équipement industriel)</t>
  </si>
  <si>
    <t>Enregistrement_Mois</t>
  </si>
  <si>
    <t>Fils métalliques sauf électriques</t>
  </si>
  <si>
    <t>Plomb et ouvrages en plomb</t>
  </si>
  <si>
    <t>Préparations à base de sucre (demi produits)</t>
  </si>
  <si>
    <t>Parties et accessoires pour fusils de chasse</t>
  </si>
  <si>
    <t>Fils et tissus de soie (demi produits)</t>
  </si>
  <si>
    <t>Huile brute de pétrole</t>
  </si>
  <si>
    <t>Margarines et matiéres grasses (produits bruts)</t>
  </si>
  <si>
    <t>Encre d'imprimerie ou d'écriture ( consommation)</t>
  </si>
  <si>
    <t>Fusils de chasse</t>
  </si>
  <si>
    <t>Rasoirs, tondeuses et appareils à épiler, à moteur électrique incorporé</t>
  </si>
  <si>
    <t>Métaux précieux et leur résidus</t>
  </si>
  <si>
    <t>Ar_NPR_LIB</t>
  </si>
  <si>
    <t>All</t>
  </si>
  <si>
    <t>Fils spéciaux, ficelles, cordes et cordages ( consommation)</t>
  </si>
  <si>
    <t>Déchets cliniques</t>
  </si>
  <si>
    <t>Indéfini</t>
  </si>
  <si>
    <t>Minerai d'étain</t>
  </si>
  <si>
    <t>01</t>
  </si>
  <si>
    <t>cd</t>
  </si>
  <si>
    <t>Période</t>
  </si>
  <si>
    <t>Mois</t>
  </si>
  <si>
    <t>Période C</t>
  </si>
  <si>
    <t>Janvier</t>
  </si>
  <si>
    <t>Janv - fév</t>
  </si>
  <si>
    <t>Février</t>
  </si>
  <si>
    <t>Janv - mars</t>
  </si>
  <si>
    <t>Mars</t>
  </si>
  <si>
    <t>Janv - avr</t>
  </si>
  <si>
    <t>Avril</t>
  </si>
  <si>
    <t>Janv - mai</t>
  </si>
  <si>
    <t>Mai</t>
  </si>
  <si>
    <t>Janv - juin</t>
  </si>
  <si>
    <t>Juin</t>
  </si>
  <si>
    <t>Janv - juil</t>
  </si>
  <si>
    <t>Juillet</t>
  </si>
  <si>
    <t>Janv - août</t>
  </si>
  <si>
    <t>Août</t>
  </si>
  <si>
    <t>Janv - sept</t>
  </si>
  <si>
    <t>Septembre</t>
  </si>
  <si>
    <t>Janv - oct</t>
  </si>
  <si>
    <t>Octobre</t>
  </si>
  <si>
    <t>Janv - nov</t>
  </si>
  <si>
    <t>Novembre</t>
  </si>
  <si>
    <t>Années</t>
  </si>
  <si>
    <t>Décembre</t>
  </si>
  <si>
    <t>Janvier - Février</t>
  </si>
  <si>
    <t>Janvier - Mars</t>
  </si>
  <si>
    <t>Janvier - Avril</t>
  </si>
  <si>
    <t>Janvier - Mai</t>
  </si>
  <si>
    <t>Janvier - Juin</t>
  </si>
  <si>
    <t>Janvier - Juillet</t>
  </si>
  <si>
    <t>Janvier - Août</t>
  </si>
  <si>
    <t>Janvier - Septembre</t>
  </si>
  <si>
    <t>Janvier- Octobre</t>
  </si>
  <si>
    <t>Janvier - Novembre</t>
  </si>
  <si>
    <t>Déchets et débris de piles, de batteries de piles et d'accumulateurs</t>
  </si>
  <si>
    <t>Machines-outils portatives à moteur électrique</t>
  </si>
  <si>
    <t>Animaux vivants</t>
  </si>
  <si>
    <t>Margarines et matiéres grasses</t>
  </si>
  <si>
    <t>Préparations à base de sucre</t>
  </si>
  <si>
    <t>Composants électroniques</t>
  </si>
  <si>
    <t>Cuirs, peaux et pelleteries bruts</t>
  </si>
  <si>
    <t>Encre d'imprimerie ou d'écriture</t>
  </si>
  <si>
    <t>Fils et tissus de soie</t>
  </si>
  <si>
    <t>Fils spéciaux, ficelles, cordes et cordages</t>
  </si>
  <si>
    <t>Isolateurs et pièces isolantes</t>
  </si>
  <si>
    <t>Ouvrages divers en cuivre</t>
  </si>
  <si>
    <t>Peintures, vernis et mastics</t>
  </si>
  <si>
    <t>Plaques, pellicules, films et produits pour la photographie</t>
  </si>
  <si>
    <t>Sacs, malles et ouvrages divers en cuir</t>
  </si>
  <si>
    <t>Sièges, meubles,matelas et articles d'éclairage</t>
  </si>
  <si>
    <t>Tapis et revêtements de sol</t>
  </si>
  <si>
    <t>Tissus et fils de laine, poil ou crin</t>
  </si>
  <si>
    <t>Verre et ouvrages en verre</t>
  </si>
  <si>
    <t>Articles divers en caoutchouc</t>
  </si>
  <si>
    <t>Balais, brosses et autres articles similaires</t>
  </si>
  <si>
    <t>Filets à mailles</t>
  </si>
  <si>
    <t>Moteurs à pistons; autres moteurs et leurs parties</t>
  </si>
  <si>
    <t>Ouvrages divers en aluminium</t>
  </si>
  <si>
    <t>Ouvrages divers en bois en sparterie ou en vannerie</t>
  </si>
  <si>
    <t>Ouvrages divers en fer ou en acier</t>
  </si>
  <si>
    <t>Articles de robinetterie et organes similaires</t>
  </si>
  <si>
    <t>ALIMENTATION, BOISSONS ET TABACS</t>
  </si>
  <si>
    <t>DEMI PRODUITS</t>
  </si>
  <si>
    <t>PRODUITS BRUTS D'ORIGINE ANIMALE ET VEGETALE</t>
  </si>
  <si>
    <t>PRODUITS FINIS DE CONSOMMATION</t>
  </si>
  <si>
    <t>PRODUITS FINIS D'EQUIPEMENT INDUSTRIEL</t>
  </si>
  <si>
    <t>OR INDUSTRIEL</t>
  </si>
  <si>
    <t>PRODUITS BRUTS D'ORIGINE MINERALE</t>
  </si>
  <si>
    <t>PRODUITS FINIS D'EQUIPEMENT AGRICOLE</t>
  </si>
  <si>
    <t>Energie et lubrifiants</t>
  </si>
  <si>
    <t>2025</t>
  </si>
  <si>
    <t>Janvier 2025*</t>
  </si>
  <si>
    <t>Janvier 2024</t>
  </si>
  <si>
    <t>ENERGIE ET LUBRIFIANTS</t>
  </si>
  <si>
    <t>02</t>
  </si>
  <si>
    <t>03</t>
  </si>
  <si>
    <t>Fruits rouges (fraises, framboises, myrtilles....)</t>
  </si>
  <si>
    <t>Année</t>
  </si>
  <si>
    <t>Sucre brut ou raffiné</t>
  </si>
  <si>
    <t>2026</t>
  </si>
  <si>
    <t>(Plusieurs éléments)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</si>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</sst>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_D_H_-;\-* #,##0.00\ _D_H_-;_-* &quot;-&quot;??\ _D_H_-;_-@_-"/>
    <numFmt numFmtId="166" formatCode="_-* #,##0\ _€_-;\-* #,##0\ _€_-;_-* &quot;-&quot;??\ _€_-;_-@_-"/>
    <numFmt numFmtId="167" formatCode="_-* #,##0\ _D_H_-;\-* #,##0\ _D_H_-;_-* &quot;-&quot;??\ _D_H_-;_-@_-"/>
    <numFmt numFmtId="168" formatCode="_-* #,##0.0\ _€_-;\-* #,##0.0\ _€_-;_-* &quot;-&quot;??\ _€_-;_-@_-"/>
    <numFmt numFmtId="169" formatCode="_-* #,##0\ _€_-;\-* #,##0\ _€_-;_-* &quot;-&quot;?\ _€_-;_-@_-"/>
    <numFmt numFmtId="170" formatCode="_-* #,##0\ _F_-;\-* #,##0\ _F_-;_-* &quot;-&quot;??\ _F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499984740745262"/>
      <name val="Book Antiqua"/>
      <family val="1"/>
    </font>
    <font>
      <sz val="10"/>
      <name val="Arial"/>
      <family val="2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  <font>
      <i/>
      <sz val="10"/>
      <color rgb="FF301383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2"/>
      <color rgb="FF301383"/>
      <name val="Book Antiqua"/>
      <family val="1"/>
    </font>
    <font>
      <i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i/>
      <sz val="11"/>
      <color rgb="FF00206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166" fontId="6" fillId="3" borderId="11" xfId="1" applyNumberFormat="1" applyFont="1" applyFill="1" applyBorder="1" applyAlignment="1">
      <alignment horizontal="center"/>
    </xf>
    <xf numFmtId="166" fontId="7" fillId="4" borderId="10" xfId="3" applyNumberFormat="1" applyFont="1" applyFill="1" applyBorder="1"/>
    <xf numFmtId="166" fontId="7" fillId="4" borderId="10" xfId="1" applyNumberFormat="1" applyFont="1" applyFill="1" applyBorder="1"/>
    <xf numFmtId="166" fontId="0" fillId="0" borderId="0" xfId="0" applyNumberFormat="1"/>
    <xf numFmtId="166" fontId="8" fillId="4" borderId="10" xfId="3" applyNumberFormat="1" applyFont="1" applyFill="1" applyBorder="1"/>
    <xf numFmtId="166" fontId="8" fillId="4" borderId="10" xfId="1" applyNumberFormat="1" applyFont="1" applyFill="1" applyBorder="1"/>
    <xf numFmtId="167" fontId="0" fillId="0" borderId="0" xfId="1" applyNumberFormat="1" applyFont="1"/>
    <xf numFmtId="167" fontId="0" fillId="0" borderId="0" xfId="0" applyNumberFormat="1"/>
    <xf numFmtId="0" fontId="9" fillId="3" borderId="12" xfId="2" applyFont="1" applyFill="1" applyBorder="1" applyAlignment="1">
      <alignment horizontal="center" vertical="center"/>
    </xf>
    <xf numFmtId="166" fontId="7" fillId="3" borderId="12" xfId="1" applyNumberFormat="1" applyFont="1" applyFill="1" applyBorder="1" applyAlignment="1">
      <alignment horizontal="right"/>
    </xf>
    <xf numFmtId="0" fontId="10" fillId="0" borderId="0" xfId="0" applyFont="1"/>
    <xf numFmtId="166" fontId="1" fillId="0" borderId="0" xfId="1" applyNumberFormat="1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169" fontId="6" fillId="3" borderId="11" xfId="2" applyNumberFormat="1" applyFont="1" applyFill="1" applyBorder="1" applyAlignment="1">
      <alignment horizontal="center"/>
    </xf>
    <xf numFmtId="166" fontId="0" fillId="0" borderId="0" xfId="4" applyNumberFormat="1" applyFont="1"/>
    <xf numFmtId="166" fontId="7" fillId="3" borderId="12" xfId="3" applyNumberFormat="1" applyFont="1" applyFill="1" applyBorder="1" applyAlignment="1">
      <alignment horizontal="right"/>
    </xf>
    <xf numFmtId="166" fontId="1" fillId="0" borderId="0" xfId="4" applyNumberFormat="1" applyFont="1"/>
    <xf numFmtId="168" fontId="0" fillId="0" borderId="0" xfId="0" applyNumberFormat="1"/>
    <xf numFmtId="166" fontId="7" fillId="4" borderId="10" xfId="1" applyNumberFormat="1" applyFont="1" applyFill="1" applyBorder="1" applyAlignment="1">
      <alignment horizontal="center"/>
    </xf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170" fontId="12" fillId="0" borderId="0" xfId="0" applyNumberFormat="1" applyFont="1"/>
    <xf numFmtId="0" fontId="0" fillId="0" borderId="0" xfId="0" pivotButton="1"/>
    <xf numFmtId="0" fontId="0" fillId="5" borderId="0" xfId="0" applyFill="1"/>
    <xf numFmtId="0" fontId="12" fillId="5" borderId="0" xfId="0" applyFont="1" applyFill="1"/>
    <xf numFmtId="170" fontId="12" fillId="5" borderId="0" xfId="0" applyNumberFormat="1" applyFont="1" applyFill="1"/>
    <xf numFmtId="167" fontId="0" fillId="0" borderId="0" xfId="1" pivotButton="1" applyNumberFormat="1" applyFont="1"/>
    <xf numFmtId="0" fontId="12" fillId="0" borderId="0" xfId="0" applyFont="1" applyAlignment="1">
      <alignment horizontal="left" indent="1"/>
    </xf>
    <xf numFmtId="0" fontId="12" fillId="5" borderId="0" xfId="0" pivotButton="1" applyFont="1" applyFill="1"/>
    <xf numFmtId="0" fontId="0" fillId="5" borderId="0" xfId="0" pivotButton="1" applyFill="1"/>
    <xf numFmtId="170" fontId="12" fillId="0" borderId="0" xfId="0" pivotButton="1" applyNumberFormat="1" applyFont="1"/>
    <xf numFmtId="0" fontId="13" fillId="6" borderId="13" xfId="5" applyFont="1" applyFill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14" fillId="0" borderId="15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 applyProtection="1">
      <alignment horizontal="center" wrapText="1"/>
    </xf>
    <xf numFmtId="0" fontId="4" fillId="3" borderId="10" xfId="2" applyNumberFormat="1" applyFont="1" applyFill="1" applyBorder="1" applyAlignment="1" applyProtection="1">
      <alignment horizontal="center" wrapText="1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49" fontId="5" fillId="3" borderId="9" xfId="2" applyNumberFormat="1" applyFont="1" applyFill="1" applyBorder="1" applyAlignment="1">
      <alignment horizontal="center"/>
    </xf>
  </cellXfs>
  <cellStyles count="6">
    <cellStyle name="Milliers" xfId="1" builtinId="3"/>
    <cellStyle name="Milliers 2" xfId="4" xr:uid="{00000000-0005-0000-0000-000001000000}"/>
    <cellStyle name="Milliers 3 2" xfId="3" xr:uid="{00000000-0005-0000-0000-000002000000}"/>
    <cellStyle name="Normal" xfId="0" builtinId="0"/>
    <cellStyle name="Normal 2" xfId="5" xr:uid="{00000000-0005-0000-0000-000004000000}"/>
    <cellStyle name="Normal_import03" xfId="2" xr:uid="{00000000-0005-0000-0000-000005000000}"/>
  </cellStyles>
  <dxfs count="104"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F9F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openxmlformats.org/officeDocument/2006/relationships/pivotCacheDefinition" Target="pivotCache/pivotCacheDefinition11.xml"/><Relationship Id="rId26" Type="http://schemas.openxmlformats.org/officeDocument/2006/relationships/pivotCacheDefinition" Target="pivotCache/pivotCacheDefinition19.xml"/><Relationship Id="rId21" Type="http://schemas.openxmlformats.org/officeDocument/2006/relationships/pivotCacheDefinition" Target="pivotCache/pivotCacheDefinition14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pivotCacheDefinition" Target="pivotCache/pivotCacheDefinition18.xml"/><Relationship Id="rId33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0" Type="http://schemas.openxmlformats.org/officeDocument/2006/relationships/pivotCacheDefinition" Target="pivotCache/pivotCacheDefinition13.xml"/><Relationship Id="rId29" Type="http://schemas.openxmlformats.org/officeDocument/2006/relationships/pivotCacheDefinition" Target="pivotCache/pivotCacheDefinition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pivotCacheDefinition" Target="pivotCache/pivotCacheDefinition17.xml"/><Relationship Id="rId32" Type="http://schemas.openxmlformats.org/officeDocument/2006/relationships/theme" Target="theme/theme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pivotCacheDefinition" Target="pivotCache/pivotCacheDefinition16.xml"/><Relationship Id="rId28" Type="http://schemas.openxmlformats.org/officeDocument/2006/relationships/pivotCacheDefinition" Target="pivotCache/pivotCacheDefinition21.xml"/><Relationship Id="rId36" Type="http://schemas.openxmlformats.org/officeDocument/2006/relationships/sheetMetadata" Target="metadata.xml"/><Relationship Id="rId10" Type="http://schemas.openxmlformats.org/officeDocument/2006/relationships/pivotCacheDefinition" Target="pivotCache/pivotCacheDefinition3.xml"/><Relationship Id="rId19" Type="http://schemas.openxmlformats.org/officeDocument/2006/relationships/pivotCacheDefinition" Target="pivotCache/pivotCacheDefinition12.xml"/><Relationship Id="rId31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openxmlformats.org/officeDocument/2006/relationships/pivotCacheDefinition" Target="pivotCache/pivotCacheDefinition15.xml"/><Relationship Id="rId27" Type="http://schemas.openxmlformats.org/officeDocument/2006/relationships/pivotCacheDefinition" Target="pivotCache/pivotCacheDefinition20.xml"/><Relationship Id="rId30" Type="http://schemas.microsoft.com/office/2007/relationships/slicerCache" Target="slicerCaches/slicerCache1.xml"/><Relationship Id="rId35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1262023</xdr:colOff>
      <xdr:row>18</xdr:row>
      <xdr:rowOff>116220</xdr:rowOff>
    </xdr:from>
    <xdr:to>
      <xdr:col>3</xdr:col>
      <xdr:colOff>310963</xdr:colOff>
      <xdr:row>36</xdr:row>
      <xdr:rowOff>27214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">
              <a:extLst>
                <a:ext uri="{FF2B5EF4-FFF2-40B4-BE49-F238E27FC236}">
                  <a16:creationId xmlns:a16="http://schemas.microsoft.com/office/drawing/2014/main" id="{5FBA6B73-3C53-41A9-AE80-1B558238F4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26844" y="3790149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1279071</xdr:colOff>
      <xdr:row>5</xdr:row>
      <xdr:rowOff>74839</xdr:rowOff>
    </xdr:from>
    <xdr:to>
      <xdr:col>3</xdr:col>
      <xdr:colOff>318406</xdr:colOff>
      <xdr:row>17</xdr:row>
      <xdr:rowOff>149679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">
              <a:extLst>
                <a:ext uri="{FF2B5EF4-FFF2-40B4-BE49-F238E27FC236}">
                  <a16:creationId xmlns:a16="http://schemas.microsoft.com/office/drawing/2014/main" id="{17B0EA12-4A42-4EDF-BCD7-4C048F5135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3892" y="1095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6</xdr:row>
      <xdr:rowOff>180174</xdr:rowOff>
    </xdr:from>
    <xdr:to>
      <xdr:col>5</xdr:col>
      <xdr:colOff>685880</xdr:colOff>
      <xdr:row>25</xdr:row>
      <xdr:rowOff>145596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 3">
              <a:extLst>
                <a:ext uri="{FF2B5EF4-FFF2-40B4-BE49-F238E27FC236}">
                  <a16:creationId xmlns:a16="http://schemas.microsoft.com/office/drawing/2014/main" id="{88EE47C4-69CF-4125-971E-D927A23316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57475" y="1323174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759998</xdr:colOff>
      <xdr:row>6</xdr:row>
      <xdr:rowOff>171450</xdr:rowOff>
    </xdr:from>
    <xdr:to>
      <xdr:col>3</xdr:col>
      <xdr:colOff>302798</xdr:colOff>
      <xdr:row>20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 1">
              <a:extLst>
                <a:ext uri="{FF2B5EF4-FFF2-40B4-BE49-F238E27FC236}">
                  <a16:creationId xmlns:a16="http://schemas.microsoft.com/office/drawing/2014/main" id="{49D114BF-0868-459B-8E1C-98D2E36379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9998" y="13144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1</xdr:row>
      <xdr:rowOff>57150</xdr:rowOff>
    </xdr:from>
    <xdr:ext cx="0" cy="190500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8205052-F55C-487D-9016-85726463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926306</xdr:colOff>
      <xdr:row>1</xdr:row>
      <xdr:rowOff>59543</xdr:rowOff>
    </xdr:from>
    <xdr:ext cx="1285875" cy="779065"/>
    <xdr:pic>
      <xdr:nvPicPr>
        <xdr:cNvPr id="8" name="Image 7">
          <a:extLst>
            <a:ext uri="{FF2B5EF4-FFF2-40B4-BE49-F238E27FC236}">
              <a16:creationId xmlns:a16="http://schemas.microsoft.com/office/drawing/2014/main" id="{D49E05E9-6BF3-4D43-A5DB-11C52D0F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61949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285750</xdr:colOff>
      <xdr:row>1</xdr:row>
      <xdr:rowOff>88118</xdr:rowOff>
    </xdr:from>
    <xdr:ext cx="1152244" cy="674730"/>
    <xdr:pic>
      <xdr:nvPicPr>
        <xdr:cNvPr id="9" name="Image 8">
          <a:extLst>
            <a:ext uri="{FF2B5EF4-FFF2-40B4-BE49-F238E27FC236}">
              <a16:creationId xmlns:a16="http://schemas.microsoft.com/office/drawing/2014/main" id="{6DD5802A-4912-4416-8E04-84678A85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90524"/>
          <a:ext cx="1152244" cy="6747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1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8656749D-FBAA-4F74-8752-CAD22595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9556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57150</xdr:rowOff>
    </xdr:from>
    <xdr:to>
      <xdr:col>1</xdr:col>
      <xdr:colOff>123825</xdr:colOff>
      <xdr:row>3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780829DE-58D6-461C-AC7E-53FCFA13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</xdr:row>
      <xdr:rowOff>57150</xdr:rowOff>
    </xdr:from>
    <xdr:ext cx="0" cy="190500"/>
    <xdr:pic>
      <xdr:nvPicPr>
        <xdr:cNvPr id="3" name="Picture 33" descr="logo OC VF 2">
          <a:extLst>
            <a:ext uri="{FF2B5EF4-FFF2-40B4-BE49-F238E27FC236}">
              <a16:creationId xmlns:a16="http://schemas.microsoft.com/office/drawing/2014/main" id="{5B53CB40-22BA-411C-876B-77ADA9B8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926306</xdr:colOff>
      <xdr:row>2</xdr:row>
      <xdr:rowOff>59543</xdr:rowOff>
    </xdr:from>
    <xdr:ext cx="1285875" cy="779065"/>
    <xdr:pic>
      <xdr:nvPicPr>
        <xdr:cNvPr id="4" name="Image 3">
          <a:extLst>
            <a:ext uri="{FF2B5EF4-FFF2-40B4-BE49-F238E27FC236}">
              <a16:creationId xmlns:a16="http://schemas.microsoft.com/office/drawing/2014/main" id="{4A97A350-5675-47AC-A1CB-0ABDA3012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156" y="259568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285750</xdr:colOff>
      <xdr:row>2</xdr:row>
      <xdr:rowOff>88118</xdr:rowOff>
    </xdr:from>
    <xdr:ext cx="1152244" cy="674730"/>
    <xdr:pic>
      <xdr:nvPicPr>
        <xdr:cNvPr id="5" name="Image 4">
          <a:extLst>
            <a:ext uri="{FF2B5EF4-FFF2-40B4-BE49-F238E27FC236}">
              <a16:creationId xmlns:a16="http://schemas.microsoft.com/office/drawing/2014/main" id="{FF8499E0-FF3B-4FAC-8630-E96F99B2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8143"/>
          <a:ext cx="1152244" cy="674730"/>
        </a:xfrm>
        <a:prstGeom prst="rect">
          <a:avLst/>
        </a:prstGeom>
      </xdr:spPr>
    </xdr:pic>
    <xdr:clientData/>
  </xdr:oneCellAnchor>
  <xdr:twoCellAnchor editAs="oneCell">
    <xdr:from>
      <xdr:col>8</xdr:col>
      <xdr:colOff>338978</xdr:colOff>
      <xdr:row>6</xdr:row>
      <xdr:rowOff>168089</xdr:rowOff>
    </xdr:from>
    <xdr:to>
      <xdr:col>10</xdr:col>
      <xdr:colOff>586207</xdr:colOff>
      <xdr:row>24</xdr:row>
      <xdr:rowOff>123264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1">
              <a:extLst>
                <a:ext uri="{FF2B5EF4-FFF2-40B4-BE49-F238E27FC236}">
                  <a16:creationId xmlns:a16="http://schemas.microsoft.com/office/drawing/2014/main" id="{4422FFE7-5ABB-42B3-800E-F6527BAAE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62890" y="1658471"/>
              <a:ext cx="1771229" cy="37427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655B7A98-41BD-4138-B77E-5B68B2A9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1057275</xdr:colOff>
      <xdr:row>2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FF81D670-EAD5-4547-B498-15BDA3CA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238125</xdr:colOff>
      <xdr:row>2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78208662-1CED-44D2-A37E-5032799D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1810AD0-35AB-47C8-9F97-0FA905B5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6</xdr:row>
      <xdr:rowOff>0</xdr:rowOff>
    </xdr:from>
    <xdr:to>
      <xdr:col>11</xdr:col>
      <xdr:colOff>250031</xdr:colOff>
      <xdr:row>23</xdr:row>
      <xdr:rowOff>134470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2">
              <a:extLst>
                <a:ext uri="{FF2B5EF4-FFF2-40B4-BE49-F238E27FC236}">
                  <a16:creationId xmlns:a16="http://schemas.microsoft.com/office/drawing/2014/main" id="{7B896D83-36B3-40C4-9BAA-C83456D21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28794" y="1490382"/>
              <a:ext cx="1774031" cy="37091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255439816" backgroundQuery="1" createdVersion="6" refreshedVersion="8" minRefreshableVersion="3" recordCount="0" supportSubquery="1" supportAdvancedDrill="1" xr:uid="{00000000-000A-0000-FFFF-FFFF8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80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326620371" backgroundQuery="1" createdVersion="6" refreshedVersion="8" minRefreshableVersion="3" recordCount="0" supportSubquery="1" supportAdvancedDrill="1" xr:uid="{00000000-000A-0000-FFFF-FFFFA9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54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Orge]" c="Orge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finé]" c="Sucre brut ou raf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342708335" backgroundQuery="1" createdVersion="6" refreshedVersion="8" minRefreshableVersion="3" recordCount="0" supportSubquery="1" supportAdvancedDrill="1" xr:uid="{00000000-000A-0000-FFFF-FFFFAC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355671298" backgroundQuery="1" createdVersion="6" refreshedVersion="8" minRefreshableVersion="3" recordCount="0" supportSubquery="1" supportAdvancedDrill="1" xr:uid="{00000000-000A-0000-FFFF-FFFFAF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36203704" backgroundQuery="1" createdVersion="6" refreshedVersion="8" minRefreshableVersion="3" recordCount="0" supportSubquery="1" supportAdvancedDrill="1" xr:uid="{00000000-000A-0000-FFFF-FFFFB2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369444445" backgroundQuery="1" createdVersion="6" refreshedVersion="8" minRefreshableVersion="3" recordCount="0" supportSubquery="1" supportAdvancedDrill="1" xr:uid="{00000000-000A-0000-FFFF-FFFFB5000000}">
  <cacheSource type="external" connectionId="1"/>
  <cacheFields count="3">
    <cacheField name="[DIM_AnneeDeclaration].[Annee].[Annee]" caption="Annee" numFmtId="0" hierarchy="5" level="1">
      <sharedItems count="2">
        <s v="[DIM_AnneeDeclaration].[Annee].&amp;[2023]" c="2023"/>
        <s v="[DIM_AnneeDeclaration].[Annee].&amp;[2024]" c="2024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DIM_DateEnregistrement].[Enregistrement_Mois].[Enregistrement_Mois]" caption="Enregistrement_Mois" numFmtId="0" hierarchy="96" level="1">
      <sharedItems count="4">
        <s v="[DIM_DateEnregistrement].[Enregistrement_Mois].&amp;[01]" c="01"/>
        <s v="[DIM_DateEnregistrement].[Enregistrement_Mois].&amp;[02]" c="02"/>
        <s v="[DIM_DateEnregistrement].[Enregistrement_Mois].&amp;[03]" c="03"/>
        <s v="[DIM_DateEnregistrement].[Enregistrement_Mois].&amp;[04]" c="04"/>
      </sharedItems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2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/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37685185" backgroundQuery="1" createdVersion="6" refreshedVersion="8" minRefreshableVersion="3" recordCount="0" supportSubquery="1" supportAdvancedDrill="1" xr:uid="{00000000-000A-0000-FFFF-FFFFB8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391435183" backgroundQuery="1" createdVersion="6" refreshedVersion="8" minRefreshableVersion="3" recordCount="0" supportSubquery="1" supportAdvancedDrill="1" xr:uid="{00000000-000A-0000-FFFF-FFFFBB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28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410532404" backgroundQuery="1" createdVersion="6" refreshedVersion="8" minRefreshableVersion="3" recordCount="0" supportSubquery="1" supportAdvancedDrill="1" xr:uid="{00000000-000A-0000-FFFF-FFFFB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7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inerai d'antimoine]" c="Minerai d'antimoine"/>
        <s v="[DIM_Article].[Ar_NPR_LIB].&amp;[Minerai de cobalt]" c="Minerai de cobalt"/>
        <s v="[DIM_Article].[Ar_NPR_LIB].&amp;[Minerai de cuivre]" c="Minerai de cuivre"/>
        <s v="[DIM_Article].[Ar_NPR_LIB].&amp;[Minerai de fer]" c="Minerai de fer"/>
        <s v="[DIM_Article].[Ar_NPR_LIB].&amp;[Minerai de manganèse]" c="Minerai de manganèse"/>
        <s v="[DIM_Article].[Ar_NPR_LIB].&amp;[Minerai de plomb]" c="Minerai de plomb"/>
        <s v="[DIM_Article].[Ar_NPR_LIB].&amp;[Minerai de zinc]" c="Minerai de zinc"/>
        <s v="[DIM_Article].[Ar_NPR_LIB].&amp;[Phosphates]" c="Phosphates"/>
        <s v="[DIM_Article].[Ar_NPR_LIB].&amp;[Sable; quartz; kaolin et autres argiles]" c="Sable; quartz; kaolin et autres argile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426736114" backgroundQuery="1" createdVersion="6" refreshedVersion="8" minRefreshableVersion="3" recordCount="0" supportSubquery="1" supportAdvancedDrill="1" xr:uid="{00000000-000A-0000-FFFF-FFFFC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66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443750002" backgroundQuery="1" createdVersion="6" refreshedVersion="8" minRefreshableVersion="3" recordCount="0" supportSubquery="1" supportAdvancedDrill="1" xr:uid="{00000000-000A-0000-FFFF-FFFFC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263657406" backgroundQuery="1" createdVersion="6" refreshedVersion="8" minRefreshableVersion="3" recordCount="0" supportSubquery="1" supportAdvancedDrill="1" xr:uid="{00000000-000A-0000-FFFF-FFFF9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462384261" backgroundQuery="1" createdVersion="6" refreshedVersion="8" minRefreshableVersion="3" recordCount="0" supportSubquery="1" supportAdvancedDrill="1" xr:uid="{00000000-000A-0000-FFFF-FFFFC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4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467013887" backgroundQuery="1" createdVersion="6" refreshedVersion="8" minRefreshableVersion="3" recordCount="0" supportSubquery="1" supportAdvancedDrill="1" xr:uid="{00000000-000A-0000-FFFF-FFFFC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7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asoirs, tondeuses et appareils à épiler, à moteur électrique incorporé]" c="Rasoirs, tondeuses et appareils à épiler, à moteur électrique incorporé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bes électroniques divers]" c="Tubes électroniques diver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24478703707" backgroundQuery="1" createdVersion="3" refreshedVersion="8" minRefreshableVersion="3" recordCount="0" supportSubquery="1" supportAdvancedDrill="1" xr:uid="{7D3E8705-C640-4A18-A905-CE098FCB0316}">
  <cacheSource type="external" connectionId="1">
    <extLst>
      <ext xmlns:x14="http://schemas.microsoft.com/office/spreadsheetml/2009/9/main" uri="{F057638F-6D5F-4e77-A914-E7F072B9BCA8}">
        <x14:sourceConnection name="192.168.1.125_bi_prod Cube_CommerceExterieur Statistiques"/>
      </ext>
    </extLst>
  </cacheSource>
  <cacheFields count="0"/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/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/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0" unbalanced="0"/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/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extLst>
    <ext xmlns:x14="http://schemas.microsoft.com/office/spreadsheetml/2009/9/main" uri="{725AE2AE-9491-48be-B2B4-4EB974FC3084}">
      <x14:pivotCacheDefinition slicerData="1" pivotCacheId="2093695549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269444448" backgroundQuery="1" createdVersion="6" refreshedVersion="8" minRefreshableVersion="3" recordCount="0" supportSubquery="1" supportAdvancedDrill="1" xr:uid="{00000000-000A-0000-FFFF-FFFF9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69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échets cliniques]" c="Déchets cliniqu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ils spéciaux, ficelles, cordes et cordages ( consommation)]" c="Fils spéciaux, ficelles, cordes et cordages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27650463" backgroundQuery="1" createdVersion="6" refreshedVersion="8" minRefreshableVersion="3" recordCount="0" supportSubquery="1" supportAdvancedDrill="1" xr:uid="{00000000-000A-0000-FFFF-FFFF9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4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étaux précieux et leur résidus]" c="Métaux précieux et leur résidus"/>
        <s v="[DIM_Article].[Ar_NPR_LIB].&amp;[Minerai de cuivre]" c="Minerai de cuivre"/>
        <s v="[DIM_Article].[Ar_NPR_LIB].&amp;[Minerai de fer]" c="Minerai de fer"/>
        <s v="[DIM_Article].[Ar_NPR_LIB].&amp;[Phosphates]" c="Phosphates"/>
        <s v="[DIM_Article].[Ar_NPR_LIB].&amp;[Sable; quartz; kaolin et autres argiles]" c="Sable; quartz; kaolin et autres argiles"/>
        <s v="[DIM_Article].[Ar_NPR_LIB].&amp;[Soufres bruts et non raffinés]" c="Soufres bruts et non raffiné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283333334" backgroundQuery="1" createdVersion="6" refreshedVersion="8" minRefreshableVersion="3" recordCount="0" supportSubquery="1" supportAdvancedDrill="1" xr:uid="{00000000-000A-0000-FFFF-FFFF9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29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âte à papier]" c="Pâte à papier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288078707" backgroundQuery="1" createdVersion="6" refreshedVersion="8" minRefreshableVersion="3" recordCount="0" supportSubquery="1" supportAdvancedDrill="1" xr:uid="{00000000-000A-0000-FFFF-FFFF9D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296759259" backgroundQuery="1" createdVersion="6" refreshedVersion="8" minRefreshableVersion="3" recordCount="0" supportSubquery="1" supportAdvancedDrill="1" xr:uid="{00000000-000A-0000-FFFF-FFFFA0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303587963" backgroundQuery="1" createdVersion="6" refreshedVersion="8" minRefreshableVersion="3" recordCount="0" supportSubquery="1" supportAdvancedDrill="1" xr:uid="{00000000-000A-0000-FFFF-FFFFA3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84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rs, peaux et pelleteries bruts (demi produits)]" c="Cuirs, peaux et pelleteries bruts (demi produits)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et tissus de soie (demi produits)]" c="Fils et tissus de soie (demi produits)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arties et accessoires pour fusils de chasse]" c="Parties et accessoires pour fusils de chasse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éparations à base de sucre (demi produits)]" c="Préparations à base de sucre (demi produits)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63.623321527775" backgroundQuery="1" createdVersion="6" refreshedVersion="8" minRefreshableVersion="3" recordCount="0" supportSubquery="1" supportAdvancedDrill="1" xr:uid="{00000000-000A-0000-FFFF-FFFFA6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52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finé]" c="Sucre brut ou raf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7000000}" name="Tableau croisé dynamique6" cacheId="186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B6:BF76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68">
    <i>
      <x/>
    </i>
    <i r="1">
      <x v="65"/>
    </i>
    <i r="1">
      <x v="64"/>
    </i>
    <i r="1">
      <x v="43"/>
    </i>
    <i r="1">
      <x v="54"/>
    </i>
    <i r="1">
      <x v="4"/>
    </i>
    <i r="1">
      <x v="19"/>
    </i>
    <i r="1">
      <x v="38"/>
    </i>
    <i r="1">
      <x v="12"/>
    </i>
    <i r="1">
      <x v="37"/>
    </i>
    <i r="1">
      <x v="29"/>
    </i>
    <i r="1">
      <x v="14"/>
    </i>
    <i r="1">
      <x v="7"/>
    </i>
    <i r="1">
      <x v="49"/>
    </i>
    <i r="1">
      <x v="50"/>
    </i>
    <i r="1">
      <x v="52"/>
    </i>
    <i r="1">
      <x v="63"/>
    </i>
    <i r="1">
      <x v="39"/>
    </i>
    <i r="1">
      <x v="51"/>
    </i>
    <i r="1">
      <x v="28"/>
    </i>
    <i r="1">
      <x v="35"/>
    </i>
    <i r="1">
      <x v="41"/>
    </i>
    <i r="1">
      <x v="62"/>
    </i>
    <i r="1">
      <x v="53"/>
    </i>
    <i r="1">
      <x v="58"/>
    </i>
    <i r="1">
      <x v="8"/>
    </i>
    <i r="1">
      <x v="45"/>
    </i>
    <i r="1">
      <x v="46"/>
    </i>
    <i r="1">
      <x v="36"/>
    </i>
    <i r="1">
      <x v="26"/>
    </i>
    <i r="1">
      <x v="55"/>
    </i>
    <i r="1">
      <x v="20"/>
    </i>
    <i r="1">
      <x v="57"/>
    </i>
    <i r="1">
      <x v="34"/>
    </i>
    <i r="1">
      <x v="32"/>
    </i>
    <i r="1">
      <x v="3"/>
    </i>
    <i r="1">
      <x v="2"/>
    </i>
    <i r="1">
      <x v="22"/>
    </i>
    <i r="1">
      <x v="25"/>
    </i>
    <i r="1">
      <x v="11"/>
    </i>
    <i r="1">
      <x v="27"/>
    </i>
    <i r="1">
      <x v="13"/>
    </i>
    <i r="1">
      <x v="6"/>
    </i>
    <i r="1">
      <x v="31"/>
    </i>
    <i r="1">
      <x v="15"/>
    </i>
    <i r="1">
      <x v="47"/>
    </i>
    <i r="1">
      <x v="59"/>
    </i>
    <i r="1">
      <x v="16"/>
    </i>
    <i r="1">
      <x v="21"/>
    </i>
    <i r="1">
      <x v="40"/>
    </i>
    <i r="1">
      <x v="1"/>
    </i>
    <i r="1">
      <x v="60"/>
    </i>
    <i r="1">
      <x v="10"/>
    </i>
    <i r="1">
      <x v="42"/>
    </i>
    <i r="1">
      <x v="30"/>
    </i>
    <i r="1">
      <x v="9"/>
    </i>
    <i r="1">
      <x v="24"/>
    </i>
    <i r="1">
      <x v="44"/>
    </i>
    <i r="1">
      <x v="33"/>
    </i>
    <i r="1">
      <x v="56"/>
    </i>
    <i r="1">
      <x v="17"/>
    </i>
    <i r="1">
      <x v="5"/>
    </i>
    <i r="1">
      <x v="23"/>
    </i>
    <i r="1">
      <x v="18"/>
    </i>
    <i r="1">
      <x/>
    </i>
    <i r="1">
      <x v="61"/>
    </i>
    <i r="1">
      <x v="4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4">
      <pivotArea type="all" dataOnly="0" outline="0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eau croisé dynamique25" cacheId="1851" applyNumberFormats="0" applyBorderFormats="0" applyFontFormats="0" applyPatternFormats="0" applyAlignmentFormats="0" applyWidthHeightFormats="1" dataCaption="Valeurs" updatedVersion="8" minRefreshableVersion="3" useAutoFormatting="1" subtotalHiddenItems="1" rowGrandTotals="0" colGrandTotals="0" itemPrintTitles="1" createdVersion="6" indent="0" outline="1" outlineData="1" multipleFieldFilters="0" fieldListSortAscending="1">
  <location ref="A8:A12" firstHeaderRow="1" firstDataRow="1" firstDataCol="1"/>
  <pivotFields count="3">
    <pivotField allDrilled="1" showAll="0" sortType="descending" defaultAttributeDrillState="1">
      <items count="3">
        <item s="1" x="1"/>
        <item s="1" x="0"/>
        <item t="default"/>
      </items>
    </pivotField>
    <pivotField allDrilled="1" showAll="0" sortType="descending" defaultAttributeDrillState="1">
      <items count="2">
        <item s="1" x="0"/>
        <item t="default"/>
      </items>
    </pivotField>
    <pivotField axis="axisRow" allDrilled="1" showAll="0" dataSourceSort="1" defaultAttributeDrillState="1">
      <items count="5">
        <item s="1" x="0"/>
        <item s="1" x="1"/>
        <item s="1" x="2"/>
        <item s="1" x="3"/>
        <item t="default"/>
      </items>
    </pivotField>
  </pivotFields>
  <rowFields count="1">
    <field x="2"/>
  </rowFields>
  <rowItems count="4">
    <i>
      <x/>
    </i>
    <i>
      <x v="1"/>
    </i>
    <i>
      <x v="2"/>
    </i>
    <i>
      <x v="3"/>
    </i>
  </rowItems>
  <formats count="4">
    <format dxfId="48">
      <pivotArea type="all" dataOnly="0" outline="0" fieldPosition="0"/>
    </format>
    <format dxfId="47">
      <pivotArea field="0" type="button" dataOnly="0" labelOnly="1" outline="0"/>
    </format>
    <format dxfId="46">
      <pivotArea type="topRight" dataOnly="0" labelOnly="1" outline="0" fieldPosition="0"/>
    </format>
    <format dxfId="4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1000000}" name="Tableau croisé dynamique8" cacheId="186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R6:BV8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6">
    <i>
      <x/>
    </i>
    <i r="1">
      <x v="28"/>
    </i>
    <i r="1">
      <x v="57"/>
    </i>
    <i r="1">
      <x v="6"/>
    </i>
    <i r="1">
      <x v="16"/>
    </i>
    <i r="1">
      <x v="50"/>
    </i>
    <i r="1">
      <x v="3"/>
    </i>
    <i r="1">
      <x v="21"/>
    </i>
    <i r="1">
      <x v="73"/>
    </i>
    <i r="1">
      <x v="68"/>
    </i>
    <i r="1">
      <x v="4"/>
    </i>
    <i r="1">
      <x v="62"/>
    </i>
    <i r="1">
      <x v="14"/>
    </i>
    <i r="1">
      <x v="63"/>
    </i>
    <i r="1">
      <x v="51"/>
    </i>
    <i r="1">
      <x v="32"/>
    </i>
    <i r="1">
      <x v="70"/>
    </i>
    <i r="1">
      <x v="19"/>
    </i>
    <i r="1">
      <x v="41"/>
    </i>
    <i r="1">
      <x v="33"/>
    </i>
    <i r="1">
      <x v="43"/>
    </i>
    <i r="1">
      <x v="35"/>
    </i>
    <i r="1">
      <x v="12"/>
    </i>
    <i r="1">
      <x v="58"/>
    </i>
    <i r="1">
      <x v="53"/>
    </i>
    <i r="1">
      <x v="66"/>
    </i>
    <i r="1">
      <x v="52"/>
    </i>
    <i r="1">
      <x v="61"/>
    </i>
    <i r="1">
      <x v="1"/>
    </i>
    <i r="1">
      <x v="11"/>
    </i>
    <i r="1">
      <x v="49"/>
    </i>
    <i r="1">
      <x v="38"/>
    </i>
    <i r="1">
      <x v="10"/>
    </i>
    <i r="1">
      <x v="65"/>
    </i>
    <i r="1">
      <x v="9"/>
    </i>
    <i r="1">
      <x v="34"/>
    </i>
    <i r="1">
      <x v="31"/>
    </i>
    <i r="1">
      <x v="7"/>
    </i>
    <i r="1">
      <x v="45"/>
    </i>
    <i r="1">
      <x v="46"/>
    </i>
    <i r="1">
      <x v="39"/>
    </i>
    <i r="1">
      <x v="27"/>
    </i>
    <i r="1">
      <x v="24"/>
    </i>
    <i r="1">
      <x v="40"/>
    </i>
    <i r="1">
      <x v="47"/>
    </i>
    <i r="1">
      <x v="44"/>
    </i>
    <i r="1">
      <x v="60"/>
    </i>
    <i r="1">
      <x v="71"/>
    </i>
    <i r="1">
      <x v="5"/>
    </i>
    <i r="1">
      <x v="13"/>
    </i>
    <i r="1">
      <x v="36"/>
    </i>
    <i r="1">
      <x v="15"/>
    </i>
    <i r="1">
      <x v="42"/>
    </i>
    <i r="1">
      <x v="59"/>
    </i>
    <i r="1">
      <x v="26"/>
    </i>
    <i r="1">
      <x v="56"/>
    </i>
    <i r="1">
      <x v="20"/>
    </i>
    <i r="1">
      <x v="29"/>
    </i>
    <i r="1">
      <x v="17"/>
    </i>
    <i r="1">
      <x v="2"/>
    </i>
    <i r="1">
      <x v="22"/>
    </i>
    <i r="1">
      <x v="54"/>
    </i>
    <i r="1">
      <x v="64"/>
    </i>
    <i r="1">
      <x v="72"/>
    </i>
    <i r="1">
      <x v="23"/>
    </i>
    <i r="1">
      <x v="25"/>
    </i>
    <i r="1">
      <x v="67"/>
    </i>
    <i r="1">
      <x v="55"/>
    </i>
    <i r="1">
      <x v="18"/>
    </i>
    <i r="1">
      <x v="8"/>
    </i>
    <i r="1">
      <x v="69"/>
    </i>
    <i r="1">
      <x/>
    </i>
    <i r="1">
      <x v="48"/>
    </i>
    <i r="1">
      <x v="37"/>
    </i>
    <i r="1">
      <x v="3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53">
      <pivotArea type="all" dataOnly="0" outline="0" fieldPosition="0"/>
    </format>
    <format dxfId="52">
      <pivotArea field="0" type="button" dataOnly="0" labelOnly="1" outline="0" axis="axisCol" fieldPosition="0"/>
    </format>
    <format dxfId="51">
      <pivotArea type="topRight" dataOnly="0" labelOnly="1" outline="0" fieldPosition="0"/>
    </format>
    <format dxfId="50">
      <pivotArea dataOnly="0" labelOnly="1" fieldPosition="0">
        <references count="1">
          <reference field="0" count="0"/>
        </references>
      </pivotArea>
    </format>
    <format dxfId="4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eau croisé dynamique7" cacheId="186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J6:BN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/>
    </i>
    <i r="1">
      <x v="1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58">
      <pivotArea type="all" dataOnly="0" outline="0" fieldPosition="0"/>
    </format>
    <format dxfId="57">
      <pivotArea field="0" type="button" dataOnly="0" labelOnly="1" outline="0" axis="axisCol" fieldPosition="0"/>
    </format>
    <format dxfId="56">
      <pivotArea type="topRight" dataOnly="0" labelOnly="1" outline="0" fieldPosition="0"/>
    </format>
    <format dxfId="55">
      <pivotArea dataOnly="0" labelOnly="1" fieldPosition="0">
        <references count="1">
          <reference field="0" count="0"/>
        </references>
      </pivotArea>
    </format>
    <format dxfId="5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F000000}" name="Tableau croisé dynamique12" cacheId="182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X6:EB2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6">
    <i>
      <x/>
    </i>
    <i r="1">
      <x v="12"/>
    </i>
    <i r="1">
      <x v="3"/>
    </i>
    <i r="1">
      <x v="4"/>
    </i>
    <i r="1">
      <x v="2"/>
    </i>
    <i r="1">
      <x v="11"/>
    </i>
    <i r="1">
      <x v="1"/>
    </i>
    <i r="1">
      <x v="6"/>
    </i>
    <i r="1">
      <x/>
    </i>
    <i r="1">
      <x v="5"/>
    </i>
    <i r="1">
      <x v="13"/>
    </i>
    <i r="1">
      <x v="10"/>
    </i>
    <i r="1">
      <x v="9"/>
    </i>
    <i r="1">
      <x v="7"/>
    </i>
    <i r="1">
      <x v="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63">
      <pivotArea type="all" dataOnly="0" outline="0" fieldPosition="0"/>
    </format>
    <format dxfId="62">
      <pivotArea field="0" type="button" dataOnly="0" labelOnly="1" outline="0" axis="axisCol" fieldPosition="0"/>
    </format>
    <format dxfId="61">
      <pivotArea type="topRight" dataOnly="0" labelOnly="1" outline="0" fieldPosition="0"/>
    </format>
    <format dxfId="60">
      <pivotArea dataOnly="0" labelOnly="1" fieldPosition="0">
        <references count="1">
          <reference field="0" count="0"/>
        </references>
      </pivotArea>
    </format>
    <format dxfId="5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E000000}" name="Tableau croisé dynamique20" cacheId="184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C8:FG21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68">
      <pivotArea type="all" dataOnly="0" outline="0" fieldPosition="0"/>
    </format>
    <format dxfId="67">
      <pivotArea field="0" type="button" dataOnly="0" labelOnly="1" outline="0" axis="axisCol" fieldPosition="0"/>
    </format>
    <format dxfId="66">
      <pivotArea type="topRight" dataOnly="0" labelOnly="1" outline="0" fieldPosition="0"/>
    </format>
    <format dxfId="65">
      <pivotArea dataOnly="0" labelOnly="1" fieldPosition="0">
        <references count="1">
          <reference field="0" count="0"/>
        </references>
      </pivotArea>
    </format>
    <format dxfId="6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Tableau croisé dynamique3" cacheId="185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D6:AH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73">
      <pivotArea type="all" dataOnly="0" outline="0" fieldPosition="0"/>
    </format>
    <format dxfId="72">
      <pivotArea field="0" type="button" dataOnly="0" labelOnly="1" outline="0" axis="axisCol" fieldPosition="0"/>
    </format>
    <format dxfId="71">
      <pivotArea type="topRight" dataOnly="0" labelOnly="1" outline="0" fieldPosition="0"/>
    </format>
    <format dxfId="70">
      <pivotArea dataOnly="0" labelOnly="1" fieldPosition="0">
        <references count="1">
          <reference field="0" count="0"/>
        </references>
      </pivotArea>
    </format>
    <format dxfId="6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4000000}" name="Tableau croisé dynamique2" cacheId="184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V6:Z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5"/>
    </i>
    <i r="1">
      <x/>
    </i>
    <i r="1">
      <x v="6"/>
    </i>
    <i r="1">
      <x v="2"/>
    </i>
    <i r="1">
      <x v="4"/>
    </i>
    <i r="1">
      <x v="3"/>
    </i>
    <i r="1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78">
      <pivotArea type="all" dataOnly="0" outline="0" fieldPosition="0"/>
    </format>
    <format dxfId="77">
      <pivotArea field="0" type="button" dataOnly="0" labelOnly="1" outline="0" axis="axisCol" fieldPosition="0"/>
    </format>
    <format dxfId="76">
      <pivotArea type="topRight" dataOnly="0" labelOnly="1" outline="0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3000000}" name="Tableau croisé dynamique16" cacheId="183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R6:CV9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6">
    <i>
      <x/>
    </i>
    <i r="1">
      <x v="41"/>
    </i>
    <i r="1">
      <x v="57"/>
    </i>
    <i r="1">
      <x v="31"/>
    </i>
    <i r="1">
      <x v="48"/>
    </i>
    <i r="1">
      <x v="3"/>
    </i>
    <i r="1">
      <x v="25"/>
    </i>
    <i r="1">
      <x/>
    </i>
    <i r="1">
      <x v="10"/>
    </i>
    <i r="1">
      <x v="2"/>
    </i>
    <i r="1">
      <x v="22"/>
    </i>
    <i r="1">
      <x v="60"/>
    </i>
    <i r="1">
      <x v="14"/>
    </i>
    <i r="1">
      <x v="32"/>
    </i>
    <i r="1">
      <x v="80"/>
    </i>
    <i r="1">
      <x v="56"/>
    </i>
    <i r="1">
      <x v="74"/>
    </i>
    <i r="1">
      <x v="82"/>
    </i>
    <i r="1">
      <x v="18"/>
    </i>
    <i r="1">
      <x v="47"/>
    </i>
    <i r="1">
      <x v="9"/>
    </i>
    <i r="1">
      <x v="24"/>
    </i>
    <i r="1">
      <x v="63"/>
    </i>
    <i r="1">
      <x v="19"/>
    </i>
    <i r="1">
      <x v="6"/>
    </i>
    <i r="1">
      <x v="76"/>
    </i>
    <i r="1">
      <x v="81"/>
    </i>
    <i r="1">
      <x v="11"/>
    </i>
    <i r="1">
      <x v="51"/>
    </i>
    <i r="1">
      <x v="30"/>
    </i>
    <i r="1">
      <x v="7"/>
    </i>
    <i r="1">
      <x v="38"/>
    </i>
    <i r="1">
      <x v="12"/>
    </i>
    <i r="1">
      <x v="37"/>
    </i>
    <i r="1">
      <x v="62"/>
    </i>
    <i r="1">
      <x v="59"/>
    </i>
    <i r="1">
      <x v="40"/>
    </i>
    <i r="1">
      <x v="79"/>
    </i>
    <i r="1">
      <x v="23"/>
    </i>
    <i r="1">
      <x v="15"/>
    </i>
    <i r="1">
      <x v="65"/>
    </i>
    <i r="1">
      <x v="83"/>
    </i>
    <i r="1">
      <x v="69"/>
    </i>
    <i r="1">
      <x v="34"/>
    </i>
    <i r="1">
      <x v="70"/>
    </i>
    <i r="1">
      <x v="35"/>
    </i>
    <i r="1">
      <x v="78"/>
    </i>
    <i r="1">
      <x v="58"/>
    </i>
    <i r="1">
      <x v="4"/>
    </i>
    <i r="1">
      <x v="28"/>
    </i>
    <i r="1">
      <x v="43"/>
    </i>
    <i r="1">
      <x v="67"/>
    </i>
    <i r="1">
      <x v="77"/>
    </i>
    <i r="1">
      <x v="75"/>
    </i>
    <i r="1">
      <x v="21"/>
    </i>
    <i r="1">
      <x v="49"/>
    </i>
    <i r="1">
      <x v="36"/>
    </i>
    <i r="1">
      <x v="20"/>
    </i>
    <i r="1">
      <x v="71"/>
    </i>
    <i r="1">
      <x v="72"/>
    </i>
    <i r="1">
      <x v="52"/>
    </i>
    <i r="1">
      <x v="44"/>
    </i>
    <i r="1">
      <x v="13"/>
    </i>
    <i r="1">
      <x v="54"/>
    </i>
    <i r="1">
      <x v="29"/>
    </i>
    <i r="1">
      <x v="33"/>
    </i>
    <i r="1">
      <x v="73"/>
    </i>
    <i r="1">
      <x v="27"/>
    </i>
    <i r="1">
      <x v="68"/>
    </i>
    <i r="1">
      <x v="46"/>
    </i>
    <i r="1">
      <x v="17"/>
    </i>
    <i r="1">
      <x v="5"/>
    </i>
    <i r="1">
      <x v="53"/>
    </i>
    <i r="1">
      <x v="39"/>
    </i>
    <i r="1">
      <x v="42"/>
    </i>
    <i r="1">
      <x v="26"/>
    </i>
    <i r="1">
      <x v="61"/>
    </i>
    <i r="1">
      <x v="55"/>
    </i>
    <i r="1">
      <x v="1"/>
    </i>
    <i r="1">
      <x v="16"/>
    </i>
    <i r="1">
      <x v="64"/>
    </i>
    <i r="1">
      <x v="8"/>
    </i>
    <i r="1">
      <x v="45"/>
    </i>
    <i r="1">
      <x v="50"/>
    </i>
    <i r="1">
      <x v="66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83">
      <pivotArea type="all" dataOnly="0" outline="0" fieldPosition="0"/>
    </format>
    <format dxfId="82">
      <pivotArea field="0" type="button" dataOnly="0" labelOnly="1" outline="0" axis="axisCol" fieldPosition="0"/>
    </format>
    <format dxfId="81">
      <pivotArea type="topRight" dataOnly="0" labelOnly="1" outline="0" fieldPosition="0"/>
    </format>
    <format dxfId="80">
      <pivotArea dataOnly="0" labelOnly="1" fieldPosition="0">
        <references count="1">
          <reference field="0" count="0"/>
        </references>
      </pivotArea>
    </format>
    <format dxfId="7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Tableau croisé dynamique14" cacheId="182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H6:DL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88">
      <pivotArea type="all" dataOnly="0" outline="0" fieldPosition="0"/>
    </format>
    <format dxfId="87">
      <pivotArea field="0" type="button" dataOnly="0" labelOnly="1" outline="0" axis="axisCol" fieldPosition="0"/>
    </format>
    <format dxfId="86">
      <pivotArea type="topRight" dataOnly="0" labelOnly="1" outline="0" fieldPosition="0"/>
    </format>
    <format dxfId="85">
      <pivotArea dataOnly="0" labelOnly="1" fieldPosition="0">
        <references count="1">
          <reference field="0" count="0"/>
        </references>
      </pivotArea>
    </format>
    <format dxfId="8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2000000}" name="Tableau croisé dynamique11" cacheId="181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F6:EJ7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1">
    <i>
      <x/>
    </i>
    <i r="1">
      <x v="46"/>
    </i>
    <i r="1">
      <x v="68"/>
    </i>
    <i r="1">
      <x v="8"/>
    </i>
    <i r="1">
      <x v="61"/>
    </i>
    <i r="1">
      <x v="31"/>
    </i>
    <i r="1">
      <x v="41"/>
    </i>
    <i r="1">
      <x v="21"/>
    </i>
    <i r="1">
      <x v="57"/>
    </i>
    <i r="1">
      <x v="52"/>
    </i>
    <i r="1">
      <x v="60"/>
    </i>
    <i r="1">
      <x v="3"/>
    </i>
    <i r="1">
      <x v="53"/>
    </i>
    <i r="1">
      <x v="4"/>
    </i>
    <i r="1">
      <x v="54"/>
    </i>
    <i r="1">
      <x v="16"/>
    </i>
    <i r="1">
      <x v="67"/>
    </i>
    <i r="1">
      <x v="12"/>
    </i>
    <i r="1">
      <x v="40"/>
    </i>
    <i r="1">
      <x v="65"/>
    </i>
    <i r="1">
      <x v="56"/>
    </i>
    <i r="1">
      <x v="55"/>
    </i>
    <i r="1">
      <x v="7"/>
    </i>
    <i r="1">
      <x v="20"/>
    </i>
    <i r="1">
      <x v="44"/>
    </i>
    <i r="1">
      <x v="28"/>
    </i>
    <i r="1">
      <x v="42"/>
    </i>
    <i r="1">
      <x v="14"/>
    </i>
    <i r="1">
      <x v="30"/>
    </i>
    <i r="1">
      <x v="35"/>
    </i>
    <i r="1">
      <x v="37"/>
    </i>
    <i r="1">
      <x v="66"/>
    </i>
    <i r="1">
      <x v="49"/>
    </i>
    <i r="1">
      <x v="62"/>
    </i>
    <i r="1">
      <x v="63"/>
    </i>
    <i r="1">
      <x v="15"/>
    </i>
    <i r="1">
      <x v="13"/>
    </i>
    <i r="1">
      <x v="58"/>
    </i>
    <i r="1">
      <x v="2"/>
    </i>
    <i r="1">
      <x v="34"/>
    </i>
    <i r="1">
      <x v="1"/>
    </i>
    <i r="1">
      <x v="5"/>
    </i>
    <i r="1">
      <x v="29"/>
    </i>
    <i r="1">
      <x v="6"/>
    </i>
    <i r="1">
      <x v="22"/>
    </i>
    <i r="1">
      <x v="48"/>
    </i>
    <i r="1">
      <x v="39"/>
    </i>
    <i r="1">
      <x v="38"/>
    </i>
    <i r="1">
      <x v="18"/>
    </i>
    <i r="1">
      <x v="11"/>
    </i>
    <i r="1">
      <x v="23"/>
    </i>
    <i r="1">
      <x v="26"/>
    </i>
    <i r="1">
      <x v="24"/>
    </i>
    <i r="1">
      <x v="9"/>
    </i>
    <i r="1">
      <x v="59"/>
    </i>
    <i r="1">
      <x v="10"/>
    </i>
    <i r="1">
      <x v="45"/>
    </i>
    <i r="1">
      <x v="47"/>
    </i>
    <i r="1">
      <x v="36"/>
    </i>
    <i r="1">
      <x v="27"/>
    </i>
    <i r="1">
      <x v="64"/>
    </i>
    <i r="1">
      <x v="43"/>
    </i>
    <i r="1">
      <x/>
    </i>
    <i r="1">
      <x v="19"/>
    </i>
    <i r="1">
      <x v="50"/>
    </i>
    <i r="1">
      <x v="25"/>
    </i>
    <i r="1">
      <x v="33"/>
    </i>
    <i r="1">
      <x v="51"/>
    </i>
    <i r="1">
      <x v="32"/>
    </i>
    <i r="1">
      <x v="17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3">
      <pivotArea type="all" dataOnly="0" outline="0" fieldPosition="0"/>
    </format>
    <format dxfId="92">
      <pivotArea field="0" type="button" dataOnly="0" labelOnly="1" outline="0" axis="axisCol" fieldPosition="0"/>
    </format>
    <format dxfId="91">
      <pivotArea type="topRight" dataOnly="0" labelOnly="1" outline="0" fieldPosition="0"/>
    </format>
    <format dxfId="90">
      <pivotArea dataOnly="0" labelOnly="1" fieldPosition="0">
        <references count="1">
          <reference field="0" count="0"/>
        </references>
      </pivotArea>
    </format>
    <format dxfId="8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D000000}" name="Tableau croisé dynamique17" cacheId="183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6:J62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4">
    <i>
      <x/>
    </i>
    <i r="1">
      <x v="22"/>
    </i>
    <i r="1">
      <x v="12"/>
    </i>
    <i r="1">
      <x v="49"/>
    </i>
    <i r="1">
      <x v="28"/>
    </i>
    <i r="1">
      <x/>
    </i>
    <i r="1">
      <x v="40"/>
    </i>
    <i r="1">
      <x v="21"/>
    </i>
    <i r="1">
      <x v="46"/>
    </i>
    <i r="1">
      <x v="33"/>
    </i>
    <i r="1">
      <x v="35"/>
    </i>
    <i r="1">
      <x v="11"/>
    </i>
    <i r="1">
      <x v="39"/>
    </i>
    <i r="1">
      <x v="47"/>
    </i>
    <i r="1">
      <x v="34"/>
    </i>
    <i r="1">
      <x v="17"/>
    </i>
    <i r="1">
      <x v="16"/>
    </i>
    <i r="1">
      <x v="14"/>
    </i>
    <i r="1">
      <x v="32"/>
    </i>
    <i r="1">
      <x v="24"/>
    </i>
    <i r="1">
      <x v="48"/>
    </i>
    <i r="1">
      <x v="13"/>
    </i>
    <i r="1">
      <x v="10"/>
    </i>
    <i r="1">
      <x v="20"/>
    </i>
    <i r="1">
      <x v="38"/>
    </i>
    <i r="1">
      <x v="15"/>
    </i>
    <i r="1">
      <x v="9"/>
    </i>
    <i r="1">
      <x v="8"/>
    </i>
    <i r="1">
      <x v="7"/>
    </i>
    <i r="1">
      <x v="19"/>
    </i>
    <i r="1">
      <x v="43"/>
    </i>
    <i r="1">
      <x v="26"/>
    </i>
    <i r="1">
      <x v="25"/>
    </i>
    <i r="1">
      <x v="51"/>
    </i>
    <i r="1">
      <x v="42"/>
    </i>
    <i r="1">
      <x v="37"/>
    </i>
    <i r="1">
      <x v="41"/>
    </i>
    <i r="1">
      <x v="30"/>
    </i>
    <i r="1">
      <x v="31"/>
    </i>
    <i r="1">
      <x v="50"/>
    </i>
    <i r="1">
      <x v="4"/>
    </i>
    <i r="1">
      <x v="36"/>
    </i>
    <i r="1">
      <x v="2"/>
    </i>
    <i r="1">
      <x v="27"/>
    </i>
    <i r="1">
      <x v="1"/>
    </i>
    <i r="1">
      <x v="5"/>
    </i>
    <i r="1">
      <x v="44"/>
    </i>
    <i r="1">
      <x v="45"/>
    </i>
    <i r="1">
      <x v="23"/>
    </i>
    <i r="1">
      <x v="6"/>
    </i>
    <i r="1">
      <x v="18"/>
    </i>
    <i r="1">
      <x v="3"/>
    </i>
    <i r="1">
      <x v="2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">
      <pivotArea type="all" dataOnly="0" outline="0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3000000}" name="Tableau croisé dynamique19" cacheId="184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Y6:CC19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98">
      <pivotArea type="all" dataOnly="0" outline="0" fieldPosition="0"/>
    </format>
    <format dxfId="97">
      <pivotArea field="0" type="button" dataOnly="0" labelOnly="1" outline="0" axis="axisCol" fieldPosition="0"/>
    </format>
    <format dxfId="96">
      <pivotArea type="topRight" dataOnly="0" labelOnly="1" outline="0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eau croisé dynamique13" cacheId="182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P6:DT3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1">
    <i>
      <x/>
    </i>
    <i r="1">
      <x v="18"/>
    </i>
    <i r="1">
      <x v="6"/>
    </i>
    <i r="1">
      <x v="14"/>
    </i>
    <i r="1">
      <x v="13"/>
    </i>
    <i r="1">
      <x v="17"/>
    </i>
    <i r="1">
      <x v="27"/>
    </i>
    <i r="1">
      <x v="26"/>
    </i>
    <i r="1">
      <x v="7"/>
    </i>
    <i r="1">
      <x v="19"/>
    </i>
    <i r="1">
      <x v="4"/>
    </i>
    <i r="1">
      <x v="25"/>
    </i>
    <i r="1">
      <x v="24"/>
    </i>
    <i r="1">
      <x v="12"/>
    </i>
    <i r="1">
      <x v="2"/>
    </i>
    <i r="1">
      <x v="3"/>
    </i>
    <i r="1">
      <x v="20"/>
    </i>
    <i r="1">
      <x v="5"/>
    </i>
    <i r="1">
      <x v="11"/>
    </i>
    <i r="1">
      <x v="10"/>
    </i>
    <i r="1">
      <x v="15"/>
    </i>
    <i r="1">
      <x v="8"/>
    </i>
    <i r="1">
      <x v="23"/>
    </i>
    <i r="1">
      <x/>
    </i>
    <i r="1">
      <x v="21"/>
    </i>
    <i r="1">
      <x v="9"/>
    </i>
    <i r="1">
      <x v="22"/>
    </i>
    <i r="1">
      <x v="28"/>
    </i>
    <i r="1">
      <x v="16"/>
    </i>
    <i r="1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03">
      <pivotArea type="all" dataOnly="0" outline="0" fieldPosition="0"/>
    </format>
    <format dxfId="102">
      <pivotArea field="0" type="button" dataOnly="0" labelOnly="1" outline="0" axis="axisCol" fieldPosition="0"/>
    </format>
    <format dxfId="101">
      <pivotArea type="topRight" dataOnly="0" labelOnly="1" outline="0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8000000}" name="Tableau croisé dynamique15" cacheId="183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Z6:DD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2"/>
    </i>
    <i r="1">
      <x v="3"/>
    </i>
    <i r="1">
      <x v="5"/>
    </i>
    <i r="1">
      <x v="4"/>
    </i>
    <i r="1">
      <x v="1"/>
    </i>
    <i r="1">
      <x v="6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4">
      <pivotArea type="all" dataOnly="0" outline="0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5" cacheId="186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T6:AX2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9">
    <i>
      <x/>
    </i>
    <i r="1">
      <x v="14"/>
    </i>
    <i r="1">
      <x v="9"/>
    </i>
    <i r="1">
      <x v="3"/>
    </i>
    <i r="1">
      <x v="16"/>
    </i>
    <i r="1">
      <x v="12"/>
    </i>
    <i r="1">
      <x/>
    </i>
    <i r="1">
      <x v="5"/>
    </i>
    <i r="1">
      <x v="6"/>
    </i>
    <i r="1">
      <x v="13"/>
    </i>
    <i r="1">
      <x v="10"/>
    </i>
    <i r="1">
      <x v="11"/>
    </i>
    <i r="1">
      <x v="4"/>
    </i>
    <i r="1">
      <x v="15"/>
    </i>
    <i r="1">
      <x v="1"/>
    </i>
    <i r="1">
      <x v="8"/>
    </i>
    <i r="1">
      <x v="7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9">
      <pivotArea type="all" dataOnly="0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4000000}" name="Tableau croisé dynamique4" cacheId="185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L6:AP38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0">
    <i>
      <x/>
    </i>
    <i r="1">
      <x v="20"/>
    </i>
    <i r="1">
      <x v="24"/>
    </i>
    <i r="1">
      <x v="26"/>
    </i>
    <i r="1">
      <x v="16"/>
    </i>
    <i r="1">
      <x v="4"/>
    </i>
    <i r="1">
      <x v="12"/>
    </i>
    <i r="1">
      <x/>
    </i>
    <i r="1">
      <x v="25"/>
    </i>
    <i r="1">
      <x v="18"/>
    </i>
    <i r="1">
      <x v="2"/>
    </i>
    <i r="1">
      <x v="15"/>
    </i>
    <i r="1">
      <x v="1"/>
    </i>
    <i r="1">
      <x v="22"/>
    </i>
    <i r="1">
      <x v="14"/>
    </i>
    <i r="1">
      <x v="5"/>
    </i>
    <i r="1">
      <x v="27"/>
    </i>
    <i r="1">
      <x v="19"/>
    </i>
    <i r="1">
      <x v="10"/>
    </i>
    <i r="1">
      <x v="21"/>
    </i>
    <i r="1">
      <x v="8"/>
    </i>
    <i r="1">
      <x v="9"/>
    </i>
    <i r="1">
      <x v="13"/>
    </i>
    <i r="1">
      <x v="6"/>
    </i>
    <i r="1">
      <x v="23"/>
    </i>
    <i r="1">
      <x v="17"/>
    </i>
    <i r="1">
      <x v="7"/>
    </i>
    <i r="1">
      <x v="3"/>
    </i>
    <i r="1">
      <x v="1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24">
      <pivotArea type="all" dataOnly="0" outline="0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A000000}" name="Tableau croisé dynamique18" cacheId="183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I6:CM6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6">
    <i>
      <x/>
    </i>
    <i r="1">
      <x v="8"/>
    </i>
    <i r="1">
      <x v="52"/>
    </i>
    <i r="1">
      <x v="30"/>
    </i>
    <i r="1">
      <x v="22"/>
    </i>
    <i r="1">
      <x v="2"/>
    </i>
    <i r="1">
      <x v="48"/>
    </i>
    <i r="1">
      <x v="10"/>
    </i>
    <i r="1">
      <x v="41"/>
    </i>
    <i r="1">
      <x v="14"/>
    </i>
    <i r="1">
      <x v="49"/>
    </i>
    <i r="1">
      <x v="36"/>
    </i>
    <i r="1">
      <x v="34"/>
    </i>
    <i r="1">
      <x v="50"/>
    </i>
    <i r="1">
      <x v="21"/>
    </i>
    <i r="1">
      <x v="13"/>
    </i>
    <i r="1">
      <x v="9"/>
    </i>
    <i r="1">
      <x v="45"/>
    </i>
    <i r="1">
      <x v="26"/>
    </i>
    <i r="1">
      <x v="27"/>
    </i>
    <i r="1">
      <x v="6"/>
    </i>
    <i r="1">
      <x v="7"/>
    </i>
    <i r="1">
      <x v="16"/>
    </i>
    <i r="1">
      <x v="37"/>
    </i>
    <i r="1">
      <x v="12"/>
    </i>
    <i r="1">
      <x v="29"/>
    </i>
    <i r="1">
      <x v="15"/>
    </i>
    <i r="1">
      <x v="42"/>
    </i>
    <i r="1">
      <x v="39"/>
    </i>
    <i r="1">
      <x v="31"/>
    </i>
    <i r="1">
      <x v="44"/>
    </i>
    <i r="1">
      <x v="47"/>
    </i>
    <i r="1">
      <x v="11"/>
    </i>
    <i r="1">
      <x v="40"/>
    </i>
    <i r="1">
      <x v="4"/>
    </i>
    <i r="1">
      <x v="53"/>
    </i>
    <i r="1">
      <x v="46"/>
    </i>
    <i r="1">
      <x v="43"/>
    </i>
    <i r="1">
      <x v="17"/>
    </i>
    <i r="1">
      <x v="3"/>
    </i>
    <i r="1">
      <x v="25"/>
    </i>
    <i r="1">
      <x v="5"/>
    </i>
    <i r="1">
      <x v="32"/>
    </i>
    <i r="1">
      <x v="1"/>
    </i>
    <i r="1">
      <x v="33"/>
    </i>
    <i r="1">
      <x v="24"/>
    </i>
    <i r="1">
      <x v="19"/>
    </i>
    <i r="1">
      <x v="38"/>
    </i>
    <i r="1">
      <x v="28"/>
    </i>
    <i r="1">
      <x v="23"/>
    </i>
    <i r="1">
      <x v="20"/>
    </i>
    <i r="1">
      <x v="18"/>
    </i>
    <i r="1">
      <x v="35"/>
    </i>
    <i r="1">
      <x/>
    </i>
    <i r="1">
      <x v="5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29">
      <pivotArea type="all" dataOnly="0" outline="0" fieldPosition="0"/>
    </format>
    <format dxfId="28">
      <pivotArea field="0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0000000}" name="Tableau croisé dynamique10" cacheId="181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N6:ER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 v="1"/>
    </i>
    <i r="1">
      <x v="2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34">
      <pivotArea type="all" dataOnly="0" outline="0" fieldPosition="0"/>
    </format>
    <format dxfId="33">
      <pivotArea field="0" type="button" dataOnly="0" labelOnly="1" outline="0" axis="axisCol" fieldPosition="0"/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6000000}" name="Tableau croisé dynamique1" cacheId="181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N6:R90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2">
    <i>
      <x/>
    </i>
    <i r="1">
      <x v="21"/>
    </i>
    <i r="1">
      <x v="1"/>
    </i>
    <i r="1">
      <x v="5"/>
    </i>
    <i r="1">
      <x v="14"/>
    </i>
    <i r="1">
      <x v="16"/>
    </i>
    <i r="1">
      <x v="24"/>
    </i>
    <i r="1">
      <x v="9"/>
    </i>
    <i r="1">
      <x v="36"/>
    </i>
    <i r="1">
      <x v="77"/>
    </i>
    <i r="1">
      <x v="53"/>
    </i>
    <i r="1">
      <x v="46"/>
    </i>
    <i r="1">
      <x v="39"/>
    </i>
    <i r="1">
      <x v="2"/>
    </i>
    <i r="1">
      <x v="45"/>
    </i>
    <i r="1">
      <x v="47"/>
    </i>
    <i r="1">
      <x v="78"/>
    </i>
    <i r="1">
      <x v="52"/>
    </i>
    <i r="1">
      <x v="28"/>
    </i>
    <i r="1">
      <x v="35"/>
    </i>
    <i r="1">
      <x v="13"/>
    </i>
    <i r="1">
      <x v="59"/>
    </i>
    <i r="1">
      <x v="75"/>
    </i>
    <i r="1">
      <x v="10"/>
    </i>
    <i r="1">
      <x v="12"/>
    </i>
    <i r="1">
      <x v="64"/>
    </i>
    <i r="1">
      <x v="7"/>
    </i>
    <i r="1">
      <x v="70"/>
    </i>
    <i r="1">
      <x v="15"/>
    </i>
    <i r="1">
      <x/>
    </i>
    <i r="1">
      <x v="56"/>
    </i>
    <i r="1">
      <x v="23"/>
    </i>
    <i r="1">
      <x v="48"/>
    </i>
    <i r="1">
      <x v="61"/>
    </i>
    <i r="1">
      <x v="63"/>
    </i>
    <i r="1">
      <x v="40"/>
    </i>
    <i r="1">
      <x v="67"/>
    </i>
    <i r="1">
      <x v="4"/>
    </i>
    <i r="1">
      <x v="18"/>
    </i>
    <i r="1">
      <x v="58"/>
    </i>
    <i r="1">
      <x v="72"/>
    </i>
    <i r="1">
      <x v="6"/>
    </i>
    <i r="1">
      <x v="11"/>
    </i>
    <i r="1">
      <x v="29"/>
    </i>
    <i r="1">
      <x v="55"/>
    </i>
    <i r="1">
      <x v="41"/>
    </i>
    <i r="1">
      <x v="76"/>
    </i>
    <i r="1">
      <x v="26"/>
    </i>
    <i r="1">
      <x v="22"/>
    </i>
    <i r="1">
      <x v="71"/>
    </i>
    <i r="1">
      <x v="30"/>
    </i>
    <i r="1">
      <x v="27"/>
    </i>
    <i r="1">
      <x v="34"/>
    </i>
    <i r="1">
      <x v="51"/>
    </i>
    <i r="1">
      <x v="79"/>
    </i>
    <i r="1">
      <x v="66"/>
    </i>
    <i r="1">
      <x v="65"/>
    </i>
    <i r="1">
      <x v="38"/>
    </i>
    <i r="1">
      <x v="37"/>
    </i>
    <i r="1">
      <x v="31"/>
    </i>
    <i r="1">
      <x v="54"/>
    </i>
    <i r="1">
      <x v="43"/>
    </i>
    <i r="1">
      <x v="49"/>
    </i>
    <i r="1">
      <x v="42"/>
    </i>
    <i r="1">
      <x v="20"/>
    </i>
    <i r="1">
      <x v="74"/>
    </i>
    <i r="1">
      <x v="68"/>
    </i>
    <i r="1">
      <x v="69"/>
    </i>
    <i r="1">
      <x v="3"/>
    </i>
    <i r="1">
      <x v="44"/>
    </i>
    <i r="1">
      <x v="60"/>
    </i>
    <i r="1">
      <x v="73"/>
    </i>
    <i r="1">
      <x v="19"/>
    </i>
    <i r="1">
      <x v="62"/>
    </i>
    <i r="1">
      <x v="8"/>
    </i>
    <i r="1">
      <x v="33"/>
    </i>
    <i r="1">
      <x v="17"/>
    </i>
    <i r="1">
      <x v="32"/>
    </i>
    <i r="1">
      <x v="25"/>
    </i>
    <i r="1">
      <x v="57"/>
    </i>
    <i r="1">
      <x v="5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39">
      <pivotArea type="all" dataOnly="0" outline="0" fieldPosition="0"/>
    </format>
    <format dxfId="38">
      <pivotArea field="0" type="button" dataOnly="0" labelOnly="1" outline="0" axis="axisCol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9000000}" name="Tableau croisé dynamique9" cacheId="187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V6:EZ8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9">
    <i>
      <x/>
    </i>
    <i r="1">
      <x v="58"/>
    </i>
    <i r="1">
      <x v="6"/>
    </i>
    <i r="1">
      <x v="51"/>
    </i>
    <i r="1">
      <x v="29"/>
    </i>
    <i r="1">
      <x v="42"/>
    </i>
    <i r="1">
      <x v="76"/>
    </i>
    <i r="1">
      <x v="15"/>
    </i>
    <i r="1">
      <x v="73"/>
    </i>
    <i r="1">
      <x v="3"/>
    </i>
    <i r="1">
      <x v="63"/>
    </i>
    <i r="1">
      <x v="17"/>
    </i>
    <i r="1">
      <x v="34"/>
    </i>
    <i r="1">
      <x v="40"/>
    </i>
    <i r="1">
      <x v="41"/>
    </i>
    <i r="1">
      <x v="36"/>
    </i>
    <i r="1">
      <x v="20"/>
    </i>
    <i r="1">
      <x v="69"/>
    </i>
    <i r="1">
      <x v="1"/>
    </i>
    <i r="1">
      <x v="7"/>
    </i>
    <i r="1">
      <x v="33"/>
    </i>
    <i r="1">
      <x v="45"/>
    </i>
    <i r="1">
      <x v="5"/>
    </i>
    <i r="1">
      <x v="52"/>
    </i>
    <i r="1">
      <x v="70"/>
    </i>
    <i r="1">
      <x v="62"/>
    </i>
    <i r="1">
      <x v="4"/>
    </i>
    <i r="1">
      <x v="44"/>
    </i>
    <i r="1">
      <x v="53"/>
    </i>
    <i r="1">
      <x v="65"/>
    </i>
    <i r="1">
      <x v="60"/>
    </i>
    <i r="1">
      <x v="47"/>
    </i>
    <i r="1">
      <x v="9"/>
    </i>
    <i r="1">
      <x v="50"/>
    </i>
    <i r="1">
      <x v="25"/>
    </i>
    <i r="1">
      <x v="39"/>
    </i>
    <i r="1">
      <x v="10"/>
    </i>
    <i r="1">
      <x v="61"/>
    </i>
    <i r="1">
      <x v="68"/>
    </i>
    <i r="1">
      <x v="22"/>
    </i>
    <i r="1">
      <x v="54"/>
    </i>
    <i r="1">
      <x v="32"/>
    </i>
    <i r="1">
      <x v="26"/>
    </i>
    <i r="1">
      <x v="49"/>
    </i>
    <i r="1">
      <x v="74"/>
    </i>
    <i r="1">
      <x v="48"/>
    </i>
    <i r="1">
      <x v="43"/>
    </i>
    <i r="1">
      <x v="30"/>
    </i>
    <i r="1">
      <x v="24"/>
    </i>
    <i r="1">
      <x v="66"/>
    </i>
    <i r="1">
      <x v="35"/>
    </i>
    <i r="1">
      <x v="59"/>
    </i>
    <i r="1">
      <x v="37"/>
    </i>
    <i r="1">
      <x v="21"/>
    </i>
    <i r="1">
      <x v="14"/>
    </i>
    <i r="1">
      <x v="46"/>
    </i>
    <i r="1">
      <x v="18"/>
    </i>
    <i r="1">
      <x v="16"/>
    </i>
    <i r="1">
      <x v="12"/>
    </i>
    <i r="1">
      <x v="11"/>
    </i>
    <i r="1">
      <x v="28"/>
    </i>
    <i r="1">
      <x v="57"/>
    </i>
    <i r="1">
      <x v="27"/>
    </i>
    <i r="1">
      <x v="75"/>
    </i>
    <i r="1">
      <x v="56"/>
    </i>
    <i r="1">
      <x v="2"/>
    </i>
    <i r="1">
      <x v="23"/>
    </i>
    <i r="1">
      <x v="55"/>
    </i>
    <i r="1">
      <x/>
    </i>
    <i r="1">
      <x v="19"/>
    </i>
    <i r="1">
      <x v="13"/>
    </i>
    <i r="1">
      <x v="67"/>
    </i>
    <i r="1">
      <x v="31"/>
    </i>
    <i r="1">
      <x v="71"/>
    </i>
    <i r="1">
      <x v="72"/>
    </i>
    <i r="1">
      <x v="38"/>
    </i>
    <i r="1">
      <x v="8"/>
    </i>
    <i r="1">
      <x v="6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44">
      <pivotArea type="all" dataOnly="0" outline="0" fieldPosition="0"/>
    </format>
    <format dxfId="43">
      <pivotArea field="0" type="button" dataOnly="0" labelOnly="1" outline="0" axis="axisCol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0" count="0"/>
        </references>
      </pivotArea>
    </format>
    <format dxfId="4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nregistrement_Mois" xr10:uid="{00000000-0013-0000-FFFF-FFFF01000000}" sourceName="[DIM_DateEnregistrement].[Enregistrement_Mois]">
  <pivotTables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7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25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2093695549">
      <levels count="2">
        <level uniqueName="[DIM_DateEnregistrement].[Enregistrement_Mois].[(All)]" sourceCaption="(All)" count="0"/>
        <level uniqueName="[DIM_DateEnregistrement].[Enregistrement_Mois].[Enregistrement_Mois]" sourceCaption="Enregistrement_Mois" count="12">
          <ranges>
            <range startItem="0">
              <i n="[DIM_DateEnregistrement].[Enregistrement_Mois].&amp;[01]" c="01"/>
              <i n="[DIM_DateEnregistrement].[Enregistrement_Mois].&amp;[02]" c="02"/>
              <i n="[DIM_DateEnregistrement].[Enregistrement_Mois].&amp;[03]" c="03"/>
              <i n="[DIM_DateEnregistrement].[Enregistrement_Mois].&amp;[04]" c="04"/>
              <i n="[DIM_DateEnregistrement].[Enregistrement_Mois].&amp;[05]" c="05"/>
              <i n="[DIM_DateEnregistrement].[Enregistrement_Mois].&amp;[06]" c="06"/>
              <i n="[DIM_DateEnregistrement].[Enregistrement_Mois].&amp;[07]" c="07"/>
              <i n="[DIM_DateEnregistrement].[Enregistrement_Mois].&amp;[08]" c="08"/>
              <i n="[DIM_DateEnregistrement].[Enregistrement_Mois].&amp;[09]" c="09"/>
              <i n="[DIM_DateEnregistrement].[Enregistrement_Mois].&amp;[10]" c="10"/>
              <i n="[DIM_DateEnregistrement].[Enregistrement_Mois].&amp;[11]" c="11"/>
              <i n="[DIM_DateEnregistrement].[Enregistrement_Mois].&amp;[12]" c="12"/>
            </range>
          </ranges>
        </level>
      </levels>
      <selections count="4">
        <selection n="[DIM_DateEnregistrement].[Enregistrement_Mois].&amp;[01]"/>
        <selection n="[DIM_DateEnregistrement].[Enregistrement_Mois].&amp;[02]"/>
        <selection n="[DIM_DateEnregistrement].[Enregistrement_Mois].&amp;[03]"/>
        <selection n="[DIM_DateEnregistrement].[Enregistrement_Mois].&amp;[04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ee" xr10:uid="{00000000-0013-0000-FFFF-FFFF02000000}" sourceName="[DIM_AnneeDeclaration].[Annee]">
  <pivotTables>
    <pivotTable tabId="4" name="Tableau croisé dynamique17"/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2093695549">
      <levels count="2">
        <level uniqueName="[DIM_AnneeDeclaration].[Annee].[(All)]" sourceCaption="(All)" count="0"/>
        <level uniqueName="[DIM_AnneeDeclaration].[Annee].[Annee]" sourceCaption="Annee" count="32">
          <ranges>
            <range startItem="0">
              <i n="[DIM_AnneeDeclaration].[Annee].&amp;[2014]" c="2014"/>
              <i n="[DIM_AnneeDeclaration].[Annee].&amp;[2015]" c="2015"/>
              <i n="[DIM_AnneeDeclaration].[Annee].&amp;[2016]" c="2016"/>
              <i n="[DIM_AnneeDeclaration].[Annee].&amp;[2017]" c="2017"/>
              <i n="[DIM_AnneeDeclaration].[Annee].&amp;[2018]" c="2018"/>
              <i n="[DIM_AnneeDeclaration].[Annee].&amp;[2019]" c="2019"/>
              <i n="[DIM_AnneeDeclaration].[Annee].&amp;[2020]" c="2020"/>
              <i n="[DIM_AnneeDeclaration].[Annee].&amp;[2021]" c="2021"/>
              <i n="[DIM_AnneeDeclaration].[Annee].&amp;[2022]" c="2022"/>
              <i n="[DIM_AnneeDeclaration].[Annee].&amp;[2023]" c="2023"/>
              <i n="[DIM_AnneeDeclaration].[Annee].&amp;[2024]" c="2024"/>
              <i n="[DIM_AnneeDeclaration].[Annee].&amp;[2025]" c="2025"/>
              <i n="[DIM_AnneeDeclaration].[Annee].&amp;[2026]" c="2026"/>
              <i n="[DIM_AnneeDeclaration].[Annee].&amp;[2010]" c="2010" nd="1"/>
              <i n="[DIM_AnneeDeclaration].[Annee].&amp;[2011]" c="2011" nd="1"/>
              <i n="[DIM_AnneeDeclaration].[Annee].&amp;[2012]" c="2012" nd="1"/>
              <i n="[DIM_AnneeDeclaration].[Annee].&amp;[2013]" c="2013" nd="1"/>
              <i n="[DIM_AnneeDeclaration].[Annee].&amp;[2027]" c="2027" nd="1"/>
              <i n="[DIM_AnneeDeclaration].[Annee].&amp;[2028]" c="2028" nd="1"/>
              <i n="[DIM_AnneeDeclaration].[Annee].&amp;[2029]" c="2029" nd="1"/>
              <i n="[DIM_AnneeDeclaration].[Annee].&amp;[2030]" c="2030" nd="1"/>
              <i n="[DIM_AnneeDeclaration].[Annee].&amp;[2031]" c="2031" nd="1"/>
              <i n="[DIM_AnneeDeclaration].[Annee].&amp;[2032]" c="2032" nd="1"/>
              <i n="[DIM_AnneeDeclaration].[Annee].&amp;[2033]" c="2033" nd="1"/>
              <i n="[DIM_AnneeDeclaration].[Annee].&amp;[2034]" c="2034" nd="1"/>
              <i n="[DIM_AnneeDeclaration].[Annee].&amp;[2035]" c="2035" nd="1"/>
              <i n="[DIM_AnneeDeclaration].[Annee].&amp;[2036]" c="2036" nd="1"/>
              <i n="[DIM_AnneeDeclaration].[Annee].&amp;[2037]" c="2037" nd="1"/>
              <i n="[DIM_AnneeDeclaration].[Annee].&amp;[2038]" c="2038" nd="1"/>
              <i n="[DIM_AnneeDeclaration].[Annee].&amp;[2039]" c="2039" nd="1"/>
              <i n="[DIM_AnneeDeclaration].[Annee].&amp;[2040]" c="2040" nd="1"/>
              <i n="[DIM_AnneeDeclaration].[Annee].[All].UNKNOWNMEMBER" c="Unknown" nd="1"/>
            </range>
          </ranges>
        </level>
      </levels>
      <selections count="2">
        <selection n="[DIM_AnneeDeclaration].[Annee].&amp;[2025]"/>
        <selection n="[DIM_AnneeDeclaration].[Annee].&amp;[2026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" xr10:uid="{00000000-0014-0000-FFFF-FFFF01000000}" cache="Segment_Enregistrement_Mois" caption="Enregistrement_Mois" level="1" rowHeight="241300"/>
  <slicer name="Annee" xr10:uid="{00000000-0014-0000-FFFF-FFFF02000000}" cache="Segment_Annee" caption="Annee" startItem="6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3" xr10:uid="{00000000-0014-0000-FFFF-FFFF03000000}" cache="Segment_Enregistrement_Mois" caption="Enregistrement_Mois" level="1" rowHeight="241300"/>
  <slicer name="Annee 1" xr10:uid="{00000000-0014-0000-FFFF-FFFF04000000}" cache="Segment_Annee" caption="Annee" startItem="6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1" xr10:uid="{00000000-0014-0000-FFFF-FFFF05000000}" cache="Segment_Enregistrement_Mois" caption="Enregistrement_Mois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2" xr10:uid="{00000000-0014-0000-FFFF-FFFF06000000}" cache="Segment_Enregistrement_Mois" caption="Enregistrement_Mois" level="1" rowHeight="241300"/>
</slicer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microsoft.com/office/2007/relationships/slicer" Target="../slicers/slicer1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03"/>
  <sheetViews>
    <sheetView zoomScale="70" zoomScaleNormal="70" workbookViewId="0">
      <selection activeCell="B17" sqref="B17"/>
    </sheetView>
  </sheetViews>
  <sheetFormatPr baseColWidth="10" defaultRowHeight="15" x14ac:dyDescent="0.25"/>
  <cols>
    <col min="1" max="1" width="23.42578125" bestFit="1" customWidth="1"/>
    <col min="2" max="2" width="23.5703125" customWidth="1"/>
    <col min="3" max="3" width="18.140625" bestFit="1" customWidth="1"/>
    <col min="6" max="6" width="66.42578125" bestFit="1" customWidth="1"/>
    <col min="7" max="7" width="26.42578125" bestFit="1" customWidth="1"/>
    <col min="8" max="8" width="20.28515625" bestFit="1" customWidth="1"/>
    <col min="9" max="9" width="18.7109375" bestFit="1" customWidth="1"/>
    <col min="10" max="10" width="20.28515625" bestFit="1" customWidth="1"/>
    <col min="11" max="11" width="19.42578125" style="7" bestFit="1" customWidth="1"/>
    <col min="14" max="14" width="76.85546875" bestFit="1" customWidth="1"/>
    <col min="15" max="15" width="26.42578125" bestFit="1" customWidth="1"/>
    <col min="16" max="16" width="20.28515625" bestFit="1" customWidth="1"/>
    <col min="17" max="17" width="18.7109375" bestFit="1" customWidth="1"/>
    <col min="18" max="18" width="20.28515625" bestFit="1" customWidth="1"/>
    <col min="19" max="19" width="20.42578125" bestFit="1" customWidth="1"/>
    <col min="22" max="22" width="53.42578125" bestFit="1" customWidth="1"/>
    <col min="23" max="23" width="26.42578125" bestFit="1" customWidth="1"/>
    <col min="24" max="24" width="20.28515625" bestFit="1" customWidth="1"/>
    <col min="25" max="25" width="18.7109375" bestFit="1" customWidth="1"/>
    <col min="26" max="26" width="20.28515625" bestFit="1" customWidth="1"/>
    <col min="27" max="28" width="20.28515625" customWidth="1"/>
    <col min="30" max="30" width="23.42578125" bestFit="1" customWidth="1"/>
    <col min="31" max="31" width="26.42578125" bestFit="1" customWidth="1"/>
    <col min="32" max="32" width="20.28515625" bestFit="1" customWidth="1"/>
    <col min="33" max="33" width="18.7109375" bestFit="1" customWidth="1"/>
    <col min="34" max="34" width="20.28515625" bestFit="1" customWidth="1"/>
    <col min="35" max="35" width="15.85546875" style="7" bestFit="1" customWidth="1"/>
    <col min="38" max="38" width="58.7109375" bestFit="1" customWidth="1"/>
    <col min="39" max="39" width="26.42578125" bestFit="1" customWidth="1"/>
    <col min="40" max="40" width="20.28515625" bestFit="1" customWidth="1"/>
    <col min="41" max="41" width="18.7109375" bestFit="1" customWidth="1"/>
    <col min="42" max="42" width="20.28515625" bestFit="1" customWidth="1"/>
    <col min="43" max="43" width="18.42578125" style="7" bestFit="1" customWidth="1"/>
    <col min="45" max="45" width="32.28515625" bestFit="1" customWidth="1"/>
    <col min="46" max="46" width="71.5703125" bestFit="1" customWidth="1"/>
    <col min="47" max="47" width="26.42578125" bestFit="1" customWidth="1"/>
    <col min="48" max="48" width="20.28515625" bestFit="1" customWidth="1"/>
    <col min="49" max="49" width="18.7109375" bestFit="1" customWidth="1"/>
    <col min="50" max="50" width="20.28515625" bestFit="1" customWidth="1"/>
    <col min="51" max="51" width="20" bestFit="1" customWidth="1"/>
    <col min="54" max="54" width="85.42578125" bestFit="1" customWidth="1"/>
    <col min="55" max="55" width="26.42578125" bestFit="1" customWidth="1"/>
    <col min="56" max="56" width="20.28515625" bestFit="1" customWidth="1"/>
    <col min="57" max="57" width="18.7109375" bestFit="1" customWidth="1"/>
    <col min="58" max="58" width="20.28515625" bestFit="1" customWidth="1"/>
    <col min="59" max="59" width="21" style="7" bestFit="1" customWidth="1"/>
    <col min="62" max="62" width="46.7109375" bestFit="1" customWidth="1"/>
    <col min="63" max="63" width="26.42578125" bestFit="1" customWidth="1"/>
    <col min="64" max="64" width="20.28515625" bestFit="1" customWidth="1"/>
    <col min="65" max="65" width="18.7109375" bestFit="1" customWidth="1"/>
    <col min="66" max="66" width="20.28515625" bestFit="1" customWidth="1"/>
    <col min="67" max="69" width="20.28515625" customWidth="1"/>
    <col min="70" max="70" width="84.42578125" bestFit="1" customWidth="1"/>
    <col min="71" max="71" width="26.42578125" bestFit="1" customWidth="1"/>
    <col min="72" max="72" width="20.28515625" bestFit="1" customWidth="1"/>
    <col min="73" max="73" width="18.7109375" bestFit="1" customWidth="1"/>
    <col min="74" max="74" width="20.28515625" bestFit="1" customWidth="1"/>
    <col min="75" max="76" width="20.28515625" customWidth="1"/>
    <col min="77" max="77" width="44.28515625" bestFit="1" customWidth="1"/>
    <col min="78" max="78" width="26.42578125" bestFit="1" customWidth="1"/>
    <col min="79" max="79" width="20.7109375" bestFit="1" customWidth="1"/>
    <col min="80" max="80" width="19.28515625" bestFit="1" customWidth="1"/>
    <col min="81" max="81" width="20.7109375" bestFit="1" customWidth="1"/>
    <col min="82" max="82" width="20.28515625" customWidth="1"/>
    <col min="83" max="83" width="20.28515625" style="29" customWidth="1"/>
    <col min="84" max="86" width="20.28515625" customWidth="1"/>
    <col min="87" max="87" width="66.42578125" bestFit="1" customWidth="1"/>
    <col min="88" max="88" width="26.42578125" bestFit="1" customWidth="1"/>
    <col min="89" max="89" width="20.28515625" bestFit="1" customWidth="1"/>
    <col min="90" max="90" width="18.7109375" bestFit="1" customWidth="1"/>
    <col min="91" max="91" width="20.28515625" bestFit="1" customWidth="1"/>
    <col min="92" max="92" width="20" style="7" bestFit="1" customWidth="1"/>
    <col min="96" max="96" width="76.85546875" bestFit="1" customWidth="1"/>
    <col min="97" max="97" width="26.42578125" bestFit="1" customWidth="1"/>
    <col min="98" max="98" width="20.28515625" bestFit="1" customWidth="1"/>
    <col min="99" max="99" width="18.7109375" bestFit="1" customWidth="1"/>
    <col min="100" max="100" width="20.28515625" bestFit="1" customWidth="1"/>
    <col min="101" max="101" width="20" style="7" bestFit="1" customWidth="1"/>
    <col min="104" max="104" width="53.42578125" bestFit="1" customWidth="1"/>
    <col min="105" max="105" width="26.42578125" bestFit="1" customWidth="1"/>
    <col min="106" max="106" width="20.28515625" bestFit="1" customWidth="1"/>
    <col min="107" max="107" width="19.28515625" bestFit="1" customWidth="1"/>
    <col min="108" max="108" width="20.28515625" bestFit="1" customWidth="1"/>
    <col min="109" max="109" width="21" style="7" bestFit="1" customWidth="1"/>
    <col min="112" max="112" width="23.42578125" bestFit="1" customWidth="1"/>
    <col min="113" max="113" width="26.42578125" bestFit="1" customWidth="1"/>
    <col min="114" max="114" width="20.28515625" bestFit="1" customWidth="1"/>
    <col min="115" max="115" width="18.7109375" bestFit="1" customWidth="1"/>
    <col min="116" max="116" width="20.28515625" bestFit="1" customWidth="1"/>
    <col min="117" max="117" width="18.42578125" style="7" bestFit="1" customWidth="1"/>
    <col min="120" max="120" width="58.7109375" bestFit="1" customWidth="1"/>
    <col min="121" max="121" width="26.42578125" bestFit="1" customWidth="1"/>
    <col min="122" max="122" width="20.28515625" bestFit="1" customWidth="1"/>
    <col min="123" max="123" width="18.7109375" bestFit="1" customWidth="1"/>
    <col min="124" max="124" width="20.28515625" bestFit="1" customWidth="1"/>
    <col min="125" max="125" width="20" style="7" bestFit="1" customWidth="1"/>
    <col min="128" max="128" width="71.5703125" bestFit="1" customWidth="1"/>
    <col min="129" max="129" width="26.42578125" bestFit="1" customWidth="1"/>
    <col min="130" max="130" width="20.28515625" bestFit="1" customWidth="1"/>
    <col min="131" max="131" width="18.7109375" bestFit="1" customWidth="1"/>
    <col min="132" max="132" width="20.28515625" bestFit="1" customWidth="1"/>
    <col min="133" max="133" width="20" style="7" bestFit="1" customWidth="1"/>
    <col min="136" max="136" width="85.42578125" bestFit="1" customWidth="1"/>
    <col min="137" max="137" width="26.42578125" bestFit="1" customWidth="1"/>
    <col min="138" max="138" width="20.28515625" bestFit="1" customWidth="1"/>
    <col min="139" max="139" width="18.7109375" bestFit="1" customWidth="1"/>
    <col min="140" max="140" width="20.28515625" bestFit="1" customWidth="1"/>
    <col min="141" max="141" width="20" style="7" bestFit="1" customWidth="1"/>
    <col min="144" max="144" width="46.7109375" bestFit="1" customWidth="1"/>
    <col min="145" max="145" width="26.42578125" bestFit="1" customWidth="1"/>
    <col min="146" max="146" width="20.28515625" bestFit="1" customWidth="1"/>
    <col min="147" max="147" width="18.7109375" bestFit="1" customWidth="1"/>
    <col min="148" max="148" width="20.28515625" bestFit="1" customWidth="1"/>
    <col min="149" max="151" width="20.28515625" customWidth="1"/>
    <col min="152" max="152" width="84.42578125" bestFit="1" customWidth="1"/>
    <col min="153" max="153" width="26.42578125" bestFit="1" customWidth="1"/>
    <col min="154" max="154" width="20.28515625" bestFit="1" customWidth="1"/>
    <col min="155" max="155" width="18.7109375" bestFit="1" customWidth="1"/>
    <col min="156" max="156" width="20.28515625" bestFit="1" customWidth="1"/>
    <col min="157" max="157" width="20" style="7" bestFit="1" customWidth="1"/>
    <col min="159" max="159" width="44.28515625" bestFit="1" customWidth="1"/>
    <col min="160" max="160" width="26.42578125" bestFit="1" customWidth="1"/>
    <col min="161" max="161" width="20.7109375" bestFit="1" customWidth="1"/>
    <col min="162" max="162" width="19.28515625" bestFit="1" customWidth="1"/>
    <col min="163" max="163" width="20.7109375" bestFit="1" customWidth="1"/>
  </cols>
  <sheetData>
    <row r="1" spans="1:163" ht="15.75" x14ac:dyDescent="0.25">
      <c r="A1" s="42" t="str">
        <f>VLOOKUP($A$4,REF!$E$3:$H$15,4,FALSE)&amp;" 2026*"</f>
        <v>Janvier - Avril 2026*</v>
      </c>
      <c r="B1" s="42"/>
      <c r="C1" s="42" t="str">
        <f>VLOOKUP($A$4,REF!$E$3:$H$15,4,FALSE)&amp;" 2025"</f>
        <v>Janvier - Avril 2025</v>
      </c>
      <c r="D1" s="42"/>
      <c r="BY1" s="24" t="s">
        <v>206</v>
      </c>
      <c r="BZ1" s="25" t="s" vm="1">
        <v>207</v>
      </c>
    </row>
    <row r="2" spans="1:163" ht="15.75" x14ac:dyDescent="0.25">
      <c r="F2" s="24" t="s">
        <v>206</v>
      </c>
      <c r="G2" s="25" t="s" vm="1">
        <v>207</v>
      </c>
      <c r="N2" s="24" t="s">
        <v>206</v>
      </c>
      <c r="O2" s="25" t="s" vm="1">
        <v>207</v>
      </c>
      <c r="V2" s="24" t="s">
        <v>206</v>
      </c>
      <c r="W2" s="25" t="s" vm="1">
        <v>207</v>
      </c>
      <c r="AD2" s="24" t="s">
        <v>206</v>
      </c>
      <c r="AE2" s="25" t="s" vm="1">
        <v>207</v>
      </c>
      <c r="AL2" s="24" t="s">
        <v>206</v>
      </c>
      <c r="AM2" s="25" t="s" vm="1">
        <v>207</v>
      </c>
      <c r="AT2" s="24" t="s">
        <v>206</v>
      </c>
      <c r="AU2" s="25" t="s" vm="1">
        <v>207</v>
      </c>
      <c r="BB2" s="24" t="s">
        <v>206</v>
      </c>
      <c r="BC2" s="25" t="s" vm="1">
        <v>207</v>
      </c>
      <c r="BJ2" s="24" t="s">
        <v>206</v>
      </c>
      <c r="BK2" s="25" t="s" vm="1">
        <v>207</v>
      </c>
      <c r="BR2" s="24" t="s">
        <v>206</v>
      </c>
      <c r="BS2" s="25" t="s" vm="1">
        <v>207</v>
      </c>
      <c r="BY2" s="24" t="s">
        <v>214</v>
      </c>
      <c r="BZ2" s="25" t="s" vm="2">
        <v>212</v>
      </c>
      <c r="CI2" s="24" t="s">
        <v>206</v>
      </c>
      <c r="CJ2" s="25" t="s" vm="1">
        <v>207</v>
      </c>
      <c r="CR2" s="24" t="s">
        <v>206</v>
      </c>
      <c r="CS2" s="25" t="s" vm="1">
        <v>207</v>
      </c>
      <c r="CZ2" s="24" t="s">
        <v>206</v>
      </c>
      <c r="DA2" s="25" t="s" vm="1">
        <v>207</v>
      </c>
      <c r="DH2" s="24" t="s">
        <v>206</v>
      </c>
      <c r="DI2" s="25" t="s" vm="1">
        <v>207</v>
      </c>
      <c r="DP2" s="24" t="s">
        <v>206</v>
      </c>
      <c r="DQ2" s="25" t="s" vm="1">
        <v>207</v>
      </c>
      <c r="DX2" s="24" t="s">
        <v>206</v>
      </c>
      <c r="DY2" s="25" t="s" vm="1">
        <v>207</v>
      </c>
      <c r="EF2" s="24" t="s">
        <v>206</v>
      </c>
      <c r="EG2" s="25" t="s" vm="1">
        <v>207</v>
      </c>
      <c r="EN2" s="24" t="s">
        <v>206</v>
      </c>
      <c r="EO2" s="25" t="s" vm="1">
        <v>207</v>
      </c>
      <c r="EV2" s="24" t="s">
        <v>206</v>
      </c>
      <c r="EW2" s="25" t="s" vm="1">
        <v>207</v>
      </c>
    </row>
    <row r="3" spans="1:163" ht="15.75" x14ac:dyDescent="0.25">
      <c r="F3" s="24" t="s">
        <v>214</v>
      </c>
      <c r="G3" s="25" t="s" vm="2">
        <v>212</v>
      </c>
      <c r="N3" s="24" t="s">
        <v>214</v>
      </c>
      <c r="O3" s="25" t="s" vm="2">
        <v>212</v>
      </c>
      <c r="V3" s="24" t="s">
        <v>214</v>
      </c>
      <c r="W3" s="25" t="s" vm="2">
        <v>212</v>
      </c>
      <c r="AD3" s="24" t="s">
        <v>214</v>
      </c>
      <c r="AE3" s="25" t="s" vm="2">
        <v>212</v>
      </c>
      <c r="AL3" s="24" t="s">
        <v>214</v>
      </c>
      <c r="AM3" s="25" t="s" vm="2">
        <v>212</v>
      </c>
      <c r="AT3" s="24" t="s">
        <v>214</v>
      </c>
      <c r="AU3" s="25" t="s" vm="2">
        <v>212</v>
      </c>
      <c r="BB3" s="24" t="s">
        <v>214</v>
      </c>
      <c r="BC3" s="25" t="s" vm="2">
        <v>212</v>
      </c>
      <c r="BJ3" s="24" t="s">
        <v>214</v>
      </c>
      <c r="BK3" s="25" t="s" vm="2">
        <v>212</v>
      </c>
      <c r="BR3" s="24" t="s">
        <v>214</v>
      </c>
      <c r="BS3" s="25" t="s" vm="2">
        <v>212</v>
      </c>
      <c r="BY3" s="24" t="s">
        <v>358</v>
      </c>
      <c r="BZ3" s="25" t="s" vm="5">
        <v>460</v>
      </c>
      <c r="CI3" s="24" t="s">
        <v>214</v>
      </c>
      <c r="CJ3" s="25" t="s" vm="3">
        <v>211</v>
      </c>
      <c r="CR3" s="24" t="s">
        <v>214</v>
      </c>
      <c r="CS3" s="25" t="s" vm="3">
        <v>211</v>
      </c>
      <c r="CZ3" s="24" t="s">
        <v>214</v>
      </c>
      <c r="DA3" s="25" t="s" vm="3">
        <v>211</v>
      </c>
      <c r="DH3" s="24" t="s">
        <v>214</v>
      </c>
      <c r="DI3" s="25" t="s" vm="3">
        <v>211</v>
      </c>
      <c r="DP3" s="24" t="s">
        <v>214</v>
      </c>
      <c r="DQ3" s="25" t="s" vm="3">
        <v>211</v>
      </c>
      <c r="DX3" s="24" t="s">
        <v>214</v>
      </c>
      <c r="DY3" s="25" t="s" vm="3">
        <v>211</v>
      </c>
      <c r="EF3" s="24" t="s">
        <v>214</v>
      </c>
      <c r="EG3" s="25" t="s" vm="3">
        <v>211</v>
      </c>
      <c r="EN3" s="24" t="s">
        <v>214</v>
      </c>
      <c r="EO3" s="25" t="s" vm="3">
        <v>211</v>
      </c>
      <c r="EV3" s="24" t="s">
        <v>214</v>
      </c>
      <c r="EW3" s="25" t="s" vm="3">
        <v>211</v>
      </c>
      <c r="FC3" s="24" t="s">
        <v>206</v>
      </c>
      <c r="FD3" s="25" t="s" vm="1">
        <v>207</v>
      </c>
    </row>
    <row r="4" spans="1:163" ht="15.75" x14ac:dyDescent="0.25">
      <c r="A4">
        <f>COUNTA($A$9:$A$20)</f>
        <v>4</v>
      </c>
      <c r="F4" s="24" t="s">
        <v>358</v>
      </c>
      <c r="G4" s="25" t="s" vm="5">
        <v>460</v>
      </c>
      <c r="N4" s="24" t="s">
        <v>358</v>
      </c>
      <c r="O4" s="25" t="s" vm="5">
        <v>460</v>
      </c>
      <c r="V4" s="24" t="s">
        <v>358</v>
      </c>
      <c r="W4" s="25" t="s" vm="5">
        <v>460</v>
      </c>
      <c r="AD4" s="24" t="s">
        <v>358</v>
      </c>
      <c r="AE4" s="25" t="s" vm="5">
        <v>460</v>
      </c>
      <c r="AL4" s="24" t="s">
        <v>358</v>
      </c>
      <c r="AM4" s="25" t="s" vm="5">
        <v>460</v>
      </c>
      <c r="AT4" s="24" t="s">
        <v>358</v>
      </c>
      <c r="AU4" s="25" t="s" vm="5">
        <v>460</v>
      </c>
      <c r="BB4" s="24" t="s">
        <v>358</v>
      </c>
      <c r="BC4" s="25" t="s" vm="5">
        <v>460</v>
      </c>
      <c r="BJ4" s="24" t="s">
        <v>358</v>
      </c>
      <c r="BK4" s="25" t="s" vm="5">
        <v>460</v>
      </c>
      <c r="BR4" s="24" t="s">
        <v>358</v>
      </c>
      <c r="BS4" s="25" t="s" vm="5">
        <v>460</v>
      </c>
      <c r="BY4" s="24" t="s">
        <v>370</v>
      </c>
      <c r="BZ4" s="25" t="s" vm="4">
        <v>371</v>
      </c>
      <c r="CI4" s="24" t="s">
        <v>358</v>
      </c>
      <c r="CJ4" s="25" t="s" vm="5">
        <v>460</v>
      </c>
      <c r="CR4" s="24" t="s">
        <v>358</v>
      </c>
      <c r="CS4" s="25" t="s" vm="5">
        <v>460</v>
      </c>
      <c r="CZ4" s="24" t="s">
        <v>358</v>
      </c>
      <c r="DA4" s="25" t="s" vm="5">
        <v>460</v>
      </c>
      <c r="DH4" s="24" t="s">
        <v>358</v>
      </c>
      <c r="DI4" s="25" t="s" vm="5">
        <v>460</v>
      </c>
      <c r="DP4" s="24" t="s">
        <v>358</v>
      </c>
      <c r="DQ4" s="25" t="s" vm="5">
        <v>460</v>
      </c>
      <c r="DX4" s="24" t="s">
        <v>358</v>
      </c>
      <c r="DY4" s="25" t="s" vm="5">
        <v>460</v>
      </c>
      <c r="EF4" s="24" t="s">
        <v>358</v>
      </c>
      <c r="EG4" s="25" t="s" vm="5">
        <v>460</v>
      </c>
      <c r="EN4" s="24" t="s">
        <v>358</v>
      </c>
      <c r="EO4" s="25" t="s" vm="5">
        <v>460</v>
      </c>
      <c r="EV4" s="24" t="s">
        <v>358</v>
      </c>
      <c r="EW4" s="25" t="s" vm="5">
        <v>460</v>
      </c>
      <c r="FC4" s="24" t="s">
        <v>214</v>
      </c>
      <c r="FD4" s="25" t="s" vm="3">
        <v>211</v>
      </c>
    </row>
    <row r="5" spans="1:163" ht="15.75" x14ac:dyDescent="0.25">
      <c r="FC5" s="24" t="s">
        <v>358</v>
      </c>
      <c r="FD5" s="25" t="s" vm="5">
        <v>460</v>
      </c>
    </row>
    <row r="6" spans="1:163" ht="15.75" x14ac:dyDescent="0.25">
      <c r="F6" s="25"/>
      <c r="G6" s="24" t="s">
        <v>209</v>
      </c>
      <c r="H6" s="25"/>
      <c r="I6" s="25"/>
      <c r="J6" s="25"/>
      <c r="N6" s="25"/>
      <c r="O6" s="24" t="s">
        <v>209</v>
      </c>
      <c r="P6" s="25"/>
      <c r="Q6" s="25"/>
      <c r="R6" s="25"/>
      <c r="V6" s="25"/>
      <c r="W6" s="24" t="s">
        <v>209</v>
      </c>
      <c r="X6" s="25"/>
      <c r="Y6" s="25"/>
      <c r="Z6" s="25"/>
      <c r="AA6" s="25"/>
      <c r="AB6" s="25"/>
      <c r="AD6" s="25"/>
      <c r="AE6" s="24" t="s">
        <v>209</v>
      </c>
      <c r="AF6" s="25"/>
      <c r="AG6" s="25"/>
      <c r="AH6" s="25"/>
      <c r="AL6" s="25"/>
      <c r="AM6" s="24" t="s">
        <v>209</v>
      </c>
      <c r="AN6" s="25"/>
      <c r="AO6" s="25"/>
      <c r="AP6" s="25"/>
      <c r="AT6" s="25"/>
      <c r="AU6" s="24" t="s">
        <v>209</v>
      </c>
      <c r="AV6" s="25"/>
      <c r="AW6" s="25"/>
      <c r="AX6" s="25"/>
      <c r="BB6" s="25"/>
      <c r="BC6" s="24" t="s">
        <v>209</v>
      </c>
      <c r="BD6" s="25"/>
      <c r="BE6" s="25"/>
      <c r="BF6" s="25"/>
      <c r="BJ6" s="25"/>
      <c r="BK6" s="24" t="s">
        <v>209</v>
      </c>
      <c r="BL6" s="25"/>
      <c r="BM6" s="25"/>
      <c r="BN6" s="25"/>
      <c r="BO6" s="25"/>
      <c r="BP6" s="25"/>
      <c r="BQ6" s="25"/>
      <c r="BR6" s="25"/>
      <c r="BS6" s="24" t="s">
        <v>209</v>
      </c>
      <c r="BT6" s="25"/>
      <c r="BU6" s="25"/>
      <c r="BV6" s="25"/>
      <c r="BW6" s="25"/>
      <c r="BX6" s="25"/>
      <c r="BY6" s="25"/>
      <c r="BZ6" s="24" t="s">
        <v>209</v>
      </c>
      <c r="CA6" s="25"/>
      <c r="CB6" s="25"/>
      <c r="CC6" s="25"/>
      <c r="CD6" s="25"/>
      <c r="CE6" s="30"/>
      <c r="CF6" s="25"/>
      <c r="CG6" s="25"/>
      <c r="CH6" s="25"/>
      <c r="CI6" s="25"/>
      <c r="CJ6" s="24" t="s">
        <v>209</v>
      </c>
      <c r="CK6" s="25"/>
      <c r="CL6" s="25"/>
      <c r="CM6" s="25"/>
      <c r="CR6" s="25"/>
      <c r="CS6" s="24" t="s">
        <v>209</v>
      </c>
      <c r="CT6" s="25"/>
      <c r="CU6" s="25"/>
      <c r="CV6" s="25"/>
      <c r="CZ6" s="25"/>
      <c r="DA6" s="24" t="s">
        <v>209</v>
      </c>
      <c r="DB6" s="25"/>
      <c r="DC6" s="25"/>
      <c r="DD6" s="25"/>
      <c r="DH6" s="25"/>
      <c r="DI6" s="24" t="s">
        <v>209</v>
      </c>
      <c r="DJ6" s="25"/>
      <c r="DK6" s="25"/>
      <c r="DL6" s="25"/>
      <c r="DP6" s="25"/>
      <c r="DQ6" s="24" t="s">
        <v>209</v>
      </c>
      <c r="DR6" s="25"/>
      <c r="DS6" s="25"/>
      <c r="DT6" s="25"/>
      <c r="DX6" s="25"/>
      <c r="DY6" s="24" t="s">
        <v>209</v>
      </c>
      <c r="DZ6" s="25"/>
      <c r="EA6" s="25"/>
      <c r="EB6" s="25"/>
      <c r="EF6" s="25"/>
      <c r="EG6" s="24" t="s">
        <v>209</v>
      </c>
      <c r="EH6" s="25"/>
      <c r="EI6" s="25"/>
      <c r="EJ6" s="25"/>
      <c r="EN6" s="25"/>
      <c r="EO6" s="24" t="s">
        <v>209</v>
      </c>
      <c r="EP6" s="25"/>
      <c r="EQ6" s="25"/>
      <c r="ER6" s="25"/>
      <c r="ES6" s="25"/>
      <c r="ET6" s="25"/>
      <c r="EU6" s="25"/>
      <c r="EV6" s="25"/>
      <c r="EW6" s="24" t="s">
        <v>209</v>
      </c>
      <c r="EX6" s="25"/>
      <c r="EY6" s="25"/>
      <c r="EZ6" s="25"/>
      <c r="FC6" s="24" t="s">
        <v>370</v>
      </c>
      <c r="FD6" s="25" t="s" vm="4">
        <v>371</v>
      </c>
    </row>
    <row r="7" spans="1:163" ht="15.75" x14ac:dyDescent="0.25">
      <c r="F7" s="25"/>
      <c r="G7" s="25" t="s">
        <v>459</v>
      </c>
      <c r="H7" s="25"/>
      <c r="I7" s="25" t="s">
        <v>450</v>
      </c>
      <c r="J7" s="25"/>
      <c r="N7" s="25"/>
      <c r="O7" s="25" t="s">
        <v>459</v>
      </c>
      <c r="P7" s="25"/>
      <c r="Q7" s="25" t="s">
        <v>450</v>
      </c>
      <c r="R7" s="25"/>
      <c r="S7" s="28"/>
      <c r="T7" s="28"/>
      <c r="U7" s="28"/>
      <c r="V7" s="25"/>
      <c r="W7" s="25" t="s">
        <v>459</v>
      </c>
      <c r="X7" s="25"/>
      <c r="Y7" s="25" t="s">
        <v>450</v>
      </c>
      <c r="Z7" s="25"/>
      <c r="AA7" s="25"/>
      <c r="AB7" s="25"/>
      <c r="AC7" s="28"/>
      <c r="AD7" s="25"/>
      <c r="AE7" s="25" t="s">
        <v>459</v>
      </c>
      <c r="AF7" s="25"/>
      <c r="AG7" s="25" t="s">
        <v>450</v>
      </c>
      <c r="AH7" s="25"/>
      <c r="AI7" s="32"/>
      <c r="AJ7" s="28"/>
      <c r="AK7" s="28"/>
      <c r="AL7" s="25"/>
      <c r="AM7" s="25" t="s">
        <v>459</v>
      </c>
      <c r="AN7" s="25"/>
      <c r="AO7" s="25" t="s">
        <v>450</v>
      </c>
      <c r="AP7" s="25"/>
      <c r="AQ7" s="32"/>
      <c r="AR7" s="28"/>
      <c r="AS7" s="28"/>
      <c r="AT7" s="25"/>
      <c r="AU7" s="25" t="s">
        <v>459</v>
      </c>
      <c r="AV7" s="25"/>
      <c r="AW7" s="25" t="s">
        <v>450</v>
      </c>
      <c r="AX7" s="25"/>
      <c r="AY7" s="28"/>
      <c r="AZ7" s="28"/>
      <c r="BA7" s="28"/>
      <c r="BB7" s="25"/>
      <c r="BC7" s="25" t="s">
        <v>459</v>
      </c>
      <c r="BD7" s="25"/>
      <c r="BE7" s="25" t="s">
        <v>450</v>
      </c>
      <c r="BF7" s="25"/>
      <c r="BG7" s="32"/>
      <c r="BH7" s="28"/>
      <c r="BI7" s="28"/>
      <c r="BJ7" s="25"/>
      <c r="BK7" s="25" t="s">
        <v>459</v>
      </c>
      <c r="BL7" s="25"/>
      <c r="BM7" s="25" t="s">
        <v>450</v>
      </c>
      <c r="BN7" s="25"/>
      <c r="BO7" s="25"/>
      <c r="BP7" s="25"/>
      <c r="BQ7" s="25"/>
      <c r="BR7" s="25"/>
      <c r="BS7" s="25" t="s">
        <v>459</v>
      </c>
      <c r="BT7" s="25"/>
      <c r="BU7" s="25" t="s">
        <v>450</v>
      </c>
      <c r="BV7" s="25"/>
      <c r="BW7" s="25"/>
      <c r="BX7" s="25"/>
      <c r="BY7" s="25"/>
      <c r="BZ7" s="25" t="s">
        <v>459</v>
      </c>
      <c r="CA7" s="25"/>
      <c r="CB7" s="25" t="s">
        <v>450</v>
      </c>
      <c r="CC7" s="25"/>
      <c r="CD7" s="25"/>
      <c r="CE7" s="30"/>
      <c r="CF7" s="25"/>
      <c r="CG7" s="25"/>
      <c r="CH7" s="25"/>
      <c r="CI7" s="25"/>
      <c r="CJ7" s="25" t="s">
        <v>459</v>
      </c>
      <c r="CK7" s="25"/>
      <c r="CL7" s="25" t="s">
        <v>450</v>
      </c>
      <c r="CM7" s="25"/>
      <c r="CR7" s="25"/>
      <c r="CS7" s="25" t="s">
        <v>459</v>
      </c>
      <c r="CT7" s="25"/>
      <c r="CU7" s="25" t="s">
        <v>450</v>
      </c>
      <c r="CV7" s="25"/>
      <c r="CZ7" s="25"/>
      <c r="DA7" s="25" t="s">
        <v>459</v>
      </c>
      <c r="DB7" s="25"/>
      <c r="DC7" s="25" t="s">
        <v>450</v>
      </c>
      <c r="DD7" s="25"/>
      <c r="DH7" s="25"/>
      <c r="DI7" s="25" t="s">
        <v>459</v>
      </c>
      <c r="DJ7" s="25"/>
      <c r="DK7" s="25" t="s">
        <v>450</v>
      </c>
      <c r="DL7" s="25"/>
      <c r="DP7" s="25"/>
      <c r="DQ7" s="25" t="s">
        <v>459</v>
      </c>
      <c r="DR7" s="25"/>
      <c r="DS7" s="25" t="s">
        <v>450</v>
      </c>
      <c r="DT7" s="25"/>
      <c r="DX7" s="25"/>
      <c r="DY7" s="25" t="s">
        <v>459</v>
      </c>
      <c r="DZ7" s="25"/>
      <c r="EA7" s="25" t="s">
        <v>450</v>
      </c>
      <c r="EB7" s="25"/>
      <c r="EF7" s="25"/>
      <c r="EG7" s="25" t="s">
        <v>459</v>
      </c>
      <c r="EH7" s="25"/>
      <c r="EI7" s="25" t="s">
        <v>450</v>
      </c>
      <c r="EJ7" s="25"/>
      <c r="EN7" s="25"/>
      <c r="EO7" s="25" t="s">
        <v>459</v>
      </c>
      <c r="EP7" s="25"/>
      <c r="EQ7" s="25" t="s">
        <v>450</v>
      </c>
      <c r="ER7" s="25"/>
      <c r="ES7" s="25"/>
      <c r="ET7" s="25"/>
      <c r="EU7" s="25"/>
      <c r="EV7" s="25"/>
      <c r="EW7" s="25" t="s">
        <v>459</v>
      </c>
      <c r="EX7" s="25"/>
      <c r="EY7" s="25" t="s">
        <v>450</v>
      </c>
      <c r="EZ7" s="25"/>
    </row>
    <row r="8" spans="1:163" ht="15.75" x14ac:dyDescent="0.25">
      <c r="A8" s="24" t="s">
        <v>210</v>
      </c>
      <c r="B8" s="24"/>
      <c r="C8" s="28"/>
      <c r="D8" s="28"/>
      <c r="E8" s="28"/>
      <c r="F8" s="24" t="s">
        <v>210</v>
      </c>
      <c r="G8" s="25" t="s">
        <v>213</v>
      </c>
      <c r="H8" s="25" t="s">
        <v>208</v>
      </c>
      <c r="I8" s="25" t="s">
        <v>213</v>
      </c>
      <c r="J8" s="25" t="s">
        <v>208</v>
      </c>
      <c r="K8" s="32"/>
      <c r="L8" s="28"/>
      <c r="M8" s="28"/>
      <c r="N8" s="24" t="s">
        <v>210</v>
      </c>
      <c r="O8" s="25" t="s">
        <v>213</v>
      </c>
      <c r="P8" s="25" t="s">
        <v>208</v>
      </c>
      <c r="Q8" s="25" t="s">
        <v>213</v>
      </c>
      <c r="R8" s="25" t="s">
        <v>208</v>
      </c>
      <c r="S8" s="28"/>
      <c r="T8" s="28"/>
      <c r="U8" s="28"/>
      <c r="V8" s="24" t="s">
        <v>210</v>
      </c>
      <c r="W8" s="25" t="s">
        <v>213</v>
      </c>
      <c r="X8" s="25" t="s">
        <v>208</v>
      </c>
      <c r="Y8" s="25" t="s">
        <v>213</v>
      </c>
      <c r="Z8" s="25" t="s">
        <v>208</v>
      </c>
      <c r="AA8" s="24"/>
      <c r="AB8" s="24"/>
      <c r="AC8" s="28"/>
      <c r="AD8" s="24" t="s">
        <v>210</v>
      </c>
      <c r="AE8" s="25" t="s">
        <v>213</v>
      </c>
      <c r="AF8" s="25" t="s">
        <v>208</v>
      </c>
      <c r="AG8" s="25" t="s">
        <v>213</v>
      </c>
      <c r="AH8" s="25" t="s">
        <v>208</v>
      </c>
      <c r="AI8" s="32"/>
      <c r="AJ8" s="28"/>
      <c r="AK8" s="28"/>
      <c r="AL8" s="24" t="s">
        <v>210</v>
      </c>
      <c r="AM8" s="25" t="s">
        <v>213</v>
      </c>
      <c r="AN8" s="25" t="s">
        <v>208</v>
      </c>
      <c r="AO8" s="25" t="s">
        <v>213</v>
      </c>
      <c r="AP8" s="25" t="s">
        <v>208</v>
      </c>
      <c r="AQ8" s="32"/>
      <c r="AR8" s="28"/>
      <c r="AS8" s="28"/>
      <c r="AT8" s="24" t="s">
        <v>210</v>
      </c>
      <c r="AU8" s="25" t="s">
        <v>213</v>
      </c>
      <c r="AV8" s="25" t="s">
        <v>208</v>
      </c>
      <c r="AW8" s="25" t="s">
        <v>213</v>
      </c>
      <c r="AX8" s="25" t="s">
        <v>208</v>
      </c>
      <c r="AY8" s="28"/>
      <c r="AZ8" s="28"/>
      <c r="BA8" s="28"/>
      <c r="BB8" s="24" t="s">
        <v>210</v>
      </c>
      <c r="BC8" s="25" t="s">
        <v>213</v>
      </c>
      <c r="BD8" s="25" t="s">
        <v>208</v>
      </c>
      <c r="BE8" s="25" t="s">
        <v>213</v>
      </c>
      <c r="BF8" s="25" t="s">
        <v>208</v>
      </c>
      <c r="BG8" s="32"/>
      <c r="BH8" s="28"/>
      <c r="BI8" s="28"/>
      <c r="BJ8" s="24" t="s">
        <v>210</v>
      </c>
      <c r="BK8" s="25" t="s">
        <v>213</v>
      </c>
      <c r="BL8" s="25" t="s">
        <v>208</v>
      </c>
      <c r="BM8" s="25" t="s">
        <v>213</v>
      </c>
      <c r="BN8" s="25" t="s">
        <v>208</v>
      </c>
      <c r="BO8" s="24"/>
      <c r="BP8" s="24"/>
      <c r="BQ8" s="24"/>
      <c r="BR8" s="24" t="s">
        <v>210</v>
      </c>
      <c r="BS8" s="25" t="s">
        <v>213</v>
      </c>
      <c r="BT8" s="25" t="s">
        <v>208</v>
      </c>
      <c r="BU8" s="25" t="s">
        <v>213</v>
      </c>
      <c r="BV8" s="25" t="s">
        <v>208</v>
      </c>
      <c r="BW8" s="24"/>
      <c r="BX8" s="24"/>
      <c r="BY8" s="24" t="s">
        <v>210</v>
      </c>
      <c r="BZ8" s="25" t="s">
        <v>213</v>
      </c>
      <c r="CA8" s="25" t="s">
        <v>208</v>
      </c>
      <c r="CB8" s="25" t="s">
        <v>213</v>
      </c>
      <c r="CC8" s="25" t="s">
        <v>208</v>
      </c>
      <c r="CD8" s="24"/>
      <c r="CE8" s="34"/>
      <c r="CF8" s="24"/>
      <c r="CG8" s="24"/>
      <c r="CH8" s="24"/>
      <c r="CI8" s="24" t="s">
        <v>210</v>
      </c>
      <c r="CJ8" s="25" t="s">
        <v>213</v>
      </c>
      <c r="CK8" s="25" t="s">
        <v>208</v>
      </c>
      <c r="CL8" s="25" t="s">
        <v>213</v>
      </c>
      <c r="CM8" s="25" t="s">
        <v>208</v>
      </c>
      <c r="CN8" s="32"/>
      <c r="CO8" s="28"/>
      <c r="CP8" s="28"/>
      <c r="CQ8" s="28"/>
      <c r="CR8" s="24" t="s">
        <v>210</v>
      </c>
      <c r="CS8" s="25" t="s">
        <v>213</v>
      </c>
      <c r="CT8" s="25" t="s">
        <v>208</v>
      </c>
      <c r="CU8" s="25" t="s">
        <v>213</v>
      </c>
      <c r="CV8" s="25" t="s">
        <v>208</v>
      </c>
      <c r="CW8" s="32"/>
      <c r="CX8" s="28"/>
      <c r="CY8" s="28"/>
      <c r="CZ8" s="24" t="s">
        <v>210</v>
      </c>
      <c r="DA8" s="25" t="s">
        <v>213</v>
      </c>
      <c r="DB8" s="25" t="s">
        <v>208</v>
      </c>
      <c r="DC8" s="25" t="s">
        <v>213</v>
      </c>
      <c r="DD8" s="25" t="s">
        <v>208</v>
      </c>
      <c r="DE8" s="32"/>
      <c r="DF8" s="28"/>
      <c r="DG8" s="28"/>
      <c r="DH8" s="24" t="s">
        <v>210</v>
      </c>
      <c r="DI8" s="25" t="s">
        <v>213</v>
      </c>
      <c r="DJ8" s="25" t="s">
        <v>208</v>
      </c>
      <c r="DK8" s="25" t="s">
        <v>213</v>
      </c>
      <c r="DL8" s="25" t="s">
        <v>208</v>
      </c>
      <c r="DM8" s="32"/>
      <c r="DN8" s="28"/>
      <c r="DO8" s="28"/>
      <c r="DP8" s="24" t="s">
        <v>210</v>
      </c>
      <c r="DQ8" s="25" t="s">
        <v>213</v>
      </c>
      <c r="DR8" s="25" t="s">
        <v>208</v>
      </c>
      <c r="DS8" s="25" t="s">
        <v>213</v>
      </c>
      <c r="DT8" s="25" t="s">
        <v>208</v>
      </c>
      <c r="DU8" s="32"/>
      <c r="DV8" s="28"/>
      <c r="DW8" s="28"/>
      <c r="DX8" s="24" t="s">
        <v>210</v>
      </c>
      <c r="DY8" s="25" t="s">
        <v>213</v>
      </c>
      <c r="DZ8" s="25" t="s">
        <v>208</v>
      </c>
      <c r="EA8" s="25" t="s">
        <v>213</v>
      </c>
      <c r="EB8" s="25" t="s">
        <v>208</v>
      </c>
      <c r="EC8" s="32"/>
      <c r="ED8" s="28"/>
      <c r="EE8" s="28"/>
      <c r="EF8" s="24" t="s">
        <v>210</v>
      </c>
      <c r="EG8" s="25" t="s">
        <v>213</v>
      </c>
      <c r="EH8" s="25" t="s">
        <v>208</v>
      </c>
      <c r="EI8" s="25" t="s">
        <v>213</v>
      </c>
      <c r="EJ8" s="25" t="s">
        <v>208</v>
      </c>
      <c r="EK8" s="32"/>
      <c r="EL8" s="28"/>
      <c r="EM8" s="28"/>
      <c r="EN8" s="24" t="s">
        <v>210</v>
      </c>
      <c r="EO8" s="25" t="s">
        <v>213</v>
      </c>
      <c r="EP8" s="25" t="s">
        <v>208</v>
      </c>
      <c r="EQ8" s="25" t="s">
        <v>213</v>
      </c>
      <c r="ER8" s="25" t="s">
        <v>208</v>
      </c>
      <c r="ES8" s="24"/>
      <c r="ET8" s="24"/>
      <c r="EU8" s="24"/>
      <c r="EV8" s="24" t="s">
        <v>210</v>
      </c>
      <c r="EW8" s="25" t="s">
        <v>213</v>
      </c>
      <c r="EX8" s="25" t="s">
        <v>208</v>
      </c>
      <c r="EY8" s="25" t="s">
        <v>213</v>
      </c>
      <c r="EZ8" s="25" t="s">
        <v>208</v>
      </c>
      <c r="FA8" s="32"/>
      <c r="FB8" s="28"/>
      <c r="FC8" s="25"/>
      <c r="FD8" s="24" t="s">
        <v>209</v>
      </c>
      <c r="FE8" s="25"/>
      <c r="FF8" s="25"/>
      <c r="FG8" s="25"/>
    </row>
    <row r="9" spans="1:163" ht="15.75" x14ac:dyDescent="0.25">
      <c r="A9" s="26" t="s">
        <v>376</v>
      </c>
      <c r="B9" s="26"/>
      <c r="E9" t="str">
        <f>F9</f>
        <v>Alimentation, boissons et tabacs</v>
      </c>
      <c r="F9" s="26" t="s">
        <v>215</v>
      </c>
      <c r="G9" s="27">
        <v>1629723622.6640003</v>
      </c>
      <c r="H9" s="27">
        <v>34564648889.89901</v>
      </c>
      <c r="I9" s="27">
        <v>1755035859.0749996</v>
      </c>
      <c r="J9" s="27">
        <v>34816342441.174011</v>
      </c>
      <c r="M9" t="str">
        <f>N9</f>
        <v>Demi produits</v>
      </c>
      <c r="N9" s="26" t="s">
        <v>216</v>
      </c>
      <c r="O9" s="27">
        <v>4200325882.5150008</v>
      </c>
      <c r="P9" s="27">
        <v>33418581451.942997</v>
      </c>
      <c r="Q9" s="27">
        <v>5119260991.8279972</v>
      </c>
      <c r="R9" s="27">
        <v>33505543547.648998</v>
      </c>
      <c r="S9" s="7"/>
      <c r="U9" t="str">
        <f>V9</f>
        <v>Energie et lubrifiants</v>
      </c>
      <c r="V9" s="26" t="s">
        <v>449</v>
      </c>
      <c r="W9" s="27">
        <v>186796598.47999996</v>
      </c>
      <c r="X9" s="27">
        <v>1848836292.8750002</v>
      </c>
      <c r="Y9" s="27">
        <v>194188744.986</v>
      </c>
      <c r="Z9" s="27">
        <v>1878780556.4030001</v>
      </c>
      <c r="AA9" s="27"/>
      <c r="AB9" s="27"/>
      <c r="AC9" t="str">
        <f>AD9</f>
        <v>Or industriel</v>
      </c>
      <c r="AD9" s="26" t="s">
        <v>218</v>
      </c>
      <c r="AE9" s="27">
        <v>99.034999999999997</v>
      </c>
      <c r="AF9" s="27">
        <v>137517411.836</v>
      </c>
      <c r="AG9" s="27">
        <v>133.655</v>
      </c>
      <c r="AH9" s="27">
        <v>103942625.91</v>
      </c>
      <c r="AK9" t="str">
        <f>AL9</f>
        <v>Produits bruts d'origine animale et vegetale</v>
      </c>
      <c r="AL9" s="26" t="s">
        <v>219</v>
      </c>
      <c r="AM9" s="27">
        <v>89516128.797999978</v>
      </c>
      <c r="AN9" s="27">
        <v>2413430048.8559999</v>
      </c>
      <c r="AO9" s="27">
        <v>83567122.941999987</v>
      </c>
      <c r="AP9" s="27">
        <v>1884945868.9800007</v>
      </c>
      <c r="AS9" t="str">
        <f>AT9</f>
        <v>Produits bruts d'origine minerale</v>
      </c>
      <c r="AT9" s="26" t="s">
        <v>220</v>
      </c>
      <c r="AU9" s="27">
        <v>3922835198.2729998</v>
      </c>
      <c r="AV9" s="27">
        <v>6539580226.5779991</v>
      </c>
      <c r="AW9" s="27">
        <v>3729769798.5889997</v>
      </c>
      <c r="AX9" s="27">
        <v>4989701197.3400002</v>
      </c>
      <c r="AY9" s="7"/>
      <c r="BA9" t="str">
        <f>BB9</f>
        <v>Produits finis de consommation</v>
      </c>
      <c r="BB9" s="26" t="s">
        <v>221</v>
      </c>
      <c r="BC9" s="27">
        <v>425621025.48100013</v>
      </c>
      <c r="BD9" s="27">
        <v>51439203969.548042</v>
      </c>
      <c r="BE9" s="27">
        <v>387797330.00200027</v>
      </c>
      <c r="BF9" s="27">
        <v>45777783169.013039</v>
      </c>
      <c r="BI9" t="str">
        <f>BJ9</f>
        <v>Produits finis d'equipement agricole</v>
      </c>
      <c r="BJ9" s="26" t="s">
        <v>222</v>
      </c>
      <c r="BK9" s="27">
        <v>292632.32399999996</v>
      </c>
      <c r="BL9" s="27">
        <v>56251045.758999996</v>
      </c>
      <c r="BM9" s="27">
        <v>709603.06</v>
      </c>
      <c r="BN9" s="27">
        <v>76572038.206999987</v>
      </c>
      <c r="BO9" s="27"/>
      <c r="BP9" s="27"/>
      <c r="BQ9" s="27" t="str">
        <f>BR9</f>
        <v>Produits finis d'equipement industriel</v>
      </c>
      <c r="BR9" s="26" t="s">
        <v>223</v>
      </c>
      <c r="BS9" s="27">
        <v>156262276.08000004</v>
      </c>
      <c r="BT9" s="27">
        <v>38438243989.268997</v>
      </c>
      <c r="BU9" s="27">
        <v>125334749.69900006</v>
      </c>
      <c r="BV9" s="27">
        <v>32280725142.159</v>
      </c>
      <c r="BW9" s="27"/>
      <c r="BX9" s="27"/>
      <c r="BY9" s="26" t="s">
        <v>215</v>
      </c>
      <c r="BZ9" s="27">
        <v>1629723622.6639998</v>
      </c>
      <c r="CA9" s="27">
        <v>34564648889.898994</v>
      </c>
      <c r="CB9" s="27">
        <v>1755035859.0749993</v>
      </c>
      <c r="CC9" s="27">
        <v>34816342441.174026</v>
      </c>
      <c r="CD9" s="27"/>
      <c r="CE9" s="31"/>
      <c r="CF9" s="27"/>
      <c r="CG9" s="27"/>
      <c r="CH9" s="27" t="str">
        <f>CI9</f>
        <v>Alimentation, boissons et tabacs</v>
      </c>
      <c r="CI9" s="26" t="s">
        <v>215</v>
      </c>
      <c r="CJ9" s="27">
        <v>6210709862.277998</v>
      </c>
      <c r="CK9" s="27">
        <v>31518309397.426998</v>
      </c>
      <c r="CL9" s="27">
        <v>5947971564.5480013</v>
      </c>
      <c r="CM9" s="27">
        <v>33485935262.699997</v>
      </c>
      <c r="CQ9" t="str">
        <f>CR9</f>
        <v>Demi produits</v>
      </c>
      <c r="CR9" s="26" t="s">
        <v>216</v>
      </c>
      <c r="CS9" s="27">
        <v>3878008304.0179996</v>
      </c>
      <c r="CT9" s="27">
        <v>56923113015.908989</v>
      </c>
      <c r="CU9" s="27">
        <v>4308159878.3389988</v>
      </c>
      <c r="CV9" s="27">
        <v>55405579203.896996</v>
      </c>
      <c r="CY9" t="str">
        <f>CZ9</f>
        <v>Energie et lubrifiants</v>
      </c>
      <c r="CZ9" s="26" t="s">
        <v>449</v>
      </c>
      <c r="DA9" s="27">
        <v>11040751772.690002</v>
      </c>
      <c r="DB9" s="27">
        <v>41780629118.510002</v>
      </c>
      <c r="DC9" s="27">
        <v>11809056356.946999</v>
      </c>
      <c r="DD9" s="27">
        <v>37300340922.108994</v>
      </c>
      <c r="DG9" t="str">
        <f>DH9</f>
        <v>Or industriel</v>
      </c>
      <c r="DH9" s="26" t="s">
        <v>218</v>
      </c>
      <c r="DI9" s="27">
        <v>413756.31200000003</v>
      </c>
      <c r="DJ9" s="27">
        <v>864442291.13999999</v>
      </c>
      <c r="DK9" s="27">
        <v>571.02700000000766</v>
      </c>
      <c r="DL9" s="27">
        <v>512316533.12800002</v>
      </c>
      <c r="DO9" t="str">
        <f>DP9</f>
        <v>Produits bruts d'origine animale et vegetale</v>
      </c>
      <c r="DP9" s="26" t="s">
        <v>219</v>
      </c>
      <c r="DQ9" s="27">
        <v>622068107.64299989</v>
      </c>
      <c r="DR9" s="27">
        <v>6253426031.848999</v>
      </c>
      <c r="DS9" s="27">
        <v>759032655.87899995</v>
      </c>
      <c r="DT9" s="27">
        <v>7005243755.7729988</v>
      </c>
      <c r="DW9" t="str">
        <f>DX9</f>
        <v>Produits bruts d'origine minerale</v>
      </c>
      <c r="DX9" s="26" t="s">
        <v>220</v>
      </c>
      <c r="DY9" s="27">
        <v>3107181911.6680002</v>
      </c>
      <c r="DZ9" s="27">
        <v>12978980835.758001</v>
      </c>
      <c r="EA9" s="27">
        <v>2844916040.9880004</v>
      </c>
      <c r="EB9" s="27">
        <v>5918968297.0149994</v>
      </c>
      <c r="EE9" t="str">
        <f>EF9</f>
        <v>Produits finis de consommation</v>
      </c>
      <c r="EF9" s="26" t="s">
        <v>221</v>
      </c>
      <c r="EG9" s="27">
        <v>818451541.2190007</v>
      </c>
      <c r="EH9" s="27">
        <v>72974809191.833969</v>
      </c>
      <c r="EI9" s="27">
        <v>728102247.5539999</v>
      </c>
      <c r="EJ9" s="27">
        <v>63372838294.500023</v>
      </c>
      <c r="EM9" t="str">
        <f>EN9</f>
        <v>Produits finis d'equipement agricole</v>
      </c>
      <c r="EN9" s="26" t="s">
        <v>222</v>
      </c>
      <c r="EO9" s="27">
        <v>12233442.363999996</v>
      </c>
      <c r="EP9" s="27">
        <v>688243672.63600028</v>
      </c>
      <c r="EQ9" s="27">
        <v>8658307.8230000045</v>
      </c>
      <c r="ER9" s="27">
        <v>625317029.78399992</v>
      </c>
      <c r="ES9" s="27"/>
      <c r="ET9" s="27"/>
      <c r="EU9" s="27" t="str">
        <f>EV9</f>
        <v>Produits finis d'equipement industriel</v>
      </c>
      <c r="EV9" s="26" t="s">
        <v>223</v>
      </c>
      <c r="EW9" s="27">
        <v>560885274.70299995</v>
      </c>
      <c r="EX9" s="27">
        <v>71917226843.731003</v>
      </c>
      <c r="EY9" s="27">
        <v>462284825.36500013</v>
      </c>
      <c r="EZ9" s="27">
        <v>58967722304.748024</v>
      </c>
      <c r="FC9" s="25"/>
      <c r="FD9" s="25" t="s">
        <v>459</v>
      </c>
      <c r="FE9" s="25"/>
      <c r="FF9" s="25" t="s">
        <v>450</v>
      </c>
      <c r="FG9" s="25"/>
    </row>
    <row r="10" spans="1:163" ht="15.75" x14ac:dyDescent="0.25">
      <c r="A10" s="26" t="s">
        <v>454</v>
      </c>
      <c r="B10" s="26"/>
      <c r="E10">
        <f t="shared" ref="E10:E73" si="0">IF(K10="","",RANK(K10,$K$9:$K$100,0))</f>
        <v>1</v>
      </c>
      <c r="F10" s="33" t="s">
        <v>456</v>
      </c>
      <c r="G10" s="27">
        <v>132564826.72700001</v>
      </c>
      <c r="H10" s="27">
        <v>7850041314.1009989</v>
      </c>
      <c r="I10" s="27">
        <v>136327938.47400001</v>
      </c>
      <c r="J10" s="27">
        <v>7436015999.2779999</v>
      </c>
      <c r="K10" s="7">
        <f>IF(OR(F10="Indéfini",F10="Autres",F10="Autre",F10="Autres produits alimentaires",F10="Total général"),"",IF(F10&lt;&gt;"",H10,""))</f>
        <v>7850041314.1009989</v>
      </c>
      <c r="M10">
        <f>IF(S10="","",RANK(S10,$S$9:$S$100,0))</f>
        <v>1</v>
      </c>
      <c r="N10" s="33" t="s">
        <v>61</v>
      </c>
      <c r="O10" s="27">
        <v>3335114937.6169987</v>
      </c>
      <c r="P10" s="27">
        <v>19326748479.952995</v>
      </c>
      <c r="Q10" s="27">
        <v>3796622844.401</v>
      </c>
      <c r="R10" s="27">
        <v>20114631885.236992</v>
      </c>
      <c r="S10" s="7">
        <f t="shared" ref="S10:S73" si="1">IF(OR(N10="Indéfini",N10="Autres",N10="Autre",N10="Autres demi-produits",N10="Total général"),"",IF(N10&lt;&gt;"",P10,""))</f>
        <v>19326748479.952995</v>
      </c>
      <c r="U10">
        <f t="shared" ref="U10:U73" si="2">IF(AA10="","",RANK(AA10,$AA$9:$AA$100,0))</f>
        <v>1</v>
      </c>
      <c r="V10" s="33" t="s">
        <v>31</v>
      </c>
      <c r="W10" s="27">
        <v>181667145.55999997</v>
      </c>
      <c r="X10" s="27">
        <v>1783435941.0650003</v>
      </c>
      <c r="Y10" s="27">
        <v>165498455.71799994</v>
      </c>
      <c r="Z10" s="27">
        <v>1604149291.188</v>
      </c>
      <c r="AA10" s="27">
        <f t="shared" ref="AA10:AA73" si="3">IF(OR(V10="Indéfini",V10="Autres",V10="Autre",V10="Autres demi-produits",V10="Total général"),"",IF(V10&lt;&gt;"",X10,""))</f>
        <v>1783435941.0650003</v>
      </c>
      <c r="AB10" s="27"/>
      <c r="AC10">
        <f t="shared" ref="AC10:AC73" si="4">IF(AI10="","",RANK(AI10,$AI$9:$AI$100,0))</f>
        <v>1</v>
      </c>
      <c r="AD10" s="33" t="s">
        <v>218</v>
      </c>
      <c r="AE10" s="27">
        <v>99.034999999999997</v>
      </c>
      <c r="AF10" s="27">
        <v>137517411.836</v>
      </c>
      <c r="AG10" s="27">
        <v>133.655</v>
      </c>
      <c r="AH10" s="27">
        <v>103942625.91</v>
      </c>
      <c r="AI10" s="7">
        <f>IF(OR(AD10="Indéfini",AD10="Autres",AD10="Autre",AD10="Autres demi-produits",AD10="Total général"),"",IF(AD10&lt;&gt;"",AF10,""))</f>
        <v>137517411.836</v>
      </c>
      <c r="AK10">
        <f t="shared" ref="AK10:AK73" si="5">IF(AQ10="","",RANK(AQ10,$AQ$9:$AQ$100,0))</f>
        <v>1</v>
      </c>
      <c r="AL10" s="33" t="s">
        <v>37</v>
      </c>
      <c r="AM10" s="27">
        <v>24019744.049999997</v>
      </c>
      <c r="AN10" s="27">
        <v>812229523.39900005</v>
      </c>
      <c r="AO10" s="27">
        <v>5945246.9699999997</v>
      </c>
      <c r="AP10" s="27">
        <v>162294035.89399999</v>
      </c>
      <c r="AQ10" s="7">
        <f t="shared" ref="AQ10:AQ73" si="6">IF(OR(AL10="Indéfini",AL10="Autres",AL10="Autre",AL10="Autres produits bruts d'origine animale et végétale",AL10="Total général"),"",IF(AL10&lt;&gt;"",AN10,""))</f>
        <v>812229523.39900005</v>
      </c>
      <c r="AS10">
        <f t="shared" ref="AS10:AS73" si="7">IF(AY10="","",RANK(AY10,$AY$9:$AY$100,0))</f>
        <v>1</v>
      </c>
      <c r="AT10" s="33" t="s">
        <v>50</v>
      </c>
      <c r="AU10" s="27">
        <v>2057004965.316</v>
      </c>
      <c r="AV10" s="27">
        <v>2672308481.5910001</v>
      </c>
      <c r="AW10" s="27">
        <v>1941000712</v>
      </c>
      <c r="AX10" s="27">
        <v>2759294363.8000011</v>
      </c>
      <c r="AY10" s="7">
        <f t="shared" ref="AY10:AY73" si="8">IF(OR(AT10="Indéfini",AT10="Autres",AT10="Autre",AT10="Autres produits bruts d'origine minérale",AT10="Total général"),"",IF(AT10&lt;&gt;"",AV10,""))</f>
        <v>2672308481.5910001</v>
      </c>
      <c r="BA10">
        <f t="shared" ref="BA10:BA73" si="9">IF(BG10="","",RANK(BG10,$BG$9:$BG$100,0))</f>
        <v>1</v>
      </c>
      <c r="BB10" s="33" t="s">
        <v>114</v>
      </c>
      <c r="BC10" s="27">
        <v>185583297.086</v>
      </c>
      <c r="BD10" s="27">
        <v>23024034158.879055</v>
      </c>
      <c r="BE10" s="27">
        <v>149383008.00400001</v>
      </c>
      <c r="BF10" s="27">
        <v>17061252807.776991</v>
      </c>
      <c r="BG10" s="7">
        <f t="shared" ref="BG10:BG73" si="10">IF(OR(BB10="Indéfini",BB10="Autres",BB10="Autre",BB10="Autres produits finis de consommation",BB10="Total général"),"",IF(BB10&lt;&gt;"",BD10,""))</f>
        <v>23024034158.879055</v>
      </c>
      <c r="BI10" t="str">
        <f t="shared" ref="BI10:BI73" si="11">IF(BO10="","",RANK(BO10,$BO$9:$BO$100,0))</f>
        <v/>
      </c>
      <c r="BJ10" s="33" t="s">
        <v>87</v>
      </c>
      <c r="BK10" s="27">
        <v>102844.50999999998</v>
      </c>
      <c r="BL10" s="27">
        <v>49510726.057999998</v>
      </c>
      <c r="BM10" s="27">
        <v>111724.38200000001</v>
      </c>
      <c r="BN10" s="27">
        <v>48289022.5</v>
      </c>
      <c r="BO10" s="27" t="str">
        <f t="shared" ref="BO10:BO73" si="12">IF(OR(BJ10="Indéfini",BJ10="Autres",BJ10="Autre",BJ10="Autres produits finis d'équipement agricole",BJ10="Total général"),"",IF(BJ10&lt;&gt;"",BL10,""))</f>
        <v/>
      </c>
      <c r="BP10" s="27"/>
      <c r="BQ10" s="27">
        <f t="shared" ref="BQ10:BQ73" si="13">IF(BW10="","",RANK(BW10,$BW$9:$BW$100,0))</f>
        <v>1</v>
      </c>
      <c r="BR10" s="33" t="s">
        <v>88</v>
      </c>
      <c r="BS10" s="27">
        <v>96017670.779000029</v>
      </c>
      <c r="BT10" s="27">
        <v>21767838839.677994</v>
      </c>
      <c r="BU10" s="27">
        <v>86616222.631999969</v>
      </c>
      <c r="BV10" s="27">
        <v>17984496669.989006</v>
      </c>
      <c r="BW10" s="27">
        <f t="shared" ref="BW10:BW73" si="14">IF(OR(BR10="Indéfini",BR10="Autres",BR10="Autre",BR10="Autres produits finis d'équipement industriel",BR10="Total général"),"",IF(BR10&lt;&gt;"",BT10,""))</f>
        <v>21767838839.677994</v>
      </c>
      <c r="BX10" s="27"/>
      <c r="BY10" s="26" t="s">
        <v>216</v>
      </c>
      <c r="BZ10" s="27">
        <v>4200325882.5149999</v>
      </c>
      <c r="CA10" s="27">
        <v>33418581451.942986</v>
      </c>
      <c r="CB10" s="27">
        <v>5119260991.8279991</v>
      </c>
      <c r="CC10" s="27">
        <v>33505543547.648987</v>
      </c>
      <c r="CD10" s="27"/>
      <c r="CE10" s="31"/>
      <c r="CF10" s="27"/>
      <c r="CG10" s="27"/>
      <c r="CH10" s="27">
        <f t="shared" ref="CH10:CH73" si="15">IF(CN10="","",RANK(CN10,$CN$9:$CN$100,0))</f>
        <v>1</v>
      </c>
      <c r="CI10" s="33" t="s">
        <v>190</v>
      </c>
      <c r="CJ10" s="27">
        <v>2481991894.3270001</v>
      </c>
      <c r="CK10" s="27">
        <v>6239931323.4949999</v>
      </c>
      <c r="CL10" s="27">
        <v>2200074494</v>
      </c>
      <c r="CM10" s="27">
        <v>6089551466.2999992</v>
      </c>
      <c r="CN10" s="7">
        <f t="shared" ref="CN10:CN73" si="16">IF(OR(CI10="Indéfini",CI10="Autres",CI10="Autre",CI10="Autres produits alimentaires",CI10="Total général"),"",IF(CI10&lt;&gt;"",CK10,""))</f>
        <v>6239931323.4949999</v>
      </c>
      <c r="CQ10">
        <f>IF(CW10="","",RANK(CW10,$CW$9:$CW$100,0))</f>
        <v>1</v>
      </c>
      <c r="CR10" s="33" t="s">
        <v>66</v>
      </c>
      <c r="CS10" s="27">
        <v>447106925.72599989</v>
      </c>
      <c r="CT10" s="27">
        <v>7253237340.6069994</v>
      </c>
      <c r="CU10" s="27">
        <v>432843238.73600006</v>
      </c>
      <c r="CV10" s="27">
        <v>7230094231.6340017</v>
      </c>
      <c r="CW10" s="7">
        <f>IF(OR(CR10="Indéfini",CR10="Autres",CR10="Autre",CR10="Autres demi-produits",CR10="Total général"),"",IF(CR10&lt;&gt;"",CT10,""))</f>
        <v>7253237340.6069994</v>
      </c>
      <c r="CY10">
        <f t="shared" ref="CY10:CY73" si="17">IF(DE10="","",RANK(DE10,$DE$9:$DE$100,0))</f>
        <v>1</v>
      </c>
      <c r="CZ10" s="33" t="s">
        <v>33</v>
      </c>
      <c r="DA10" s="27">
        <v>2776937720.8020005</v>
      </c>
      <c r="DB10" s="27">
        <v>21783013036.840996</v>
      </c>
      <c r="DC10" s="27">
        <v>2592144862.6570001</v>
      </c>
      <c r="DD10" s="27">
        <v>17643288726.564995</v>
      </c>
      <c r="DE10" s="7">
        <f t="shared" ref="DE10:DE73" si="18">IF(OR(CZ10="Indéfini",CZ10="Autres",CZ10="Autre",CZ10="Autres demi-produits",CZ10="Total général"),"",IF(CZ10&lt;&gt;"",DB10,""))</f>
        <v>21783013036.840996</v>
      </c>
      <c r="DG10">
        <f t="shared" ref="DG10:DG73" si="19">IF(DM10="","",RANK(DM10,$DM$9:$DM$100,0))</f>
        <v>1</v>
      </c>
      <c r="DH10" s="33" t="s">
        <v>218</v>
      </c>
      <c r="DI10" s="27">
        <v>413756.31200000003</v>
      </c>
      <c r="DJ10" s="27">
        <v>864442291.13999999</v>
      </c>
      <c r="DK10" s="27">
        <v>571.02700000000766</v>
      </c>
      <c r="DL10" s="27">
        <v>512316533.12800002</v>
      </c>
      <c r="DM10" s="7">
        <f>IF(OR(DH10="Indéfini",DH10="Autres",DH10="Autre",DH10="Autres demi-produits",DH10="Total général"),"",IF(DH10&lt;&gt;"",DJ10,""))</f>
        <v>864442291.13999999</v>
      </c>
      <c r="DO10">
        <f t="shared" ref="DO10:DO73" si="20">IF(DU10="","",RANK(DU10,$DU$9:$DU$100,0))</f>
        <v>1</v>
      </c>
      <c r="DP10" s="33" t="s">
        <v>38</v>
      </c>
      <c r="DQ10" s="27">
        <v>224883873.75999999</v>
      </c>
      <c r="DR10" s="27">
        <v>2432635495</v>
      </c>
      <c r="DS10" s="27">
        <v>209927569.19999999</v>
      </c>
      <c r="DT10" s="27">
        <v>2297021019</v>
      </c>
      <c r="DU10" s="7">
        <f t="shared" ref="DU10:DU73" si="21">IF(OR(DP10="Indéfini",DP10="Autres",DP10="Autre",DP10="Autres produits bruts d'origine animale et végétale",DP10="Total général"),"",IF(DP10&lt;&gt;"",DR10,""))</f>
        <v>2432635495</v>
      </c>
      <c r="DW10">
        <f t="shared" ref="DW10:DW73" si="22">IF(EC10="","",RANK(EC10,$EC$9:$EC$100,0))</f>
        <v>1</v>
      </c>
      <c r="DX10" s="33" t="s">
        <v>161</v>
      </c>
      <c r="DY10" s="27">
        <v>2431684264</v>
      </c>
      <c r="DZ10" s="27">
        <v>10446869761.200001</v>
      </c>
      <c r="EA10" s="27">
        <v>2252074649</v>
      </c>
      <c r="EB10" s="27">
        <v>3765765886.6299996</v>
      </c>
      <c r="EC10" s="7">
        <f>IF(OR(DX10="Indéfini",DX10="Autres",DX10="Autre",DX10="Autres produits bruts d'origine minérale",DX10="Total général"),"",IF(DX10&lt;&gt;"",DZ10,""))</f>
        <v>10446869761.200001</v>
      </c>
      <c r="EE10">
        <f t="shared" ref="EE10:EE73" si="23">IF(EK10="","",RANK(EK10,$EK$9:$EK$100,0))</f>
        <v>1</v>
      </c>
      <c r="EF10" s="33" t="s">
        <v>116</v>
      </c>
      <c r="EG10" s="27">
        <v>131979014.62200004</v>
      </c>
      <c r="EH10" s="27">
        <v>14219810159.476004</v>
      </c>
      <c r="EI10" s="27">
        <v>108173058.58700001</v>
      </c>
      <c r="EJ10" s="27">
        <v>10757302388.160999</v>
      </c>
      <c r="EK10" s="7">
        <f>IF(OR(EF10="Indéfini",EF10="Autres",EF10="Autre",EF10="Autres produits finis de consommation",EF10="Total général"),"",IF(EF10&lt;&gt;"",EH10,""))</f>
        <v>14219810159.476004</v>
      </c>
      <c r="EM10">
        <f t="shared" ref="EM10:EM73" si="24">IF(ES10="","",RANK(ES10,$ES$9:$ES$100,0))</f>
        <v>1</v>
      </c>
      <c r="EN10" s="33" t="s">
        <v>86</v>
      </c>
      <c r="EO10" s="27">
        <v>9339302.8189999983</v>
      </c>
      <c r="EP10" s="27">
        <v>505233319.04500026</v>
      </c>
      <c r="EQ10" s="27">
        <v>7247884.5730000036</v>
      </c>
      <c r="ER10" s="27">
        <v>540808627.2299999</v>
      </c>
      <c r="ES10" s="27">
        <f t="shared" ref="ES10:ES73" si="25">IF(OR(EN10="Indéfini",EN10="Autres",EN10="Autre",EN10="Autres produits finis d'équipement agricole",EN10="Total général"),"",IF(EN10&lt;&gt;"",EP10,""))</f>
        <v>505233319.04500026</v>
      </c>
      <c r="ET10" s="27"/>
      <c r="EU10" s="27">
        <f t="shared" ref="EU10:EU73" si="26">IF(FA10="","",RANK(FA10,$FA$9:$FA$100,0))</f>
        <v>1</v>
      </c>
      <c r="EV10" s="33" t="s">
        <v>89</v>
      </c>
      <c r="EW10" s="27">
        <v>1018455.0660000003</v>
      </c>
      <c r="EX10" s="27">
        <v>7596073900.9290037</v>
      </c>
      <c r="EY10" s="27">
        <v>1107987.1209999996</v>
      </c>
      <c r="EZ10" s="27">
        <v>6037927267.0900002</v>
      </c>
      <c r="FA10" s="7">
        <f t="shared" ref="FA10:FA73" si="27">IF(OR(EV10="Indéfini",EV10="Autres",EV10="Autre",EV10="Autres produits finis d'équipement industriel",EV10="Total général"),"",IF(EV10&lt;&gt;"",EX10,""))</f>
        <v>7596073900.9290037</v>
      </c>
      <c r="FC10" s="24" t="s">
        <v>210</v>
      </c>
      <c r="FD10" s="25" t="s">
        <v>213</v>
      </c>
      <c r="FE10" s="25" t="s">
        <v>208</v>
      </c>
      <c r="FF10" s="25" t="s">
        <v>213</v>
      </c>
      <c r="FG10" s="25" t="s">
        <v>208</v>
      </c>
    </row>
    <row r="11" spans="1:163" ht="15.75" x14ac:dyDescent="0.25">
      <c r="A11" s="26" t="s">
        <v>455</v>
      </c>
      <c r="B11" s="26"/>
      <c r="E11">
        <f t="shared" si="0"/>
        <v>2</v>
      </c>
      <c r="F11" s="33" t="s">
        <v>5</v>
      </c>
      <c r="G11" s="27">
        <v>54723720.708000004</v>
      </c>
      <c r="H11" s="27">
        <v>5735430104.309</v>
      </c>
      <c r="I11" s="27">
        <v>48608503.890000001</v>
      </c>
      <c r="J11" s="27">
        <v>5008425090.9090033</v>
      </c>
      <c r="K11" s="7">
        <f t="shared" ref="K11:K73" si="28">IF(OR(F11="Indéfini",F11="Autres",F11="Autre",F11="Autres produits alimentaires",F11="Total général"),"",IF(F11&lt;&gt;"",H11,""))</f>
        <v>5735430104.309</v>
      </c>
      <c r="M11">
        <f t="shared" ref="M11:M73" si="29">IF(S11="","",RANK(S11,$S$9:$S$100,0))</f>
        <v>2</v>
      </c>
      <c r="N11" s="33" t="s">
        <v>62</v>
      </c>
      <c r="O11" s="27">
        <v>429321756.80499995</v>
      </c>
      <c r="P11" s="27">
        <v>5150635996.717</v>
      </c>
      <c r="Q11" s="27">
        <v>664336266</v>
      </c>
      <c r="R11" s="27">
        <v>4690768655.388998</v>
      </c>
      <c r="S11" s="7">
        <f t="shared" si="1"/>
        <v>5150635996.717</v>
      </c>
      <c r="U11">
        <f t="shared" si="2"/>
        <v>2</v>
      </c>
      <c r="V11" s="33" t="s">
        <v>32</v>
      </c>
      <c r="W11" s="27">
        <v>0</v>
      </c>
      <c r="X11" s="27">
        <v>39086328</v>
      </c>
      <c r="Y11" s="27">
        <v>0</v>
      </c>
      <c r="Z11" s="27">
        <v>176898929</v>
      </c>
      <c r="AA11" s="27">
        <f t="shared" si="3"/>
        <v>39086328</v>
      </c>
      <c r="AB11" s="27"/>
      <c r="AC11" t="str">
        <f t="shared" si="4"/>
        <v/>
      </c>
      <c r="AD11" s="26" t="s">
        <v>138</v>
      </c>
      <c r="AE11" s="27">
        <v>99.034999999999997</v>
      </c>
      <c r="AF11" s="27">
        <v>137517411.836</v>
      </c>
      <c r="AG11" s="27">
        <v>133.655</v>
      </c>
      <c r="AH11" s="27">
        <v>103942625.91</v>
      </c>
      <c r="AI11" s="7" t="str">
        <f t="shared" ref="AI11:AI74" si="30">IF(OR(AD11="Indéfini",AD11="Autres",AD11="Autre",AD11="Autres demi-produits",AD11="Total général"),"",IF(AD11&lt;&gt;"",AF11,""))</f>
        <v/>
      </c>
      <c r="AK11">
        <f t="shared" si="5"/>
        <v>2</v>
      </c>
      <c r="AL11" s="33" t="s">
        <v>35</v>
      </c>
      <c r="AM11" s="27">
        <v>12684034.831999995</v>
      </c>
      <c r="AN11" s="27">
        <v>321057550.25900006</v>
      </c>
      <c r="AO11" s="27">
        <v>13246019.374</v>
      </c>
      <c r="AP11" s="27">
        <v>296770462.32099992</v>
      </c>
      <c r="AQ11" s="7">
        <f t="shared" si="6"/>
        <v>321057550.25900006</v>
      </c>
      <c r="AS11">
        <f t="shared" si="7"/>
        <v>2</v>
      </c>
      <c r="AT11" s="33" t="s">
        <v>52</v>
      </c>
      <c r="AU11" s="27">
        <v>61578929</v>
      </c>
      <c r="AV11" s="27">
        <v>1711085371</v>
      </c>
      <c r="AW11" s="27">
        <v>31940784</v>
      </c>
      <c r="AX11" s="27">
        <v>490524248</v>
      </c>
      <c r="AY11" s="7">
        <f t="shared" si="8"/>
        <v>1711085371</v>
      </c>
      <c r="BA11">
        <f t="shared" si="9"/>
        <v>2</v>
      </c>
      <c r="BB11" s="33" t="s">
        <v>115</v>
      </c>
      <c r="BC11" s="27">
        <v>25553520.881999999</v>
      </c>
      <c r="BD11" s="27">
        <v>9159020635.427002</v>
      </c>
      <c r="BE11" s="27">
        <v>28474523.838999998</v>
      </c>
      <c r="BF11" s="27">
        <v>9755539665.772995</v>
      </c>
      <c r="BG11" s="7">
        <f t="shared" si="10"/>
        <v>9159020635.427002</v>
      </c>
      <c r="BI11">
        <f t="shared" si="11"/>
        <v>1</v>
      </c>
      <c r="BJ11" s="33" t="s">
        <v>86</v>
      </c>
      <c r="BK11" s="27">
        <v>134037.81399999998</v>
      </c>
      <c r="BL11" s="27">
        <v>6257292.7010000004</v>
      </c>
      <c r="BM11" s="27">
        <v>572148.67800000019</v>
      </c>
      <c r="BN11" s="27">
        <v>26716222.707000002</v>
      </c>
      <c r="BO11" s="27">
        <f t="shared" si="12"/>
        <v>6257292.7010000004</v>
      </c>
      <c r="BP11" s="27"/>
      <c r="BQ11" s="27">
        <f t="shared" si="13"/>
        <v>2</v>
      </c>
      <c r="BR11" s="33" t="s">
        <v>89</v>
      </c>
      <c r="BS11" s="27">
        <v>1444366.0060000001</v>
      </c>
      <c r="BT11" s="27">
        <v>7010527800.4240007</v>
      </c>
      <c r="BU11" s="27">
        <v>1210652.0879999995</v>
      </c>
      <c r="BV11" s="27">
        <v>5843664629.9050016</v>
      </c>
      <c r="BW11" s="27">
        <f t="shared" si="14"/>
        <v>7010527800.4240007</v>
      </c>
      <c r="BX11" s="27"/>
      <c r="BY11" s="26" t="s">
        <v>449</v>
      </c>
      <c r="BZ11" s="27">
        <v>186796598.47999996</v>
      </c>
      <c r="CA11" s="27">
        <v>1848836292.8750002</v>
      </c>
      <c r="CB11" s="27">
        <v>194188744.986</v>
      </c>
      <c r="CC11" s="27">
        <v>1878780556.4030001</v>
      </c>
      <c r="CD11" s="27"/>
      <c r="CE11" s="31"/>
      <c r="CF11" s="27"/>
      <c r="CG11" s="27"/>
      <c r="CH11" s="27">
        <f t="shared" si="15"/>
        <v>2</v>
      </c>
      <c r="CI11" s="33" t="s">
        <v>149</v>
      </c>
      <c r="CJ11" s="27">
        <v>1057924461.8</v>
      </c>
      <c r="CK11" s="27">
        <v>2906279391.8239999</v>
      </c>
      <c r="CL11" s="27">
        <v>928668886.9000001</v>
      </c>
      <c r="CM11" s="27">
        <v>2403900558.198</v>
      </c>
      <c r="CN11" s="7">
        <f t="shared" si="16"/>
        <v>2906279391.8239999</v>
      </c>
      <c r="CQ11">
        <f t="shared" ref="CQ11:CQ73" si="31">IF(CW11="","",RANK(CW11,$CW$9:$CW$100,0))</f>
        <v>2</v>
      </c>
      <c r="CR11" s="33" t="s">
        <v>77</v>
      </c>
      <c r="CS11" s="27">
        <v>459610189.38900018</v>
      </c>
      <c r="CT11" s="27">
        <v>5418172336.0169992</v>
      </c>
      <c r="CU11" s="27">
        <v>779448543.1789999</v>
      </c>
      <c r="CV11" s="27">
        <v>5652247546.7540045</v>
      </c>
      <c r="CW11" s="7">
        <f>IF(OR(CR11="Indéfini",CR11="Autres",CR11="Autre",CR11="Autres demi-produits",CR11="Total général"),"",IF(CR11&lt;&gt;"",CT11,""))</f>
        <v>5418172336.0169992</v>
      </c>
      <c r="CY11">
        <f t="shared" si="17"/>
        <v>2</v>
      </c>
      <c r="CZ11" s="33" t="s">
        <v>151</v>
      </c>
      <c r="DA11" s="27">
        <v>3430271333.6920004</v>
      </c>
      <c r="DB11" s="27">
        <v>7028872550.6860008</v>
      </c>
      <c r="DC11" s="27">
        <v>4112098728.0609999</v>
      </c>
      <c r="DD11" s="27">
        <v>7613274113.7339993</v>
      </c>
      <c r="DE11" s="7">
        <f t="shared" si="18"/>
        <v>7028872550.6860008</v>
      </c>
      <c r="DG11" t="str">
        <f t="shared" si="19"/>
        <v/>
      </c>
      <c r="DH11" s="26" t="s">
        <v>138</v>
      </c>
      <c r="DI11" s="27">
        <v>413756.31200000003</v>
      </c>
      <c r="DJ11" s="27">
        <v>864442291.13999999</v>
      </c>
      <c r="DK11" s="27">
        <v>571.02700000000766</v>
      </c>
      <c r="DL11" s="27">
        <v>512316533.12800002</v>
      </c>
      <c r="DM11" s="7" t="str">
        <f t="shared" ref="DM11:DM74" si="32">IF(OR(DH11="Indéfini",DH11="Autres",DH11="Autre",DH11="Autres demi-produits",DH11="Total général"),"",IF(DH11&lt;&gt;"",DJ11,""))</f>
        <v/>
      </c>
      <c r="DO11">
        <f t="shared" si="20"/>
        <v>2</v>
      </c>
      <c r="DP11" s="33" t="s">
        <v>153</v>
      </c>
      <c r="DQ11" s="27">
        <v>168445472.10899994</v>
      </c>
      <c r="DR11" s="27">
        <v>838370008.8269999</v>
      </c>
      <c r="DS11" s="27">
        <v>223220231.296</v>
      </c>
      <c r="DT11" s="27">
        <v>1095619261.766</v>
      </c>
      <c r="DU11" s="7">
        <f t="shared" si="21"/>
        <v>838370008.8269999</v>
      </c>
      <c r="DW11">
        <f t="shared" si="22"/>
        <v>2</v>
      </c>
      <c r="DX11" s="33" t="s">
        <v>51</v>
      </c>
      <c r="DY11" s="27">
        <v>514061390</v>
      </c>
      <c r="DZ11" s="27">
        <v>1912715913</v>
      </c>
      <c r="EA11" s="27">
        <v>404057179.57999998</v>
      </c>
      <c r="EB11" s="27">
        <v>1514873362.1599998</v>
      </c>
      <c r="EC11" s="7">
        <f t="shared" ref="EC11:EC73" si="33">IF(OR(DX11="Indéfini",DX11="Autres",DX11="Autre",DX11="Autres produits bruts d'origine minérale",DX11="Total général"),"",IF(DX11&lt;&gt;"",DZ11,""))</f>
        <v>1912715913</v>
      </c>
      <c r="EE11">
        <f t="shared" si="23"/>
        <v>2</v>
      </c>
      <c r="EF11" s="33" t="s">
        <v>114</v>
      </c>
      <c r="EG11" s="27">
        <v>94134735.050999999</v>
      </c>
      <c r="EH11" s="27">
        <v>13177017164.068003</v>
      </c>
      <c r="EI11" s="27">
        <v>69677170.468999997</v>
      </c>
      <c r="EJ11" s="27">
        <v>10491997549.629997</v>
      </c>
      <c r="EK11" s="7">
        <f t="shared" ref="EK11:EK73" si="34">IF(OR(EF11="Indéfini",EF11="Autres",EF11="Autre",EF11="Autres produits finis de consommation",EF11="Total général"),"",IF(EF11&lt;&gt;"",EH11,""))</f>
        <v>13177017164.068003</v>
      </c>
      <c r="EM11">
        <f t="shared" si="24"/>
        <v>2</v>
      </c>
      <c r="EN11" s="33" t="s">
        <v>174</v>
      </c>
      <c r="EO11" s="27">
        <v>2776825.7399999993</v>
      </c>
      <c r="EP11" s="27">
        <v>172657711.002</v>
      </c>
      <c r="EQ11" s="27">
        <v>1358997.09</v>
      </c>
      <c r="ER11" s="27">
        <v>81545962</v>
      </c>
      <c r="ES11" s="27">
        <f t="shared" si="25"/>
        <v>172657711.002</v>
      </c>
      <c r="ET11" s="27"/>
      <c r="EU11" s="27">
        <f t="shared" si="26"/>
        <v>2</v>
      </c>
      <c r="EV11" s="33" t="s">
        <v>90</v>
      </c>
      <c r="EW11" s="27">
        <v>14997485.624999989</v>
      </c>
      <c r="EX11" s="27">
        <v>6309830215.0439997</v>
      </c>
      <c r="EY11" s="27">
        <v>13032617.069999995</v>
      </c>
      <c r="EZ11" s="27">
        <v>5417432795.0190039</v>
      </c>
      <c r="FA11" s="7">
        <f t="shared" si="27"/>
        <v>6309830215.0439997</v>
      </c>
      <c r="FC11" s="26" t="s">
        <v>215</v>
      </c>
      <c r="FD11" s="27">
        <v>6210709862.277998</v>
      </c>
      <c r="FE11" s="27">
        <v>31518309397.426998</v>
      </c>
      <c r="FF11" s="27">
        <v>5947971564.5480013</v>
      </c>
      <c r="FG11" s="27">
        <v>33485935262.699997</v>
      </c>
    </row>
    <row r="12" spans="1:163" ht="15.75" x14ac:dyDescent="0.25">
      <c r="A12" s="26" t="s">
        <v>461</v>
      </c>
      <c r="B12" s="26"/>
      <c r="E12">
        <f t="shared" si="0"/>
        <v>3</v>
      </c>
      <c r="F12" s="33" t="s">
        <v>6</v>
      </c>
      <c r="G12" s="27">
        <v>282636095.68000001</v>
      </c>
      <c r="H12" s="27">
        <v>4911356095.619998</v>
      </c>
      <c r="I12" s="27">
        <v>298938539.30000001</v>
      </c>
      <c r="J12" s="27">
        <v>5213178864.1740007</v>
      </c>
      <c r="K12" s="7">
        <f t="shared" si="28"/>
        <v>4911356095.619998</v>
      </c>
      <c r="M12">
        <f t="shared" si="29"/>
        <v>3</v>
      </c>
      <c r="N12" s="33" t="s">
        <v>68</v>
      </c>
      <c r="O12" s="27">
        <v>88426.073999999993</v>
      </c>
      <c r="P12" s="27">
        <v>1809696634.8109999</v>
      </c>
      <c r="Q12" s="27">
        <v>83906.295999999988</v>
      </c>
      <c r="R12" s="27">
        <v>724813112.96499991</v>
      </c>
      <c r="S12" s="7">
        <f t="shared" si="1"/>
        <v>1809696634.8109999</v>
      </c>
      <c r="U12">
        <f t="shared" si="2"/>
        <v>3</v>
      </c>
      <c r="V12" s="33" t="s">
        <v>198</v>
      </c>
      <c r="W12" s="27">
        <v>4359845.46</v>
      </c>
      <c r="X12" s="27">
        <v>18917404</v>
      </c>
      <c r="Y12" s="27">
        <v>336992.5</v>
      </c>
      <c r="Z12" s="27">
        <v>3924372</v>
      </c>
      <c r="AA12" s="27">
        <f t="shared" si="3"/>
        <v>18917404</v>
      </c>
      <c r="AB12" s="27"/>
      <c r="AC12" t="str">
        <f t="shared" si="4"/>
        <v/>
      </c>
      <c r="AI12" s="7" t="str">
        <f t="shared" si="30"/>
        <v/>
      </c>
      <c r="AK12">
        <f t="shared" si="5"/>
        <v>3</v>
      </c>
      <c r="AL12" s="33" t="s">
        <v>39</v>
      </c>
      <c r="AM12" s="27">
        <v>4523298.4519999996</v>
      </c>
      <c r="AN12" s="27">
        <v>311113026.53199995</v>
      </c>
      <c r="AO12" s="27">
        <v>5310859.6899999995</v>
      </c>
      <c r="AP12" s="27">
        <v>335971931.57200009</v>
      </c>
      <c r="AQ12" s="7">
        <f t="shared" si="6"/>
        <v>311113026.53199995</v>
      </c>
      <c r="AS12">
        <f t="shared" si="7"/>
        <v>3</v>
      </c>
      <c r="AT12" s="33" t="s">
        <v>51</v>
      </c>
      <c r="AU12" s="27">
        <v>18933854.212000001</v>
      </c>
      <c r="AV12" s="27">
        <v>543970772.77499998</v>
      </c>
      <c r="AW12" s="27">
        <v>19818670.564000003</v>
      </c>
      <c r="AX12" s="27">
        <v>354787278.18900001</v>
      </c>
      <c r="AY12" s="7">
        <f t="shared" si="8"/>
        <v>543970772.77499998</v>
      </c>
      <c r="BA12">
        <f t="shared" si="9"/>
        <v>3</v>
      </c>
      <c r="BB12" s="33" t="s">
        <v>116</v>
      </c>
      <c r="BC12" s="27">
        <v>73584736.211999983</v>
      </c>
      <c r="BD12" s="27">
        <v>5670439650.2470007</v>
      </c>
      <c r="BE12" s="27">
        <v>85979175.59799999</v>
      </c>
      <c r="BF12" s="27">
        <v>6407053611.4940014</v>
      </c>
      <c r="BG12" s="7">
        <f t="shared" si="10"/>
        <v>5670439650.2470007</v>
      </c>
      <c r="BI12">
        <f t="shared" si="11"/>
        <v>2</v>
      </c>
      <c r="BJ12" s="33" t="s">
        <v>174</v>
      </c>
      <c r="BK12" s="27">
        <v>55750</v>
      </c>
      <c r="BL12" s="27">
        <v>483027</v>
      </c>
      <c r="BM12" s="27">
        <v>25730</v>
      </c>
      <c r="BN12" s="27">
        <v>1566793</v>
      </c>
      <c r="BO12" s="27">
        <f t="shared" si="12"/>
        <v>483027</v>
      </c>
      <c r="BP12" s="27"/>
      <c r="BQ12" s="27">
        <f t="shared" si="13"/>
        <v>3</v>
      </c>
      <c r="BR12" s="33" t="s">
        <v>90</v>
      </c>
      <c r="BS12" s="27">
        <v>7426105.0199999986</v>
      </c>
      <c r="BT12" s="27">
        <v>3922407626.6599989</v>
      </c>
      <c r="BU12" s="27">
        <v>6980234.5040000016</v>
      </c>
      <c r="BV12" s="27">
        <v>3871879641.5799994</v>
      </c>
      <c r="BW12" s="27">
        <f t="shared" si="14"/>
        <v>3922407626.6599989</v>
      </c>
      <c r="BX12" s="27"/>
      <c r="BY12" s="26" t="s">
        <v>374</v>
      </c>
      <c r="BZ12" s="27">
        <v>132</v>
      </c>
      <c r="CA12" s="27">
        <v>2520</v>
      </c>
      <c r="CB12" s="27">
        <v>0</v>
      </c>
      <c r="CC12" s="27">
        <v>0</v>
      </c>
      <c r="CD12" s="27"/>
      <c r="CE12" s="31"/>
      <c r="CF12" s="27"/>
      <c r="CG12" s="27"/>
      <c r="CH12" s="27">
        <f t="shared" si="15"/>
        <v>3</v>
      </c>
      <c r="CI12" s="33" t="s">
        <v>191</v>
      </c>
      <c r="CJ12" s="27">
        <v>1168559157.8840003</v>
      </c>
      <c r="CK12" s="27">
        <v>2766936174.3119998</v>
      </c>
      <c r="CL12" s="27">
        <v>1018003041.7419999</v>
      </c>
      <c r="CM12" s="27">
        <v>2646194183.75</v>
      </c>
      <c r="CN12" s="7">
        <f t="shared" si="16"/>
        <v>2766936174.3119998</v>
      </c>
      <c r="CQ12">
        <f t="shared" si="31"/>
        <v>3</v>
      </c>
      <c r="CR12" s="33" t="s">
        <v>166</v>
      </c>
      <c r="CS12" s="27">
        <v>43103788.56099999</v>
      </c>
      <c r="CT12" s="27">
        <v>5122072070.3529987</v>
      </c>
      <c r="CU12" s="27">
        <v>38596175.01600001</v>
      </c>
      <c r="CV12" s="27">
        <v>3737662578.848</v>
      </c>
      <c r="CW12" s="7">
        <f>IF(OR(CR12="Indéfini",CR12="Autres",CR12="Autre",CR12="Autres demi-produits",CR12="Total général"),"",IF(CR12&lt;&gt;"",CT12,""))</f>
        <v>5122072070.3529987</v>
      </c>
      <c r="CY12">
        <f t="shared" si="17"/>
        <v>3</v>
      </c>
      <c r="CZ12" s="33" t="s">
        <v>31</v>
      </c>
      <c r="DA12" s="27">
        <v>577031050.82300031</v>
      </c>
      <c r="DB12" s="27">
        <v>5273801094.2270002</v>
      </c>
      <c r="DC12" s="27">
        <v>482538851.20099956</v>
      </c>
      <c r="DD12" s="27">
        <v>3838668564.5929999</v>
      </c>
      <c r="DE12" s="7">
        <f t="shared" si="18"/>
        <v>5273801094.2270002</v>
      </c>
      <c r="DG12" t="str">
        <f t="shared" si="19"/>
        <v/>
      </c>
      <c r="DM12" s="7" t="str">
        <f t="shared" si="32"/>
        <v/>
      </c>
      <c r="DO12">
        <f t="shared" si="20"/>
        <v>3</v>
      </c>
      <c r="DP12" s="33" t="s">
        <v>157</v>
      </c>
      <c r="DQ12" s="27">
        <v>1471818.1669999997</v>
      </c>
      <c r="DR12" s="27">
        <v>614484247.88200009</v>
      </c>
      <c r="DS12" s="27">
        <v>7600424.3769999947</v>
      </c>
      <c r="DT12" s="27">
        <v>422249480.72599995</v>
      </c>
      <c r="DU12" s="7">
        <f t="shared" si="21"/>
        <v>614484247.88200009</v>
      </c>
      <c r="DW12">
        <f t="shared" si="22"/>
        <v>3</v>
      </c>
      <c r="DX12" s="33" t="s">
        <v>59</v>
      </c>
      <c r="DY12" s="27">
        <v>12249747.368999999</v>
      </c>
      <c r="DZ12" s="27">
        <v>182603141.803</v>
      </c>
      <c r="EA12" s="27">
        <v>11054344.222999997</v>
      </c>
      <c r="EB12" s="27">
        <v>173487069.43000001</v>
      </c>
      <c r="EC12" s="7">
        <f t="shared" si="33"/>
        <v>182603141.803</v>
      </c>
      <c r="EE12" t="str">
        <f t="shared" si="23"/>
        <v/>
      </c>
      <c r="EF12" s="33" t="s">
        <v>137</v>
      </c>
      <c r="EG12" s="27">
        <v>35333889.432000011</v>
      </c>
      <c r="EH12" s="27">
        <v>5872632726.531003</v>
      </c>
      <c r="EI12" s="27">
        <v>34413055.376999997</v>
      </c>
      <c r="EJ12" s="27">
        <v>5189212215.6079988</v>
      </c>
      <c r="EK12" s="7" t="str">
        <f t="shared" si="34"/>
        <v/>
      </c>
      <c r="EM12" t="str">
        <f t="shared" si="24"/>
        <v/>
      </c>
      <c r="EN12" s="33" t="s">
        <v>87</v>
      </c>
      <c r="EO12" s="27">
        <v>117313.80500000004</v>
      </c>
      <c r="EP12" s="27">
        <v>10352642.589</v>
      </c>
      <c r="EQ12" s="27">
        <v>51426.160000000018</v>
      </c>
      <c r="ER12" s="27">
        <v>2962440.554</v>
      </c>
      <c r="ES12" s="27" t="str">
        <f t="shared" si="25"/>
        <v/>
      </c>
      <c r="ET12" s="27"/>
      <c r="EU12" s="27">
        <f t="shared" si="26"/>
        <v>3</v>
      </c>
      <c r="EV12" s="33" t="s">
        <v>348</v>
      </c>
      <c r="EW12" s="27">
        <v>38824995.867999978</v>
      </c>
      <c r="EX12" s="27">
        <v>5704732827.8549976</v>
      </c>
      <c r="EY12" s="27">
        <v>34843954.574999988</v>
      </c>
      <c r="EZ12" s="27">
        <v>4760832435.8920002</v>
      </c>
      <c r="FA12" s="7">
        <f t="shared" si="27"/>
        <v>5704732827.8549976</v>
      </c>
      <c r="FC12" s="26" t="s">
        <v>216</v>
      </c>
      <c r="FD12" s="27">
        <v>3878008304.0179996</v>
      </c>
      <c r="FE12" s="27">
        <v>56923113015.908989</v>
      </c>
      <c r="FF12" s="27">
        <v>4308159878.3389988</v>
      </c>
      <c r="FG12" s="27">
        <v>55405579203.896996</v>
      </c>
    </row>
    <row r="13" spans="1:163" ht="15.75" x14ac:dyDescent="0.25">
      <c r="B13" s="26"/>
      <c r="E13">
        <f t="shared" si="0"/>
        <v>4</v>
      </c>
      <c r="F13" s="33" t="s">
        <v>8</v>
      </c>
      <c r="G13" s="27">
        <v>218139198.12700006</v>
      </c>
      <c r="H13" s="27">
        <v>3135385236.6419992</v>
      </c>
      <c r="I13" s="27">
        <v>232543228.22800013</v>
      </c>
      <c r="J13" s="27">
        <v>3209882394.5550036</v>
      </c>
      <c r="K13" s="7">
        <f t="shared" si="28"/>
        <v>3135385236.6419992</v>
      </c>
      <c r="M13">
        <f t="shared" si="29"/>
        <v>4</v>
      </c>
      <c r="N13" s="33" t="s">
        <v>241</v>
      </c>
      <c r="O13" s="27">
        <v>461722.62699999986</v>
      </c>
      <c r="P13" s="27">
        <v>1382571416.3109999</v>
      </c>
      <c r="Q13" s="27">
        <v>439504.25300000003</v>
      </c>
      <c r="R13" s="27">
        <v>1643321555.6979997</v>
      </c>
      <c r="S13" s="7">
        <f t="shared" si="1"/>
        <v>1382571416.3109999</v>
      </c>
      <c r="U13">
        <f t="shared" si="2"/>
        <v>4</v>
      </c>
      <c r="V13" s="33" t="s">
        <v>33</v>
      </c>
      <c r="W13" s="27">
        <v>376961.34</v>
      </c>
      <c r="X13" s="27">
        <v>6286773</v>
      </c>
      <c r="Y13" s="27">
        <v>28080076.368000001</v>
      </c>
      <c r="Z13" s="27">
        <v>93150132.784999996</v>
      </c>
      <c r="AA13" s="27">
        <f t="shared" si="3"/>
        <v>6286773</v>
      </c>
      <c r="AB13" s="27"/>
      <c r="AC13" t="str">
        <f t="shared" si="4"/>
        <v/>
      </c>
      <c r="AI13" s="7" t="str">
        <f t="shared" si="30"/>
        <v/>
      </c>
      <c r="AK13">
        <f t="shared" si="5"/>
        <v>4</v>
      </c>
      <c r="AL13" s="33" t="s">
        <v>36</v>
      </c>
      <c r="AM13" s="27">
        <v>5207366</v>
      </c>
      <c r="AN13" s="27">
        <v>165976694</v>
      </c>
      <c r="AO13" s="27">
        <v>8124563</v>
      </c>
      <c r="AP13" s="27">
        <v>251399608.16999996</v>
      </c>
      <c r="AQ13" s="7">
        <f t="shared" si="6"/>
        <v>165976694</v>
      </c>
      <c r="AS13">
        <f t="shared" si="7"/>
        <v>4</v>
      </c>
      <c r="AT13" s="33" t="s">
        <v>53</v>
      </c>
      <c r="AU13" s="27">
        <v>354747308</v>
      </c>
      <c r="AV13" s="27">
        <v>408314584.39999998</v>
      </c>
      <c r="AW13" s="27">
        <v>359332695</v>
      </c>
      <c r="AX13" s="27">
        <v>414147704</v>
      </c>
      <c r="AY13" s="7">
        <f t="shared" si="8"/>
        <v>408314584.39999998</v>
      </c>
      <c r="BA13">
        <f t="shared" si="9"/>
        <v>4</v>
      </c>
      <c r="BB13" s="33" t="s">
        <v>321</v>
      </c>
      <c r="BC13" s="27">
        <v>19543132.262000006</v>
      </c>
      <c r="BD13" s="27">
        <v>3162373148.7399998</v>
      </c>
      <c r="BE13" s="27">
        <v>15699735.426000005</v>
      </c>
      <c r="BF13" s="27">
        <v>2717909046.4590006</v>
      </c>
      <c r="BG13" s="7">
        <f t="shared" si="10"/>
        <v>3162373148.7399998</v>
      </c>
      <c r="BI13" t="str">
        <f t="shared" si="11"/>
        <v/>
      </c>
      <c r="BJ13" s="26" t="s">
        <v>138</v>
      </c>
      <c r="BK13" s="27">
        <v>292632.32399999996</v>
      </c>
      <c r="BL13" s="27">
        <v>56251045.758999996</v>
      </c>
      <c r="BM13" s="27">
        <v>709603.06</v>
      </c>
      <c r="BN13" s="27">
        <v>76572038.206999987</v>
      </c>
      <c r="BO13" s="27" t="str">
        <f t="shared" si="12"/>
        <v/>
      </c>
      <c r="BQ13" s="27">
        <f t="shared" si="13"/>
        <v>4</v>
      </c>
      <c r="BR13" s="33" t="s">
        <v>178</v>
      </c>
      <c r="BS13" s="27">
        <v>25243237.170000002</v>
      </c>
      <c r="BT13" s="27">
        <v>645272319.49399996</v>
      </c>
      <c r="BU13" s="27">
        <v>2126052.9790000003</v>
      </c>
      <c r="BV13" s="27">
        <v>61031185.811999999</v>
      </c>
      <c r="BW13" s="27">
        <f t="shared" si="14"/>
        <v>645272319.49399996</v>
      </c>
      <c r="BY13" s="26" t="s">
        <v>218</v>
      </c>
      <c r="BZ13" s="27">
        <v>99.034999999999997</v>
      </c>
      <c r="CA13" s="27">
        <v>137517411.836</v>
      </c>
      <c r="CB13" s="27">
        <v>133.655</v>
      </c>
      <c r="CC13" s="27">
        <v>103942625.91</v>
      </c>
      <c r="CH13" s="27">
        <f t="shared" si="15"/>
        <v>4</v>
      </c>
      <c r="CI13" s="33" t="s">
        <v>11</v>
      </c>
      <c r="CJ13" s="27">
        <v>80288717.570000008</v>
      </c>
      <c r="CK13" s="27">
        <v>2041911607.506</v>
      </c>
      <c r="CL13" s="27">
        <v>65008149.340999976</v>
      </c>
      <c r="CM13" s="27">
        <v>1627956964.9799998</v>
      </c>
      <c r="CN13" s="7">
        <f t="shared" si="16"/>
        <v>2041911607.506</v>
      </c>
      <c r="CQ13">
        <f t="shared" si="31"/>
        <v>4</v>
      </c>
      <c r="CR13" s="33" t="s">
        <v>71</v>
      </c>
      <c r="CS13" s="27">
        <v>301912039.12899995</v>
      </c>
      <c r="CT13" s="27">
        <v>3027803209.3979988</v>
      </c>
      <c r="CU13" s="27">
        <v>307185570.29100025</v>
      </c>
      <c r="CV13" s="27">
        <v>3128265431.7710009</v>
      </c>
      <c r="CW13" s="7">
        <f t="shared" ref="CW13:CW73" si="35">IF(OR(CR13="Indéfini",CR13="Autres",CR13="Autre",CR13="Autres demi-produits",CR13="Total général"),"",IF(CR13&lt;&gt;"",CT13,""))</f>
        <v>3027803209.3979988</v>
      </c>
      <c r="CY13">
        <f t="shared" si="17"/>
        <v>4</v>
      </c>
      <c r="CZ13" s="33" t="s">
        <v>152</v>
      </c>
      <c r="DA13" s="27">
        <v>3816216583.4429998</v>
      </c>
      <c r="DB13" s="27">
        <v>4140531596.1160002</v>
      </c>
      <c r="DC13" s="27">
        <v>4188231114.5409994</v>
      </c>
      <c r="DD13" s="27">
        <v>4844382979.6089993</v>
      </c>
      <c r="DE13" s="7">
        <f t="shared" si="18"/>
        <v>4140531596.1160002</v>
      </c>
      <c r="DG13" t="str">
        <f t="shared" si="19"/>
        <v/>
      </c>
      <c r="DM13" s="7" t="str">
        <f t="shared" si="32"/>
        <v/>
      </c>
      <c r="DO13">
        <f t="shared" si="20"/>
        <v>4</v>
      </c>
      <c r="DP13" s="33" t="s">
        <v>156</v>
      </c>
      <c r="DQ13" s="27">
        <v>23144424.616000008</v>
      </c>
      <c r="DR13" s="27">
        <v>418832944.87400001</v>
      </c>
      <c r="DS13" s="27">
        <v>27778662.525000002</v>
      </c>
      <c r="DT13" s="27">
        <v>550747867.32299995</v>
      </c>
      <c r="DU13" s="7">
        <f t="shared" si="21"/>
        <v>418832944.87400001</v>
      </c>
      <c r="DW13">
        <f t="shared" si="22"/>
        <v>4</v>
      </c>
      <c r="DX13" s="33" t="s">
        <v>160</v>
      </c>
      <c r="DY13" s="27">
        <v>7447741.7629999993</v>
      </c>
      <c r="DZ13" s="27">
        <v>159146792.898</v>
      </c>
      <c r="EA13" s="27">
        <v>8071827.966</v>
      </c>
      <c r="EB13" s="27">
        <v>180905371.50400001</v>
      </c>
      <c r="EC13" s="7">
        <f t="shared" si="33"/>
        <v>159146792.898</v>
      </c>
      <c r="EE13">
        <f t="shared" si="23"/>
        <v>3</v>
      </c>
      <c r="EF13" s="33" t="s">
        <v>128</v>
      </c>
      <c r="EG13" s="27">
        <v>51367610.421999991</v>
      </c>
      <c r="EH13" s="27">
        <v>4711885345.7509975</v>
      </c>
      <c r="EI13" s="27">
        <v>46344852.005000003</v>
      </c>
      <c r="EJ13" s="27">
        <v>4696596129.6629982</v>
      </c>
      <c r="EK13" s="7">
        <f t="shared" si="34"/>
        <v>4711885345.7509975</v>
      </c>
      <c r="EM13" t="str">
        <f t="shared" si="24"/>
        <v/>
      </c>
      <c r="EN13" s="26" t="s">
        <v>138</v>
      </c>
      <c r="EO13" s="27">
        <v>12233442.363999996</v>
      </c>
      <c r="EP13" s="27">
        <v>688243672.63600028</v>
      </c>
      <c r="EQ13" s="27">
        <v>8658307.8230000045</v>
      </c>
      <c r="ER13" s="27">
        <v>625317029.78399992</v>
      </c>
      <c r="ES13" s="27" t="str">
        <f t="shared" si="25"/>
        <v/>
      </c>
      <c r="EU13" s="27">
        <f t="shared" si="26"/>
        <v>4</v>
      </c>
      <c r="EV13" s="33" t="s">
        <v>88</v>
      </c>
      <c r="EW13" s="27">
        <v>28305001.504999995</v>
      </c>
      <c r="EX13" s="27">
        <v>5646135728.3430004</v>
      </c>
      <c r="EY13" s="27">
        <v>23652167.729000006</v>
      </c>
      <c r="EZ13" s="27">
        <v>4712741790.9799986</v>
      </c>
      <c r="FA13" s="7">
        <f t="shared" si="27"/>
        <v>5646135728.3430004</v>
      </c>
      <c r="FC13" s="26" t="s">
        <v>449</v>
      </c>
      <c r="FD13" s="27">
        <v>11040751772.690002</v>
      </c>
      <c r="FE13" s="27">
        <v>41780629118.510002</v>
      </c>
      <c r="FF13" s="27">
        <v>11809056356.946999</v>
      </c>
      <c r="FG13" s="27">
        <v>37300340922.108994</v>
      </c>
    </row>
    <row r="14" spans="1:163" ht="15.75" x14ac:dyDescent="0.25">
      <c r="B14" s="26"/>
      <c r="E14">
        <f t="shared" si="0"/>
        <v>5</v>
      </c>
      <c r="F14" s="33" t="s">
        <v>13</v>
      </c>
      <c r="G14" s="27">
        <v>351808333.27200001</v>
      </c>
      <c r="H14" s="27">
        <v>3071113723.0799994</v>
      </c>
      <c r="I14" s="27">
        <v>361797687.22299999</v>
      </c>
      <c r="J14" s="27">
        <v>3271768891.6320176</v>
      </c>
      <c r="K14" s="7">
        <f t="shared" si="28"/>
        <v>3071113723.0799994</v>
      </c>
      <c r="M14">
        <f t="shared" si="29"/>
        <v>5</v>
      </c>
      <c r="N14" s="33" t="s">
        <v>72</v>
      </c>
      <c r="O14" s="27">
        <v>7025110.7000000002</v>
      </c>
      <c r="P14" s="27">
        <v>681405448.56700003</v>
      </c>
      <c r="Q14" s="27">
        <v>5718879.5</v>
      </c>
      <c r="R14" s="27">
        <v>447769995.76200002</v>
      </c>
      <c r="S14" s="7">
        <f t="shared" si="1"/>
        <v>681405448.56700003</v>
      </c>
      <c r="U14">
        <f t="shared" si="2"/>
        <v>5</v>
      </c>
      <c r="V14" s="33" t="s">
        <v>152</v>
      </c>
      <c r="W14" s="27">
        <v>387170.2</v>
      </c>
      <c r="X14" s="27">
        <v>1011971.81</v>
      </c>
      <c r="Y14" s="27">
        <v>273183</v>
      </c>
      <c r="Z14" s="27">
        <v>654866.43000000005</v>
      </c>
      <c r="AA14" s="27">
        <f t="shared" si="3"/>
        <v>1011971.81</v>
      </c>
      <c r="AB14" s="27"/>
      <c r="AC14" t="str">
        <f t="shared" si="4"/>
        <v/>
      </c>
      <c r="AI14" s="7" t="str">
        <f t="shared" si="30"/>
        <v/>
      </c>
      <c r="AK14">
        <f t="shared" si="5"/>
        <v>5</v>
      </c>
      <c r="AL14" s="33" t="s">
        <v>41</v>
      </c>
      <c r="AM14" s="27">
        <v>2165972.2769999993</v>
      </c>
      <c r="AN14" s="27">
        <v>149140605.11000001</v>
      </c>
      <c r="AO14" s="27">
        <v>388657.43499999994</v>
      </c>
      <c r="AP14" s="27">
        <v>115991605.43399997</v>
      </c>
      <c r="AQ14" s="7">
        <f t="shared" si="6"/>
        <v>149140605.11000001</v>
      </c>
      <c r="AS14">
        <f t="shared" si="7"/>
        <v>5</v>
      </c>
      <c r="AT14" s="33" t="s">
        <v>54</v>
      </c>
      <c r="AU14" s="27">
        <v>21048291.199999999</v>
      </c>
      <c r="AV14" s="27">
        <v>377248372</v>
      </c>
      <c r="AW14" s="27">
        <v>20225316</v>
      </c>
      <c r="AX14" s="27">
        <v>305136607.44</v>
      </c>
      <c r="AY14" s="7">
        <f t="shared" si="8"/>
        <v>377248372</v>
      </c>
      <c r="BA14">
        <f t="shared" si="9"/>
        <v>5</v>
      </c>
      <c r="BB14" s="33" t="s">
        <v>117</v>
      </c>
      <c r="BC14" s="27">
        <v>12693407.102000002</v>
      </c>
      <c r="BD14" s="27">
        <v>2582841846.0829997</v>
      </c>
      <c r="BE14" s="27">
        <v>14514445.950000001</v>
      </c>
      <c r="BF14" s="27">
        <v>2865535688.4499998</v>
      </c>
      <c r="BG14" s="7">
        <f t="shared" si="10"/>
        <v>2582841846.0829997</v>
      </c>
      <c r="BI14" t="str">
        <f t="shared" si="11"/>
        <v/>
      </c>
      <c r="BO14" s="27" t="str">
        <f t="shared" si="12"/>
        <v/>
      </c>
      <c r="BQ14" s="27">
        <f t="shared" si="13"/>
        <v>5</v>
      </c>
      <c r="BR14" s="33" t="s">
        <v>348</v>
      </c>
      <c r="BS14" s="27">
        <v>2288596.3629999994</v>
      </c>
      <c r="BT14" s="27">
        <v>499808821.47999996</v>
      </c>
      <c r="BU14" s="27">
        <v>1346815.7840000005</v>
      </c>
      <c r="BV14" s="27">
        <v>387455237.29999995</v>
      </c>
      <c r="BW14" s="27">
        <f t="shared" si="14"/>
        <v>499808821.47999996</v>
      </c>
      <c r="BY14" s="26" t="s">
        <v>219</v>
      </c>
      <c r="BZ14" s="27">
        <v>89516128.797999978</v>
      </c>
      <c r="CA14" s="27">
        <v>2413430048.8559999</v>
      </c>
      <c r="CB14" s="27">
        <v>83567122.941999987</v>
      </c>
      <c r="CC14" s="27">
        <v>1884945868.9800007</v>
      </c>
      <c r="CH14" s="27">
        <f t="shared" si="15"/>
        <v>5</v>
      </c>
      <c r="CI14" s="33" t="s">
        <v>194</v>
      </c>
      <c r="CJ14" s="27">
        <v>31259336.731000002</v>
      </c>
      <c r="CK14" s="27">
        <v>1397850063.0049999</v>
      </c>
      <c r="CL14" s="27">
        <v>49272379.435000002</v>
      </c>
      <c r="CM14" s="27">
        <v>2245579669.0049996</v>
      </c>
      <c r="CN14" s="7">
        <f t="shared" si="16"/>
        <v>1397850063.0049999</v>
      </c>
      <c r="CQ14">
        <f t="shared" si="31"/>
        <v>5</v>
      </c>
      <c r="CR14" s="33" t="s">
        <v>162</v>
      </c>
      <c r="CS14" s="27">
        <v>463233423.97600001</v>
      </c>
      <c r="CT14" s="27">
        <v>2605470711</v>
      </c>
      <c r="CU14" s="27">
        <v>560927166.74000001</v>
      </c>
      <c r="CV14" s="27">
        <v>2667081140</v>
      </c>
      <c r="CW14" s="7">
        <f t="shared" si="35"/>
        <v>2605470711</v>
      </c>
      <c r="CY14">
        <f t="shared" si="17"/>
        <v>5</v>
      </c>
      <c r="CZ14" s="33" t="s">
        <v>150</v>
      </c>
      <c r="DA14" s="27">
        <v>309772535.25800008</v>
      </c>
      <c r="DB14" s="27">
        <v>2439926428.7380009</v>
      </c>
      <c r="DC14" s="27">
        <v>281225571.59999996</v>
      </c>
      <c r="DD14" s="27">
        <v>2145200385.5210004</v>
      </c>
      <c r="DE14" s="7">
        <f t="shared" si="18"/>
        <v>2439926428.7380009</v>
      </c>
      <c r="DG14" t="str">
        <f t="shared" si="19"/>
        <v/>
      </c>
      <c r="DM14" s="7" t="str">
        <f t="shared" si="32"/>
        <v/>
      </c>
      <c r="DO14">
        <f t="shared" si="20"/>
        <v>5</v>
      </c>
      <c r="DP14" s="33" t="s">
        <v>158</v>
      </c>
      <c r="DQ14" s="27">
        <v>23619908.002999999</v>
      </c>
      <c r="DR14" s="27">
        <v>305352041</v>
      </c>
      <c r="DS14" s="27">
        <v>27177487</v>
      </c>
      <c r="DT14" s="27">
        <v>388206934</v>
      </c>
      <c r="DU14" s="7">
        <f t="shared" si="21"/>
        <v>305352041</v>
      </c>
      <c r="DW14">
        <f t="shared" si="22"/>
        <v>5</v>
      </c>
      <c r="DX14" s="33" t="s">
        <v>288</v>
      </c>
      <c r="DY14" s="27">
        <v>50547536.318000011</v>
      </c>
      <c r="DZ14" s="27">
        <v>107065966.392</v>
      </c>
      <c r="EA14" s="27">
        <v>75464964.136000007</v>
      </c>
      <c r="EB14" s="27">
        <v>122078232.97700001</v>
      </c>
      <c r="EC14" s="7">
        <f t="shared" si="33"/>
        <v>107065966.392</v>
      </c>
      <c r="EE14">
        <f t="shared" si="23"/>
        <v>4</v>
      </c>
      <c r="EF14" s="33" t="s">
        <v>122</v>
      </c>
      <c r="EG14" s="27">
        <v>4295948.9879999999</v>
      </c>
      <c r="EH14" s="27">
        <v>4666310225.2389984</v>
      </c>
      <c r="EI14" s="27">
        <v>4026431.7030000011</v>
      </c>
      <c r="EJ14" s="27">
        <v>4001213744.4370041</v>
      </c>
      <c r="EK14" s="7">
        <f t="shared" si="34"/>
        <v>4666310225.2389984</v>
      </c>
      <c r="EM14" t="str">
        <f t="shared" si="24"/>
        <v/>
      </c>
      <c r="ES14" s="27" t="str">
        <f t="shared" si="25"/>
        <v/>
      </c>
      <c r="EU14" s="27">
        <f t="shared" si="26"/>
        <v>5</v>
      </c>
      <c r="EV14" s="33" t="s">
        <v>99</v>
      </c>
      <c r="EW14" s="27">
        <v>49421842.662000038</v>
      </c>
      <c r="EX14" s="27">
        <v>4594403157.434</v>
      </c>
      <c r="EY14" s="27">
        <v>39439606.463</v>
      </c>
      <c r="EZ14" s="27">
        <v>4208952390.4550028</v>
      </c>
      <c r="FA14" s="7">
        <f t="shared" si="27"/>
        <v>4594403157.434</v>
      </c>
      <c r="FC14" s="26" t="s">
        <v>374</v>
      </c>
      <c r="FD14" s="27">
        <v>54969.349000000002</v>
      </c>
      <c r="FE14" s="27">
        <v>1965842</v>
      </c>
      <c r="FF14" s="27"/>
      <c r="FG14" s="27"/>
    </row>
    <row r="15" spans="1:163" ht="15.75" x14ac:dyDescent="0.25">
      <c r="B15" s="26"/>
      <c r="E15">
        <f t="shared" si="0"/>
        <v>6</v>
      </c>
      <c r="F15" s="33" t="s">
        <v>7</v>
      </c>
      <c r="G15" s="27">
        <v>32461813.318</v>
      </c>
      <c r="H15" s="27">
        <v>2125915436.0340004</v>
      </c>
      <c r="I15" s="27">
        <v>27064962.509999979</v>
      </c>
      <c r="J15" s="27">
        <v>1638965096.5800002</v>
      </c>
      <c r="K15" s="7">
        <f t="shared" si="28"/>
        <v>2125915436.0340004</v>
      </c>
      <c r="M15">
        <f t="shared" si="29"/>
        <v>6</v>
      </c>
      <c r="N15" s="33" t="s">
        <v>63</v>
      </c>
      <c r="O15" s="27">
        <v>5239956.2779999999</v>
      </c>
      <c r="P15" s="27">
        <v>486801578.551</v>
      </c>
      <c r="Q15" s="27">
        <v>8930711.7580000013</v>
      </c>
      <c r="R15" s="27">
        <v>1310935974.8080001</v>
      </c>
      <c r="S15" s="7">
        <f t="shared" si="1"/>
        <v>486801578.551</v>
      </c>
      <c r="U15">
        <f t="shared" si="2"/>
        <v>6</v>
      </c>
      <c r="V15" s="33" t="s">
        <v>151</v>
      </c>
      <c r="W15" s="27">
        <v>5100</v>
      </c>
      <c r="X15" s="27">
        <v>75824</v>
      </c>
      <c r="Y15" s="27">
        <v>7</v>
      </c>
      <c r="Z15" s="27">
        <v>2120</v>
      </c>
      <c r="AA15" s="27">
        <f t="shared" si="3"/>
        <v>75824</v>
      </c>
      <c r="AB15" s="27"/>
      <c r="AC15" t="str">
        <f t="shared" si="4"/>
        <v/>
      </c>
      <c r="AI15" s="7" t="str">
        <f t="shared" si="30"/>
        <v/>
      </c>
      <c r="AK15">
        <f t="shared" si="5"/>
        <v>6</v>
      </c>
      <c r="AL15" s="33" t="s">
        <v>40</v>
      </c>
      <c r="AM15" s="27">
        <v>568002.25999999989</v>
      </c>
      <c r="AN15" s="27">
        <v>119217776.661</v>
      </c>
      <c r="AO15" s="27">
        <v>534740.38500000013</v>
      </c>
      <c r="AP15" s="27">
        <v>122064483.76000005</v>
      </c>
      <c r="AQ15" s="7">
        <f t="shared" si="6"/>
        <v>119217776.661</v>
      </c>
      <c r="AS15">
        <f t="shared" si="7"/>
        <v>6</v>
      </c>
      <c r="AT15" s="33" t="s">
        <v>58</v>
      </c>
      <c r="AU15" s="27">
        <v>24972853</v>
      </c>
      <c r="AV15" s="27">
        <v>169918456.63999999</v>
      </c>
      <c r="AW15" s="27">
        <v>21425179.440000001</v>
      </c>
      <c r="AX15" s="27">
        <v>101156450.073</v>
      </c>
      <c r="AY15" s="7">
        <f t="shared" si="8"/>
        <v>169918456.63999999</v>
      </c>
      <c r="BA15">
        <f t="shared" si="9"/>
        <v>6</v>
      </c>
      <c r="BB15" s="33" t="s">
        <v>120</v>
      </c>
      <c r="BC15" s="27">
        <v>6279683.993999999</v>
      </c>
      <c r="BD15" s="27">
        <v>1454484352.4160001</v>
      </c>
      <c r="BE15" s="27">
        <v>6010093.5409999993</v>
      </c>
      <c r="BF15" s="27">
        <v>1251649887.2049992</v>
      </c>
      <c r="BG15" s="7">
        <f t="shared" si="10"/>
        <v>1454484352.4160001</v>
      </c>
      <c r="BI15" t="str">
        <f t="shared" si="11"/>
        <v/>
      </c>
      <c r="BO15" s="27" t="str">
        <f t="shared" si="12"/>
        <v/>
      </c>
      <c r="BQ15" s="27">
        <f t="shared" si="13"/>
        <v>6</v>
      </c>
      <c r="BR15" s="33" t="s">
        <v>91</v>
      </c>
      <c r="BS15" s="27">
        <v>144623.18300000002</v>
      </c>
      <c r="BT15" s="27">
        <v>496007021.39000005</v>
      </c>
      <c r="BU15" s="27">
        <v>137473.451</v>
      </c>
      <c r="BV15" s="27">
        <v>675590530.46399987</v>
      </c>
      <c r="BW15" s="27">
        <f t="shared" si="14"/>
        <v>496007021.39000005</v>
      </c>
      <c r="BY15" s="26" t="s">
        <v>220</v>
      </c>
      <c r="BZ15" s="27">
        <v>3922835198.2729998</v>
      </c>
      <c r="CA15" s="27">
        <v>6539580226.5779991</v>
      </c>
      <c r="CB15" s="27">
        <v>3729769798.5889997</v>
      </c>
      <c r="CC15" s="27">
        <v>4989701197.3400002</v>
      </c>
      <c r="CH15" s="27">
        <f t="shared" si="15"/>
        <v>6</v>
      </c>
      <c r="CI15" s="33" t="s">
        <v>458</v>
      </c>
      <c r="CJ15" s="27">
        <v>390925487.46000004</v>
      </c>
      <c r="CK15" s="27">
        <v>1394121657</v>
      </c>
      <c r="CL15" s="27">
        <v>559416451.45100009</v>
      </c>
      <c r="CM15" s="27">
        <v>2888190891.7410002</v>
      </c>
      <c r="CN15" s="7">
        <f t="shared" si="16"/>
        <v>1394121657</v>
      </c>
      <c r="CQ15">
        <f t="shared" si="31"/>
        <v>6</v>
      </c>
      <c r="CR15" s="33" t="s">
        <v>63</v>
      </c>
      <c r="CS15" s="27">
        <v>27506370.210999995</v>
      </c>
      <c r="CT15" s="27">
        <v>2484277084.6729984</v>
      </c>
      <c r="CU15" s="27">
        <v>23216740.859000012</v>
      </c>
      <c r="CV15" s="27">
        <v>1964025997.9349997</v>
      </c>
      <c r="CW15" s="7">
        <f t="shared" si="35"/>
        <v>2484277084.6729984</v>
      </c>
      <c r="CY15">
        <f t="shared" si="17"/>
        <v>6</v>
      </c>
      <c r="CZ15" s="33" t="s">
        <v>198</v>
      </c>
      <c r="DA15" s="27">
        <v>130522548.67200001</v>
      </c>
      <c r="DB15" s="27">
        <v>618653908.90199995</v>
      </c>
      <c r="DC15" s="27">
        <v>152817228.88700002</v>
      </c>
      <c r="DD15" s="27">
        <v>776712783.08700013</v>
      </c>
      <c r="DE15" s="7">
        <f t="shared" si="18"/>
        <v>618653908.90199995</v>
      </c>
      <c r="DG15" t="str">
        <f t="shared" si="19"/>
        <v/>
      </c>
      <c r="DM15" s="7" t="str">
        <f t="shared" si="32"/>
        <v/>
      </c>
      <c r="DO15">
        <f t="shared" si="20"/>
        <v>6</v>
      </c>
      <c r="DP15" s="33" t="s">
        <v>39</v>
      </c>
      <c r="DQ15" s="27">
        <v>5813663.7599999998</v>
      </c>
      <c r="DR15" s="27">
        <v>252242391.412</v>
      </c>
      <c r="DS15" s="27">
        <v>5529573.2840000009</v>
      </c>
      <c r="DT15" s="27">
        <v>244586881.16600001</v>
      </c>
      <c r="DU15" s="7">
        <f t="shared" si="21"/>
        <v>252242391.412</v>
      </c>
      <c r="DW15" t="str">
        <f t="shared" si="22"/>
        <v/>
      </c>
      <c r="DX15" s="33" t="s">
        <v>60</v>
      </c>
      <c r="DY15" s="27">
        <v>30182280.312999994</v>
      </c>
      <c r="DZ15" s="27">
        <v>87077948.687000006</v>
      </c>
      <c r="EA15" s="27">
        <v>31223436.872000005</v>
      </c>
      <c r="EB15" s="27">
        <v>75128136.306999996</v>
      </c>
      <c r="EC15" s="7" t="str">
        <f t="shared" si="33"/>
        <v/>
      </c>
      <c r="EE15">
        <f t="shared" si="23"/>
        <v>5</v>
      </c>
      <c r="EF15" s="33" t="s">
        <v>121</v>
      </c>
      <c r="EG15" s="27">
        <v>61370831.317999981</v>
      </c>
      <c r="EH15" s="27">
        <v>3928186358.9900031</v>
      </c>
      <c r="EI15" s="27">
        <v>58311973.278000072</v>
      </c>
      <c r="EJ15" s="27">
        <v>3446745977.3610005</v>
      </c>
      <c r="EK15" s="7">
        <f t="shared" si="34"/>
        <v>3928186358.9900031</v>
      </c>
      <c r="EM15" t="str">
        <f t="shared" si="24"/>
        <v/>
      </c>
      <c r="ES15" s="27" t="str">
        <f t="shared" si="25"/>
        <v/>
      </c>
      <c r="EU15" s="27">
        <f t="shared" si="26"/>
        <v>6</v>
      </c>
      <c r="EV15" s="33" t="s">
        <v>106</v>
      </c>
      <c r="EW15" s="27">
        <v>52573348.467000008</v>
      </c>
      <c r="EX15" s="27">
        <v>4076084031.6390004</v>
      </c>
      <c r="EY15" s="27">
        <v>29938775.876999978</v>
      </c>
      <c r="EZ15" s="27">
        <v>2309448528.3119998</v>
      </c>
      <c r="FA15" s="7">
        <f t="shared" si="27"/>
        <v>4076084031.6390004</v>
      </c>
      <c r="FC15" s="26" t="s">
        <v>218</v>
      </c>
      <c r="FD15" s="27">
        <v>413756.31200000003</v>
      </c>
      <c r="FE15" s="27">
        <v>864442291.13999999</v>
      </c>
      <c r="FF15" s="27">
        <v>571.02700000000766</v>
      </c>
      <c r="FG15" s="27">
        <v>512316533.12800002</v>
      </c>
    </row>
    <row r="16" spans="1:163" ht="15.75" x14ac:dyDescent="0.25">
      <c r="B16" s="26"/>
      <c r="E16">
        <f t="shared" si="0"/>
        <v>7</v>
      </c>
      <c r="F16" s="33" t="s">
        <v>11</v>
      </c>
      <c r="G16" s="27">
        <v>41255910.51600001</v>
      </c>
      <c r="H16" s="27">
        <v>1307019160.0180004</v>
      </c>
      <c r="I16" s="27">
        <v>77175582.648000017</v>
      </c>
      <c r="J16" s="27">
        <v>2082545710.8950007</v>
      </c>
      <c r="K16" s="7">
        <f t="shared" si="28"/>
        <v>1307019160.0180004</v>
      </c>
      <c r="M16">
        <f t="shared" si="29"/>
        <v>7</v>
      </c>
      <c r="N16" s="33" t="s">
        <v>64</v>
      </c>
      <c r="O16" s="27">
        <v>670702.47600000002</v>
      </c>
      <c r="P16" s="27">
        <v>457855470.50700009</v>
      </c>
      <c r="Q16" s="27">
        <v>562846.6100000001</v>
      </c>
      <c r="R16" s="27">
        <v>380352182.824</v>
      </c>
      <c r="S16" s="7">
        <f t="shared" si="1"/>
        <v>457855470.50700009</v>
      </c>
      <c r="U16">
        <f t="shared" si="2"/>
        <v>7</v>
      </c>
      <c r="V16" s="33" t="s">
        <v>150</v>
      </c>
      <c r="W16" s="27">
        <v>375.92</v>
      </c>
      <c r="X16" s="27">
        <v>22051</v>
      </c>
      <c r="Y16" s="27">
        <v>30.4</v>
      </c>
      <c r="Z16" s="27">
        <v>845</v>
      </c>
      <c r="AA16" s="27">
        <f t="shared" si="3"/>
        <v>22051</v>
      </c>
      <c r="AB16" s="27"/>
      <c r="AC16" t="str">
        <f t="shared" si="4"/>
        <v/>
      </c>
      <c r="AI16" s="7" t="str">
        <f t="shared" si="30"/>
        <v/>
      </c>
      <c r="AK16">
        <f t="shared" si="5"/>
        <v>7</v>
      </c>
      <c r="AL16" s="33" t="s">
        <v>43</v>
      </c>
      <c r="AM16" s="27">
        <v>314435.28000000003</v>
      </c>
      <c r="AN16" s="27">
        <v>96088928</v>
      </c>
      <c r="AO16" s="27">
        <v>299725</v>
      </c>
      <c r="AP16" s="27">
        <v>94345152</v>
      </c>
      <c r="AQ16" s="7">
        <f t="shared" si="6"/>
        <v>96088928</v>
      </c>
      <c r="AS16">
        <f t="shared" si="7"/>
        <v>7</v>
      </c>
      <c r="AT16" s="33" t="s">
        <v>57</v>
      </c>
      <c r="AU16" s="27">
        <v>439754634.80000001</v>
      </c>
      <c r="AV16" s="27">
        <v>136473454</v>
      </c>
      <c r="AW16" s="27">
        <v>345824368</v>
      </c>
      <c r="AX16" s="27">
        <v>109787809</v>
      </c>
      <c r="AY16" s="7">
        <f t="shared" si="8"/>
        <v>136473454</v>
      </c>
      <c r="BA16">
        <f t="shared" si="9"/>
        <v>7</v>
      </c>
      <c r="BB16" s="33" t="s">
        <v>121</v>
      </c>
      <c r="BC16" s="27">
        <v>18478540.000000011</v>
      </c>
      <c r="BD16" s="27">
        <v>930133967.31499994</v>
      </c>
      <c r="BE16" s="27">
        <v>14304990.383999998</v>
      </c>
      <c r="BF16" s="27">
        <v>729657264.85699952</v>
      </c>
      <c r="BG16" s="7">
        <f t="shared" si="10"/>
        <v>930133967.31499994</v>
      </c>
      <c r="BI16" t="str">
        <f t="shared" si="11"/>
        <v/>
      </c>
      <c r="BO16" s="27" t="str">
        <f t="shared" si="12"/>
        <v/>
      </c>
      <c r="BQ16" s="27">
        <f t="shared" si="13"/>
        <v>7</v>
      </c>
      <c r="BR16" s="33" t="s">
        <v>92</v>
      </c>
      <c r="BS16" s="27">
        <v>241036.14699999994</v>
      </c>
      <c r="BT16" s="27">
        <v>421411425.35099995</v>
      </c>
      <c r="BU16" s="27">
        <v>686836.08600000024</v>
      </c>
      <c r="BV16" s="27">
        <v>666514799.37499988</v>
      </c>
      <c r="BW16" s="27">
        <f t="shared" si="14"/>
        <v>421411425.35099995</v>
      </c>
      <c r="BY16" s="26" t="s">
        <v>221</v>
      </c>
      <c r="BZ16" s="27">
        <v>425621025.48100013</v>
      </c>
      <c r="CA16" s="27">
        <v>51439203969.548042</v>
      </c>
      <c r="CB16" s="27">
        <v>387797330.00200027</v>
      </c>
      <c r="CC16" s="27">
        <v>45777783169.013039</v>
      </c>
      <c r="CH16" s="27">
        <f t="shared" si="15"/>
        <v>7</v>
      </c>
      <c r="CI16" s="33" t="s">
        <v>143</v>
      </c>
      <c r="CJ16" s="27">
        <v>19384570.778000005</v>
      </c>
      <c r="CK16" s="27">
        <v>1029246625.6080002</v>
      </c>
      <c r="CL16" s="27">
        <v>19395679.904999994</v>
      </c>
      <c r="CM16" s="27">
        <v>1061417613.7950001</v>
      </c>
      <c r="CN16" s="7">
        <f t="shared" si="16"/>
        <v>1029246625.6080002</v>
      </c>
      <c r="CQ16">
        <f t="shared" si="31"/>
        <v>7</v>
      </c>
      <c r="CR16" s="33" t="s">
        <v>74</v>
      </c>
      <c r="CS16" s="27">
        <v>104026534.37000003</v>
      </c>
      <c r="CT16" s="27">
        <v>2288336657.0749998</v>
      </c>
      <c r="CU16" s="27">
        <v>52975385.991999984</v>
      </c>
      <c r="CV16" s="27">
        <v>1568463423.5490003</v>
      </c>
      <c r="CW16" s="7">
        <f t="shared" si="35"/>
        <v>2288336657.0749998</v>
      </c>
      <c r="CY16">
        <f t="shared" si="17"/>
        <v>7</v>
      </c>
      <c r="CZ16" s="33" t="s">
        <v>32</v>
      </c>
      <c r="DA16" s="27">
        <v>0</v>
      </c>
      <c r="DB16" s="27">
        <v>495830503</v>
      </c>
      <c r="DC16" s="27">
        <v>0</v>
      </c>
      <c r="DD16" s="27">
        <v>438813369</v>
      </c>
      <c r="DE16" s="7">
        <f t="shared" si="18"/>
        <v>495830503</v>
      </c>
      <c r="DG16" t="str">
        <f t="shared" si="19"/>
        <v/>
      </c>
      <c r="DM16" s="7" t="str">
        <f t="shared" si="32"/>
        <v/>
      </c>
      <c r="DO16">
        <f t="shared" si="20"/>
        <v>7</v>
      </c>
      <c r="DP16" s="33" t="s">
        <v>42</v>
      </c>
      <c r="DQ16" s="27">
        <v>2841631.9499999997</v>
      </c>
      <c r="DR16" s="27">
        <v>250704044</v>
      </c>
      <c r="DS16" s="27">
        <v>5735363.6509999996</v>
      </c>
      <c r="DT16" s="27">
        <v>291207507.89900005</v>
      </c>
      <c r="DU16" s="7">
        <f t="shared" si="21"/>
        <v>250704044</v>
      </c>
      <c r="DW16">
        <f t="shared" si="22"/>
        <v>6</v>
      </c>
      <c r="DX16" s="33" t="s">
        <v>56</v>
      </c>
      <c r="DY16" s="27">
        <v>20779722.465</v>
      </c>
      <c r="DZ16" s="27">
        <v>41673508.092999995</v>
      </c>
      <c r="EA16" s="27">
        <v>25714009.660000004</v>
      </c>
      <c r="EB16" s="27">
        <v>51798658.248999998</v>
      </c>
      <c r="EC16" s="7">
        <f t="shared" si="33"/>
        <v>41673508.092999995</v>
      </c>
      <c r="EE16">
        <f t="shared" si="23"/>
        <v>6</v>
      </c>
      <c r="EF16" s="33" t="s">
        <v>131</v>
      </c>
      <c r="EG16" s="27">
        <v>50142270.318999998</v>
      </c>
      <c r="EH16" s="27">
        <v>2691722974.8450003</v>
      </c>
      <c r="EI16" s="27">
        <v>40317522.588</v>
      </c>
      <c r="EJ16" s="27">
        <v>2420730045.2699986</v>
      </c>
      <c r="EK16" s="7">
        <f t="shared" si="34"/>
        <v>2691722974.8450003</v>
      </c>
      <c r="EM16" t="str">
        <f t="shared" si="24"/>
        <v/>
      </c>
      <c r="ES16" s="27" t="str">
        <f t="shared" si="25"/>
        <v/>
      </c>
      <c r="EU16" s="27">
        <f t="shared" si="26"/>
        <v>7</v>
      </c>
      <c r="EV16" s="33" t="s">
        <v>334</v>
      </c>
      <c r="EW16" s="27">
        <v>418143.9</v>
      </c>
      <c r="EX16" s="27">
        <v>3369998685.9299998</v>
      </c>
      <c r="EY16" s="27">
        <v>59985.7</v>
      </c>
      <c r="EZ16" s="27">
        <v>259704411</v>
      </c>
      <c r="FA16" s="7">
        <f t="shared" si="27"/>
        <v>3369998685.9299998</v>
      </c>
      <c r="FC16" s="26" t="s">
        <v>219</v>
      </c>
      <c r="FD16" s="27">
        <v>622068107.64299989</v>
      </c>
      <c r="FE16" s="27">
        <v>6253426031.848999</v>
      </c>
      <c r="FF16" s="27">
        <v>759032655.87899995</v>
      </c>
      <c r="FG16" s="27">
        <v>7005243755.7729988</v>
      </c>
    </row>
    <row r="17" spans="5:163" ht="15.75" x14ac:dyDescent="0.25">
      <c r="E17">
        <f t="shared" si="0"/>
        <v>8</v>
      </c>
      <c r="F17" s="33" t="s">
        <v>458</v>
      </c>
      <c r="G17" s="27">
        <v>260581644</v>
      </c>
      <c r="H17" s="27">
        <v>1288478776.4619999</v>
      </c>
      <c r="I17" s="27">
        <v>279541983.06599998</v>
      </c>
      <c r="J17" s="27">
        <v>1658957286.5550003</v>
      </c>
      <c r="K17" s="7">
        <f t="shared" si="28"/>
        <v>1288478776.4619999</v>
      </c>
      <c r="M17">
        <f t="shared" si="29"/>
        <v>8</v>
      </c>
      <c r="N17" s="33" t="s">
        <v>250</v>
      </c>
      <c r="O17" s="27">
        <v>2219647.3970000008</v>
      </c>
      <c r="P17" s="27">
        <v>402378484.37700027</v>
      </c>
      <c r="Q17" s="27">
        <v>2049345.2959999996</v>
      </c>
      <c r="R17" s="27">
        <v>331820574.22699994</v>
      </c>
      <c r="S17" s="7">
        <f t="shared" si="1"/>
        <v>402378484.37700027</v>
      </c>
      <c r="U17" t="str">
        <f t="shared" si="2"/>
        <v/>
      </c>
      <c r="V17" s="26" t="s">
        <v>138</v>
      </c>
      <c r="W17" s="27">
        <v>186796598.47999996</v>
      </c>
      <c r="X17" s="27">
        <v>1848836292.8750002</v>
      </c>
      <c r="Y17" s="27">
        <v>194188744.986</v>
      </c>
      <c r="Z17" s="27">
        <v>1878780556.4030001</v>
      </c>
      <c r="AA17" s="27" t="str">
        <f t="shared" si="3"/>
        <v/>
      </c>
      <c r="AC17" t="str">
        <f t="shared" si="4"/>
        <v/>
      </c>
      <c r="AI17" s="7" t="str">
        <f t="shared" si="30"/>
        <v/>
      </c>
      <c r="AK17">
        <f t="shared" si="5"/>
        <v>8</v>
      </c>
      <c r="AL17" s="33" t="s">
        <v>42</v>
      </c>
      <c r="AM17" s="27">
        <v>4581346.9700000007</v>
      </c>
      <c r="AN17" s="27">
        <v>91242905.516000018</v>
      </c>
      <c r="AO17" s="27">
        <v>4918881.4400000004</v>
      </c>
      <c r="AP17" s="27">
        <v>97233349.232999995</v>
      </c>
      <c r="AQ17" s="7">
        <f t="shared" si="6"/>
        <v>91242905.516000018</v>
      </c>
      <c r="AS17">
        <f t="shared" si="7"/>
        <v>8</v>
      </c>
      <c r="AT17" s="33" t="s">
        <v>56</v>
      </c>
      <c r="AU17" s="27">
        <v>590968379.61000001</v>
      </c>
      <c r="AV17" s="27">
        <v>135422069.72399998</v>
      </c>
      <c r="AW17" s="27">
        <v>695215075.5</v>
      </c>
      <c r="AX17" s="27">
        <v>146933484.56799996</v>
      </c>
      <c r="AY17" s="7">
        <f t="shared" si="8"/>
        <v>135422069.72399998</v>
      </c>
      <c r="BA17">
        <f t="shared" si="9"/>
        <v>8</v>
      </c>
      <c r="BB17" s="33" t="s">
        <v>119</v>
      </c>
      <c r="BC17" s="27">
        <v>3285419.2529999991</v>
      </c>
      <c r="BD17" s="27">
        <v>775511154.36100042</v>
      </c>
      <c r="BE17" s="27">
        <v>3395063.747</v>
      </c>
      <c r="BF17" s="27">
        <v>752652381.65800023</v>
      </c>
      <c r="BG17" s="7">
        <f t="shared" si="10"/>
        <v>775511154.36100042</v>
      </c>
      <c r="BI17" t="str">
        <f t="shared" si="11"/>
        <v/>
      </c>
      <c r="BO17" s="27" t="str">
        <f t="shared" si="12"/>
        <v/>
      </c>
      <c r="BQ17" s="27">
        <f t="shared" si="13"/>
        <v>8</v>
      </c>
      <c r="BR17" s="33" t="s">
        <v>106</v>
      </c>
      <c r="BS17" s="27">
        <v>1925551.3</v>
      </c>
      <c r="BT17" s="27">
        <v>340358437.49000001</v>
      </c>
      <c r="BU17" s="27">
        <v>2371535.25</v>
      </c>
      <c r="BV17" s="27">
        <v>373733565.84000003</v>
      </c>
      <c r="BW17" s="27">
        <f t="shared" si="14"/>
        <v>340358437.49000001</v>
      </c>
      <c r="BY17" s="26" t="s">
        <v>222</v>
      </c>
      <c r="BZ17" s="27">
        <v>292632.32399999996</v>
      </c>
      <c r="CA17" s="27">
        <v>56251045.758999996</v>
      </c>
      <c r="CB17" s="27">
        <v>709603.06</v>
      </c>
      <c r="CC17" s="27">
        <v>76572038.206999987</v>
      </c>
      <c r="CH17" s="27">
        <f t="shared" si="15"/>
        <v>8</v>
      </c>
      <c r="CI17" s="33" t="s">
        <v>17</v>
      </c>
      <c r="CJ17" s="27">
        <v>23453176.131000008</v>
      </c>
      <c r="CK17" s="27">
        <v>945157050.41199994</v>
      </c>
      <c r="CL17" s="27">
        <v>21264535.628000002</v>
      </c>
      <c r="CM17" s="27">
        <v>843739983.55799985</v>
      </c>
      <c r="CN17" s="7">
        <f t="shared" si="16"/>
        <v>945157050.41199994</v>
      </c>
      <c r="CQ17">
        <f t="shared" si="31"/>
        <v>8</v>
      </c>
      <c r="CR17" s="33" t="s">
        <v>78</v>
      </c>
      <c r="CS17" s="27">
        <v>195172266.65500006</v>
      </c>
      <c r="CT17" s="27">
        <v>1450279764.4089997</v>
      </c>
      <c r="CU17" s="27">
        <v>214649073.99199983</v>
      </c>
      <c r="CV17" s="27">
        <v>1551501562.2019985</v>
      </c>
      <c r="CW17" s="7">
        <f t="shared" si="35"/>
        <v>1450279764.4089997</v>
      </c>
      <c r="CY17" t="str">
        <f t="shared" si="17"/>
        <v/>
      </c>
      <c r="CZ17" s="26" t="s">
        <v>138</v>
      </c>
      <c r="DA17" s="27">
        <v>11040751772.690002</v>
      </c>
      <c r="DB17" s="27">
        <v>41780629118.510002</v>
      </c>
      <c r="DC17" s="27">
        <v>11809056356.946999</v>
      </c>
      <c r="DD17" s="27">
        <v>37300340922.108994</v>
      </c>
      <c r="DE17" s="7" t="str">
        <f t="shared" si="18"/>
        <v/>
      </c>
      <c r="DG17" t="str">
        <f t="shared" si="19"/>
        <v/>
      </c>
      <c r="DM17" s="7" t="str">
        <f t="shared" si="32"/>
        <v/>
      </c>
      <c r="DO17">
        <f t="shared" si="20"/>
        <v>8</v>
      </c>
      <c r="DP17" s="33" t="s">
        <v>154</v>
      </c>
      <c r="DQ17" s="27">
        <v>70175586.076000005</v>
      </c>
      <c r="DR17" s="27">
        <v>201987081.75100002</v>
      </c>
      <c r="DS17" s="27">
        <v>76400846.520000026</v>
      </c>
      <c r="DT17" s="27">
        <v>81275776.650000006</v>
      </c>
      <c r="DU17" s="7">
        <f t="shared" si="21"/>
        <v>201987081.75100002</v>
      </c>
      <c r="DW17">
        <f t="shared" si="22"/>
        <v>7</v>
      </c>
      <c r="DX17" s="33" t="s">
        <v>58</v>
      </c>
      <c r="DY17" s="27">
        <v>28075725</v>
      </c>
      <c r="DZ17" s="27">
        <v>17393830.684999999</v>
      </c>
      <c r="EA17" s="27">
        <v>34109973.901000001</v>
      </c>
      <c r="EB17" s="27">
        <v>21672296</v>
      </c>
      <c r="EC17" s="7">
        <f t="shared" si="33"/>
        <v>17393830.684999999</v>
      </c>
      <c r="EE17">
        <f t="shared" si="23"/>
        <v>7</v>
      </c>
      <c r="EF17" s="33" t="s">
        <v>321</v>
      </c>
      <c r="EG17" s="27">
        <v>48957663.621999979</v>
      </c>
      <c r="EH17" s="27">
        <v>2132936267.230999</v>
      </c>
      <c r="EI17" s="27">
        <v>46731000.700999975</v>
      </c>
      <c r="EJ17" s="27">
        <v>2130623667.325999</v>
      </c>
      <c r="EK17" s="7">
        <f t="shared" si="34"/>
        <v>2132936267.230999</v>
      </c>
      <c r="EM17" t="str">
        <f t="shared" si="24"/>
        <v/>
      </c>
      <c r="ES17" s="27" t="str">
        <f t="shared" si="25"/>
        <v/>
      </c>
      <c r="EU17" s="27">
        <f t="shared" si="26"/>
        <v>8</v>
      </c>
      <c r="EV17" s="33" t="s">
        <v>94</v>
      </c>
      <c r="EW17" s="27">
        <v>77092.872999999992</v>
      </c>
      <c r="EX17" s="27">
        <v>2237554839</v>
      </c>
      <c r="EY17" s="27">
        <v>53931.008000000009</v>
      </c>
      <c r="EZ17" s="27">
        <v>1752530815</v>
      </c>
      <c r="FA17" s="7">
        <f t="shared" si="27"/>
        <v>2237554839</v>
      </c>
      <c r="FC17" s="26" t="s">
        <v>220</v>
      </c>
      <c r="FD17" s="27">
        <v>3107181911.6680002</v>
      </c>
      <c r="FE17" s="27">
        <v>12978980835.758001</v>
      </c>
      <c r="FF17" s="27">
        <v>2844916040.9880004</v>
      </c>
      <c r="FG17" s="27">
        <v>5918968297.0149994</v>
      </c>
    </row>
    <row r="18" spans="5:163" ht="15.75" x14ac:dyDescent="0.25">
      <c r="E18">
        <f t="shared" si="0"/>
        <v>9</v>
      </c>
      <c r="F18" s="33" t="s">
        <v>232</v>
      </c>
      <c r="G18" s="27">
        <v>51229609.030000001</v>
      </c>
      <c r="H18" s="27">
        <v>730046551.02999985</v>
      </c>
      <c r="I18" s="27">
        <v>56178254.440000005</v>
      </c>
      <c r="J18" s="27">
        <v>810755072.38800073</v>
      </c>
      <c r="K18" s="7">
        <f t="shared" si="28"/>
        <v>730046551.02999985</v>
      </c>
      <c r="M18">
        <f t="shared" si="29"/>
        <v>9</v>
      </c>
      <c r="N18" s="33" t="s">
        <v>69</v>
      </c>
      <c r="O18" s="27">
        <v>3181030.5759999994</v>
      </c>
      <c r="P18" s="27">
        <v>391994442.56400013</v>
      </c>
      <c r="Q18" s="27">
        <v>2159358.5680000004</v>
      </c>
      <c r="R18" s="27">
        <v>346464292.46299988</v>
      </c>
      <c r="S18" s="7">
        <f t="shared" si="1"/>
        <v>391994442.56400013</v>
      </c>
      <c r="U18" t="str">
        <f t="shared" si="2"/>
        <v/>
      </c>
      <c r="AA18" s="27" t="str">
        <f t="shared" si="3"/>
        <v/>
      </c>
      <c r="AC18" t="str">
        <f t="shared" si="4"/>
        <v/>
      </c>
      <c r="AI18" s="7" t="str">
        <f t="shared" si="30"/>
        <v/>
      </c>
      <c r="AK18">
        <f t="shared" si="5"/>
        <v>9</v>
      </c>
      <c r="AL18" s="33" t="s">
        <v>38</v>
      </c>
      <c r="AM18" s="27">
        <v>4753995.580000001</v>
      </c>
      <c r="AN18" s="27">
        <v>69910497.200000003</v>
      </c>
      <c r="AO18" s="27">
        <v>4920863.55</v>
      </c>
      <c r="AP18" s="27">
        <v>71259522</v>
      </c>
      <c r="AQ18" s="7">
        <f t="shared" si="6"/>
        <v>69910497.200000003</v>
      </c>
      <c r="AS18">
        <f t="shared" si="7"/>
        <v>9</v>
      </c>
      <c r="AT18" s="33" t="s">
        <v>55</v>
      </c>
      <c r="AU18" s="27">
        <v>19413897</v>
      </c>
      <c r="AV18" s="27">
        <v>107765462</v>
      </c>
      <c r="AW18" s="27">
        <v>20645729</v>
      </c>
      <c r="AX18" s="27">
        <v>114609741</v>
      </c>
      <c r="AY18" s="7">
        <f t="shared" si="8"/>
        <v>107765462</v>
      </c>
      <c r="BA18">
        <f t="shared" si="9"/>
        <v>9</v>
      </c>
      <c r="BB18" s="33" t="s">
        <v>313</v>
      </c>
      <c r="BC18" s="27">
        <v>31241576.667999998</v>
      </c>
      <c r="BD18" s="27">
        <v>660688002.23100019</v>
      </c>
      <c r="BE18" s="27">
        <v>24791961.458999984</v>
      </c>
      <c r="BF18" s="27">
        <v>474279540.34800005</v>
      </c>
      <c r="BG18" s="7">
        <f t="shared" si="10"/>
        <v>660688002.23100019</v>
      </c>
      <c r="BI18" t="str">
        <f t="shared" si="11"/>
        <v/>
      </c>
      <c r="BO18" s="27" t="str">
        <f t="shared" si="12"/>
        <v/>
      </c>
      <c r="BQ18" s="27">
        <f t="shared" si="13"/>
        <v>9</v>
      </c>
      <c r="BR18" s="33" t="s">
        <v>97</v>
      </c>
      <c r="BS18" s="27">
        <v>1018017.5299999999</v>
      </c>
      <c r="BT18" s="27">
        <v>312027389.54799998</v>
      </c>
      <c r="BU18" s="27">
        <v>1216551.6990000003</v>
      </c>
      <c r="BV18" s="27">
        <v>163652527.70700005</v>
      </c>
      <c r="BW18" s="27">
        <f t="shared" si="14"/>
        <v>312027389.54799998</v>
      </c>
      <c r="BY18" s="26" t="s">
        <v>223</v>
      </c>
      <c r="BZ18" s="27">
        <v>156262276.08000004</v>
      </c>
      <c r="CA18" s="27">
        <v>38438243989.268997</v>
      </c>
      <c r="CB18" s="27">
        <v>125334749.69900006</v>
      </c>
      <c r="CC18" s="27">
        <v>32280725142.159</v>
      </c>
      <c r="CH18" s="27">
        <f t="shared" si="15"/>
        <v>9</v>
      </c>
      <c r="CI18" s="33" t="s">
        <v>144</v>
      </c>
      <c r="CJ18" s="27">
        <v>53949833.302000001</v>
      </c>
      <c r="CK18" s="27">
        <v>927608131.13800001</v>
      </c>
      <c r="CL18" s="27">
        <v>84779851.984999999</v>
      </c>
      <c r="CM18" s="27">
        <v>1635292350.97</v>
      </c>
      <c r="CN18" s="7">
        <f t="shared" si="16"/>
        <v>927608131.13800001</v>
      </c>
      <c r="CQ18">
        <f t="shared" si="31"/>
        <v>9</v>
      </c>
      <c r="CR18" s="33" t="s">
        <v>84</v>
      </c>
      <c r="CS18" s="27">
        <v>46624041.081999995</v>
      </c>
      <c r="CT18" s="27">
        <v>1450127177.8600001</v>
      </c>
      <c r="CU18" s="27">
        <v>53799379.724000007</v>
      </c>
      <c r="CV18" s="27">
        <v>1540982124</v>
      </c>
      <c r="CW18" s="7">
        <f t="shared" si="35"/>
        <v>1450127177.8600001</v>
      </c>
      <c r="CY18" t="str">
        <f t="shared" si="17"/>
        <v/>
      </c>
      <c r="DE18" s="7" t="str">
        <f t="shared" si="18"/>
        <v/>
      </c>
      <c r="DG18" t="str">
        <f t="shared" si="19"/>
        <v/>
      </c>
      <c r="DM18" s="7" t="str">
        <f t="shared" si="32"/>
        <v/>
      </c>
      <c r="DO18">
        <f t="shared" si="20"/>
        <v>9</v>
      </c>
      <c r="DP18" s="33" t="s">
        <v>46</v>
      </c>
      <c r="DQ18" s="27">
        <v>14447035.930000002</v>
      </c>
      <c r="DR18" s="27">
        <v>189702657</v>
      </c>
      <c r="DS18" s="27">
        <v>29971830.269999996</v>
      </c>
      <c r="DT18" s="27">
        <v>366039770</v>
      </c>
      <c r="DU18" s="7">
        <f t="shared" si="21"/>
        <v>189702657</v>
      </c>
      <c r="DW18">
        <f t="shared" si="22"/>
        <v>8</v>
      </c>
      <c r="DX18" s="33" t="s">
        <v>57</v>
      </c>
      <c r="DY18" s="27">
        <v>10057514.5</v>
      </c>
      <c r="DZ18" s="27">
        <v>12359285</v>
      </c>
      <c r="EA18" s="27">
        <v>1993011.1</v>
      </c>
      <c r="EB18" s="27">
        <v>6533807</v>
      </c>
      <c r="EC18" s="7">
        <f t="shared" si="33"/>
        <v>12359285</v>
      </c>
      <c r="EE18">
        <f t="shared" si="23"/>
        <v>8</v>
      </c>
      <c r="EF18" s="33" t="s">
        <v>123</v>
      </c>
      <c r="EG18" s="27">
        <v>19162339.644000001</v>
      </c>
      <c r="EH18" s="27">
        <v>1465512318.1360004</v>
      </c>
      <c r="EI18" s="27">
        <v>18888986.362</v>
      </c>
      <c r="EJ18" s="27">
        <v>1407078455.1359994</v>
      </c>
      <c r="EK18" s="7">
        <f t="shared" si="34"/>
        <v>1465512318.1360004</v>
      </c>
      <c r="EM18" t="str">
        <f t="shared" si="24"/>
        <v/>
      </c>
      <c r="ES18" s="27" t="str">
        <f t="shared" si="25"/>
        <v/>
      </c>
      <c r="EU18" s="27">
        <f t="shared" si="26"/>
        <v>9</v>
      </c>
      <c r="EV18" s="33" t="s">
        <v>91</v>
      </c>
      <c r="EW18" s="27">
        <v>1184199.3099999996</v>
      </c>
      <c r="EX18" s="27">
        <v>2111563725.6480002</v>
      </c>
      <c r="EY18" s="27">
        <v>1050901.2959999999</v>
      </c>
      <c r="EZ18" s="27">
        <v>1625616106.4370003</v>
      </c>
      <c r="FA18" s="7">
        <f t="shared" si="27"/>
        <v>2111563725.6480002</v>
      </c>
      <c r="FC18" s="26" t="s">
        <v>221</v>
      </c>
      <c r="FD18" s="27">
        <v>818451541.2190007</v>
      </c>
      <c r="FE18" s="27">
        <v>72974809191.833969</v>
      </c>
      <c r="FF18" s="27">
        <v>728102247.5539999</v>
      </c>
      <c r="FG18" s="27">
        <v>63372838294.500023</v>
      </c>
    </row>
    <row r="19" spans="5:163" ht="15.75" x14ac:dyDescent="0.25">
      <c r="E19">
        <f t="shared" si="0"/>
        <v>10</v>
      </c>
      <c r="F19" s="33" t="s">
        <v>10</v>
      </c>
      <c r="G19" s="27">
        <v>33821362.067999989</v>
      </c>
      <c r="H19" s="27">
        <v>725932785.52899992</v>
      </c>
      <c r="I19" s="27">
        <v>61535235.85999997</v>
      </c>
      <c r="J19" s="27">
        <v>957499102.81100023</v>
      </c>
      <c r="K19" s="7">
        <f t="shared" si="28"/>
        <v>725932785.52899992</v>
      </c>
      <c r="M19">
        <f t="shared" si="29"/>
        <v>10</v>
      </c>
      <c r="N19" s="33" t="s">
        <v>77</v>
      </c>
      <c r="O19" s="27">
        <v>11751598.448999997</v>
      </c>
      <c r="P19" s="27">
        <v>382489018.38700002</v>
      </c>
      <c r="Q19" s="27">
        <v>12884342.982999997</v>
      </c>
      <c r="R19" s="27">
        <v>245900048.51899999</v>
      </c>
      <c r="S19" s="7">
        <f t="shared" si="1"/>
        <v>382489018.38700002</v>
      </c>
      <c r="U19" t="str">
        <f t="shared" si="2"/>
        <v/>
      </c>
      <c r="AA19" s="27" t="str">
        <f t="shared" si="3"/>
        <v/>
      </c>
      <c r="AC19" t="str">
        <f t="shared" si="4"/>
        <v/>
      </c>
      <c r="AI19" s="7" t="str">
        <f t="shared" si="30"/>
        <v/>
      </c>
      <c r="AK19">
        <f t="shared" si="5"/>
        <v>10</v>
      </c>
      <c r="AL19" s="33" t="s">
        <v>278</v>
      </c>
      <c r="AM19" s="27">
        <v>64991</v>
      </c>
      <c r="AN19" s="27">
        <v>64125072.313999988</v>
      </c>
      <c r="AO19" s="27">
        <v>42294.2</v>
      </c>
      <c r="AP19" s="27">
        <v>61983024.929999992</v>
      </c>
      <c r="AQ19" s="7">
        <f t="shared" si="6"/>
        <v>64125072.313999988</v>
      </c>
      <c r="AS19">
        <f t="shared" si="7"/>
        <v>10</v>
      </c>
      <c r="AT19" s="33" t="s">
        <v>286</v>
      </c>
      <c r="AU19" s="27">
        <v>98144762</v>
      </c>
      <c r="AV19" s="27">
        <v>69346656</v>
      </c>
      <c r="AW19" s="27">
        <v>10937171.859999999</v>
      </c>
      <c r="AX19" s="27">
        <v>6109223</v>
      </c>
      <c r="AY19" s="7">
        <f t="shared" si="8"/>
        <v>69346656</v>
      </c>
      <c r="BA19">
        <f t="shared" si="9"/>
        <v>10</v>
      </c>
      <c r="BB19" s="33" t="s">
        <v>122</v>
      </c>
      <c r="BC19" s="27">
        <v>2885990.1890000007</v>
      </c>
      <c r="BD19" s="27">
        <v>526164141.23000002</v>
      </c>
      <c r="BE19" s="27">
        <v>2356939.5200000005</v>
      </c>
      <c r="BF19" s="27">
        <v>484971443.04699993</v>
      </c>
      <c r="BG19" s="7">
        <f t="shared" si="10"/>
        <v>526164141.23000002</v>
      </c>
      <c r="BI19" t="str">
        <f t="shared" si="11"/>
        <v/>
      </c>
      <c r="BO19" s="27" t="str">
        <f t="shared" si="12"/>
        <v/>
      </c>
      <c r="BQ19" s="27">
        <f t="shared" si="13"/>
        <v>10</v>
      </c>
      <c r="BR19" s="33" t="s">
        <v>329</v>
      </c>
      <c r="BS19" s="27">
        <v>36991.501000000004</v>
      </c>
      <c r="BT19" s="27">
        <v>301936898.995</v>
      </c>
      <c r="BU19" s="27">
        <v>2446.7890000000002</v>
      </c>
      <c r="BV19" s="27">
        <v>6467672.7279999983</v>
      </c>
      <c r="BW19" s="27">
        <f t="shared" si="14"/>
        <v>301936898.995</v>
      </c>
      <c r="BY19" s="26" t="s">
        <v>138</v>
      </c>
      <c r="BZ19" s="27">
        <v>10611373595.650002</v>
      </c>
      <c r="CA19" s="27">
        <v>168856295846.56299</v>
      </c>
      <c r="CB19" s="27">
        <v>11395664333.835997</v>
      </c>
      <c r="CC19" s="27">
        <v>155314336586.83496</v>
      </c>
      <c r="CH19" s="27">
        <f t="shared" si="15"/>
        <v>10</v>
      </c>
      <c r="CI19" s="33" t="s">
        <v>18</v>
      </c>
      <c r="CJ19" s="27">
        <v>5025013.4589999951</v>
      </c>
      <c r="CK19" s="27">
        <v>830591199.32699978</v>
      </c>
      <c r="CL19" s="27">
        <v>6507055.0469999993</v>
      </c>
      <c r="CM19" s="27">
        <v>856654136.89800036</v>
      </c>
      <c r="CN19" s="7">
        <f t="shared" si="16"/>
        <v>830591199.32699978</v>
      </c>
      <c r="CQ19">
        <f t="shared" si="31"/>
        <v>10</v>
      </c>
      <c r="CR19" s="33" t="s">
        <v>61</v>
      </c>
      <c r="CS19" s="27">
        <v>340951746.20399994</v>
      </c>
      <c r="CT19" s="27">
        <v>1416962598.355</v>
      </c>
      <c r="CU19" s="27">
        <v>206829728.59799996</v>
      </c>
      <c r="CV19" s="27">
        <v>885513227.33800018</v>
      </c>
      <c r="CW19" s="7">
        <f t="shared" si="35"/>
        <v>1416962598.355</v>
      </c>
      <c r="CY19" t="str">
        <f t="shared" si="17"/>
        <v/>
      </c>
      <c r="DE19" s="7" t="str">
        <f t="shared" si="18"/>
        <v/>
      </c>
      <c r="DG19" t="str">
        <f t="shared" si="19"/>
        <v/>
      </c>
      <c r="DM19" s="7" t="str">
        <f t="shared" si="32"/>
        <v/>
      </c>
      <c r="DO19">
        <f t="shared" si="20"/>
        <v>10</v>
      </c>
      <c r="DP19" s="33" t="s">
        <v>41</v>
      </c>
      <c r="DQ19" s="27">
        <v>9708151.7569999974</v>
      </c>
      <c r="DR19" s="27">
        <v>144830715.403</v>
      </c>
      <c r="DS19" s="27">
        <v>13927459.497000001</v>
      </c>
      <c r="DT19" s="27">
        <v>200312885.91</v>
      </c>
      <c r="DU19" s="7">
        <f t="shared" si="21"/>
        <v>144830715.403</v>
      </c>
      <c r="DW19">
        <f t="shared" si="22"/>
        <v>9</v>
      </c>
      <c r="DX19" s="33" t="s">
        <v>53</v>
      </c>
      <c r="DY19" s="27">
        <v>2070415</v>
      </c>
      <c r="DZ19" s="27">
        <v>12038126</v>
      </c>
      <c r="EA19" s="27">
        <v>1141702</v>
      </c>
      <c r="EB19" s="27">
        <v>6693280</v>
      </c>
      <c r="EC19" s="7">
        <f t="shared" si="33"/>
        <v>12038126</v>
      </c>
      <c r="EE19">
        <f t="shared" si="23"/>
        <v>9</v>
      </c>
      <c r="EF19" s="33" t="s">
        <v>127</v>
      </c>
      <c r="EG19" s="27">
        <v>13307659.634999998</v>
      </c>
      <c r="EH19" s="27">
        <v>1442731804.869</v>
      </c>
      <c r="EI19" s="27">
        <v>13270865.238999996</v>
      </c>
      <c r="EJ19" s="27">
        <v>1426353969.8759999</v>
      </c>
      <c r="EK19" s="7">
        <f t="shared" si="34"/>
        <v>1442731804.869</v>
      </c>
      <c r="EM19" t="str">
        <f t="shared" si="24"/>
        <v/>
      </c>
      <c r="ES19" s="27" t="str">
        <f t="shared" si="25"/>
        <v/>
      </c>
      <c r="EU19" s="27">
        <f t="shared" si="26"/>
        <v>10</v>
      </c>
      <c r="EV19" s="33" t="s">
        <v>104</v>
      </c>
      <c r="EW19" s="27">
        <v>17660545.112000003</v>
      </c>
      <c r="EX19" s="27">
        <v>2079985687.5730002</v>
      </c>
      <c r="EY19" s="27">
        <v>18013799.763</v>
      </c>
      <c r="EZ19" s="27">
        <v>1796148960.6879997</v>
      </c>
      <c r="FA19" s="7">
        <f t="shared" si="27"/>
        <v>2079985687.5730002</v>
      </c>
      <c r="FC19" s="26" t="s">
        <v>222</v>
      </c>
      <c r="FD19" s="27">
        <v>12233442.363999996</v>
      </c>
      <c r="FE19" s="27">
        <v>688243672.63600028</v>
      </c>
      <c r="FF19" s="27">
        <v>8658307.8230000045</v>
      </c>
      <c r="FG19" s="27">
        <v>625317029.78399992</v>
      </c>
    </row>
    <row r="20" spans="5:163" ht="15.75" x14ac:dyDescent="0.25">
      <c r="E20">
        <f t="shared" si="0"/>
        <v>11</v>
      </c>
      <c r="F20" s="33" t="s">
        <v>15</v>
      </c>
      <c r="G20" s="27">
        <v>32860097.179000001</v>
      </c>
      <c r="H20" s="27">
        <v>634381967.88399994</v>
      </c>
      <c r="I20" s="27">
        <v>30667519.214999981</v>
      </c>
      <c r="J20" s="27">
        <v>680621522.83999991</v>
      </c>
      <c r="K20" s="7">
        <f t="shared" si="28"/>
        <v>634381967.88399994</v>
      </c>
      <c r="M20">
        <f t="shared" si="29"/>
        <v>11</v>
      </c>
      <c r="N20" s="33" t="s">
        <v>71</v>
      </c>
      <c r="O20" s="27">
        <v>20382466.320999995</v>
      </c>
      <c r="P20" s="27">
        <v>349519450.05100006</v>
      </c>
      <c r="Q20" s="27">
        <v>21903406.984000012</v>
      </c>
      <c r="R20" s="27">
        <v>329725036.37199998</v>
      </c>
      <c r="S20" s="7">
        <f t="shared" si="1"/>
        <v>349519450.05100006</v>
      </c>
      <c r="U20" t="str">
        <f t="shared" si="2"/>
        <v/>
      </c>
      <c r="AA20" s="27" t="str">
        <f t="shared" si="3"/>
        <v/>
      </c>
      <c r="AC20" t="str">
        <f t="shared" si="4"/>
        <v/>
      </c>
      <c r="AI20" s="7" t="str">
        <f t="shared" si="30"/>
        <v/>
      </c>
      <c r="AK20">
        <f t="shared" si="5"/>
        <v>11</v>
      </c>
      <c r="AL20" s="33" t="s">
        <v>45</v>
      </c>
      <c r="AM20" s="27">
        <v>3411760</v>
      </c>
      <c r="AN20" s="27">
        <v>37625487</v>
      </c>
      <c r="AO20" s="27">
        <v>2374420</v>
      </c>
      <c r="AP20" s="27">
        <v>27385680</v>
      </c>
      <c r="AQ20" s="7">
        <f t="shared" si="6"/>
        <v>37625487</v>
      </c>
      <c r="AS20">
        <f t="shared" si="7"/>
        <v>11</v>
      </c>
      <c r="AT20" s="33" t="s">
        <v>287</v>
      </c>
      <c r="AU20" s="27">
        <v>25859815</v>
      </c>
      <c r="AV20" s="27">
        <v>68193001</v>
      </c>
      <c r="AW20" s="27">
        <v>34648330</v>
      </c>
      <c r="AX20" s="27">
        <v>80900866</v>
      </c>
      <c r="AY20" s="7">
        <f t="shared" si="8"/>
        <v>68193001</v>
      </c>
      <c r="BA20">
        <f t="shared" si="9"/>
        <v>11</v>
      </c>
      <c r="BB20" s="33" t="s">
        <v>118</v>
      </c>
      <c r="BC20" s="27">
        <v>2609668.554</v>
      </c>
      <c r="BD20" s="27">
        <v>516506561.38500017</v>
      </c>
      <c r="BE20" s="27">
        <v>2201682.9800000004</v>
      </c>
      <c r="BF20" s="27">
        <v>497650792.21200007</v>
      </c>
      <c r="BG20" s="7">
        <f t="shared" si="10"/>
        <v>516506561.38500017</v>
      </c>
      <c r="BI20" t="str">
        <f t="shared" si="11"/>
        <v/>
      </c>
      <c r="BO20" s="27" t="str">
        <f t="shared" si="12"/>
        <v/>
      </c>
      <c r="BQ20" s="27">
        <f t="shared" si="13"/>
        <v>11</v>
      </c>
      <c r="BR20" s="33" t="s">
        <v>104</v>
      </c>
      <c r="BS20" s="27">
        <v>1852373.9459999998</v>
      </c>
      <c r="BT20" s="27">
        <v>253104956.29700002</v>
      </c>
      <c r="BU20" s="27">
        <v>235585.21000000002</v>
      </c>
      <c r="BV20" s="27">
        <v>33412745.003000002</v>
      </c>
      <c r="BW20" s="27">
        <f t="shared" si="14"/>
        <v>253104956.29700002</v>
      </c>
      <c r="CH20" s="27">
        <f t="shared" si="15"/>
        <v>11</v>
      </c>
      <c r="CI20" s="33" t="s">
        <v>16</v>
      </c>
      <c r="CJ20" s="27">
        <v>26813908.831999999</v>
      </c>
      <c r="CK20" s="27">
        <v>763609887.71799934</v>
      </c>
      <c r="CL20" s="27">
        <v>25701346.71199999</v>
      </c>
      <c r="CM20" s="27">
        <v>716249556.78199983</v>
      </c>
      <c r="CN20" s="7">
        <f t="shared" si="16"/>
        <v>763609887.71799934</v>
      </c>
      <c r="CQ20">
        <f t="shared" si="31"/>
        <v>11</v>
      </c>
      <c r="CR20" s="33" t="s">
        <v>67</v>
      </c>
      <c r="CS20" s="27">
        <v>140902903.90399998</v>
      </c>
      <c r="CT20" s="27">
        <v>1352573192.9120002</v>
      </c>
      <c r="CU20" s="27">
        <v>118772611.57900003</v>
      </c>
      <c r="CV20" s="27">
        <v>1209556214.7659998</v>
      </c>
      <c r="CW20" s="7">
        <f t="shared" si="35"/>
        <v>1352573192.9120002</v>
      </c>
      <c r="CY20" t="str">
        <f t="shared" si="17"/>
        <v/>
      </c>
      <c r="DE20" s="7" t="str">
        <f t="shared" si="18"/>
        <v/>
      </c>
      <c r="DG20" t="str">
        <f t="shared" si="19"/>
        <v/>
      </c>
      <c r="DM20" s="7" t="str">
        <f t="shared" si="32"/>
        <v/>
      </c>
      <c r="DO20">
        <f t="shared" si="20"/>
        <v>11</v>
      </c>
      <c r="DP20" s="33" t="s">
        <v>35</v>
      </c>
      <c r="DQ20" s="27">
        <v>44013777.847999997</v>
      </c>
      <c r="DR20" s="27">
        <v>144804869.67899999</v>
      </c>
      <c r="DS20" s="27">
        <v>89670135.993999973</v>
      </c>
      <c r="DT20" s="27">
        <v>232132423.20299992</v>
      </c>
      <c r="DU20" s="7">
        <f t="shared" si="21"/>
        <v>144804869.67899999</v>
      </c>
      <c r="DW20">
        <f t="shared" si="22"/>
        <v>10</v>
      </c>
      <c r="DX20" s="33" t="s">
        <v>50</v>
      </c>
      <c r="DY20" s="27">
        <v>74.94</v>
      </c>
      <c r="DZ20" s="27">
        <v>25150</v>
      </c>
      <c r="EA20" s="27"/>
      <c r="EB20" s="27"/>
      <c r="EC20" s="7">
        <f t="shared" si="33"/>
        <v>25150</v>
      </c>
      <c r="EE20">
        <f t="shared" si="23"/>
        <v>10</v>
      </c>
      <c r="EF20" s="33" t="s">
        <v>186</v>
      </c>
      <c r="EG20" s="27">
        <v>6317779.5429999987</v>
      </c>
      <c r="EH20" s="27">
        <v>1376024365.4129996</v>
      </c>
      <c r="EI20" s="27">
        <v>6761236.1910000015</v>
      </c>
      <c r="EJ20" s="27">
        <v>1254113195.9730003</v>
      </c>
      <c r="EK20" s="7">
        <f t="shared" si="34"/>
        <v>1376024365.4129996</v>
      </c>
      <c r="EM20" t="str">
        <f t="shared" si="24"/>
        <v/>
      </c>
      <c r="ES20" s="27" t="str">
        <f t="shared" si="25"/>
        <v/>
      </c>
      <c r="EU20" s="27">
        <f t="shared" si="26"/>
        <v>11</v>
      </c>
      <c r="EV20" s="33" t="s">
        <v>178</v>
      </c>
      <c r="EW20" s="27">
        <v>34873945.899999999</v>
      </c>
      <c r="EX20" s="27">
        <v>1751928259.6860001</v>
      </c>
      <c r="EY20" s="27">
        <v>32586653.076999992</v>
      </c>
      <c r="EZ20" s="27">
        <v>1626943270.5830002</v>
      </c>
      <c r="FA20" s="7">
        <f t="shared" si="27"/>
        <v>1751928259.6860001</v>
      </c>
      <c r="FC20" s="26" t="s">
        <v>223</v>
      </c>
      <c r="FD20" s="27">
        <v>560885274.70299995</v>
      </c>
      <c r="FE20" s="27">
        <v>71917226843.731003</v>
      </c>
      <c r="FF20" s="27">
        <v>462284825.36500013</v>
      </c>
      <c r="FG20" s="27">
        <v>58967722304.748024</v>
      </c>
    </row>
    <row r="21" spans="5:163" ht="15.75" x14ac:dyDescent="0.25">
      <c r="E21">
        <f t="shared" si="0"/>
        <v>12</v>
      </c>
      <c r="F21" s="33" t="s">
        <v>17</v>
      </c>
      <c r="G21" s="27">
        <v>6256558.9560000012</v>
      </c>
      <c r="H21" s="27">
        <v>487097156.30799985</v>
      </c>
      <c r="I21" s="27">
        <v>4340105.0710000014</v>
      </c>
      <c r="J21" s="27">
        <v>438116055.38799995</v>
      </c>
      <c r="K21" s="7">
        <f t="shared" si="28"/>
        <v>487097156.30799985</v>
      </c>
      <c r="M21">
        <f t="shared" si="29"/>
        <v>12</v>
      </c>
      <c r="N21" s="33" t="s">
        <v>66</v>
      </c>
      <c r="O21" s="27">
        <v>16398602.273999995</v>
      </c>
      <c r="P21" s="27">
        <v>291569896.54699999</v>
      </c>
      <c r="Q21" s="27">
        <v>12481125.873999998</v>
      </c>
      <c r="R21" s="27">
        <v>238973851.93200007</v>
      </c>
      <c r="S21" s="7">
        <f t="shared" si="1"/>
        <v>291569896.54699999</v>
      </c>
      <c r="U21" t="str">
        <f t="shared" si="2"/>
        <v/>
      </c>
      <c r="AA21" s="27" t="str">
        <f t="shared" si="3"/>
        <v/>
      </c>
      <c r="AC21" t="str">
        <f t="shared" si="4"/>
        <v/>
      </c>
      <c r="AI21" s="7" t="str">
        <f t="shared" si="30"/>
        <v/>
      </c>
      <c r="AK21">
        <f t="shared" si="5"/>
        <v>12</v>
      </c>
      <c r="AL21" s="33" t="s">
        <v>47</v>
      </c>
      <c r="AM21" s="27">
        <v>1171937.3999999999</v>
      </c>
      <c r="AN21" s="27">
        <v>35342030.435000002</v>
      </c>
      <c r="AO21" s="27">
        <v>1163451.06</v>
      </c>
      <c r="AP21" s="27">
        <v>30864816</v>
      </c>
      <c r="AQ21" s="7">
        <f t="shared" si="6"/>
        <v>35342030.435000002</v>
      </c>
      <c r="AS21">
        <f t="shared" si="7"/>
        <v>12</v>
      </c>
      <c r="AT21" s="33" t="s">
        <v>59</v>
      </c>
      <c r="AU21" s="27">
        <v>3994116.6</v>
      </c>
      <c r="AV21" s="27">
        <v>59793180</v>
      </c>
      <c r="AW21" s="27">
        <v>3793672.16</v>
      </c>
      <c r="AX21" s="27">
        <v>39745694.509999998</v>
      </c>
      <c r="AY21" s="7">
        <f t="shared" si="8"/>
        <v>59793180</v>
      </c>
      <c r="BA21">
        <f t="shared" si="9"/>
        <v>12</v>
      </c>
      <c r="BB21" s="33" t="s">
        <v>294</v>
      </c>
      <c r="BC21" s="27">
        <v>3284534.8920000014</v>
      </c>
      <c r="BD21" s="27">
        <v>462775762.70399988</v>
      </c>
      <c r="BE21" s="27">
        <v>3312322.8060000013</v>
      </c>
      <c r="BF21" s="27">
        <v>412802734.61300009</v>
      </c>
      <c r="BG21" s="7">
        <f t="shared" si="10"/>
        <v>462775762.70399988</v>
      </c>
      <c r="BI21" t="str">
        <f t="shared" si="11"/>
        <v/>
      </c>
      <c r="BO21" s="27" t="str">
        <f t="shared" si="12"/>
        <v/>
      </c>
      <c r="BQ21" s="27">
        <f t="shared" si="13"/>
        <v>12</v>
      </c>
      <c r="BR21" s="33" t="s">
        <v>334</v>
      </c>
      <c r="BS21" s="27">
        <v>196422.83</v>
      </c>
      <c r="BT21" s="27">
        <v>250419248.22000003</v>
      </c>
      <c r="BU21" s="27">
        <v>7787</v>
      </c>
      <c r="BV21" s="27">
        <v>29900377</v>
      </c>
      <c r="BW21" s="27">
        <f t="shared" si="14"/>
        <v>250419248.22000003</v>
      </c>
      <c r="CH21" s="27">
        <f t="shared" si="15"/>
        <v>12</v>
      </c>
      <c r="CI21" s="33" t="s">
        <v>192</v>
      </c>
      <c r="CJ21" s="27">
        <v>303685765.69999999</v>
      </c>
      <c r="CK21" s="27">
        <v>733154526.63</v>
      </c>
      <c r="CL21" s="27">
        <v>450840713</v>
      </c>
      <c r="CM21" s="27">
        <v>1089903319</v>
      </c>
      <c r="CN21" s="7">
        <f t="shared" si="16"/>
        <v>733154526.63</v>
      </c>
      <c r="CQ21">
        <f t="shared" si="31"/>
        <v>12</v>
      </c>
      <c r="CR21" s="33" t="s">
        <v>241</v>
      </c>
      <c r="CS21" s="27">
        <v>175890.16999999993</v>
      </c>
      <c r="CT21" s="27">
        <v>1158417912.451</v>
      </c>
      <c r="CU21" s="27">
        <v>247396.43499999991</v>
      </c>
      <c r="CV21" s="27">
        <v>1339663485.7059999</v>
      </c>
      <c r="CW21" s="7">
        <f t="shared" si="35"/>
        <v>1158417912.451</v>
      </c>
      <c r="CY21" t="str">
        <f t="shared" si="17"/>
        <v/>
      </c>
      <c r="DE21" s="7" t="str">
        <f t="shared" si="18"/>
        <v/>
      </c>
      <c r="DG21" t="str">
        <f t="shared" si="19"/>
        <v/>
      </c>
      <c r="DM21" s="7" t="str">
        <f t="shared" si="32"/>
        <v/>
      </c>
      <c r="DO21">
        <f t="shared" si="20"/>
        <v>12</v>
      </c>
      <c r="DP21" s="33" t="s">
        <v>159</v>
      </c>
      <c r="DQ21" s="27">
        <v>16783372.111000001</v>
      </c>
      <c r="DR21" s="27">
        <v>126264667.001</v>
      </c>
      <c r="DS21" s="27">
        <v>17505680.921</v>
      </c>
      <c r="DT21" s="27">
        <v>134548761</v>
      </c>
      <c r="DU21" s="7">
        <f t="shared" si="21"/>
        <v>126264667.001</v>
      </c>
      <c r="DW21">
        <f t="shared" si="22"/>
        <v>11</v>
      </c>
      <c r="DX21" s="33" t="s">
        <v>286</v>
      </c>
      <c r="DY21" s="27">
        <v>25500</v>
      </c>
      <c r="DZ21" s="27">
        <v>11412</v>
      </c>
      <c r="EA21" s="27">
        <v>10922.53</v>
      </c>
      <c r="EB21" s="27">
        <v>27927</v>
      </c>
      <c r="EC21" s="7">
        <f t="shared" si="33"/>
        <v>11412</v>
      </c>
      <c r="EE21">
        <f t="shared" si="23"/>
        <v>11</v>
      </c>
      <c r="EF21" s="33" t="s">
        <v>126</v>
      </c>
      <c r="EG21" s="27">
        <v>25325536.758000024</v>
      </c>
      <c r="EH21" s="27">
        <v>1272993024.3279996</v>
      </c>
      <c r="EI21" s="27">
        <v>25326339.20900001</v>
      </c>
      <c r="EJ21" s="27">
        <v>1214039416.8660004</v>
      </c>
      <c r="EK21" s="7">
        <f t="shared" si="34"/>
        <v>1272993024.3279996</v>
      </c>
      <c r="EM21" t="str">
        <f t="shared" si="24"/>
        <v/>
      </c>
      <c r="ES21" s="27" t="str">
        <f t="shared" si="25"/>
        <v/>
      </c>
      <c r="EU21" s="27">
        <f t="shared" si="26"/>
        <v>12</v>
      </c>
      <c r="EV21" s="33" t="s">
        <v>103</v>
      </c>
      <c r="EW21" s="27">
        <v>3586882.1350000002</v>
      </c>
      <c r="EX21" s="27">
        <v>1721359581.7579992</v>
      </c>
      <c r="EY21" s="27">
        <v>3715631.3850000026</v>
      </c>
      <c r="EZ21" s="27">
        <v>1601425210.9779987</v>
      </c>
      <c r="FA21" s="7">
        <f t="shared" si="27"/>
        <v>1721359581.7579992</v>
      </c>
      <c r="FC21" s="26" t="s">
        <v>138</v>
      </c>
      <c r="FD21" s="27">
        <v>26250758942.244011</v>
      </c>
      <c r="FE21" s="27">
        <v>295901146240.79388</v>
      </c>
      <c r="FF21" s="27">
        <v>26868182448.47002</v>
      </c>
      <c r="FG21" s="27">
        <v>262594261603.65396</v>
      </c>
    </row>
    <row r="22" spans="5:163" ht="15.75" x14ac:dyDescent="0.25">
      <c r="E22">
        <f t="shared" si="0"/>
        <v>13</v>
      </c>
      <c r="F22" s="33" t="s">
        <v>18</v>
      </c>
      <c r="G22" s="27">
        <v>777143.30199999979</v>
      </c>
      <c r="H22" s="27">
        <v>474642206.82499975</v>
      </c>
      <c r="I22" s="27">
        <v>367406.86400000006</v>
      </c>
      <c r="J22" s="27">
        <v>396619034.2160002</v>
      </c>
      <c r="K22" s="7">
        <f t="shared" si="28"/>
        <v>474642206.82499975</v>
      </c>
      <c r="M22">
        <f t="shared" si="29"/>
        <v>13</v>
      </c>
      <c r="N22" s="33" t="s">
        <v>84</v>
      </c>
      <c r="O22" s="27">
        <v>9705599.6300000008</v>
      </c>
      <c r="P22" s="27">
        <v>232113361.25999999</v>
      </c>
      <c r="Q22" s="27">
        <v>7344651.5</v>
      </c>
      <c r="R22" s="27">
        <v>159537782.83000001</v>
      </c>
      <c r="S22" s="7">
        <f t="shared" si="1"/>
        <v>232113361.25999999</v>
      </c>
      <c r="U22" t="str">
        <f t="shared" si="2"/>
        <v/>
      </c>
      <c r="AA22" s="27" t="str">
        <f t="shared" si="3"/>
        <v/>
      </c>
      <c r="AC22" t="str">
        <f t="shared" si="4"/>
        <v/>
      </c>
      <c r="AI22" s="7" t="str">
        <f t="shared" si="30"/>
        <v/>
      </c>
      <c r="AK22">
        <f t="shared" si="5"/>
        <v>13</v>
      </c>
      <c r="AL22" s="33" t="s">
        <v>44</v>
      </c>
      <c r="AM22" s="27">
        <v>1301549</v>
      </c>
      <c r="AN22" s="27">
        <v>32054540</v>
      </c>
      <c r="AO22" s="27">
        <v>1387732</v>
      </c>
      <c r="AP22" s="27">
        <v>34763560</v>
      </c>
      <c r="AQ22" s="7">
        <f t="shared" si="6"/>
        <v>32054540</v>
      </c>
      <c r="AS22">
        <f t="shared" si="7"/>
        <v>13</v>
      </c>
      <c r="AT22" s="33" t="s">
        <v>288</v>
      </c>
      <c r="AU22" s="27">
        <v>108992469.02800001</v>
      </c>
      <c r="AV22" s="27">
        <v>37989462.469999991</v>
      </c>
      <c r="AW22" s="27">
        <v>96511907.944999993</v>
      </c>
      <c r="AX22" s="27">
        <v>25364946.050000001</v>
      </c>
      <c r="AY22" s="7">
        <f t="shared" si="8"/>
        <v>37989462.469999991</v>
      </c>
      <c r="BA22">
        <f t="shared" si="9"/>
        <v>13</v>
      </c>
      <c r="BB22" s="33" t="s">
        <v>123</v>
      </c>
      <c r="BC22" s="27">
        <v>1677534.6459999999</v>
      </c>
      <c r="BD22" s="27">
        <v>323487017.97300011</v>
      </c>
      <c r="BE22" s="27">
        <v>1697134.5639999995</v>
      </c>
      <c r="BF22" s="27">
        <v>297239404.78199995</v>
      </c>
      <c r="BG22" s="7">
        <f t="shared" si="10"/>
        <v>323487017.97300011</v>
      </c>
      <c r="BI22" t="str">
        <f t="shared" si="11"/>
        <v/>
      </c>
      <c r="BO22" s="27" t="str">
        <f t="shared" si="12"/>
        <v/>
      </c>
      <c r="BQ22" s="27">
        <f t="shared" si="13"/>
        <v>13</v>
      </c>
      <c r="BR22" s="33" t="s">
        <v>93</v>
      </c>
      <c r="BS22" s="27">
        <v>3364548.0669999998</v>
      </c>
      <c r="BT22" s="27">
        <v>238541543.72999999</v>
      </c>
      <c r="BU22" s="27">
        <v>3472651.5100000007</v>
      </c>
      <c r="BV22" s="27">
        <v>244518292.52000001</v>
      </c>
      <c r="BW22" s="27">
        <f t="shared" si="14"/>
        <v>238541543.72999999</v>
      </c>
      <c r="CH22" s="27">
        <f t="shared" si="15"/>
        <v>13</v>
      </c>
      <c r="CI22" s="33" t="s">
        <v>19</v>
      </c>
      <c r="CJ22" s="27">
        <v>24429225.962999996</v>
      </c>
      <c r="CK22" s="27">
        <v>724366013.33899987</v>
      </c>
      <c r="CL22" s="27">
        <v>29370699.526000004</v>
      </c>
      <c r="CM22" s="27">
        <v>892625534.36000001</v>
      </c>
      <c r="CN22" s="7">
        <f t="shared" si="16"/>
        <v>724366013.33899987</v>
      </c>
      <c r="CQ22">
        <f t="shared" si="31"/>
        <v>13</v>
      </c>
      <c r="CR22" s="33" t="s">
        <v>167</v>
      </c>
      <c r="CS22" s="27">
        <v>162294197.37700003</v>
      </c>
      <c r="CT22" s="27">
        <v>1119824986.7359998</v>
      </c>
      <c r="CU22" s="27">
        <v>189915921.961</v>
      </c>
      <c r="CV22" s="27">
        <v>1421749487.0860004</v>
      </c>
      <c r="CW22" s="7">
        <f t="shared" si="35"/>
        <v>1119824986.7359998</v>
      </c>
      <c r="CY22" t="str">
        <f t="shared" si="17"/>
        <v/>
      </c>
      <c r="DE22" s="7" t="str">
        <f t="shared" si="18"/>
        <v/>
      </c>
      <c r="DG22" t="str">
        <f t="shared" si="19"/>
        <v/>
      </c>
      <c r="DM22" s="7" t="str">
        <f t="shared" si="32"/>
        <v/>
      </c>
      <c r="DO22">
        <f t="shared" si="20"/>
        <v>13</v>
      </c>
      <c r="DP22" s="33" t="s">
        <v>40</v>
      </c>
      <c r="DQ22" s="27">
        <v>796966.8550000001</v>
      </c>
      <c r="DR22" s="27">
        <v>79221281.910999998</v>
      </c>
      <c r="DS22" s="27">
        <v>670075.93299999996</v>
      </c>
      <c r="DT22" s="27">
        <v>69933828.383000001</v>
      </c>
      <c r="DU22" s="7">
        <f t="shared" si="21"/>
        <v>79221281.910999998</v>
      </c>
      <c r="DW22">
        <f t="shared" si="22"/>
        <v>12</v>
      </c>
      <c r="DX22" s="33" t="s">
        <v>369</v>
      </c>
      <c r="DY22" s="27"/>
      <c r="DZ22" s="27"/>
      <c r="EA22" s="27">
        <v>2.02</v>
      </c>
      <c r="EB22" s="27">
        <v>634.75800000000004</v>
      </c>
      <c r="EC22" s="7">
        <f t="shared" si="33"/>
        <v>0</v>
      </c>
      <c r="EE22">
        <f t="shared" si="23"/>
        <v>12</v>
      </c>
      <c r="EF22" s="33" t="s">
        <v>117</v>
      </c>
      <c r="EG22" s="27">
        <v>6552446.4689999996</v>
      </c>
      <c r="EH22" s="27">
        <v>1186135804.5350003</v>
      </c>
      <c r="EI22" s="27">
        <v>5474199.2550000018</v>
      </c>
      <c r="EJ22" s="27">
        <v>989544597.06699955</v>
      </c>
      <c r="EK22" s="7">
        <f t="shared" si="34"/>
        <v>1186135804.5350003</v>
      </c>
      <c r="EM22" t="str">
        <f t="shared" si="24"/>
        <v/>
      </c>
      <c r="ES22" s="27" t="str">
        <f t="shared" si="25"/>
        <v/>
      </c>
      <c r="EU22" s="27">
        <f t="shared" si="26"/>
        <v>13</v>
      </c>
      <c r="EV22" s="33" t="s">
        <v>112</v>
      </c>
      <c r="EW22" s="27">
        <v>1464207.6849999998</v>
      </c>
      <c r="EX22" s="27">
        <v>1640472047.9949996</v>
      </c>
      <c r="EY22" s="27">
        <v>1371018.2619999999</v>
      </c>
      <c r="EZ22" s="27">
        <v>1414949261.2129996</v>
      </c>
      <c r="FA22" s="7">
        <f t="shared" si="27"/>
        <v>1640472047.9949996</v>
      </c>
    </row>
    <row r="23" spans="5:163" ht="15.75" x14ac:dyDescent="0.25">
      <c r="E23">
        <f t="shared" si="0"/>
        <v>14</v>
      </c>
      <c r="F23" s="33" t="s">
        <v>16</v>
      </c>
      <c r="G23" s="27">
        <v>35988099.449000001</v>
      </c>
      <c r="H23" s="27">
        <v>464530804.70699984</v>
      </c>
      <c r="I23" s="27">
        <v>34227073.305000007</v>
      </c>
      <c r="J23" s="27">
        <v>395472017.80199993</v>
      </c>
      <c r="K23" s="7">
        <f t="shared" si="28"/>
        <v>464530804.70699984</v>
      </c>
      <c r="M23">
        <f t="shared" si="29"/>
        <v>14</v>
      </c>
      <c r="N23" s="33" t="s">
        <v>75</v>
      </c>
      <c r="O23" s="27">
        <v>16952317.567999996</v>
      </c>
      <c r="P23" s="27">
        <v>218075187.17399997</v>
      </c>
      <c r="Q23" s="27">
        <v>14922080.222999999</v>
      </c>
      <c r="R23" s="27">
        <v>199064828.71000001</v>
      </c>
      <c r="S23" s="7">
        <f t="shared" si="1"/>
        <v>218075187.17399997</v>
      </c>
      <c r="U23" t="str">
        <f t="shared" si="2"/>
        <v/>
      </c>
      <c r="AA23" s="27" t="str">
        <f t="shared" si="3"/>
        <v/>
      </c>
      <c r="AC23" t="str">
        <f t="shared" si="4"/>
        <v/>
      </c>
      <c r="AI23" s="7" t="str">
        <f t="shared" si="30"/>
        <v/>
      </c>
      <c r="AK23">
        <f t="shared" si="5"/>
        <v>14</v>
      </c>
      <c r="AL23" s="33" t="s">
        <v>157</v>
      </c>
      <c r="AM23" s="27">
        <v>3938.3049999999998</v>
      </c>
      <c r="AN23" s="27">
        <v>23320690.604999997</v>
      </c>
      <c r="AO23" s="27">
        <v>2390.1370000000002</v>
      </c>
      <c r="AP23" s="27">
        <v>11550070.915999999</v>
      </c>
      <c r="AQ23" s="7">
        <f t="shared" si="6"/>
        <v>23320690.604999997</v>
      </c>
      <c r="AS23" t="str">
        <f t="shared" si="7"/>
        <v/>
      </c>
      <c r="AT23" s="33" t="s">
        <v>60</v>
      </c>
      <c r="AU23" s="27">
        <v>97108218.506999984</v>
      </c>
      <c r="AV23" s="27">
        <v>31850283.291999999</v>
      </c>
      <c r="AW23" s="27">
        <v>128430635.62</v>
      </c>
      <c r="AX23" s="27">
        <v>40513305.512999989</v>
      </c>
      <c r="AY23" s="7" t="str">
        <f t="shared" si="8"/>
        <v/>
      </c>
      <c r="BA23">
        <f t="shared" si="9"/>
        <v>14</v>
      </c>
      <c r="BB23" s="33" t="s">
        <v>126</v>
      </c>
      <c r="BC23" s="27">
        <v>2842933.9340000004</v>
      </c>
      <c r="BD23" s="27">
        <v>266334325.04899999</v>
      </c>
      <c r="BE23" s="27">
        <v>2250700.0830000015</v>
      </c>
      <c r="BF23" s="27">
        <v>262302452.58499995</v>
      </c>
      <c r="BG23" s="7">
        <f t="shared" si="10"/>
        <v>266334325.04899999</v>
      </c>
      <c r="BI23" t="str">
        <f t="shared" si="11"/>
        <v/>
      </c>
      <c r="BO23" s="27" t="str">
        <f t="shared" si="12"/>
        <v/>
      </c>
      <c r="BQ23" s="27">
        <f t="shared" si="13"/>
        <v>14</v>
      </c>
      <c r="BR23" s="33" t="s">
        <v>107</v>
      </c>
      <c r="BS23" s="27">
        <v>1084094.5640000002</v>
      </c>
      <c r="BT23" s="27">
        <v>231369317.39900005</v>
      </c>
      <c r="BU23" s="27">
        <v>633237.15599999996</v>
      </c>
      <c r="BV23" s="27">
        <v>111840678.40400001</v>
      </c>
      <c r="BW23" s="27">
        <f t="shared" si="14"/>
        <v>231369317.39900005</v>
      </c>
      <c r="CH23" s="27">
        <f t="shared" si="15"/>
        <v>14</v>
      </c>
      <c r="CI23" s="33" t="s">
        <v>25</v>
      </c>
      <c r="CJ23" s="27">
        <v>11528468.038999993</v>
      </c>
      <c r="CK23" s="27">
        <v>696345069.523</v>
      </c>
      <c r="CL23" s="27">
        <v>10679797.316999998</v>
      </c>
      <c r="CM23" s="27">
        <v>652430881.89999998</v>
      </c>
      <c r="CN23" s="7">
        <f t="shared" si="16"/>
        <v>696345069.523</v>
      </c>
      <c r="CQ23">
        <f t="shared" si="31"/>
        <v>14</v>
      </c>
      <c r="CR23" s="33" t="s">
        <v>173</v>
      </c>
      <c r="CS23" s="27">
        <v>64960741.818999998</v>
      </c>
      <c r="CT23" s="27">
        <v>1107359478.8929996</v>
      </c>
      <c r="CU23" s="27">
        <v>68874883.087999955</v>
      </c>
      <c r="CV23" s="27">
        <v>1119663627.4819996</v>
      </c>
      <c r="CW23" s="7">
        <f t="shared" si="35"/>
        <v>1107359478.8929996</v>
      </c>
      <c r="CY23" t="str">
        <f t="shared" si="17"/>
        <v/>
      </c>
      <c r="DE23" s="7" t="str">
        <f t="shared" si="18"/>
        <v/>
      </c>
      <c r="DG23" t="str">
        <f t="shared" si="19"/>
        <v/>
      </c>
      <c r="DM23" s="7" t="str">
        <f t="shared" si="32"/>
        <v/>
      </c>
      <c r="DO23">
        <f t="shared" si="20"/>
        <v>14</v>
      </c>
      <c r="DP23" s="33" t="s">
        <v>278</v>
      </c>
      <c r="DQ23" s="27">
        <v>612854.4800000001</v>
      </c>
      <c r="DR23" s="27">
        <v>49285546.802000001</v>
      </c>
      <c r="DS23" s="27">
        <v>509327.42900000006</v>
      </c>
      <c r="DT23" s="27">
        <v>36424959.943999998</v>
      </c>
      <c r="DU23" s="7">
        <f t="shared" si="21"/>
        <v>49285546.802000001</v>
      </c>
      <c r="DW23">
        <f t="shared" si="22"/>
        <v>12</v>
      </c>
      <c r="DX23" s="33" t="s">
        <v>52</v>
      </c>
      <c r="DY23" s="27"/>
      <c r="DZ23" s="27"/>
      <c r="EA23" s="27">
        <v>18</v>
      </c>
      <c r="EB23" s="27">
        <v>3635</v>
      </c>
      <c r="EC23" s="7">
        <f t="shared" si="33"/>
        <v>0</v>
      </c>
      <c r="EE23">
        <f t="shared" si="23"/>
        <v>13</v>
      </c>
      <c r="EF23" s="33" t="s">
        <v>135</v>
      </c>
      <c r="EG23" s="27">
        <v>19030619.146000005</v>
      </c>
      <c r="EH23" s="27">
        <v>1079638882.0420001</v>
      </c>
      <c r="EI23" s="27">
        <v>17166015.278000001</v>
      </c>
      <c r="EJ23" s="27">
        <v>963653081.38600004</v>
      </c>
      <c r="EK23" s="7">
        <f t="shared" si="34"/>
        <v>1079638882.0420001</v>
      </c>
      <c r="EM23" t="str">
        <f t="shared" si="24"/>
        <v/>
      </c>
      <c r="ES23" s="27" t="str">
        <f t="shared" si="25"/>
        <v/>
      </c>
      <c r="EU23" s="27">
        <f t="shared" si="26"/>
        <v>14</v>
      </c>
      <c r="EV23" s="33" t="s">
        <v>110</v>
      </c>
      <c r="EW23" s="27">
        <v>35338621.792999983</v>
      </c>
      <c r="EX23" s="27">
        <v>1581563975.7579997</v>
      </c>
      <c r="EY23" s="27">
        <v>26791445.899999999</v>
      </c>
      <c r="EZ23" s="27">
        <v>1162924204.5700002</v>
      </c>
      <c r="FA23" s="7">
        <f t="shared" si="27"/>
        <v>1581563975.7579997</v>
      </c>
    </row>
    <row r="24" spans="5:163" ht="15.75" x14ac:dyDescent="0.25">
      <c r="E24">
        <f t="shared" si="0"/>
        <v>15</v>
      </c>
      <c r="F24" s="33" t="s">
        <v>14</v>
      </c>
      <c r="G24" s="27">
        <v>15813416</v>
      </c>
      <c r="H24" s="27">
        <v>236495134.50299999</v>
      </c>
      <c r="I24" s="27">
        <v>25704540.499999996</v>
      </c>
      <c r="J24" s="27">
        <v>327082329.42799997</v>
      </c>
      <c r="K24" s="7">
        <f t="shared" si="28"/>
        <v>236495134.50299999</v>
      </c>
      <c r="M24">
        <f t="shared" si="29"/>
        <v>15</v>
      </c>
      <c r="N24" s="33" t="s">
        <v>65</v>
      </c>
      <c r="O24" s="27">
        <v>943313.08</v>
      </c>
      <c r="P24" s="27">
        <v>208532680.44</v>
      </c>
      <c r="Q24" s="27">
        <v>1082565.5900000003</v>
      </c>
      <c r="R24" s="27">
        <v>232474086.42199993</v>
      </c>
      <c r="S24" s="7">
        <f t="shared" si="1"/>
        <v>208532680.44</v>
      </c>
      <c r="U24" t="str">
        <f t="shared" si="2"/>
        <v/>
      </c>
      <c r="AA24" s="27" t="str">
        <f t="shared" si="3"/>
        <v/>
      </c>
      <c r="AC24" t="str">
        <f t="shared" si="4"/>
        <v/>
      </c>
      <c r="AI24" s="7" t="str">
        <f t="shared" si="30"/>
        <v/>
      </c>
      <c r="AK24" t="str">
        <f t="shared" si="5"/>
        <v/>
      </c>
      <c r="AL24" s="33" t="s">
        <v>49</v>
      </c>
      <c r="AM24" s="27">
        <v>2477411</v>
      </c>
      <c r="AN24" s="27">
        <v>22101567</v>
      </c>
      <c r="AO24" s="27">
        <v>5203150.5</v>
      </c>
      <c r="AP24" s="27">
        <v>36062489.659999996</v>
      </c>
      <c r="AQ24" s="7" t="str">
        <f t="shared" si="6"/>
        <v/>
      </c>
      <c r="AS24">
        <f t="shared" si="7"/>
        <v>14</v>
      </c>
      <c r="AT24" s="33" t="s">
        <v>199</v>
      </c>
      <c r="AU24" s="27">
        <v>81804</v>
      </c>
      <c r="AV24" s="27">
        <v>5518754</v>
      </c>
      <c r="AW24" s="27"/>
      <c r="AX24" s="27"/>
      <c r="AY24" s="7">
        <f t="shared" si="8"/>
        <v>5518754</v>
      </c>
      <c r="BA24">
        <f t="shared" si="9"/>
        <v>15</v>
      </c>
      <c r="BB24" s="33" t="s">
        <v>320</v>
      </c>
      <c r="BC24" s="27">
        <v>828893.25599999994</v>
      </c>
      <c r="BD24" s="27">
        <v>227037926.20899996</v>
      </c>
      <c r="BE24" s="27">
        <v>788585.84199999995</v>
      </c>
      <c r="BF24" s="27">
        <v>196554065.88699996</v>
      </c>
      <c r="BG24" s="7">
        <f t="shared" si="10"/>
        <v>227037926.20899996</v>
      </c>
      <c r="BI24" t="str">
        <f t="shared" si="11"/>
        <v/>
      </c>
      <c r="BO24" s="27" t="str">
        <f t="shared" si="12"/>
        <v/>
      </c>
      <c r="BQ24" s="27">
        <f t="shared" si="13"/>
        <v>15</v>
      </c>
      <c r="BR24" s="33" t="s">
        <v>95</v>
      </c>
      <c r="BS24" s="27">
        <v>1744538</v>
      </c>
      <c r="BT24" s="27">
        <v>220637531.61900008</v>
      </c>
      <c r="BU24" s="27">
        <v>2410766.2860000008</v>
      </c>
      <c r="BV24" s="27">
        <v>295752965.44600004</v>
      </c>
      <c r="BW24" s="27">
        <f t="shared" si="14"/>
        <v>220637531.61900008</v>
      </c>
      <c r="CH24" s="27">
        <f t="shared" si="15"/>
        <v>15</v>
      </c>
      <c r="CI24" s="33" t="s">
        <v>5</v>
      </c>
      <c r="CJ24" s="27">
        <v>19284477.351000004</v>
      </c>
      <c r="CK24" s="27">
        <v>665818524.54999995</v>
      </c>
      <c r="CL24" s="27">
        <v>18120005.816999994</v>
      </c>
      <c r="CM24" s="27">
        <v>613048148.63599992</v>
      </c>
      <c r="CN24" s="7">
        <f t="shared" si="16"/>
        <v>665818524.54999995</v>
      </c>
      <c r="CQ24">
        <f t="shared" si="31"/>
        <v>15</v>
      </c>
      <c r="CR24" s="33" t="s">
        <v>80</v>
      </c>
      <c r="CS24" s="27">
        <v>186278592.63700005</v>
      </c>
      <c r="CT24" s="27">
        <v>1028683106.084</v>
      </c>
      <c r="CU24" s="27">
        <v>202566125.95100006</v>
      </c>
      <c r="CV24" s="27">
        <v>1022647698.3999993</v>
      </c>
      <c r="CW24" s="7">
        <f t="shared" si="35"/>
        <v>1028683106.084</v>
      </c>
      <c r="CY24" t="str">
        <f t="shared" si="17"/>
        <v/>
      </c>
      <c r="DE24" s="7" t="str">
        <f t="shared" si="18"/>
        <v/>
      </c>
      <c r="DG24" t="str">
        <f t="shared" si="19"/>
        <v/>
      </c>
      <c r="DM24" s="7" t="str">
        <f t="shared" si="32"/>
        <v/>
      </c>
      <c r="DO24">
        <f t="shared" si="20"/>
        <v>15</v>
      </c>
      <c r="DP24" s="33" t="s">
        <v>279</v>
      </c>
      <c r="DQ24" s="27">
        <v>2708106.7800000003</v>
      </c>
      <c r="DR24" s="27">
        <v>45988608</v>
      </c>
      <c r="DS24" s="27">
        <v>2115564.35</v>
      </c>
      <c r="DT24" s="27">
        <v>38931071.890000001</v>
      </c>
      <c r="DU24" s="7">
        <f t="shared" si="21"/>
        <v>45988608</v>
      </c>
      <c r="DW24" t="str">
        <f t="shared" si="22"/>
        <v/>
      </c>
      <c r="DX24" s="26" t="s">
        <v>138</v>
      </c>
      <c r="DY24" s="27">
        <v>3107181911.6680002</v>
      </c>
      <c r="DZ24" s="27">
        <v>12978980835.758001</v>
      </c>
      <c r="EA24" s="27">
        <v>2844916040.9880004</v>
      </c>
      <c r="EB24" s="27">
        <v>5918968297.0149994</v>
      </c>
      <c r="EC24" s="7" t="str">
        <f t="shared" si="33"/>
        <v/>
      </c>
      <c r="EE24">
        <f t="shared" si="23"/>
        <v>14</v>
      </c>
      <c r="EF24" s="33" t="s">
        <v>187</v>
      </c>
      <c r="EG24" s="27">
        <v>17523714.655999999</v>
      </c>
      <c r="EH24" s="27">
        <v>1076546848.1759999</v>
      </c>
      <c r="EI24" s="27">
        <v>17703471.207999989</v>
      </c>
      <c r="EJ24" s="27">
        <v>997042556.86200011</v>
      </c>
      <c r="EK24" s="7">
        <f t="shared" si="34"/>
        <v>1076546848.1759999</v>
      </c>
      <c r="EM24" t="str">
        <f t="shared" si="24"/>
        <v/>
      </c>
      <c r="ES24" s="27" t="str">
        <f t="shared" si="25"/>
        <v/>
      </c>
      <c r="EU24" s="27">
        <f t="shared" si="26"/>
        <v>15</v>
      </c>
      <c r="EV24" s="33" t="s">
        <v>105</v>
      </c>
      <c r="EW24" s="27">
        <v>3010532.0550000006</v>
      </c>
      <c r="EX24" s="27">
        <v>1492539573.9430006</v>
      </c>
      <c r="EY24" s="27">
        <v>3147264.6049999986</v>
      </c>
      <c r="EZ24" s="27">
        <v>1629689295.3509996</v>
      </c>
      <c r="FA24" s="7">
        <f t="shared" si="27"/>
        <v>1492539573.9430006</v>
      </c>
    </row>
    <row r="25" spans="5:163" ht="15.75" x14ac:dyDescent="0.25">
      <c r="E25">
        <f t="shared" si="0"/>
        <v>16</v>
      </c>
      <c r="F25" s="33" t="s">
        <v>21</v>
      </c>
      <c r="G25" s="27">
        <v>1185763.3930000002</v>
      </c>
      <c r="H25" s="27">
        <v>175093626.46399996</v>
      </c>
      <c r="I25" s="27">
        <v>895240.02200000023</v>
      </c>
      <c r="J25" s="27">
        <v>156722514.12399995</v>
      </c>
      <c r="K25" s="7">
        <f t="shared" si="28"/>
        <v>175093626.46399996</v>
      </c>
      <c r="M25">
        <f t="shared" si="29"/>
        <v>16</v>
      </c>
      <c r="N25" s="33" t="s">
        <v>276</v>
      </c>
      <c r="O25" s="27">
        <v>25048563.896999996</v>
      </c>
      <c r="P25" s="27">
        <v>168686225.558</v>
      </c>
      <c r="Q25" s="27">
        <v>19223577.724000007</v>
      </c>
      <c r="R25" s="27">
        <v>121125476.149</v>
      </c>
      <c r="S25" s="7">
        <f t="shared" si="1"/>
        <v>168686225.558</v>
      </c>
      <c r="U25" t="str">
        <f t="shared" si="2"/>
        <v/>
      </c>
      <c r="AA25" s="27" t="str">
        <f t="shared" si="3"/>
        <v/>
      </c>
      <c r="AC25" t="str">
        <f t="shared" si="4"/>
        <v/>
      </c>
      <c r="AI25" s="7" t="str">
        <f t="shared" si="30"/>
        <v/>
      </c>
      <c r="AK25">
        <f t="shared" si="5"/>
        <v>15</v>
      </c>
      <c r="AL25" s="33" t="s">
        <v>284</v>
      </c>
      <c r="AM25" s="27">
        <v>14734062</v>
      </c>
      <c r="AN25" s="27">
        <v>19663502.509</v>
      </c>
      <c r="AO25" s="27">
        <v>18457698</v>
      </c>
      <c r="AP25" s="27">
        <v>28422310.987</v>
      </c>
      <c r="AQ25" s="7">
        <f t="shared" si="6"/>
        <v>19663502.509</v>
      </c>
      <c r="AS25">
        <f t="shared" si="7"/>
        <v>15</v>
      </c>
      <c r="AT25" s="33" t="s">
        <v>285</v>
      </c>
      <c r="AU25" s="27">
        <v>214160</v>
      </c>
      <c r="AV25" s="27">
        <v>3740491</v>
      </c>
      <c r="AW25" s="27"/>
      <c r="AX25" s="27"/>
      <c r="AY25" s="7">
        <f t="shared" si="8"/>
        <v>3740491</v>
      </c>
      <c r="BA25">
        <f t="shared" si="9"/>
        <v>16</v>
      </c>
      <c r="BB25" s="33" t="s">
        <v>124</v>
      </c>
      <c r="BC25" s="27">
        <v>11503183.950999998</v>
      </c>
      <c r="BD25" s="27">
        <v>217768998.23100001</v>
      </c>
      <c r="BE25" s="27">
        <v>11665530.185999999</v>
      </c>
      <c r="BF25" s="27">
        <v>216267521.52700001</v>
      </c>
      <c r="BG25" s="7">
        <f t="shared" si="10"/>
        <v>217768998.23100001</v>
      </c>
      <c r="BI25" t="str">
        <f t="shared" si="11"/>
        <v/>
      </c>
      <c r="BO25" s="27" t="str">
        <f t="shared" si="12"/>
        <v/>
      </c>
      <c r="BQ25" s="27">
        <f t="shared" si="13"/>
        <v>16</v>
      </c>
      <c r="BR25" s="33" t="s">
        <v>94</v>
      </c>
      <c r="BS25" s="27">
        <v>48022.5</v>
      </c>
      <c r="BT25" s="27">
        <v>211412836</v>
      </c>
      <c r="BU25" s="27">
        <v>32490.3</v>
      </c>
      <c r="BV25" s="27">
        <v>146130375</v>
      </c>
      <c r="BW25" s="27">
        <f t="shared" si="14"/>
        <v>211412836</v>
      </c>
      <c r="CH25" s="27">
        <f t="shared" si="15"/>
        <v>16</v>
      </c>
      <c r="CI25" s="33" t="s">
        <v>142</v>
      </c>
      <c r="CJ25" s="27">
        <v>10359892.718999999</v>
      </c>
      <c r="CK25" s="27">
        <v>639623627.96000016</v>
      </c>
      <c r="CL25" s="27">
        <v>10583455.886000009</v>
      </c>
      <c r="CM25" s="27">
        <v>621153928.25899994</v>
      </c>
      <c r="CN25" s="7">
        <f t="shared" si="16"/>
        <v>639623627.96000016</v>
      </c>
      <c r="CQ25">
        <f t="shared" si="31"/>
        <v>16</v>
      </c>
      <c r="CR25" s="33" t="s">
        <v>171</v>
      </c>
      <c r="CS25" s="27">
        <v>13077654.049000004</v>
      </c>
      <c r="CT25" s="27">
        <v>1021521827.9729999</v>
      </c>
      <c r="CU25" s="27">
        <v>11449078.706</v>
      </c>
      <c r="CV25" s="27">
        <v>860945014.03000009</v>
      </c>
      <c r="CW25" s="7">
        <f t="shared" si="35"/>
        <v>1021521827.9729999</v>
      </c>
      <c r="CY25" t="str">
        <f t="shared" si="17"/>
        <v/>
      </c>
      <c r="DE25" s="7" t="str">
        <f t="shared" si="18"/>
        <v/>
      </c>
      <c r="DG25" t="str">
        <f t="shared" si="19"/>
        <v/>
      </c>
      <c r="DM25" s="7" t="str">
        <f t="shared" si="32"/>
        <v/>
      </c>
      <c r="DO25">
        <f t="shared" si="20"/>
        <v>16</v>
      </c>
      <c r="DP25" s="33" t="s">
        <v>37</v>
      </c>
      <c r="DQ25" s="27">
        <v>973128.23699999985</v>
      </c>
      <c r="DR25" s="27">
        <v>40605259.096999995</v>
      </c>
      <c r="DS25" s="27">
        <v>9426539.6970000006</v>
      </c>
      <c r="DT25" s="27">
        <v>436797754.67400002</v>
      </c>
      <c r="DU25" s="7">
        <f t="shared" si="21"/>
        <v>40605259.096999995</v>
      </c>
      <c r="DW25" t="str">
        <f t="shared" si="22"/>
        <v/>
      </c>
      <c r="EC25" s="7" t="str">
        <f t="shared" si="33"/>
        <v/>
      </c>
      <c r="EE25">
        <f t="shared" si="23"/>
        <v>15</v>
      </c>
      <c r="EF25" s="33" t="s">
        <v>115</v>
      </c>
      <c r="EG25" s="27">
        <v>4564103.3000000017</v>
      </c>
      <c r="EH25" s="27">
        <v>978721724.53999984</v>
      </c>
      <c r="EI25" s="27">
        <v>3869586.3810000014</v>
      </c>
      <c r="EJ25" s="27">
        <v>855677020.05600011</v>
      </c>
      <c r="EK25" s="7">
        <f t="shared" si="34"/>
        <v>978721724.53999984</v>
      </c>
      <c r="EM25" t="str">
        <f t="shared" si="24"/>
        <v/>
      </c>
      <c r="ES25" s="27" t="str">
        <f t="shared" si="25"/>
        <v/>
      </c>
      <c r="EU25" s="27">
        <f t="shared" si="26"/>
        <v>16</v>
      </c>
      <c r="EV25" s="33" t="s">
        <v>96</v>
      </c>
      <c r="EW25" s="27">
        <v>9840130.803000005</v>
      </c>
      <c r="EX25" s="27">
        <v>1254848860.8340006</v>
      </c>
      <c r="EY25" s="27">
        <v>7081757.3500000034</v>
      </c>
      <c r="EZ25" s="27">
        <v>1263289280.0270004</v>
      </c>
      <c r="FA25" s="7">
        <f t="shared" si="27"/>
        <v>1254848860.8340006</v>
      </c>
    </row>
    <row r="26" spans="5:163" ht="15.75" x14ac:dyDescent="0.25">
      <c r="E26">
        <f t="shared" si="0"/>
        <v>17</v>
      </c>
      <c r="F26" s="33" t="s">
        <v>24</v>
      </c>
      <c r="G26" s="27">
        <v>17492174.65699999</v>
      </c>
      <c r="H26" s="27">
        <v>131603265.88500005</v>
      </c>
      <c r="I26" s="27">
        <v>13575798.775999999</v>
      </c>
      <c r="J26" s="27">
        <v>98564397.555000037</v>
      </c>
      <c r="K26" s="7">
        <f t="shared" si="28"/>
        <v>131603265.88500005</v>
      </c>
      <c r="M26">
        <f t="shared" si="29"/>
        <v>17</v>
      </c>
      <c r="N26" s="33" t="s">
        <v>80</v>
      </c>
      <c r="O26" s="27">
        <v>5418651.7889999989</v>
      </c>
      <c r="P26" s="27">
        <v>124088469.01000001</v>
      </c>
      <c r="Q26" s="27">
        <v>7682356.1599999992</v>
      </c>
      <c r="R26" s="27">
        <v>142500956.62</v>
      </c>
      <c r="S26" s="7">
        <f t="shared" si="1"/>
        <v>124088469.01000001</v>
      </c>
      <c r="U26" t="str">
        <f t="shared" si="2"/>
        <v/>
      </c>
      <c r="AA26" s="27" t="str">
        <f t="shared" si="3"/>
        <v/>
      </c>
      <c r="AC26" t="str">
        <f t="shared" si="4"/>
        <v/>
      </c>
      <c r="AI26" s="7" t="str">
        <f t="shared" si="30"/>
        <v/>
      </c>
      <c r="AK26">
        <f t="shared" si="5"/>
        <v>16</v>
      </c>
      <c r="AL26" s="33" t="s">
        <v>46</v>
      </c>
      <c r="AM26" s="27">
        <v>1155816.9500000002</v>
      </c>
      <c r="AN26" s="27">
        <v>19177509.468000002</v>
      </c>
      <c r="AO26" s="27">
        <v>5227009.7060000012</v>
      </c>
      <c r="AP26" s="27">
        <v>82187275.901999995</v>
      </c>
      <c r="AQ26" s="7">
        <f t="shared" si="6"/>
        <v>19177509.468000002</v>
      </c>
      <c r="AS26">
        <f t="shared" si="7"/>
        <v>16</v>
      </c>
      <c r="AT26" s="33" t="s">
        <v>160</v>
      </c>
      <c r="AU26" s="27">
        <v>16741</v>
      </c>
      <c r="AV26" s="27">
        <v>641374.68599999999</v>
      </c>
      <c r="AW26" s="27">
        <v>19551.5</v>
      </c>
      <c r="AX26" s="27">
        <v>689476.19700000004</v>
      </c>
      <c r="AY26" s="7">
        <f t="shared" si="8"/>
        <v>641374.68599999999</v>
      </c>
      <c r="BA26">
        <f t="shared" si="9"/>
        <v>17</v>
      </c>
      <c r="BB26" s="33" t="s">
        <v>129</v>
      </c>
      <c r="BC26" s="27">
        <v>746427.12199999997</v>
      </c>
      <c r="BD26" s="27">
        <v>205899976.19700003</v>
      </c>
      <c r="BE26" s="27">
        <v>676660.90600000042</v>
      </c>
      <c r="BF26" s="27">
        <v>163204094.38099995</v>
      </c>
      <c r="BG26" s="7">
        <f t="shared" si="10"/>
        <v>205899976.19700003</v>
      </c>
      <c r="BI26" t="str">
        <f t="shared" si="11"/>
        <v/>
      </c>
      <c r="BO26" s="27" t="str">
        <f t="shared" si="12"/>
        <v/>
      </c>
      <c r="BQ26" s="27">
        <f t="shared" si="13"/>
        <v>17</v>
      </c>
      <c r="BR26" s="33" t="s">
        <v>96</v>
      </c>
      <c r="BS26" s="27">
        <v>1239713.7769999998</v>
      </c>
      <c r="BT26" s="27">
        <v>207526370.20699996</v>
      </c>
      <c r="BU26" s="27">
        <v>994798.07</v>
      </c>
      <c r="BV26" s="27">
        <v>176137395.10099998</v>
      </c>
      <c r="BW26" s="27">
        <f t="shared" si="14"/>
        <v>207526370.20699996</v>
      </c>
      <c r="CH26" s="27">
        <f t="shared" si="15"/>
        <v>17</v>
      </c>
      <c r="CI26" s="33" t="s">
        <v>148</v>
      </c>
      <c r="CJ26" s="27">
        <v>82734904.153000012</v>
      </c>
      <c r="CK26" s="27">
        <v>577933865.67900002</v>
      </c>
      <c r="CL26" s="27">
        <v>92365912.691</v>
      </c>
      <c r="CM26" s="27">
        <v>526281692.046</v>
      </c>
      <c r="CN26" s="7">
        <f t="shared" si="16"/>
        <v>577933865.67900002</v>
      </c>
      <c r="CQ26">
        <f t="shared" si="31"/>
        <v>17</v>
      </c>
      <c r="CR26" s="33" t="s">
        <v>276</v>
      </c>
      <c r="CS26" s="27">
        <v>143194471.93299991</v>
      </c>
      <c r="CT26" s="27">
        <v>1019852919.4380003</v>
      </c>
      <c r="CU26" s="27">
        <v>116675653.22099997</v>
      </c>
      <c r="CV26" s="27">
        <v>870957369.38899982</v>
      </c>
      <c r="CW26" s="7">
        <f t="shared" si="35"/>
        <v>1019852919.4380003</v>
      </c>
      <c r="CY26" t="str">
        <f t="shared" si="17"/>
        <v/>
      </c>
      <c r="DE26" s="7" t="str">
        <f t="shared" si="18"/>
        <v/>
      </c>
      <c r="DG26" t="str">
        <f t="shared" si="19"/>
        <v/>
      </c>
      <c r="DM26" s="7" t="str">
        <f t="shared" si="32"/>
        <v/>
      </c>
      <c r="DO26" t="str">
        <f t="shared" si="20"/>
        <v/>
      </c>
      <c r="DP26" s="33" t="s">
        <v>49</v>
      </c>
      <c r="DQ26" s="27">
        <v>1189366.6970000002</v>
      </c>
      <c r="DR26" s="27">
        <v>28448229.277000003</v>
      </c>
      <c r="DS26" s="27">
        <v>853309.25399999984</v>
      </c>
      <c r="DT26" s="27">
        <v>21349767.728</v>
      </c>
      <c r="DU26" s="7" t="str">
        <f t="shared" si="21"/>
        <v/>
      </c>
      <c r="DW26" t="str">
        <f t="shared" si="22"/>
        <v/>
      </c>
      <c r="EC26" s="7" t="str">
        <f t="shared" si="33"/>
        <v/>
      </c>
      <c r="EE26">
        <f t="shared" si="23"/>
        <v>16</v>
      </c>
      <c r="EF26" s="33" t="s">
        <v>119</v>
      </c>
      <c r="EG26" s="27">
        <v>10327701.924999995</v>
      </c>
      <c r="EH26" s="27">
        <v>948326320.55200016</v>
      </c>
      <c r="EI26" s="27">
        <v>12247826.88399999</v>
      </c>
      <c r="EJ26" s="27">
        <v>1093149935.5610006</v>
      </c>
      <c r="EK26" s="7">
        <f t="shared" si="34"/>
        <v>948326320.55200016</v>
      </c>
      <c r="EM26" t="str">
        <f t="shared" si="24"/>
        <v/>
      </c>
      <c r="ES26" s="27" t="str">
        <f t="shared" si="25"/>
        <v/>
      </c>
      <c r="EU26" s="27">
        <f t="shared" si="26"/>
        <v>17</v>
      </c>
      <c r="EV26" s="33" t="s">
        <v>185</v>
      </c>
      <c r="EW26" s="27">
        <v>13331371.891000001</v>
      </c>
      <c r="EX26" s="27">
        <v>1233869502.5240002</v>
      </c>
      <c r="EY26" s="27">
        <v>9978838.9400000032</v>
      </c>
      <c r="EZ26" s="27">
        <v>907734933.80000031</v>
      </c>
      <c r="FA26" s="7">
        <f t="shared" si="27"/>
        <v>1233869502.5240002</v>
      </c>
    </row>
    <row r="27" spans="5:163" ht="15.75" x14ac:dyDescent="0.25">
      <c r="E27">
        <f t="shared" si="0"/>
        <v>18</v>
      </c>
      <c r="F27" s="33" t="s">
        <v>20</v>
      </c>
      <c r="G27" s="27">
        <v>2211880.4249999998</v>
      </c>
      <c r="H27" s="27">
        <v>127833991.52699998</v>
      </c>
      <c r="I27" s="27">
        <v>1870082.61</v>
      </c>
      <c r="J27" s="27">
        <v>96340117.486999989</v>
      </c>
      <c r="K27" s="7">
        <f t="shared" si="28"/>
        <v>127833991.52699998</v>
      </c>
      <c r="M27">
        <f t="shared" si="29"/>
        <v>18</v>
      </c>
      <c r="N27" s="33" t="s">
        <v>73</v>
      </c>
      <c r="O27" s="27">
        <v>2499287.7560000001</v>
      </c>
      <c r="P27" s="27">
        <v>121341356.75299999</v>
      </c>
      <c r="Q27" s="27">
        <v>2801937.1429999997</v>
      </c>
      <c r="R27" s="27">
        <v>139774145.51899999</v>
      </c>
      <c r="S27" s="7">
        <f t="shared" si="1"/>
        <v>121341356.75299999</v>
      </c>
      <c r="U27" t="str">
        <f t="shared" si="2"/>
        <v/>
      </c>
      <c r="AA27" s="27" t="str">
        <f t="shared" si="3"/>
        <v/>
      </c>
      <c r="AC27" t="str">
        <f t="shared" si="4"/>
        <v/>
      </c>
      <c r="AI27" s="7" t="str">
        <f t="shared" si="30"/>
        <v/>
      </c>
      <c r="AK27">
        <f t="shared" si="5"/>
        <v>17</v>
      </c>
      <c r="AL27" s="33" t="s">
        <v>48</v>
      </c>
      <c r="AM27" s="27">
        <v>4720704.7</v>
      </c>
      <c r="AN27" s="27">
        <v>9620875.9470000006</v>
      </c>
      <c r="AO27" s="27">
        <v>4840537.4000000004</v>
      </c>
      <c r="AP27" s="27">
        <v>11315999.741</v>
      </c>
      <c r="AQ27" s="7">
        <f t="shared" si="6"/>
        <v>9620875.9470000006</v>
      </c>
      <c r="AS27" t="str">
        <f t="shared" si="7"/>
        <v/>
      </c>
      <c r="AT27" s="26" t="s">
        <v>138</v>
      </c>
      <c r="AU27" s="27">
        <v>3922835198.2729998</v>
      </c>
      <c r="AV27" s="27">
        <v>6539580226.5779991</v>
      </c>
      <c r="AW27" s="27">
        <v>3729769798.5889997</v>
      </c>
      <c r="AX27" s="27">
        <v>4989701197.3400002</v>
      </c>
      <c r="AY27" s="7" t="str">
        <f t="shared" si="8"/>
        <v/>
      </c>
      <c r="BA27">
        <f t="shared" si="9"/>
        <v>18</v>
      </c>
      <c r="BB27" s="33" t="s">
        <v>135</v>
      </c>
      <c r="BC27" s="27">
        <v>729243.81200000003</v>
      </c>
      <c r="BD27" s="27">
        <v>160584048.90699998</v>
      </c>
      <c r="BE27" s="27">
        <v>306901.95600000001</v>
      </c>
      <c r="BF27" s="27">
        <v>37078757.400999993</v>
      </c>
      <c r="BG27" s="7">
        <f t="shared" si="10"/>
        <v>160584048.90699998</v>
      </c>
      <c r="BI27" t="str">
        <f t="shared" si="11"/>
        <v/>
      </c>
      <c r="BO27" s="27" t="str">
        <f t="shared" si="12"/>
        <v/>
      </c>
      <c r="BQ27" s="27">
        <f t="shared" si="13"/>
        <v>18</v>
      </c>
      <c r="BR27" s="33" t="s">
        <v>99</v>
      </c>
      <c r="BS27" s="27">
        <v>817745.25900000019</v>
      </c>
      <c r="BT27" s="27">
        <v>163924236.64699993</v>
      </c>
      <c r="BU27" s="27">
        <v>1670460.0970000003</v>
      </c>
      <c r="BV27" s="27">
        <v>138248909.28300002</v>
      </c>
      <c r="BW27" s="27">
        <f t="shared" si="14"/>
        <v>163924236.64699993</v>
      </c>
      <c r="CH27" s="27">
        <f t="shared" si="15"/>
        <v>18</v>
      </c>
      <c r="CI27" s="33" t="s">
        <v>29</v>
      </c>
      <c r="CJ27" s="27">
        <v>21777349.786000006</v>
      </c>
      <c r="CK27" s="27">
        <v>553100079.73599982</v>
      </c>
      <c r="CL27" s="27">
        <v>20203056.505999997</v>
      </c>
      <c r="CM27" s="27">
        <v>492107806.23499995</v>
      </c>
      <c r="CN27" s="7">
        <f t="shared" si="16"/>
        <v>553100079.73599982</v>
      </c>
      <c r="CQ27">
        <f t="shared" si="31"/>
        <v>18</v>
      </c>
      <c r="CR27" s="33" t="s">
        <v>193</v>
      </c>
      <c r="CS27" s="27">
        <v>204679654.12</v>
      </c>
      <c r="CT27" s="27">
        <v>928645970.84100008</v>
      </c>
      <c r="CU27" s="27">
        <v>379871605.28999996</v>
      </c>
      <c r="CV27" s="27">
        <v>1892132158.46</v>
      </c>
      <c r="CW27" s="7">
        <f t="shared" si="35"/>
        <v>928645970.84100008</v>
      </c>
      <c r="CY27" t="str">
        <f t="shared" si="17"/>
        <v/>
      </c>
      <c r="DE27" s="7" t="str">
        <f t="shared" si="18"/>
        <v/>
      </c>
      <c r="DG27" t="str">
        <f t="shared" si="19"/>
        <v/>
      </c>
      <c r="DM27" s="7" t="str">
        <f t="shared" si="32"/>
        <v/>
      </c>
      <c r="DO27">
        <f t="shared" si="20"/>
        <v>17</v>
      </c>
      <c r="DP27" s="33" t="s">
        <v>281</v>
      </c>
      <c r="DQ27" s="27">
        <v>858758.2620000001</v>
      </c>
      <c r="DR27" s="27">
        <v>27638069.105</v>
      </c>
      <c r="DS27" s="27">
        <v>673566.60200000007</v>
      </c>
      <c r="DT27" s="27">
        <v>25392866.001000002</v>
      </c>
      <c r="DU27" s="7">
        <f t="shared" si="21"/>
        <v>27638069.105</v>
      </c>
      <c r="DW27" t="str">
        <f t="shared" si="22"/>
        <v/>
      </c>
      <c r="EC27" s="7" t="str">
        <f t="shared" si="33"/>
        <v/>
      </c>
      <c r="EE27">
        <f t="shared" si="23"/>
        <v>17</v>
      </c>
      <c r="EF27" s="33" t="s">
        <v>313</v>
      </c>
      <c r="EG27" s="27">
        <v>19472447.280000009</v>
      </c>
      <c r="EH27" s="27">
        <v>771537385.39199972</v>
      </c>
      <c r="EI27" s="27">
        <v>17941453.878999993</v>
      </c>
      <c r="EJ27" s="27">
        <v>634757472.09800005</v>
      </c>
      <c r="EK27" s="7">
        <f t="shared" si="34"/>
        <v>771537385.39199972</v>
      </c>
      <c r="EM27" t="str">
        <f t="shared" si="24"/>
        <v/>
      </c>
      <c r="ES27" s="27" t="str">
        <f t="shared" si="25"/>
        <v/>
      </c>
      <c r="EU27" s="27">
        <f t="shared" si="26"/>
        <v>18</v>
      </c>
      <c r="EV27" s="33" t="s">
        <v>175</v>
      </c>
      <c r="EW27" s="27">
        <v>1263015.4580000001</v>
      </c>
      <c r="EX27" s="27">
        <v>1133166557.9630003</v>
      </c>
      <c r="EY27" s="27">
        <v>1033238.3360000004</v>
      </c>
      <c r="EZ27" s="27">
        <v>1059786121.8850005</v>
      </c>
      <c r="FA27" s="7">
        <f t="shared" si="27"/>
        <v>1133166557.9630003</v>
      </c>
    </row>
    <row r="28" spans="5:163" ht="15.75" x14ac:dyDescent="0.25">
      <c r="E28">
        <f t="shared" si="0"/>
        <v>19</v>
      </c>
      <c r="F28" s="33" t="s">
        <v>27</v>
      </c>
      <c r="G28" s="27">
        <v>7730850.8650000002</v>
      </c>
      <c r="H28" s="27">
        <v>108665066.949</v>
      </c>
      <c r="I28" s="27">
        <v>3288410.56</v>
      </c>
      <c r="J28" s="27">
        <v>61887470.067999996</v>
      </c>
      <c r="K28" s="7">
        <f t="shared" si="28"/>
        <v>108665066.949</v>
      </c>
      <c r="M28">
        <f t="shared" si="29"/>
        <v>19</v>
      </c>
      <c r="N28" s="33" t="s">
        <v>81</v>
      </c>
      <c r="O28" s="27">
        <v>293458.89800000004</v>
      </c>
      <c r="P28" s="27">
        <v>119285827.04500003</v>
      </c>
      <c r="Q28" s="27">
        <v>359537.04200000002</v>
      </c>
      <c r="R28" s="27">
        <v>122915610.68300004</v>
      </c>
      <c r="S28" s="7">
        <f t="shared" si="1"/>
        <v>119285827.04500003</v>
      </c>
      <c r="U28" t="str">
        <f t="shared" si="2"/>
        <v/>
      </c>
      <c r="AA28" s="27" t="str">
        <f t="shared" si="3"/>
        <v/>
      </c>
      <c r="AC28" t="str">
        <f t="shared" si="4"/>
        <v/>
      </c>
      <c r="AI28" s="7" t="str">
        <f t="shared" si="30"/>
        <v/>
      </c>
      <c r="AK28">
        <f t="shared" si="5"/>
        <v>18</v>
      </c>
      <c r="AL28" s="33" t="s">
        <v>282</v>
      </c>
      <c r="AM28" s="27">
        <v>358747</v>
      </c>
      <c r="AN28" s="27">
        <v>3519013</v>
      </c>
      <c r="AO28" s="27">
        <v>500030</v>
      </c>
      <c r="AP28" s="27">
        <v>3904931</v>
      </c>
      <c r="AQ28" s="7">
        <f t="shared" si="6"/>
        <v>3519013</v>
      </c>
      <c r="AS28" t="str">
        <f t="shared" si="7"/>
        <v/>
      </c>
      <c r="AY28" s="7" t="str">
        <f t="shared" si="8"/>
        <v/>
      </c>
      <c r="BA28">
        <f t="shared" si="9"/>
        <v>19</v>
      </c>
      <c r="BB28" s="33" t="s">
        <v>133</v>
      </c>
      <c r="BC28" s="27">
        <v>456505.79500000004</v>
      </c>
      <c r="BD28" s="27">
        <v>157453530.94299999</v>
      </c>
      <c r="BE28" s="27">
        <v>554791.51199999976</v>
      </c>
      <c r="BF28" s="27">
        <v>180041385.653</v>
      </c>
      <c r="BG28" s="7">
        <f t="shared" si="10"/>
        <v>157453530.94299999</v>
      </c>
      <c r="BI28" t="str">
        <f t="shared" si="11"/>
        <v/>
      </c>
      <c r="BO28" s="27" t="str">
        <f t="shared" si="12"/>
        <v/>
      </c>
      <c r="BQ28" s="27">
        <f t="shared" si="13"/>
        <v>19</v>
      </c>
      <c r="BR28" s="33" t="s">
        <v>103</v>
      </c>
      <c r="BS28" s="27">
        <v>188990.40999999997</v>
      </c>
      <c r="BT28" s="27">
        <v>105178904.56999999</v>
      </c>
      <c r="BU28" s="27">
        <v>229605.84299999999</v>
      </c>
      <c r="BV28" s="27">
        <v>88866549.883000016</v>
      </c>
      <c r="BW28" s="27">
        <f t="shared" si="14"/>
        <v>105178904.56999999</v>
      </c>
      <c r="CH28" s="27">
        <f t="shared" si="15"/>
        <v>19</v>
      </c>
      <c r="CI28" s="33" t="s">
        <v>146</v>
      </c>
      <c r="CJ28" s="27">
        <v>73643063.223999992</v>
      </c>
      <c r="CK28" s="27">
        <v>509051875.1099999</v>
      </c>
      <c r="CL28" s="27">
        <v>62719246.078000009</v>
      </c>
      <c r="CM28" s="27">
        <v>660312610.77399993</v>
      </c>
      <c r="CN28" s="7">
        <f t="shared" si="16"/>
        <v>509051875.1099999</v>
      </c>
      <c r="CQ28">
        <f t="shared" si="31"/>
        <v>19</v>
      </c>
      <c r="CR28" s="33" t="s">
        <v>75</v>
      </c>
      <c r="CS28" s="27">
        <v>126722127.02499995</v>
      </c>
      <c r="CT28" s="27">
        <v>923342416.13799977</v>
      </c>
      <c r="CU28" s="27">
        <v>141574290.50199997</v>
      </c>
      <c r="CV28" s="27">
        <v>911379966.68799961</v>
      </c>
      <c r="CW28" s="7">
        <f t="shared" si="35"/>
        <v>923342416.13799977</v>
      </c>
      <c r="CY28" t="str">
        <f t="shared" si="17"/>
        <v/>
      </c>
      <c r="DE28" s="7" t="str">
        <f t="shared" si="18"/>
        <v/>
      </c>
      <c r="DG28" t="str">
        <f t="shared" si="19"/>
        <v/>
      </c>
      <c r="DM28" s="7" t="str">
        <f t="shared" si="32"/>
        <v/>
      </c>
      <c r="DO28">
        <f t="shared" si="20"/>
        <v>18</v>
      </c>
      <c r="DP28" s="33" t="s">
        <v>48</v>
      </c>
      <c r="DQ28" s="27">
        <v>8197873.1730000004</v>
      </c>
      <c r="DR28" s="27">
        <v>25711925.919000003</v>
      </c>
      <c r="DS28" s="27">
        <v>8717380.1820000019</v>
      </c>
      <c r="DT28" s="27">
        <v>26060548.181999996</v>
      </c>
      <c r="DU28" s="7">
        <f t="shared" si="21"/>
        <v>25711925.919000003</v>
      </c>
      <c r="DW28" t="str">
        <f t="shared" si="22"/>
        <v/>
      </c>
      <c r="EC28" s="7" t="str">
        <f t="shared" si="33"/>
        <v/>
      </c>
      <c r="EE28">
        <f t="shared" si="23"/>
        <v>18</v>
      </c>
      <c r="EF28" s="33" t="s">
        <v>130</v>
      </c>
      <c r="EG28" s="27">
        <v>7145374.3940000013</v>
      </c>
      <c r="EH28" s="27">
        <v>729748208.45800006</v>
      </c>
      <c r="EI28" s="27">
        <v>6056475.3879999965</v>
      </c>
      <c r="EJ28" s="27">
        <v>667870842.18300009</v>
      </c>
      <c r="EK28" s="7">
        <f t="shared" si="34"/>
        <v>729748208.45800006</v>
      </c>
      <c r="EM28" t="str">
        <f t="shared" si="24"/>
        <v/>
      </c>
      <c r="ES28" s="27" t="str">
        <f t="shared" si="25"/>
        <v/>
      </c>
      <c r="EU28" s="27">
        <f t="shared" si="26"/>
        <v>19</v>
      </c>
      <c r="EV28" s="33" t="s">
        <v>176</v>
      </c>
      <c r="EW28" s="27">
        <v>22525394.260000005</v>
      </c>
      <c r="EX28" s="27">
        <v>1115396671.562</v>
      </c>
      <c r="EY28" s="27">
        <v>20966774.293999996</v>
      </c>
      <c r="EZ28" s="27">
        <v>1087704932.2750001</v>
      </c>
      <c r="FA28" s="7">
        <f t="shared" si="27"/>
        <v>1115396671.562</v>
      </c>
    </row>
    <row r="29" spans="5:163" ht="15.75" x14ac:dyDescent="0.25">
      <c r="E29">
        <f t="shared" si="0"/>
        <v>20</v>
      </c>
      <c r="F29" s="33" t="s">
        <v>19</v>
      </c>
      <c r="G29" s="27">
        <v>280442.59299999999</v>
      </c>
      <c r="H29" s="27">
        <v>90564823.012999997</v>
      </c>
      <c r="I29" s="27">
        <v>315569.93599999993</v>
      </c>
      <c r="J29" s="27">
        <v>85118658.08600001</v>
      </c>
      <c r="K29" s="7">
        <f t="shared" si="28"/>
        <v>90564823.012999997</v>
      </c>
      <c r="M29">
        <f t="shared" si="29"/>
        <v>20</v>
      </c>
      <c r="N29" s="33" t="s">
        <v>70</v>
      </c>
      <c r="O29" s="27">
        <v>280393747</v>
      </c>
      <c r="P29" s="27">
        <v>115488198.24000001</v>
      </c>
      <c r="Q29" s="27">
        <v>490933344</v>
      </c>
      <c r="R29" s="27">
        <v>195963452</v>
      </c>
      <c r="S29" s="7">
        <f t="shared" si="1"/>
        <v>115488198.24000001</v>
      </c>
      <c r="U29" t="str">
        <f t="shared" si="2"/>
        <v/>
      </c>
      <c r="AA29" s="27" t="str">
        <f t="shared" si="3"/>
        <v/>
      </c>
      <c r="AC29" t="str">
        <f t="shared" si="4"/>
        <v/>
      </c>
      <c r="AI29" s="7" t="str">
        <f t="shared" si="30"/>
        <v/>
      </c>
      <c r="AK29">
        <f t="shared" si="5"/>
        <v>19</v>
      </c>
      <c r="AL29" s="33" t="s">
        <v>155</v>
      </c>
      <c r="AM29" s="27">
        <v>302335.45799999998</v>
      </c>
      <c r="AN29" s="27">
        <v>2590346</v>
      </c>
      <c r="AO29" s="27">
        <v>143144.6</v>
      </c>
      <c r="AP29" s="27">
        <v>1110705</v>
      </c>
      <c r="AQ29" s="7">
        <f t="shared" si="6"/>
        <v>2590346</v>
      </c>
      <c r="AS29" t="str">
        <f t="shared" si="7"/>
        <v/>
      </c>
      <c r="AY29" s="7" t="str">
        <f t="shared" si="8"/>
        <v/>
      </c>
      <c r="BA29">
        <f t="shared" si="9"/>
        <v>20</v>
      </c>
      <c r="BB29" s="33" t="s">
        <v>311</v>
      </c>
      <c r="BC29" s="27">
        <v>1859287.0800000003</v>
      </c>
      <c r="BD29" s="27">
        <v>102915322.197</v>
      </c>
      <c r="BE29" s="27">
        <v>1601617.7399999993</v>
      </c>
      <c r="BF29" s="27">
        <v>76729762.444999993</v>
      </c>
      <c r="BG29" s="7">
        <f t="shared" si="10"/>
        <v>102915322.197</v>
      </c>
      <c r="BI29" t="str">
        <f t="shared" si="11"/>
        <v/>
      </c>
      <c r="BO29" s="27" t="str">
        <f t="shared" si="12"/>
        <v/>
      </c>
      <c r="BQ29" s="27">
        <f t="shared" si="13"/>
        <v>20</v>
      </c>
      <c r="BR29" s="33" t="s">
        <v>98</v>
      </c>
      <c r="BS29" s="27">
        <v>426463.82500000001</v>
      </c>
      <c r="BT29" s="27">
        <v>99932911.99500002</v>
      </c>
      <c r="BU29" s="27">
        <v>417950.08199999994</v>
      </c>
      <c r="BV29" s="27">
        <v>85543520.228</v>
      </c>
      <c r="BW29" s="27">
        <f t="shared" si="14"/>
        <v>99932911.99500002</v>
      </c>
      <c r="CH29" s="27">
        <f t="shared" si="15"/>
        <v>20</v>
      </c>
      <c r="CI29" s="33" t="s">
        <v>141</v>
      </c>
      <c r="CJ29" s="27">
        <v>8662620.2799999993</v>
      </c>
      <c r="CK29" s="27">
        <v>485109496.53600001</v>
      </c>
      <c r="CL29" s="27">
        <v>5948261.8209999995</v>
      </c>
      <c r="CM29" s="27">
        <v>396866110.56099999</v>
      </c>
      <c r="CN29" s="7">
        <f t="shared" si="16"/>
        <v>485109496.53600001</v>
      </c>
      <c r="CQ29">
        <f t="shared" si="31"/>
        <v>20</v>
      </c>
      <c r="CR29" s="33" t="s">
        <v>64</v>
      </c>
      <c r="CS29" s="27">
        <v>9091578.0970000066</v>
      </c>
      <c r="CT29" s="27">
        <v>885033828.71999979</v>
      </c>
      <c r="CU29" s="27">
        <v>7839732.7089999933</v>
      </c>
      <c r="CV29" s="27">
        <v>774510162.62300026</v>
      </c>
      <c r="CW29" s="7">
        <f t="shared" si="35"/>
        <v>885033828.71999979</v>
      </c>
      <c r="CY29" t="str">
        <f t="shared" si="17"/>
        <v/>
      </c>
      <c r="DE29" s="7" t="str">
        <f t="shared" si="18"/>
        <v/>
      </c>
      <c r="DG29" t="str">
        <f t="shared" si="19"/>
        <v/>
      </c>
      <c r="DM29" s="7" t="str">
        <f t="shared" si="32"/>
        <v/>
      </c>
      <c r="DO29">
        <f t="shared" si="20"/>
        <v>19</v>
      </c>
      <c r="DP29" s="33" t="s">
        <v>45</v>
      </c>
      <c r="DQ29" s="27">
        <v>337236.05700000003</v>
      </c>
      <c r="DR29" s="27">
        <v>13955938.044000002</v>
      </c>
      <c r="DS29" s="27">
        <v>319463.71299999999</v>
      </c>
      <c r="DT29" s="27">
        <v>10639784.208000001</v>
      </c>
      <c r="DU29" s="7">
        <f t="shared" si="21"/>
        <v>13955938.044000002</v>
      </c>
      <c r="DW29" t="str">
        <f t="shared" si="22"/>
        <v/>
      </c>
      <c r="EC29" s="7" t="str">
        <f t="shared" si="33"/>
        <v/>
      </c>
      <c r="EE29">
        <f t="shared" si="23"/>
        <v>19</v>
      </c>
      <c r="EF29" s="33" t="s">
        <v>132</v>
      </c>
      <c r="EG29" s="27">
        <v>37812441.461000003</v>
      </c>
      <c r="EH29" s="27">
        <v>677196074.1900003</v>
      </c>
      <c r="EI29" s="27">
        <v>34018915.044999979</v>
      </c>
      <c r="EJ29" s="27">
        <v>584790983.97299993</v>
      </c>
      <c r="EK29" s="7">
        <f t="shared" si="34"/>
        <v>677196074.1900003</v>
      </c>
      <c r="EM29" t="str">
        <f t="shared" si="24"/>
        <v/>
      </c>
      <c r="ES29" s="27" t="str">
        <f t="shared" si="25"/>
        <v/>
      </c>
      <c r="EU29" s="27">
        <f t="shared" si="26"/>
        <v>20</v>
      </c>
      <c r="EV29" s="33" t="s">
        <v>95</v>
      </c>
      <c r="EW29" s="27">
        <v>10853567.271000002</v>
      </c>
      <c r="EX29" s="27">
        <v>956794832.40800023</v>
      </c>
      <c r="EY29" s="27">
        <v>11706411.132000001</v>
      </c>
      <c r="EZ29" s="27">
        <v>1022033225.9280001</v>
      </c>
      <c r="FA29" s="7">
        <f t="shared" si="27"/>
        <v>956794832.40800023</v>
      </c>
    </row>
    <row r="30" spans="5:163" ht="15.75" x14ac:dyDescent="0.25">
      <c r="E30">
        <f t="shared" si="0"/>
        <v>21</v>
      </c>
      <c r="F30" s="33" t="s">
        <v>144</v>
      </c>
      <c r="G30" s="27">
        <v>1264905.57</v>
      </c>
      <c r="H30" s="27">
        <v>89863016.388999999</v>
      </c>
      <c r="I30" s="27">
        <v>1108954.3490000002</v>
      </c>
      <c r="J30" s="27">
        <v>63748710.832000002</v>
      </c>
      <c r="K30" s="7">
        <f t="shared" si="28"/>
        <v>89863016.388999999</v>
      </c>
      <c r="M30">
        <f t="shared" si="29"/>
        <v>21</v>
      </c>
      <c r="N30" s="33" t="s">
        <v>82</v>
      </c>
      <c r="O30" s="27">
        <v>338167.61900000001</v>
      </c>
      <c r="P30" s="27">
        <v>102613329.66399999</v>
      </c>
      <c r="Q30" s="27">
        <v>343941.13899999997</v>
      </c>
      <c r="R30" s="27">
        <v>96902336.201999977</v>
      </c>
      <c r="S30" s="7">
        <f t="shared" si="1"/>
        <v>102613329.66399999</v>
      </c>
      <c r="U30" t="str">
        <f t="shared" si="2"/>
        <v/>
      </c>
      <c r="AA30" s="27" t="str">
        <f t="shared" si="3"/>
        <v/>
      </c>
      <c r="AC30" t="str">
        <f t="shared" si="4"/>
        <v/>
      </c>
      <c r="AI30" s="7" t="str">
        <f t="shared" si="30"/>
        <v/>
      </c>
      <c r="AK30">
        <f t="shared" si="5"/>
        <v>20</v>
      </c>
      <c r="AL30" s="33" t="s">
        <v>280</v>
      </c>
      <c r="AM30" s="27">
        <v>224224.5</v>
      </c>
      <c r="AN30" s="27">
        <v>1540433.95</v>
      </c>
      <c r="AO30" s="27">
        <v>209900</v>
      </c>
      <c r="AP30" s="27">
        <v>799061</v>
      </c>
      <c r="AQ30" s="7">
        <f t="shared" si="6"/>
        <v>1540433.95</v>
      </c>
      <c r="AS30" t="str">
        <f t="shared" si="7"/>
        <v/>
      </c>
      <c r="AY30" s="7" t="str">
        <f t="shared" si="8"/>
        <v/>
      </c>
      <c r="BA30">
        <f t="shared" si="9"/>
        <v>21</v>
      </c>
      <c r="BB30" s="33" t="s">
        <v>125</v>
      </c>
      <c r="BC30" s="27">
        <v>9078766.7219999991</v>
      </c>
      <c r="BD30" s="27">
        <v>99228396.686000019</v>
      </c>
      <c r="BE30" s="27">
        <v>8676096.0949999988</v>
      </c>
      <c r="BF30" s="27">
        <v>86939152.452999949</v>
      </c>
      <c r="BG30" s="7">
        <f t="shared" si="10"/>
        <v>99228396.686000019</v>
      </c>
      <c r="BI30" t="str">
        <f t="shared" si="11"/>
        <v/>
      </c>
      <c r="BO30" s="27" t="str">
        <f t="shared" si="12"/>
        <v/>
      </c>
      <c r="BQ30" s="27">
        <f t="shared" si="13"/>
        <v>21</v>
      </c>
      <c r="BR30" s="33" t="s">
        <v>105</v>
      </c>
      <c r="BS30" s="27">
        <v>190297.37400000004</v>
      </c>
      <c r="BT30" s="27">
        <v>87191614.039000005</v>
      </c>
      <c r="BU30" s="27">
        <v>216645.34000000008</v>
      </c>
      <c r="BV30" s="27">
        <v>73665799.407999992</v>
      </c>
      <c r="BW30" s="27">
        <f t="shared" si="14"/>
        <v>87191614.039000005</v>
      </c>
      <c r="CH30" s="27">
        <f t="shared" si="15"/>
        <v>21</v>
      </c>
      <c r="CI30" s="33" t="s">
        <v>28</v>
      </c>
      <c r="CJ30" s="27">
        <v>23799037.609999999</v>
      </c>
      <c r="CK30" s="27">
        <v>467943092.55500001</v>
      </c>
      <c r="CL30" s="27">
        <v>15673318.095000006</v>
      </c>
      <c r="CM30" s="27">
        <v>340074644.93400002</v>
      </c>
      <c r="CN30" s="7">
        <f t="shared" si="16"/>
        <v>467943092.55500001</v>
      </c>
      <c r="CQ30">
        <f t="shared" si="31"/>
        <v>21</v>
      </c>
      <c r="CR30" s="33" t="s">
        <v>83</v>
      </c>
      <c r="CS30" s="27">
        <v>38955930.550000019</v>
      </c>
      <c r="CT30" s="27">
        <v>870688258.57400024</v>
      </c>
      <c r="CU30" s="27">
        <v>41162731.188000008</v>
      </c>
      <c r="CV30" s="27">
        <v>932335279.74199986</v>
      </c>
      <c r="CW30" s="7">
        <f t="shared" si="35"/>
        <v>870688258.57400024</v>
      </c>
      <c r="CY30" t="str">
        <f t="shared" si="17"/>
        <v/>
      </c>
      <c r="DE30" s="7" t="str">
        <f t="shared" si="18"/>
        <v/>
      </c>
      <c r="DG30" t="str">
        <f t="shared" si="19"/>
        <v/>
      </c>
      <c r="DM30" s="7" t="str">
        <f t="shared" si="32"/>
        <v/>
      </c>
      <c r="DO30">
        <f t="shared" si="20"/>
        <v>20</v>
      </c>
      <c r="DP30" s="33" t="s">
        <v>155</v>
      </c>
      <c r="DQ30" s="27">
        <v>474321.34399999998</v>
      </c>
      <c r="DR30" s="27">
        <v>10672112.375999996</v>
      </c>
      <c r="DS30" s="27">
        <v>478446.63399999996</v>
      </c>
      <c r="DT30" s="27">
        <v>10657702.804</v>
      </c>
      <c r="DU30" s="7">
        <f t="shared" si="21"/>
        <v>10672112.375999996</v>
      </c>
      <c r="DW30" t="str">
        <f t="shared" si="22"/>
        <v/>
      </c>
      <c r="EC30" s="7" t="str">
        <f t="shared" si="33"/>
        <v/>
      </c>
      <c r="EE30">
        <f t="shared" si="23"/>
        <v>20</v>
      </c>
      <c r="EF30" s="33" t="s">
        <v>320</v>
      </c>
      <c r="EG30" s="27">
        <v>4383435.2210000008</v>
      </c>
      <c r="EH30" s="27">
        <v>618229806.88400006</v>
      </c>
      <c r="EI30" s="27">
        <v>3992388.0899999961</v>
      </c>
      <c r="EJ30" s="27">
        <v>633471872.6080004</v>
      </c>
      <c r="EK30" s="7">
        <f t="shared" si="34"/>
        <v>618229806.88400006</v>
      </c>
      <c r="EM30" t="str">
        <f t="shared" si="24"/>
        <v/>
      </c>
      <c r="ES30" s="27" t="str">
        <f t="shared" si="25"/>
        <v/>
      </c>
      <c r="EU30" s="27">
        <f t="shared" si="26"/>
        <v>21</v>
      </c>
      <c r="EV30" s="33" t="s">
        <v>182</v>
      </c>
      <c r="EW30" s="27">
        <v>30069793.344999995</v>
      </c>
      <c r="EX30" s="27">
        <v>933501397.44199979</v>
      </c>
      <c r="EY30" s="27">
        <v>31251877.445</v>
      </c>
      <c r="EZ30" s="27">
        <v>1058227937.1509999</v>
      </c>
      <c r="FA30" s="7">
        <f t="shared" si="27"/>
        <v>933501397.44199979</v>
      </c>
    </row>
    <row r="31" spans="5:163" ht="15.75" x14ac:dyDescent="0.25">
      <c r="E31">
        <f t="shared" si="0"/>
        <v>22</v>
      </c>
      <c r="F31" s="33" t="s">
        <v>23</v>
      </c>
      <c r="G31" s="27">
        <v>4303018.0659999987</v>
      </c>
      <c r="H31" s="27">
        <v>85446953.832999974</v>
      </c>
      <c r="I31" s="27">
        <v>3870750.1789999986</v>
      </c>
      <c r="J31" s="27">
        <v>79491709.42399998</v>
      </c>
      <c r="K31" s="7">
        <f t="shared" si="28"/>
        <v>85446953.832999974</v>
      </c>
      <c r="M31">
        <f t="shared" si="29"/>
        <v>22</v>
      </c>
      <c r="N31" s="33" t="s">
        <v>275</v>
      </c>
      <c r="O31" s="27">
        <v>742640.35500000021</v>
      </c>
      <c r="P31" s="27">
        <v>91481113.250999987</v>
      </c>
      <c r="Q31" s="27">
        <v>823555.14299999992</v>
      </c>
      <c r="R31" s="27">
        <v>49738536.040000014</v>
      </c>
      <c r="S31" s="7">
        <f t="shared" si="1"/>
        <v>91481113.250999987</v>
      </c>
      <c r="U31" t="str">
        <f t="shared" si="2"/>
        <v/>
      </c>
      <c r="AA31" s="27" t="str">
        <f t="shared" si="3"/>
        <v/>
      </c>
      <c r="AC31" t="str">
        <f t="shared" si="4"/>
        <v/>
      </c>
      <c r="AI31" s="7" t="str">
        <f t="shared" si="30"/>
        <v/>
      </c>
      <c r="AK31">
        <f t="shared" si="5"/>
        <v>21</v>
      </c>
      <c r="AL31" s="33" t="s">
        <v>156</v>
      </c>
      <c r="AM31" s="27">
        <v>4896.134</v>
      </c>
      <c r="AN31" s="27">
        <v>1464184.2689999999</v>
      </c>
      <c r="AO31" s="27">
        <v>7980.454999999999</v>
      </c>
      <c r="AP31" s="27">
        <v>680101.11</v>
      </c>
      <c r="AQ31" s="7">
        <f t="shared" si="6"/>
        <v>1464184.2689999999</v>
      </c>
      <c r="AS31" t="str">
        <f t="shared" si="7"/>
        <v/>
      </c>
      <c r="AY31" s="7" t="str">
        <f t="shared" si="8"/>
        <v/>
      </c>
      <c r="BA31">
        <f t="shared" si="9"/>
        <v>22</v>
      </c>
      <c r="BB31" s="33" t="s">
        <v>130</v>
      </c>
      <c r="BC31" s="27">
        <v>279257.69899999996</v>
      </c>
      <c r="BD31" s="27">
        <v>90661402.669</v>
      </c>
      <c r="BE31" s="27">
        <v>191665.03700000007</v>
      </c>
      <c r="BF31" s="27">
        <v>71398940.57099998</v>
      </c>
      <c r="BG31" s="7">
        <f t="shared" si="10"/>
        <v>90661402.669</v>
      </c>
      <c r="BI31" t="str">
        <f t="shared" si="11"/>
        <v/>
      </c>
      <c r="BO31" s="27" t="str">
        <f t="shared" si="12"/>
        <v/>
      </c>
      <c r="BQ31" s="27">
        <f t="shared" si="13"/>
        <v>22</v>
      </c>
      <c r="BR31" s="33" t="s">
        <v>100</v>
      </c>
      <c r="BS31" s="27">
        <v>2557097.3299999996</v>
      </c>
      <c r="BT31" s="27">
        <v>73772071.846000016</v>
      </c>
      <c r="BU31" s="27">
        <v>2624879.9580000001</v>
      </c>
      <c r="BV31" s="27">
        <v>68741491.402999997</v>
      </c>
      <c r="BW31" s="27">
        <f t="shared" si="14"/>
        <v>73772071.846000016</v>
      </c>
      <c r="CH31" s="27">
        <f t="shared" si="15"/>
        <v>22</v>
      </c>
      <c r="CI31" s="33" t="s">
        <v>22</v>
      </c>
      <c r="CJ31" s="27">
        <v>14474940.992999999</v>
      </c>
      <c r="CK31" s="27">
        <v>451925218.46199995</v>
      </c>
      <c r="CL31" s="27">
        <v>17457265.196999997</v>
      </c>
      <c r="CM31" s="27">
        <v>575162401.51999998</v>
      </c>
      <c r="CN31" s="7">
        <f t="shared" si="16"/>
        <v>451925218.46199995</v>
      </c>
      <c r="CQ31">
        <f t="shared" si="31"/>
        <v>22</v>
      </c>
      <c r="CR31" s="33" t="s">
        <v>82</v>
      </c>
      <c r="CS31" s="27">
        <v>23797499.437999997</v>
      </c>
      <c r="CT31" s="27">
        <v>857304455.87699997</v>
      </c>
      <c r="CU31" s="27">
        <v>20255480.563000008</v>
      </c>
      <c r="CV31" s="27">
        <v>763545443.37600064</v>
      </c>
      <c r="CW31" s="7">
        <f t="shared" si="35"/>
        <v>857304455.87699997</v>
      </c>
      <c r="CY31" t="str">
        <f t="shared" si="17"/>
        <v/>
      </c>
      <c r="DE31" s="7" t="str">
        <f t="shared" si="18"/>
        <v/>
      </c>
      <c r="DG31" t="str">
        <f t="shared" si="19"/>
        <v/>
      </c>
      <c r="DM31" s="7" t="str">
        <f t="shared" si="32"/>
        <v/>
      </c>
      <c r="DO31">
        <f t="shared" si="20"/>
        <v>21</v>
      </c>
      <c r="DP31" s="33" t="s">
        <v>283</v>
      </c>
      <c r="DQ31" s="27">
        <v>232195.96</v>
      </c>
      <c r="DR31" s="27">
        <v>5344042.9639999988</v>
      </c>
      <c r="DS31" s="27">
        <v>216497.88</v>
      </c>
      <c r="DT31" s="27">
        <v>5524744.1899999995</v>
      </c>
      <c r="DU31" s="7">
        <f t="shared" si="21"/>
        <v>5344042.9639999988</v>
      </c>
      <c r="DW31" t="str">
        <f t="shared" si="22"/>
        <v/>
      </c>
      <c r="EC31" s="7" t="str">
        <f t="shared" si="33"/>
        <v/>
      </c>
      <c r="EE31">
        <f t="shared" si="23"/>
        <v>21</v>
      </c>
      <c r="EF31" s="33" t="s">
        <v>294</v>
      </c>
      <c r="EG31" s="27">
        <v>7432652.1169999959</v>
      </c>
      <c r="EH31" s="27">
        <v>613435370.97099936</v>
      </c>
      <c r="EI31" s="27">
        <v>7990096.497000006</v>
      </c>
      <c r="EJ31" s="27">
        <v>641435364.23599958</v>
      </c>
      <c r="EK31" s="7">
        <f t="shared" si="34"/>
        <v>613435370.97099936</v>
      </c>
      <c r="EM31" t="str">
        <f t="shared" si="24"/>
        <v/>
      </c>
      <c r="ES31" s="27" t="str">
        <f t="shared" si="25"/>
        <v/>
      </c>
      <c r="EU31" s="27">
        <f t="shared" si="26"/>
        <v>22</v>
      </c>
      <c r="EV31" s="33" t="s">
        <v>203</v>
      </c>
      <c r="EW31" s="27">
        <v>4909420.4360000007</v>
      </c>
      <c r="EX31" s="27">
        <v>833511306.37000012</v>
      </c>
      <c r="EY31" s="27">
        <v>2049131.1600000008</v>
      </c>
      <c r="EZ31" s="27">
        <v>403004810.0060001</v>
      </c>
      <c r="FA31" s="7">
        <f t="shared" si="27"/>
        <v>833511306.37000012</v>
      </c>
    </row>
    <row r="32" spans="5:163" ht="15.75" x14ac:dyDescent="0.25">
      <c r="E32">
        <f t="shared" si="0"/>
        <v>23</v>
      </c>
      <c r="F32" s="33" t="s">
        <v>25</v>
      </c>
      <c r="G32" s="27">
        <v>1795728.3640000001</v>
      </c>
      <c r="H32" s="27">
        <v>79939605.417999998</v>
      </c>
      <c r="I32" s="27">
        <v>2572806.5</v>
      </c>
      <c r="J32" s="27">
        <v>127996119.583</v>
      </c>
      <c r="K32" s="7">
        <f t="shared" si="28"/>
        <v>79939605.417999998</v>
      </c>
      <c r="M32">
        <f t="shared" si="29"/>
        <v>23</v>
      </c>
      <c r="N32" s="33" t="s">
        <v>78</v>
      </c>
      <c r="O32" s="27">
        <v>6795051.3999999985</v>
      </c>
      <c r="P32" s="27">
        <v>90761804.640999988</v>
      </c>
      <c r="Q32" s="27">
        <v>8364862.6069999989</v>
      </c>
      <c r="R32" s="27">
        <v>113919438.92700003</v>
      </c>
      <c r="S32" s="7">
        <f t="shared" si="1"/>
        <v>90761804.640999988</v>
      </c>
      <c r="U32" t="str">
        <f t="shared" si="2"/>
        <v/>
      </c>
      <c r="AA32" s="27" t="str">
        <f t="shared" si="3"/>
        <v/>
      </c>
      <c r="AC32" t="str">
        <f t="shared" si="4"/>
        <v/>
      </c>
      <c r="AI32" s="7" t="str">
        <f t="shared" si="30"/>
        <v/>
      </c>
      <c r="AK32">
        <f t="shared" si="5"/>
        <v>22</v>
      </c>
      <c r="AL32" s="33" t="s">
        <v>153</v>
      </c>
      <c r="AM32" s="27">
        <v>51636</v>
      </c>
      <c r="AN32" s="27">
        <v>1346659</v>
      </c>
      <c r="AO32" s="27">
        <v>43565.96</v>
      </c>
      <c r="AP32" s="27">
        <v>107084.35</v>
      </c>
      <c r="AQ32" s="7">
        <f t="shared" si="6"/>
        <v>1346659</v>
      </c>
      <c r="AS32" t="str">
        <f t="shared" si="7"/>
        <v/>
      </c>
      <c r="AY32" s="7" t="str">
        <f t="shared" si="8"/>
        <v/>
      </c>
      <c r="BA32">
        <f t="shared" si="9"/>
        <v>23</v>
      </c>
      <c r="BB32" s="33" t="s">
        <v>132</v>
      </c>
      <c r="BC32" s="27">
        <v>4118023.3479999998</v>
      </c>
      <c r="BD32" s="27">
        <v>85364882.513999999</v>
      </c>
      <c r="BE32" s="27">
        <v>1410679.3800000001</v>
      </c>
      <c r="BF32" s="27">
        <v>34611065.085999988</v>
      </c>
      <c r="BG32" s="7">
        <f t="shared" si="10"/>
        <v>85364882.513999999</v>
      </c>
      <c r="BI32" t="str">
        <f t="shared" si="11"/>
        <v/>
      </c>
      <c r="BO32" s="27" t="str">
        <f t="shared" si="12"/>
        <v/>
      </c>
      <c r="BQ32" s="27">
        <f t="shared" si="13"/>
        <v>23</v>
      </c>
      <c r="BR32" s="33" t="s">
        <v>111</v>
      </c>
      <c r="BS32" s="27">
        <v>215790.06100000002</v>
      </c>
      <c r="BT32" s="27">
        <v>46959959.950000003</v>
      </c>
      <c r="BU32" s="27">
        <v>244609.61499999996</v>
      </c>
      <c r="BV32" s="27">
        <v>41045320.079999998</v>
      </c>
      <c r="BW32" s="27">
        <f t="shared" si="14"/>
        <v>46959959.950000003</v>
      </c>
      <c r="CH32" s="27">
        <f t="shared" si="15"/>
        <v>23</v>
      </c>
      <c r="CI32" s="33" t="s">
        <v>10</v>
      </c>
      <c r="CJ32" s="27">
        <v>18461918.529999994</v>
      </c>
      <c r="CK32" s="27">
        <v>381522283.25300002</v>
      </c>
      <c r="CL32" s="27">
        <v>13094833.950999994</v>
      </c>
      <c r="CM32" s="27">
        <v>298390608.81999999</v>
      </c>
      <c r="CN32" s="7">
        <f t="shared" si="16"/>
        <v>381522283.25300002</v>
      </c>
      <c r="CQ32">
        <f t="shared" si="31"/>
        <v>23</v>
      </c>
      <c r="CR32" s="33" t="s">
        <v>164</v>
      </c>
      <c r="CS32" s="27">
        <v>11384424.738</v>
      </c>
      <c r="CT32" s="27">
        <v>844484417.16300011</v>
      </c>
      <c r="CU32" s="27">
        <v>12312556.011000002</v>
      </c>
      <c r="CV32" s="27">
        <v>917636148.21799994</v>
      </c>
      <c r="CW32" s="7">
        <f t="shared" si="35"/>
        <v>844484417.16300011</v>
      </c>
      <c r="CY32" t="str">
        <f t="shared" si="17"/>
        <v/>
      </c>
      <c r="DE32" s="7" t="str">
        <f t="shared" si="18"/>
        <v/>
      </c>
      <c r="DG32" t="str">
        <f t="shared" si="19"/>
        <v/>
      </c>
      <c r="DM32" s="7" t="str">
        <f t="shared" si="32"/>
        <v/>
      </c>
      <c r="DO32">
        <f t="shared" si="20"/>
        <v>22</v>
      </c>
      <c r="DP32" s="33" t="s">
        <v>43</v>
      </c>
      <c r="DQ32" s="27">
        <v>14160.94</v>
      </c>
      <c r="DR32" s="27">
        <v>2153467</v>
      </c>
      <c r="DS32" s="27">
        <v>38897.714999999997</v>
      </c>
      <c r="DT32" s="27">
        <v>5166251</v>
      </c>
      <c r="DU32" s="7">
        <f t="shared" si="21"/>
        <v>2153467</v>
      </c>
      <c r="DW32" t="str">
        <f t="shared" si="22"/>
        <v/>
      </c>
      <c r="EC32" s="7" t="str">
        <f t="shared" si="33"/>
        <v/>
      </c>
      <c r="EE32">
        <f t="shared" si="23"/>
        <v>22</v>
      </c>
      <c r="EF32" s="33" t="s">
        <v>120</v>
      </c>
      <c r="EG32" s="27">
        <v>3259858.5289999968</v>
      </c>
      <c r="EH32" s="27">
        <v>608517615.74999976</v>
      </c>
      <c r="EI32" s="27">
        <v>3337669.8030000022</v>
      </c>
      <c r="EJ32" s="27">
        <v>631318383.02600026</v>
      </c>
      <c r="EK32" s="7">
        <f t="shared" si="34"/>
        <v>608517615.74999976</v>
      </c>
      <c r="EM32" t="str">
        <f t="shared" si="24"/>
        <v/>
      </c>
      <c r="ES32" s="27" t="str">
        <f t="shared" si="25"/>
        <v/>
      </c>
      <c r="EU32" s="27">
        <f t="shared" si="26"/>
        <v>23</v>
      </c>
      <c r="EV32" s="33" t="s">
        <v>107</v>
      </c>
      <c r="EW32" s="27">
        <v>8894933.8760000002</v>
      </c>
      <c r="EX32" s="27">
        <v>827299324.68299997</v>
      </c>
      <c r="EY32" s="27">
        <v>8018402.4130000034</v>
      </c>
      <c r="EZ32" s="27">
        <v>684699708.16000009</v>
      </c>
      <c r="FA32" s="7">
        <f t="shared" si="27"/>
        <v>827299324.68299997</v>
      </c>
    </row>
    <row r="33" spans="5:163" ht="15.75" x14ac:dyDescent="0.25">
      <c r="E33">
        <f t="shared" si="0"/>
        <v>24</v>
      </c>
      <c r="F33" s="33" t="s">
        <v>234</v>
      </c>
      <c r="G33" s="27">
        <v>8667304.0400000028</v>
      </c>
      <c r="H33" s="27">
        <v>78173224.050000012</v>
      </c>
      <c r="I33" s="27">
        <v>16775479.189999998</v>
      </c>
      <c r="J33" s="27">
        <v>98876896.049999997</v>
      </c>
      <c r="K33" s="7">
        <f t="shared" si="28"/>
        <v>78173224.050000012</v>
      </c>
      <c r="M33">
        <f t="shared" si="29"/>
        <v>24</v>
      </c>
      <c r="N33" s="33" t="s">
        <v>79</v>
      </c>
      <c r="O33" s="27">
        <v>1302201.9010000005</v>
      </c>
      <c r="P33" s="27">
        <v>74622449.764999971</v>
      </c>
      <c r="Q33" s="27">
        <v>1868000.8679999998</v>
      </c>
      <c r="R33" s="27">
        <v>205389456.99900004</v>
      </c>
      <c r="S33" s="7">
        <f t="shared" si="1"/>
        <v>74622449.764999971</v>
      </c>
      <c r="U33" t="str">
        <f t="shared" si="2"/>
        <v/>
      </c>
      <c r="AA33" s="27" t="str">
        <f t="shared" si="3"/>
        <v/>
      </c>
      <c r="AC33" t="str">
        <f t="shared" si="4"/>
        <v/>
      </c>
      <c r="AI33" s="7" t="str">
        <f t="shared" si="30"/>
        <v/>
      </c>
      <c r="AK33">
        <f t="shared" si="5"/>
        <v>23</v>
      </c>
      <c r="AL33" s="33" t="s">
        <v>283</v>
      </c>
      <c r="AM33" s="27">
        <v>124899.45000000001</v>
      </c>
      <c r="AN33" s="27">
        <v>1218002.3999999999</v>
      </c>
      <c r="AO33" s="27">
        <v>125129.07999999999</v>
      </c>
      <c r="AP33" s="27">
        <v>1591657</v>
      </c>
      <c r="AQ33" s="7">
        <f t="shared" si="6"/>
        <v>1218002.3999999999</v>
      </c>
      <c r="AS33" t="str">
        <f t="shared" si="7"/>
        <v/>
      </c>
      <c r="AY33" s="7" t="str">
        <f t="shared" si="8"/>
        <v/>
      </c>
      <c r="BA33">
        <f t="shared" si="9"/>
        <v>24</v>
      </c>
      <c r="BB33" s="33" t="s">
        <v>128</v>
      </c>
      <c r="BC33" s="27">
        <v>812679.49900000007</v>
      </c>
      <c r="BD33" s="27">
        <v>70818955.133999988</v>
      </c>
      <c r="BE33" s="27">
        <v>908519.14800000004</v>
      </c>
      <c r="BF33" s="27">
        <v>116448708.27500002</v>
      </c>
      <c r="BG33" s="7">
        <f t="shared" si="10"/>
        <v>70818955.133999988</v>
      </c>
      <c r="BI33" t="str">
        <f t="shared" si="11"/>
        <v/>
      </c>
      <c r="BO33" s="27" t="str">
        <f t="shared" si="12"/>
        <v/>
      </c>
      <c r="BQ33" s="27">
        <f t="shared" si="13"/>
        <v>24</v>
      </c>
      <c r="BR33" s="33" t="s">
        <v>349</v>
      </c>
      <c r="BS33" s="27">
        <v>598142.55499999993</v>
      </c>
      <c r="BT33" s="27">
        <v>38236402.855999999</v>
      </c>
      <c r="BU33" s="27">
        <v>108548.01800000003</v>
      </c>
      <c r="BV33" s="27">
        <v>15238734.16</v>
      </c>
      <c r="BW33" s="27">
        <f t="shared" si="14"/>
        <v>38236402.855999999</v>
      </c>
      <c r="CD33" s="28"/>
      <c r="CE33" s="35"/>
      <c r="CF33" s="28"/>
      <c r="CG33" s="28"/>
      <c r="CH33" s="36">
        <f t="shared" si="15"/>
        <v>24</v>
      </c>
      <c r="CI33" s="33" t="s">
        <v>15</v>
      </c>
      <c r="CJ33" s="27">
        <v>22503387.320000004</v>
      </c>
      <c r="CK33" s="27">
        <v>361993435.67200005</v>
      </c>
      <c r="CL33" s="27">
        <v>19881813.072999999</v>
      </c>
      <c r="CM33" s="27">
        <v>335057406.69100004</v>
      </c>
      <c r="CN33" s="32">
        <f t="shared" si="16"/>
        <v>361993435.67200005</v>
      </c>
      <c r="CO33" s="28"/>
      <c r="CP33" s="28"/>
      <c r="CQ33" s="28">
        <f t="shared" si="31"/>
        <v>24</v>
      </c>
      <c r="CR33" s="33" t="s">
        <v>239</v>
      </c>
      <c r="CS33" s="27">
        <v>5044007.6440000022</v>
      </c>
      <c r="CT33" s="27">
        <v>751049077.28699994</v>
      </c>
      <c r="CU33" s="27">
        <v>3969804.054</v>
      </c>
      <c r="CV33" s="27">
        <v>549563658.2349999</v>
      </c>
      <c r="CW33" s="32">
        <f t="shared" si="35"/>
        <v>751049077.28699994</v>
      </c>
      <c r="CX33" s="28"/>
      <c r="CY33" s="28" t="str">
        <f t="shared" si="17"/>
        <v/>
      </c>
      <c r="DE33" s="32" t="str">
        <f t="shared" si="18"/>
        <v/>
      </c>
      <c r="DF33" s="28"/>
      <c r="DG33" s="28" t="str">
        <f t="shared" si="19"/>
        <v/>
      </c>
      <c r="DH33" s="28"/>
      <c r="DI33" s="28"/>
      <c r="DJ33" s="28"/>
      <c r="DK33" s="28"/>
      <c r="DL33" s="28"/>
      <c r="DM33" s="32" t="str">
        <f t="shared" si="32"/>
        <v/>
      </c>
      <c r="DN33" s="28"/>
      <c r="DO33" s="28">
        <f t="shared" si="20"/>
        <v>23</v>
      </c>
      <c r="DP33" s="33" t="s">
        <v>282</v>
      </c>
      <c r="DQ33" s="27">
        <v>63212.06</v>
      </c>
      <c r="DR33" s="27">
        <v>2070678.19</v>
      </c>
      <c r="DS33" s="27">
        <v>120403.01000000001</v>
      </c>
      <c r="DT33" s="27">
        <v>3976836.0989999999</v>
      </c>
      <c r="DU33" s="32">
        <f t="shared" si="21"/>
        <v>2070678.19</v>
      </c>
      <c r="DV33" s="28"/>
      <c r="DW33" s="28" t="str">
        <f t="shared" si="22"/>
        <v/>
      </c>
      <c r="DX33" s="28"/>
      <c r="DY33" s="28"/>
      <c r="DZ33" s="28"/>
      <c r="EA33" s="28"/>
      <c r="EB33" s="28"/>
      <c r="EC33" s="32" t="str">
        <f t="shared" si="33"/>
        <v/>
      </c>
      <c r="ED33" s="28"/>
      <c r="EE33" s="28">
        <f t="shared" si="23"/>
        <v>23</v>
      </c>
      <c r="EF33" s="33" t="s">
        <v>125</v>
      </c>
      <c r="EG33" s="27">
        <v>22242052.273999993</v>
      </c>
      <c r="EH33" s="27">
        <v>588143027.6639998</v>
      </c>
      <c r="EI33" s="27">
        <v>20937006.703000005</v>
      </c>
      <c r="EJ33" s="27">
        <v>532373244.57699972</v>
      </c>
      <c r="EK33" s="32">
        <f t="shared" si="34"/>
        <v>588143027.6639998</v>
      </c>
      <c r="EL33" s="28"/>
      <c r="EM33" s="28" t="str">
        <f t="shared" si="24"/>
        <v/>
      </c>
      <c r="EN33" s="28"/>
      <c r="EO33" s="28"/>
      <c r="EP33" s="28"/>
      <c r="EQ33" s="28"/>
      <c r="ER33" s="28"/>
      <c r="ES33" s="36" t="str">
        <f t="shared" si="25"/>
        <v/>
      </c>
      <c r="ET33" s="28"/>
      <c r="EU33" s="36">
        <f t="shared" si="26"/>
        <v>24</v>
      </c>
      <c r="EV33" s="33" t="s">
        <v>97</v>
      </c>
      <c r="EW33" s="27">
        <v>6376147.8730000006</v>
      </c>
      <c r="EX33" s="27">
        <v>799007521.00399959</v>
      </c>
      <c r="EY33" s="27">
        <v>2776436.0839999975</v>
      </c>
      <c r="EZ33" s="27">
        <v>553917899.0450002</v>
      </c>
      <c r="FA33" s="32">
        <f t="shared" si="27"/>
        <v>799007521.00399959</v>
      </c>
      <c r="FB33" s="28"/>
      <c r="FC33" s="28"/>
      <c r="FD33" s="28"/>
      <c r="FE33" s="28"/>
      <c r="FF33" s="28"/>
      <c r="FG33" s="28"/>
    </row>
    <row r="34" spans="5:163" ht="15.75" x14ac:dyDescent="0.25">
      <c r="E34">
        <f t="shared" si="0"/>
        <v>25</v>
      </c>
      <c r="F34" s="33" t="s">
        <v>22</v>
      </c>
      <c r="G34" s="27">
        <v>2910193.5570000005</v>
      </c>
      <c r="H34" s="27">
        <v>65912146.939999998</v>
      </c>
      <c r="I34" s="27">
        <v>2743268.0789999994</v>
      </c>
      <c r="J34" s="27">
        <v>70134613.704999983</v>
      </c>
      <c r="K34" s="7">
        <f t="shared" si="28"/>
        <v>65912146.939999998</v>
      </c>
      <c r="M34">
        <f t="shared" si="29"/>
        <v>25</v>
      </c>
      <c r="N34" s="33" t="s">
        <v>267</v>
      </c>
      <c r="O34" s="27">
        <v>313502.17</v>
      </c>
      <c r="P34" s="27">
        <v>64858493.954000004</v>
      </c>
      <c r="Q34" s="27">
        <v>198243.20399999997</v>
      </c>
      <c r="R34" s="27">
        <v>55337683.607999988</v>
      </c>
      <c r="S34" s="7">
        <f t="shared" si="1"/>
        <v>64858493.954000004</v>
      </c>
      <c r="U34" t="str">
        <f t="shared" si="2"/>
        <v/>
      </c>
      <c r="AA34" s="27" t="str">
        <f t="shared" si="3"/>
        <v/>
      </c>
      <c r="AC34" t="str">
        <f t="shared" si="4"/>
        <v/>
      </c>
      <c r="AI34" s="7" t="str">
        <f t="shared" si="30"/>
        <v/>
      </c>
      <c r="AK34">
        <f t="shared" si="5"/>
        <v>24</v>
      </c>
      <c r="AL34" s="33" t="s">
        <v>158</v>
      </c>
      <c r="AM34" s="27">
        <v>48000</v>
      </c>
      <c r="AN34" s="27">
        <v>1082041</v>
      </c>
      <c r="AO34" s="27"/>
      <c r="AP34" s="27"/>
      <c r="AQ34" s="7">
        <f t="shared" si="6"/>
        <v>1082041</v>
      </c>
      <c r="AS34" t="str">
        <f t="shared" si="7"/>
        <v/>
      </c>
      <c r="AY34" s="7" t="str">
        <f t="shared" si="8"/>
        <v/>
      </c>
      <c r="BA34" t="str">
        <f t="shared" si="9"/>
        <v/>
      </c>
      <c r="BB34" s="33" t="s">
        <v>137</v>
      </c>
      <c r="BC34" s="27">
        <v>959714.87099999841</v>
      </c>
      <c r="BD34" s="27">
        <v>65425900.438000411</v>
      </c>
      <c r="BE34" s="27">
        <v>1305499.5019999996</v>
      </c>
      <c r="BF34" s="27">
        <v>81627172.268999934</v>
      </c>
      <c r="BG34" s="7" t="str">
        <f t="shared" si="10"/>
        <v/>
      </c>
      <c r="BI34" t="str">
        <f t="shared" si="11"/>
        <v/>
      </c>
      <c r="BO34" s="27" t="str">
        <f t="shared" si="12"/>
        <v/>
      </c>
      <c r="BQ34" s="27">
        <f t="shared" si="13"/>
        <v>25</v>
      </c>
      <c r="BR34" s="33" t="s">
        <v>102</v>
      </c>
      <c r="BS34" s="27">
        <v>19072.644000000004</v>
      </c>
      <c r="BT34" s="27">
        <v>36486077.601000011</v>
      </c>
      <c r="BU34" s="27">
        <v>16540.053</v>
      </c>
      <c r="BV34" s="27">
        <v>28853373.647000004</v>
      </c>
      <c r="BW34" s="27">
        <f t="shared" si="14"/>
        <v>36486077.601000011</v>
      </c>
      <c r="CH34" s="27">
        <f t="shared" si="15"/>
        <v>25</v>
      </c>
      <c r="CI34" s="33" t="s">
        <v>8</v>
      </c>
      <c r="CJ34" s="27">
        <v>31696044.888</v>
      </c>
      <c r="CK34" s="27">
        <v>342453688.82799995</v>
      </c>
      <c r="CL34" s="27">
        <v>10359079.750999996</v>
      </c>
      <c r="CM34" s="27">
        <v>249815758.824</v>
      </c>
      <c r="CN34" s="7">
        <f t="shared" si="16"/>
        <v>342453688.82799995</v>
      </c>
      <c r="CQ34">
        <f t="shared" si="31"/>
        <v>25</v>
      </c>
      <c r="CR34" s="33" t="s">
        <v>172</v>
      </c>
      <c r="CS34" s="27">
        <v>17894109.426000003</v>
      </c>
      <c r="CT34" s="27">
        <v>729857755.67900002</v>
      </c>
      <c r="CU34" s="27">
        <v>19707447.124000002</v>
      </c>
      <c r="CV34" s="27">
        <v>871623364.58599997</v>
      </c>
      <c r="CW34" s="7">
        <f t="shared" si="35"/>
        <v>729857755.67900002</v>
      </c>
      <c r="CY34" t="str">
        <f t="shared" si="17"/>
        <v/>
      </c>
      <c r="DE34" s="7" t="str">
        <f t="shared" si="18"/>
        <v/>
      </c>
      <c r="DG34" t="str">
        <f t="shared" si="19"/>
        <v/>
      </c>
      <c r="DM34" s="7" t="str">
        <f t="shared" si="32"/>
        <v/>
      </c>
      <c r="DO34">
        <f t="shared" si="20"/>
        <v>24</v>
      </c>
      <c r="DP34" s="33" t="s">
        <v>280</v>
      </c>
      <c r="DQ34" s="27">
        <v>90383</v>
      </c>
      <c r="DR34" s="27">
        <v>819665.04799999995</v>
      </c>
      <c r="DS34" s="27">
        <v>242328</v>
      </c>
      <c r="DT34" s="27">
        <v>2146357.3790000002</v>
      </c>
      <c r="DU34" s="7">
        <f t="shared" si="21"/>
        <v>819665.04799999995</v>
      </c>
      <c r="DW34" t="str">
        <f t="shared" si="22"/>
        <v/>
      </c>
      <c r="EC34" s="7" t="str">
        <f t="shared" si="33"/>
        <v/>
      </c>
      <c r="EE34">
        <f t="shared" si="23"/>
        <v>24</v>
      </c>
      <c r="EF34" s="33" t="s">
        <v>134</v>
      </c>
      <c r="EG34" s="27">
        <v>9666914.1409999989</v>
      </c>
      <c r="EH34" s="27">
        <v>505266501.03699994</v>
      </c>
      <c r="EI34" s="27">
        <v>10397966.023999991</v>
      </c>
      <c r="EJ34" s="27">
        <v>547353950.48700035</v>
      </c>
      <c r="EK34" s="7">
        <f t="shared" si="34"/>
        <v>505266501.03699994</v>
      </c>
      <c r="EM34" t="str">
        <f t="shared" si="24"/>
        <v/>
      </c>
      <c r="ES34" s="27" t="str">
        <f t="shared" si="25"/>
        <v/>
      </c>
      <c r="EU34" s="27">
        <f t="shared" si="26"/>
        <v>25</v>
      </c>
      <c r="EV34" s="33" t="s">
        <v>101</v>
      </c>
      <c r="EW34" s="27">
        <v>9476992.7060000021</v>
      </c>
      <c r="EX34" s="27">
        <v>676120862.64999998</v>
      </c>
      <c r="EY34" s="27">
        <v>7503120.0789999999</v>
      </c>
      <c r="EZ34" s="27">
        <v>526424723.24899995</v>
      </c>
      <c r="FA34" s="7">
        <f t="shared" si="27"/>
        <v>676120862.64999998</v>
      </c>
    </row>
    <row r="35" spans="5:163" ht="15.75" x14ac:dyDescent="0.25">
      <c r="E35">
        <f t="shared" si="0"/>
        <v>26</v>
      </c>
      <c r="F35" s="33" t="s">
        <v>143</v>
      </c>
      <c r="G35" s="27">
        <v>279336.01</v>
      </c>
      <c r="H35" s="27">
        <v>62476165.645999998</v>
      </c>
      <c r="I35" s="27">
        <v>155354.851</v>
      </c>
      <c r="J35" s="27">
        <v>25286571.971000001</v>
      </c>
      <c r="K35" s="7">
        <f t="shared" si="28"/>
        <v>62476165.645999998</v>
      </c>
      <c r="M35" t="str">
        <f t="shared" si="29"/>
        <v/>
      </c>
      <c r="N35" s="33" t="s">
        <v>85</v>
      </c>
      <c r="O35" s="27">
        <v>2605304.08</v>
      </c>
      <c r="P35" s="27">
        <v>60721536.83200001</v>
      </c>
      <c r="Q35" s="27">
        <v>8072976.7229999993</v>
      </c>
      <c r="R35" s="27">
        <v>116381024.89099997</v>
      </c>
      <c r="S35" s="7" t="str">
        <f t="shared" si="1"/>
        <v/>
      </c>
      <c r="U35" t="str">
        <f t="shared" si="2"/>
        <v/>
      </c>
      <c r="AA35" s="27" t="str">
        <f t="shared" si="3"/>
        <v/>
      </c>
      <c r="AC35" t="str">
        <f t="shared" si="4"/>
        <v/>
      </c>
      <c r="AI35" s="7" t="str">
        <f t="shared" si="30"/>
        <v/>
      </c>
      <c r="AK35">
        <f t="shared" si="5"/>
        <v>25</v>
      </c>
      <c r="AL35" s="33" t="s">
        <v>154</v>
      </c>
      <c r="AM35" s="27">
        <v>463181</v>
      </c>
      <c r="AN35" s="27">
        <v>1048417.282</v>
      </c>
      <c r="AO35" s="27">
        <v>90360</v>
      </c>
      <c r="AP35" s="27">
        <v>758741</v>
      </c>
      <c r="AQ35" s="7">
        <f t="shared" si="6"/>
        <v>1048417.282</v>
      </c>
      <c r="AS35" t="str">
        <f t="shared" si="7"/>
        <v/>
      </c>
      <c r="AY35" s="7" t="str">
        <f t="shared" si="8"/>
        <v/>
      </c>
      <c r="BA35">
        <f t="shared" si="9"/>
        <v>25</v>
      </c>
      <c r="BB35" s="33" t="s">
        <v>317</v>
      </c>
      <c r="BC35" s="27">
        <v>1667814.36</v>
      </c>
      <c r="BD35" s="27">
        <v>52720413.75</v>
      </c>
      <c r="BE35" s="27">
        <v>1791569.71</v>
      </c>
      <c r="BF35" s="27">
        <v>58683026</v>
      </c>
      <c r="BG35" s="7">
        <f t="shared" si="10"/>
        <v>52720413.75</v>
      </c>
      <c r="BI35" t="str">
        <f t="shared" si="11"/>
        <v/>
      </c>
      <c r="BO35" s="27" t="str">
        <f t="shared" si="12"/>
        <v/>
      </c>
      <c r="BQ35" s="27">
        <f t="shared" si="13"/>
        <v>26</v>
      </c>
      <c r="BR35" s="33" t="s">
        <v>108</v>
      </c>
      <c r="BS35" s="27">
        <v>316938.84299999999</v>
      </c>
      <c r="BT35" s="27">
        <v>35912636.626999997</v>
      </c>
      <c r="BU35" s="27">
        <v>262451.087</v>
      </c>
      <c r="BV35" s="27">
        <v>25790666.002000004</v>
      </c>
      <c r="BW35" s="27">
        <f t="shared" si="14"/>
        <v>35912636.626999997</v>
      </c>
      <c r="CH35" s="27">
        <f t="shared" si="15"/>
        <v>26</v>
      </c>
      <c r="CI35" s="33" t="s">
        <v>24</v>
      </c>
      <c r="CJ35" s="27">
        <v>26000024.258000005</v>
      </c>
      <c r="CK35" s="27">
        <v>261677336.905</v>
      </c>
      <c r="CL35" s="27">
        <v>23220312.517999992</v>
      </c>
      <c r="CM35" s="27">
        <v>215257374.49599996</v>
      </c>
      <c r="CN35" s="7">
        <f t="shared" si="16"/>
        <v>261677336.905</v>
      </c>
      <c r="CQ35">
        <f t="shared" si="31"/>
        <v>26</v>
      </c>
      <c r="CR35" s="33" t="s">
        <v>69</v>
      </c>
      <c r="CS35" s="27">
        <v>16396096.626000009</v>
      </c>
      <c r="CT35" s="27">
        <v>645910808.07900012</v>
      </c>
      <c r="CU35" s="27">
        <v>12888813.095999995</v>
      </c>
      <c r="CV35" s="27">
        <v>555248368.0990001</v>
      </c>
      <c r="CW35" s="7">
        <f t="shared" si="35"/>
        <v>645910808.07900012</v>
      </c>
      <c r="CY35" t="str">
        <f t="shared" si="17"/>
        <v/>
      </c>
      <c r="DE35" s="7" t="str">
        <f t="shared" si="18"/>
        <v/>
      </c>
      <c r="DG35" t="str">
        <f t="shared" si="19"/>
        <v/>
      </c>
      <c r="DM35" s="7" t="str">
        <f t="shared" si="32"/>
        <v/>
      </c>
      <c r="DO35">
        <f t="shared" si="20"/>
        <v>25</v>
      </c>
      <c r="DP35" s="33" t="s">
        <v>44</v>
      </c>
      <c r="DQ35" s="27">
        <v>8363.0040000000008</v>
      </c>
      <c r="DR35" s="27">
        <v>649306</v>
      </c>
      <c r="DS35" s="27">
        <v>7807</v>
      </c>
      <c r="DT35" s="27">
        <v>1002447.648</v>
      </c>
      <c r="DU35" s="7">
        <f t="shared" si="21"/>
        <v>649306</v>
      </c>
      <c r="DW35" t="str">
        <f t="shared" si="22"/>
        <v/>
      </c>
      <c r="EC35" s="7" t="str">
        <f t="shared" si="33"/>
        <v/>
      </c>
      <c r="EE35">
        <f t="shared" si="23"/>
        <v>25</v>
      </c>
      <c r="EF35" s="33" t="s">
        <v>129</v>
      </c>
      <c r="EG35" s="27">
        <v>24506120.344999999</v>
      </c>
      <c r="EH35" s="27">
        <v>487983989.25699985</v>
      </c>
      <c r="EI35" s="27">
        <v>19120900.313999996</v>
      </c>
      <c r="EJ35" s="27">
        <v>391432090.88800001</v>
      </c>
      <c r="EK35" s="7">
        <f t="shared" si="34"/>
        <v>487983989.25699985</v>
      </c>
      <c r="EM35" t="str">
        <f t="shared" si="24"/>
        <v/>
      </c>
      <c r="ES35" s="27" t="str">
        <f t="shared" si="25"/>
        <v/>
      </c>
      <c r="EU35" s="27">
        <f t="shared" si="26"/>
        <v>26</v>
      </c>
      <c r="EV35" s="33" t="s">
        <v>329</v>
      </c>
      <c r="EW35" s="27">
        <v>897927.6549999998</v>
      </c>
      <c r="EX35" s="27">
        <v>591946075.34099996</v>
      </c>
      <c r="EY35" s="27">
        <v>656229.73599999957</v>
      </c>
      <c r="EZ35" s="27">
        <v>451171442.52500004</v>
      </c>
      <c r="FA35" s="7">
        <f t="shared" si="27"/>
        <v>591946075.34099996</v>
      </c>
    </row>
    <row r="36" spans="5:163" ht="15.75" x14ac:dyDescent="0.25">
      <c r="E36">
        <f t="shared" si="0"/>
        <v>27</v>
      </c>
      <c r="F36" s="33" t="s">
        <v>142</v>
      </c>
      <c r="G36" s="27">
        <v>869551.53200000012</v>
      </c>
      <c r="H36" s="27">
        <v>55217741.685999997</v>
      </c>
      <c r="I36" s="27">
        <v>942088.55399999989</v>
      </c>
      <c r="J36" s="27">
        <v>48837383.001999982</v>
      </c>
      <c r="K36" s="7">
        <f t="shared" si="28"/>
        <v>55217741.685999997</v>
      </c>
      <c r="M36">
        <f t="shared" si="29"/>
        <v>26</v>
      </c>
      <c r="N36" s="33" t="s">
        <v>171</v>
      </c>
      <c r="O36" s="27">
        <v>996026.95300000045</v>
      </c>
      <c r="P36" s="27">
        <v>58684972.23399999</v>
      </c>
      <c r="Q36" s="27">
        <v>735423.55500000017</v>
      </c>
      <c r="R36" s="27">
        <v>50868964.653000012</v>
      </c>
      <c r="S36" s="7">
        <f t="shared" si="1"/>
        <v>58684972.23399999</v>
      </c>
      <c r="U36" t="str">
        <f t="shared" si="2"/>
        <v/>
      </c>
      <c r="AA36" s="27" t="str">
        <f t="shared" si="3"/>
        <v/>
      </c>
      <c r="AC36" t="str">
        <f t="shared" si="4"/>
        <v/>
      </c>
      <c r="AI36" s="7" t="str">
        <f t="shared" si="30"/>
        <v/>
      </c>
      <c r="AK36">
        <f t="shared" si="5"/>
        <v>26</v>
      </c>
      <c r="AL36" s="33" t="s">
        <v>279</v>
      </c>
      <c r="AM36" s="27">
        <v>60630.2</v>
      </c>
      <c r="AN36" s="27">
        <v>556214</v>
      </c>
      <c r="AO36" s="27">
        <v>20</v>
      </c>
      <c r="AP36" s="27">
        <v>4786</v>
      </c>
      <c r="AQ36" s="7">
        <f t="shared" si="6"/>
        <v>556214</v>
      </c>
      <c r="AS36" t="str">
        <f t="shared" si="7"/>
        <v/>
      </c>
      <c r="AY36" s="7" t="str">
        <f t="shared" si="8"/>
        <v/>
      </c>
      <c r="BA36">
        <f t="shared" si="9"/>
        <v>26</v>
      </c>
      <c r="BB36" s="33" t="s">
        <v>136</v>
      </c>
      <c r="BC36" s="27">
        <v>5877.8349999999991</v>
      </c>
      <c r="BD36" s="27">
        <v>52512801.785000011</v>
      </c>
      <c r="BE36" s="27">
        <v>6994.1760000000004</v>
      </c>
      <c r="BF36" s="27">
        <v>50112006.499000013</v>
      </c>
      <c r="BG36" s="7">
        <f t="shared" si="10"/>
        <v>52512801.785000011</v>
      </c>
      <c r="BI36" t="str">
        <f t="shared" si="11"/>
        <v/>
      </c>
      <c r="BO36" s="27" t="str">
        <f t="shared" si="12"/>
        <v/>
      </c>
      <c r="BQ36" s="27">
        <f t="shared" si="13"/>
        <v>27</v>
      </c>
      <c r="BR36" s="33" t="s">
        <v>101</v>
      </c>
      <c r="BS36" s="27">
        <v>1241872.48</v>
      </c>
      <c r="BT36" s="27">
        <v>34821587.981999993</v>
      </c>
      <c r="BU36" s="27">
        <v>1406723.5239999995</v>
      </c>
      <c r="BV36" s="27">
        <v>40894584.088</v>
      </c>
      <c r="BW36" s="27">
        <f t="shared" si="14"/>
        <v>34821587.981999993</v>
      </c>
      <c r="CH36" s="27">
        <f t="shared" si="15"/>
        <v>27</v>
      </c>
      <c r="CI36" s="33" t="s">
        <v>7</v>
      </c>
      <c r="CJ36" s="27">
        <v>5399886.8030000012</v>
      </c>
      <c r="CK36" s="27">
        <v>261474922.08000001</v>
      </c>
      <c r="CL36" s="27">
        <v>3125702.9569999999</v>
      </c>
      <c r="CM36" s="27">
        <v>148261491.60099998</v>
      </c>
      <c r="CN36" s="7">
        <f t="shared" si="16"/>
        <v>261474922.08000001</v>
      </c>
      <c r="CQ36">
        <f t="shared" si="31"/>
        <v>27</v>
      </c>
      <c r="CR36" s="33" t="s">
        <v>163</v>
      </c>
      <c r="CS36" s="27">
        <v>2358574.4599999995</v>
      </c>
      <c r="CT36" s="27">
        <v>632181719.09499991</v>
      </c>
      <c r="CU36" s="27">
        <v>2715839.4240000001</v>
      </c>
      <c r="CV36" s="27">
        <v>692345740.06300008</v>
      </c>
      <c r="CW36" s="7">
        <f>IF(OR(CR36="Indéfini",CR36="Autres",CR36="Autre",CR36="Autres demi-produits",CR36="Total général"),"",IF(CR36&lt;&gt;"",CT36,""))</f>
        <v>632181719.09499991</v>
      </c>
      <c r="CY36" t="str">
        <f t="shared" si="17"/>
        <v/>
      </c>
      <c r="DE36" s="7" t="str">
        <f t="shared" si="18"/>
        <v/>
      </c>
      <c r="DG36" t="str">
        <f t="shared" si="19"/>
        <v/>
      </c>
      <c r="DM36" s="7" t="str">
        <f t="shared" si="32"/>
        <v/>
      </c>
      <c r="DO36">
        <f t="shared" si="20"/>
        <v>26</v>
      </c>
      <c r="DP36" s="33" t="s">
        <v>284</v>
      </c>
      <c r="DQ36" s="27">
        <v>161256.70699999999</v>
      </c>
      <c r="DR36" s="27">
        <v>469683.62699999998</v>
      </c>
      <c r="DS36" s="27">
        <v>125413.29499999998</v>
      </c>
      <c r="DT36" s="27">
        <v>150801</v>
      </c>
      <c r="DU36" s="7">
        <f t="shared" si="21"/>
        <v>469683.62699999998</v>
      </c>
      <c r="DW36" t="str">
        <f t="shared" si="22"/>
        <v/>
      </c>
      <c r="EC36" s="7" t="str">
        <f t="shared" si="33"/>
        <v/>
      </c>
      <c r="EE36">
        <f t="shared" si="23"/>
        <v>26</v>
      </c>
      <c r="EF36" s="33" t="s">
        <v>118</v>
      </c>
      <c r="EG36" s="27">
        <v>8111120.6489999983</v>
      </c>
      <c r="EH36" s="27">
        <v>480613140.09400004</v>
      </c>
      <c r="EI36" s="27">
        <v>7209804.5519999973</v>
      </c>
      <c r="EJ36" s="27">
        <v>446200277.05699992</v>
      </c>
      <c r="EK36" s="7">
        <f t="shared" si="34"/>
        <v>480613140.09400004</v>
      </c>
      <c r="EM36" t="str">
        <f t="shared" si="24"/>
        <v/>
      </c>
      <c r="ES36" s="27" t="str">
        <f t="shared" si="25"/>
        <v/>
      </c>
      <c r="EU36" s="27">
        <f t="shared" si="26"/>
        <v>27</v>
      </c>
      <c r="EV36" s="33" t="s">
        <v>98</v>
      </c>
      <c r="EW36" s="27">
        <v>3213459.1769999997</v>
      </c>
      <c r="EX36" s="27">
        <v>550836905.28299975</v>
      </c>
      <c r="EY36" s="27">
        <v>3173696.3769999994</v>
      </c>
      <c r="EZ36" s="27">
        <v>560098002.06999981</v>
      </c>
      <c r="FA36" s="7">
        <f t="shared" si="27"/>
        <v>550836905.28299975</v>
      </c>
    </row>
    <row r="37" spans="5:163" ht="15.75" x14ac:dyDescent="0.25">
      <c r="E37">
        <f t="shared" si="0"/>
        <v>28</v>
      </c>
      <c r="F37" s="33" t="s">
        <v>28</v>
      </c>
      <c r="G37" s="27">
        <v>703067.05</v>
      </c>
      <c r="H37" s="27">
        <v>39864679.587999992</v>
      </c>
      <c r="I37" s="27">
        <v>1939733.7539999995</v>
      </c>
      <c r="J37" s="27">
        <v>62238756.869000003</v>
      </c>
      <c r="K37" s="7">
        <f t="shared" si="28"/>
        <v>39864679.587999992</v>
      </c>
      <c r="M37">
        <f t="shared" si="29"/>
        <v>27</v>
      </c>
      <c r="N37" s="33" t="s">
        <v>76</v>
      </c>
      <c r="O37" s="27">
        <v>321614.73</v>
      </c>
      <c r="P37" s="27">
        <v>48943442.490000002</v>
      </c>
      <c r="Q37" s="27">
        <v>553031.5</v>
      </c>
      <c r="R37" s="27">
        <v>67279292.597000003</v>
      </c>
      <c r="S37" s="7">
        <f t="shared" si="1"/>
        <v>48943442.490000002</v>
      </c>
      <c r="U37" t="str">
        <f t="shared" si="2"/>
        <v/>
      </c>
      <c r="AA37" s="27" t="str">
        <f t="shared" si="3"/>
        <v/>
      </c>
      <c r="AC37" t="str">
        <f t="shared" si="4"/>
        <v/>
      </c>
      <c r="AI37" s="7" t="str">
        <f t="shared" si="30"/>
        <v/>
      </c>
      <c r="AK37">
        <f t="shared" si="5"/>
        <v>27</v>
      </c>
      <c r="AL37" s="33" t="s">
        <v>281</v>
      </c>
      <c r="AM37" s="27">
        <v>17213</v>
      </c>
      <c r="AN37" s="27">
        <v>55956</v>
      </c>
      <c r="AO37" s="27">
        <v>58753</v>
      </c>
      <c r="AP37" s="27">
        <v>4123424</v>
      </c>
      <c r="AQ37" s="7">
        <f t="shared" si="6"/>
        <v>55956</v>
      </c>
      <c r="AS37" t="str">
        <f t="shared" si="7"/>
        <v/>
      </c>
      <c r="AY37" s="7" t="str">
        <f t="shared" si="8"/>
        <v/>
      </c>
      <c r="BA37">
        <f t="shared" si="9"/>
        <v>27</v>
      </c>
      <c r="BB37" s="33" t="s">
        <v>312</v>
      </c>
      <c r="BC37" s="27">
        <v>154436.03700000001</v>
      </c>
      <c r="BD37" s="27">
        <v>50972771.477000013</v>
      </c>
      <c r="BE37" s="27">
        <v>137398.70400000003</v>
      </c>
      <c r="BF37" s="27">
        <v>49034811.720999986</v>
      </c>
      <c r="BG37" s="7">
        <f t="shared" si="10"/>
        <v>50972771.477000013</v>
      </c>
      <c r="BI37" t="str">
        <f t="shared" si="11"/>
        <v/>
      </c>
      <c r="BO37" s="27" t="str">
        <f t="shared" si="12"/>
        <v/>
      </c>
      <c r="BQ37" s="27">
        <f t="shared" si="13"/>
        <v>28</v>
      </c>
      <c r="BR37" s="33" t="s">
        <v>175</v>
      </c>
      <c r="BS37" s="27">
        <v>10460.091000000002</v>
      </c>
      <c r="BT37" s="27">
        <v>31499507.916999999</v>
      </c>
      <c r="BU37" s="27">
        <v>6593.9040000000014</v>
      </c>
      <c r="BV37" s="27">
        <v>27887974.819000002</v>
      </c>
      <c r="BW37" s="27">
        <f t="shared" si="14"/>
        <v>31499507.916999999</v>
      </c>
      <c r="CH37" s="27">
        <f t="shared" si="15"/>
        <v>28</v>
      </c>
      <c r="CI37" s="33" t="s">
        <v>26</v>
      </c>
      <c r="CJ37" s="27">
        <v>40911289.012000002</v>
      </c>
      <c r="CK37" s="27">
        <v>235414873</v>
      </c>
      <c r="CL37" s="27">
        <v>38241436.002999999</v>
      </c>
      <c r="CM37" s="27">
        <v>376492054.00300002</v>
      </c>
      <c r="CN37" s="7">
        <f t="shared" si="16"/>
        <v>235414873</v>
      </c>
      <c r="CQ37">
        <f t="shared" si="31"/>
        <v>28</v>
      </c>
      <c r="CR37" s="33" t="s">
        <v>257</v>
      </c>
      <c r="CS37" s="27">
        <v>20203425.414999992</v>
      </c>
      <c r="CT37" s="27">
        <v>583753239.86500001</v>
      </c>
      <c r="CU37" s="27">
        <v>13256076.718000012</v>
      </c>
      <c r="CV37" s="27">
        <v>535429225.22700006</v>
      </c>
      <c r="CW37" s="7">
        <f t="shared" si="35"/>
        <v>583753239.86500001</v>
      </c>
      <c r="CY37" t="str">
        <f t="shared" si="17"/>
        <v/>
      </c>
      <c r="DE37" s="7" t="str">
        <f t="shared" si="18"/>
        <v/>
      </c>
      <c r="DG37" t="str">
        <f t="shared" si="19"/>
        <v/>
      </c>
      <c r="DM37" s="7" t="str">
        <f t="shared" si="32"/>
        <v/>
      </c>
      <c r="DO37">
        <f t="shared" si="20"/>
        <v>27</v>
      </c>
      <c r="DP37" s="33" t="s">
        <v>36</v>
      </c>
      <c r="DQ37" s="27">
        <v>1133</v>
      </c>
      <c r="DR37" s="27">
        <v>171536.65999999997</v>
      </c>
      <c r="DS37" s="27">
        <v>51335.65</v>
      </c>
      <c r="DT37" s="27">
        <v>6536062</v>
      </c>
      <c r="DU37" s="7">
        <f t="shared" si="21"/>
        <v>171536.65999999997</v>
      </c>
      <c r="DW37" t="str">
        <f t="shared" si="22"/>
        <v/>
      </c>
      <c r="EC37" s="7" t="str">
        <f t="shared" si="33"/>
        <v/>
      </c>
      <c r="EE37">
        <f t="shared" si="23"/>
        <v>27</v>
      </c>
      <c r="EF37" s="33" t="s">
        <v>133</v>
      </c>
      <c r="EG37" s="27">
        <v>4126136.9089999991</v>
      </c>
      <c r="EH37" s="27">
        <v>450947504.35400015</v>
      </c>
      <c r="EI37" s="27">
        <v>4074627.118999999</v>
      </c>
      <c r="EJ37" s="27">
        <v>418554548.2590006</v>
      </c>
      <c r="EK37" s="7">
        <f t="shared" si="34"/>
        <v>450947504.35400015</v>
      </c>
      <c r="EM37" t="str">
        <f t="shared" si="24"/>
        <v/>
      </c>
      <c r="ES37" s="27" t="str">
        <f t="shared" si="25"/>
        <v/>
      </c>
      <c r="EU37" s="27">
        <f t="shared" si="26"/>
        <v>28</v>
      </c>
      <c r="EV37" s="33" t="s">
        <v>108</v>
      </c>
      <c r="EW37" s="27">
        <v>3592183.1539999996</v>
      </c>
      <c r="EX37" s="27">
        <v>517257531.24899995</v>
      </c>
      <c r="EY37" s="27">
        <v>4084487.9230000009</v>
      </c>
      <c r="EZ37" s="27">
        <v>554222468.56500006</v>
      </c>
      <c r="FA37" s="7">
        <f t="shared" si="27"/>
        <v>517257531.24899995</v>
      </c>
    </row>
    <row r="38" spans="5:163" ht="15.75" x14ac:dyDescent="0.25">
      <c r="E38">
        <f t="shared" si="0"/>
        <v>29</v>
      </c>
      <c r="F38" s="33" t="s">
        <v>145</v>
      </c>
      <c r="G38" s="27">
        <v>4526512</v>
      </c>
      <c r="H38" s="27">
        <v>31594844.240999997</v>
      </c>
      <c r="I38" s="27">
        <v>5367366</v>
      </c>
      <c r="J38" s="27">
        <v>36930360.902000003</v>
      </c>
      <c r="K38" s="7">
        <f t="shared" si="28"/>
        <v>31594844.240999997</v>
      </c>
      <c r="M38">
        <f t="shared" si="29"/>
        <v>28</v>
      </c>
      <c r="N38" s="33" t="s">
        <v>74</v>
      </c>
      <c r="O38" s="27">
        <v>1565010.452</v>
      </c>
      <c r="P38" s="27">
        <v>48523031.238000005</v>
      </c>
      <c r="Q38" s="27">
        <v>4544160.5649999985</v>
      </c>
      <c r="R38" s="27">
        <v>144714034.86000001</v>
      </c>
      <c r="S38" s="7">
        <f t="shared" si="1"/>
        <v>48523031.238000005</v>
      </c>
      <c r="U38" t="str">
        <f t="shared" si="2"/>
        <v/>
      </c>
      <c r="AA38" s="27" t="str">
        <f t="shared" si="3"/>
        <v/>
      </c>
      <c r="AC38" t="str">
        <f t="shared" si="4"/>
        <v/>
      </c>
      <c r="AI38" s="7" t="str">
        <f t="shared" si="30"/>
        <v/>
      </c>
      <c r="AK38" t="str">
        <f t="shared" si="5"/>
        <v/>
      </c>
      <c r="AL38" s="26" t="s">
        <v>138</v>
      </c>
      <c r="AM38" s="27">
        <v>89516128.797999978</v>
      </c>
      <c r="AN38" s="27">
        <v>2413430048.8559999</v>
      </c>
      <c r="AO38" s="27">
        <v>83567122.941999987</v>
      </c>
      <c r="AP38" s="27">
        <v>1884945868.9800007</v>
      </c>
      <c r="AQ38" s="7" t="str">
        <f t="shared" si="6"/>
        <v/>
      </c>
      <c r="AS38" t="str">
        <f t="shared" si="7"/>
        <v/>
      </c>
      <c r="AY38" s="7" t="str">
        <f t="shared" si="8"/>
        <v/>
      </c>
      <c r="BA38">
        <f t="shared" si="9"/>
        <v>28</v>
      </c>
      <c r="BB38" s="33" t="s">
        <v>134</v>
      </c>
      <c r="BC38" s="27">
        <v>446906.61700000003</v>
      </c>
      <c r="BD38" s="27">
        <v>43062939.973000005</v>
      </c>
      <c r="BE38" s="27">
        <v>265630.397</v>
      </c>
      <c r="BF38" s="27">
        <v>29862645.567999996</v>
      </c>
      <c r="BG38" s="7">
        <f t="shared" si="10"/>
        <v>43062939.973000005</v>
      </c>
      <c r="BI38" t="str">
        <f t="shared" si="11"/>
        <v/>
      </c>
      <c r="BO38" s="27" t="str">
        <f t="shared" si="12"/>
        <v/>
      </c>
      <c r="BQ38" s="27">
        <f t="shared" si="13"/>
        <v>29</v>
      </c>
      <c r="BR38" s="33" t="s">
        <v>332</v>
      </c>
      <c r="BS38" s="27">
        <v>264848.74100000004</v>
      </c>
      <c r="BT38" s="27">
        <v>28505681.732000001</v>
      </c>
      <c r="BU38" s="27">
        <v>280716.61</v>
      </c>
      <c r="BV38" s="27">
        <v>31944964.491</v>
      </c>
      <c r="BW38" s="27">
        <f t="shared" si="14"/>
        <v>28505681.732000001</v>
      </c>
      <c r="CH38" s="27">
        <f t="shared" si="15"/>
        <v>29</v>
      </c>
      <c r="CI38" s="33" t="s">
        <v>230</v>
      </c>
      <c r="CJ38" s="27">
        <v>12546430.155999996</v>
      </c>
      <c r="CK38" s="27">
        <v>220086188</v>
      </c>
      <c r="CL38" s="27">
        <v>13179353.822999999</v>
      </c>
      <c r="CM38" s="27">
        <v>225602688</v>
      </c>
      <c r="CN38" s="7">
        <f t="shared" si="16"/>
        <v>220086188</v>
      </c>
      <c r="CQ38">
        <f t="shared" si="31"/>
        <v>29</v>
      </c>
      <c r="CR38" s="33" t="s">
        <v>73</v>
      </c>
      <c r="CS38" s="27">
        <v>15261611.144999998</v>
      </c>
      <c r="CT38" s="27">
        <v>575322562.84500015</v>
      </c>
      <c r="CU38" s="27">
        <v>13957232.479999999</v>
      </c>
      <c r="CV38" s="27">
        <v>552451237.73199987</v>
      </c>
      <c r="CW38" s="7">
        <f t="shared" si="35"/>
        <v>575322562.84500015</v>
      </c>
      <c r="CY38" t="str">
        <f t="shared" si="17"/>
        <v/>
      </c>
      <c r="DE38" s="7" t="str">
        <f t="shared" si="18"/>
        <v/>
      </c>
      <c r="DG38" t="str">
        <f t="shared" si="19"/>
        <v/>
      </c>
      <c r="DM38" s="7" t="str">
        <f t="shared" si="32"/>
        <v/>
      </c>
      <c r="DO38">
        <f t="shared" si="20"/>
        <v>28</v>
      </c>
      <c r="DP38" s="33" t="s">
        <v>47</v>
      </c>
      <c r="DQ38" s="27">
        <v>75</v>
      </c>
      <c r="DR38" s="27">
        <v>9518</v>
      </c>
      <c r="DS38" s="27">
        <v>21035</v>
      </c>
      <c r="DT38" s="27">
        <v>603404</v>
      </c>
      <c r="DU38" s="7">
        <f t="shared" si="21"/>
        <v>9518</v>
      </c>
      <c r="DW38" t="str">
        <f t="shared" si="22"/>
        <v/>
      </c>
      <c r="EC38" s="7" t="str">
        <f t="shared" si="33"/>
        <v/>
      </c>
      <c r="EE38">
        <f t="shared" si="23"/>
        <v>28</v>
      </c>
      <c r="EF38" s="33" t="s">
        <v>188</v>
      </c>
      <c r="EG38" s="27">
        <v>9172255.8149999995</v>
      </c>
      <c r="EH38" s="27">
        <v>363319324.023</v>
      </c>
      <c r="EI38" s="27">
        <v>9247396.5630000029</v>
      </c>
      <c r="EJ38" s="27">
        <v>352346844.93900001</v>
      </c>
      <c r="EK38" s="7">
        <f t="shared" si="34"/>
        <v>363319324.023</v>
      </c>
      <c r="EM38" t="str">
        <f t="shared" si="24"/>
        <v/>
      </c>
      <c r="ES38" s="27" t="str">
        <f t="shared" si="25"/>
        <v/>
      </c>
      <c r="EU38" s="27">
        <f t="shared" si="26"/>
        <v>29</v>
      </c>
      <c r="EV38" s="33" t="s">
        <v>93</v>
      </c>
      <c r="EW38" s="27">
        <v>10940878.395</v>
      </c>
      <c r="EX38" s="27">
        <v>504734169.08099997</v>
      </c>
      <c r="EY38" s="27">
        <v>9180363.3490000013</v>
      </c>
      <c r="EZ38" s="27">
        <v>449987200.67099988</v>
      </c>
      <c r="FA38" s="7">
        <f t="shared" si="27"/>
        <v>504734169.08099997</v>
      </c>
    </row>
    <row r="39" spans="5:163" ht="15.75" x14ac:dyDescent="0.25">
      <c r="E39">
        <f t="shared" si="0"/>
        <v>30</v>
      </c>
      <c r="F39" s="33" t="s">
        <v>148</v>
      </c>
      <c r="G39" s="27">
        <v>5820470</v>
      </c>
      <c r="H39" s="27">
        <v>27539178</v>
      </c>
      <c r="I39" s="27">
        <v>6373085</v>
      </c>
      <c r="J39" s="27">
        <v>32465862.77</v>
      </c>
      <c r="K39" s="7">
        <f t="shared" si="28"/>
        <v>27539178</v>
      </c>
      <c r="M39">
        <f t="shared" si="29"/>
        <v>29</v>
      </c>
      <c r="N39" s="33" t="s">
        <v>67</v>
      </c>
      <c r="O39" s="27">
        <v>6268125.5</v>
      </c>
      <c r="P39" s="27">
        <v>44823131.144000001</v>
      </c>
      <c r="Q39" s="27">
        <v>10785473.140000001</v>
      </c>
      <c r="R39" s="27">
        <v>73715753.461999997</v>
      </c>
      <c r="S39" s="7">
        <f t="shared" si="1"/>
        <v>44823131.144000001</v>
      </c>
      <c r="U39" t="str">
        <f t="shared" si="2"/>
        <v/>
      </c>
      <c r="AA39" s="27" t="str">
        <f t="shared" si="3"/>
        <v/>
      </c>
      <c r="AC39" t="str">
        <f t="shared" si="4"/>
        <v/>
      </c>
      <c r="AI39" s="7" t="str">
        <f t="shared" si="30"/>
        <v/>
      </c>
      <c r="AK39" t="str">
        <f t="shared" si="5"/>
        <v/>
      </c>
      <c r="AQ39" s="7" t="str">
        <f t="shared" si="6"/>
        <v/>
      </c>
      <c r="AS39" t="str">
        <f t="shared" si="7"/>
        <v/>
      </c>
      <c r="AY39" s="7" t="str">
        <f t="shared" si="8"/>
        <v/>
      </c>
      <c r="BA39">
        <f t="shared" si="9"/>
        <v>29</v>
      </c>
      <c r="BB39" s="33" t="s">
        <v>322</v>
      </c>
      <c r="BC39" s="27">
        <v>406301.02100000012</v>
      </c>
      <c r="BD39" s="27">
        <v>40341000.582000002</v>
      </c>
      <c r="BE39" s="27">
        <v>513955.52300000004</v>
      </c>
      <c r="BF39" s="27">
        <v>57031003.704000004</v>
      </c>
      <c r="BG39" s="7">
        <f t="shared" si="10"/>
        <v>40341000.582000002</v>
      </c>
      <c r="BI39" t="str">
        <f t="shared" si="11"/>
        <v/>
      </c>
      <c r="BO39" s="27" t="str">
        <f t="shared" si="12"/>
        <v/>
      </c>
      <c r="BQ39" s="27">
        <f t="shared" si="13"/>
        <v>30</v>
      </c>
      <c r="BR39" s="33" t="s">
        <v>109</v>
      </c>
      <c r="BS39" s="27">
        <v>181871.45200000008</v>
      </c>
      <c r="BT39" s="27">
        <v>25011554.218000002</v>
      </c>
      <c r="BU39" s="27">
        <v>225319.82799999992</v>
      </c>
      <c r="BV39" s="27">
        <v>28609036.630000003</v>
      </c>
      <c r="BW39" s="27">
        <f t="shared" si="14"/>
        <v>25011554.218000002</v>
      </c>
      <c r="CH39" s="27">
        <f t="shared" si="15"/>
        <v>30</v>
      </c>
      <c r="CI39" s="33" t="s">
        <v>147</v>
      </c>
      <c r="CJ39" s="27">
        <v>1968171.18</v>
      </c>
      <c r="CK39" s="27">
        <v>200001592</v>
      </c>
      <c r="CL39" s="27">
        <v>2437939.6199999996</v>
      </c>
      <c r="CM39" s="27">
        <v>228448715.711</v>
      </c>
      <c r="CN39" s="7">
        <f t="shared" si="16"/>
        <v>200001592</v>
      </c>
      <c r="CQ39" t="str">
        <f t="shared" si="31"/>
        <v/>
      </c>
      <c r="CR39" s="33" t="s">
        <v>85</v>
      </c>
      <c r="CS39" s="27">
        <v>16515500.225999998</v>
      </c>
      <c r="CT39" s="27">
        <v>545895098.83500004</v>
      </c>
      <c r="CU39" s="27">
        <v>20193494.572999991</v>
      </c>
      <c r="CV39" s="27">
        <v>576557166.56099975</v>
      </c>
      <c r="CW39" s="7" t="str">
        <f t="shared" si="35"/>
        <v/>
      </c>
      <c r="CY39" t="str">
        <f t="shared" si="17"/>
        <v/>
      </c>
      <c r="DE39" s="7" t="str">
        <f t="shared" si="18"/>
        <v/>
      </c>
      <c r="DG39" t="str">
        <f t="shared" si="19"/>
        <v/>
      </c>
      <c r="DM39" s="7" t="str">
        <f t="shared" si="32"/>
        <v/>
      </c>
      <c r="DO39" t="str">
        <f t="shared" si="20"/>
        <v/>
      </c>
      <c r="DP39" s="26" t="s">
        <v>138</v>
      </c>
      <c r="DQ39" s="27">
        <v>622068107.64299989</v>
      </c>
      <c r="DR39" s="27">
        <v>6253426031.848999</v>
      </c>
      <c r="DS39" s="27">
        <v>759032655.87899995</v>
      </c>
      <c r="DT39" s="27">
        <v>7005243755.7729988</v>
      </c>
      <c r="DU39" s="7" t="str">
        <f>IF(OR(DP39="Indéfini",DP39="Autres",DP39="Autre",DP39="Autres produits bruts d'origine animale et végétale",DP39="Total général"),"",IF(DP39&lt;&gt;"",DR39,""))</f>
        <v/>
      </c>
      <c r="DW39" t="str">
        <f t="shared" si="22"/>
        <v/>
      </c>
      <c r="EC39" s="7" t="str">
        <f t="shared" si="33"/>
        <v/>
      </c>
      <c r="EE39">
        <f t="shared" si="23"/>
        <v>29</v>
      </c>
      <c r="EF39" s="33" t="s">
        <v>310</v>
      </c>
      <c r="EG39" s="27">
        <v>2127093.9400000013</v>
      </c>
      <c r="EH39" s="27">
        <v>337757057.52899987</v>
      </c>
      <c r="EI39" s="27">
        <v>1269135.8409999995</v>
      </c>
      <c r="EJ39" s="27">
        <v>191389781.24400005</v>
      </c>
      <c r="EK39" s="7">
        <f t="shared" si="34"/>
        <v>337757057.52899987</v>
      </c>
      <c r="EM39" t="str">
        <f t="shared" si="24"/>
        <v/>
      </c>
      <c r="ES39" s="27" t="str">
        <f t="shared" si="25"/>
        <v/>
      </c>
      <c r="EU39" s="27">
        <f t="shared" si="26"/>
        <v>30</v>
      </c>
      <c r="EV39" s="33" t="s">
        <v>197</v>
      </c>
      <c r="EW39" s="27">
        <v>12579658.625999998</v>
      </c>
      <c r="EX39" s="27">
        <v>495837854.21599996</v>
      </c>
      <c r="EY39" s="27">
        <v>5503664.495000001</v>
      </c>
      <c r="EZ39" s="27">
        <v>440066729.43200004</v>
      </c>
      <c r="FA39" s="7">
        <f t="shared" si="27"/>
        <v>495837854.21599996</v>
      </c>
    </row>
    <row r="40" spans="5:163" ht="15.75" x14ac:dyDescent="0.25">
      <c r="E40">
        <f t="shared" si="0"/>
        <v>31</v>
      </c>
      <c r="F40" s="33" t="s">
        <v>146</v>
      </c>
      <c r="G40" s="27">
        <v>2737622.6410000003</v>
      </c>
      <c r="H40" s="27">
        <v>26147323.490000002</v>
      </c>
      <c r="I40" s="27">
        <v>14326.11</v>
      </c>
      <c r="J40" s="27">
        <v>474120.79200000002</v>
      </c>
      <c r="K40" s="7">
        <f t="shared" si="28"/>
        <v>26147323.490000002</v>
      </c>
      <c r="M40">
        <f t="shared" si="29"/>
        <v>30</v>
      </c>
      <c r="N40" s="33" t="s">
        <v>83</v>
      </c>
      <c r="O40" s="27">
        <v>490727.3459999999</v>
      </c>
      <c r="P40" s="27">
        <v>43254263.011000007</v>
      </c>
      <c r="Q40" s="27">
        <v>1319509.6630000002</v>
      </c>
      <c r="R40" s="27">
        <v>61819995.079999998</v>
      </c>
      <c r="S40" s="7">
        <f t="shared" si="1"/>
        <v>43254263.011000007</v>
      </c>
      <c r="U40" t="str">
        <f t="shared" si="2"/>
        <v/>
      </c>
      <c r="AA40" s="27" t="str">
        <f t="shared" si="3"/>
        <v/>
      </c>
      <c r="AC40" t="str">
        <f t="shared" si="4"/>
        <v/>
      </c>
      <c r="AI40" s="7" t="str">
        <f t="shared" si="30"/>
        <v/>
      </c>
      <c r="AK40" t="str">
        <f t="shared" si="5"/>
        <v/>
      </c>
      <c r="AQ40" s="7" t="str">
        <f t="shared" si="6"/>
        <v/>
      </c>
      <c r="AS40" t="str">
        <f t="shared" si="7"/>
        <v/>
      </c>
      <c r="AY40" s="7" t="str">
        <f t="shared" si="8"/>
        <v/>
      </c>
      <c r="BA40">
        <f t="shared" si="9"/>
        <v>30</v>
      </c>
      <c r="BB40" s="33" t="s">
        <v>131</v>
      </c>
      <c r="BC40" s="27">
        <v>173568.85300000006</v>
      </c>
      <c r="BD40" s="27">
        <v>36707092.035999998</v>
      </c>
      <c r="BE40" s="27">
        <v>313423.44400000008</v>
      </c>
      <c r="BF40" s="27">
        <v>64388173.699000016</v>
      </c>
      <c r="BG40" s="7">
        <f t="shared" si="10"/>
        <v>36707092.035999998</v>
      </c>
      <c r="BI40" t="str">
        <f t="shared" si="11"/>
        <v/>
      </c>
      <c r="BO40" s="27" t="str">
        <f t="shared" si="12"/>
        <v/>
      </c>
      <c r="BQ40" s="27">
        <f t="shared" si="13"/>
        <v>31</v>
      </c>
      <c r="BR40" s="33" t="s">
        <v>181</v>
      </c>
      <c r="BS40" s="27">
        <v>249384.5</v>
      </c>
      <c r="BT40" s="27">
        <v>23905572.509999998</v>
      </c>
      <c r="BU40" s="27">
        <v>323549.90000000002</v>
      </c>
      <c r="BV40" s="27">
        <v>21142612.399999999</v>
      </c>
      <c r="BW40" s="27">
        <f t="shared" si="14"/>
        <v>23905572.509999998</v>
      </c>
      <c r="CH40" s="27">
        <f t="shared" si="15"/>
        <v>31</v>
      </c>
      <c r="CI40" s="33" t="s">
        <v>195</v>
      </c>
      <c r="CJ40" s="27">
        <v>30336425.683000002</v>
      </c>
      <c r="CK40" s="27">
        <v>189503741.236</v>
      </c>
      <c r="CL40" s="27">
        <v>36989817.259999998</v>
      </c>
      <c r="CM40" s="27">
        <v>258418024.64000002</v>
      </c>
      <c r="CN40" s="7">
        <f t="shared" si="16"/>
        <v>189503741.236</v>
      </c>
      <c r="CQ40">
        <f t="shared" si="31"/>
        <v>30</v>
      </c>
      <c r="CR40" s="33" t="s">
        <v>250</v>
      </c>
      <c r="CS40" s="27">
        <v>1799822.2169999995</v>
      </c>
      <c r="CT40" s="27">
        <v>533475678.80299997</v>
      </c>
      <c r="CU40" s="27">
        <v>1708891.0369999993</v>
      </c>
      <c r="CV40" s="27">
        <v>509856327.78400028</v>
      </c>
      <c r="CW40" s="7">
        <f t="shared" si="35"/>
        <v>533475678.80299997</v>
      </c>
      <c r="CY40" t="str">
        <f t="shared" si="17"/>
        <v/>
      </c>
      <c r="DE40" s="7" t="str">
        <f t="shared" si="18"/>
        <v/>
      </c>
      <c r="DG40" t="str">
        <f t="shared" si="19"/>
        <v/>
      </c>
      <c r="DM40" s="7" t="str">
        <f t="shared" si="32"/>
        <v/>
      </c>
      <c r="DO40" t="str">
        <f t="shared" si="20"/>
        <v/>
      </c>
      <c r="DU40" s="7" t="str">
        <f t="shared" si="21"/>
        <v/>
      </c>
      <c r="DW40" t="str">
        <f t="shared" si="22"/>
        <v/>
      </c>
      <c r="EC40" s="7" t="str">
        <f t="shared" si="33"/>
        <v/>
      </c>
      <c r="EE40">
        <f t="shared" si="23"/>
        <v>30</v>
      </c>
      <c r="EF40" s="33" t="s">
        <v>124</v>
      </c>
      <c r="EG40" s="27">
        <v>20011523.565999996</v>
      </c>
      <c r="EH40" s="27">
        <v>287017653.32600003</v>
      </c>
      <c r="EI40" s="27">
        <v>19416467.546000004</v>
      </c>
      <c r="EJ40" s="27">
        <v>273697167.69199991</v>
      </c>
      <c r="EK40" s="7">
        <f t="shared" si="34"/>
        <v>287017653.32600003</v>
      </c>
      <c r="EM40" t="str">
        <f t="shared" si="24"/>
        <v/>
      </c>
      <c r="ES40" s="27" t="str">
        <f t="shared" si="25"/>
        <v/>
      </c>
      <c r="EU40" s="27">
        <f t="shared" si="26"/>
        <v>31</v>
      </c>
      <c r="EV40" s="33" t="s">
        <v>183</v>
      </c>
      <c r="EW40" s="27">
        <v>4516553.4670000011</v>
      </c>
      <c r="EX40" s="27">
        <v>490268957.85699993</v>
      </c>
      <c r="EY40" s="27">
        <v>7982739.3739999998</v>
      </c>
      <c r="EZ40" s="27">
        <v>832508065.49500012</v>
      </c>
      <c r="FA40" s="7">
        <f t="shared" si="27"/>
        <v>490268957.85699993</v>
      </c>
    </row>
    <row r="41" spans="5:163" ht="15.75" x14ac:dyDescent="0.25">
      <c r="E41">
        <f t="shared" si="0"/>
        <v>32</v>
      </c>
      <c r="F41" s="33" t="s">
        <v>29</v>
      </c>
      <c r="G41" s="27">
        <v>2364730.0219999999</v>
      </c>
      <c r="H41" s="27">
        <v>24064106.561000004</v>
      </c>
      <c r="I41" s="27">
        <v>2443850.3320000004</v>
      </c>
      <c r="J41" s="27">
        <v>25930048.616000004</v>
      </c>
      <c r="K41" s="7">
        <f t="shared" si="28"/>
        <v>24064106.561000004</v>
      </c>
      <c r="M41">
        <f t="shared" si="29"/>
        <v>31</v>
      </c>
      <c r="N41" s="33" t="s">
        <v>257</v>
      </c>
      <c r="O41" s="27">
        <v>2475466.9099999997</v>
      </c>
      <c r="P41" s="27">
        <v>38610365.492999993</v>
      </c>
      <c r="Q41" s="27">
        <v>2596949.4380000001</v>
      </c>
      <c r="R41" s="27">
        <v>37187591.139000013</v>
      </c>
      <c r="S41" s="7">
        <f t="shared" si="1"/>
        <v>38610365.492999993</v>
      </c>
      <c r="U41" t="str">
        <f t="shared" si="2"/>
        <v/>
      </c>
      <c r="AA41" s="27" t="str">
        <f t="shared" si="3"/>
        <v/>
      </c>
      <c r="AC41" t="str">
        <f t="shared" si="4"/>
        <v/>
      </c>
      <c r="AI41" s="7" t="str">
        <f t="shared" si="30"/>
        <v/>
      </c>
      <c r="AK41" t="str">
        <f t="shared" si="5"/>
        <v/>
      </c>
      <c r="AQ41" s="7" t="str">
        <f t="shared" si="6"/>
        <v/>
      </c>
      <c r="AS41" t="str">
        <f t="shared" si="7"/>
        <v/>
      </c>
      <c r="AY41" s="7" t="str">
        <f t="shared" si="8"/>
        <v/>
      </c>
      <c r="BA41">
        <f t="shared" si="9"/>
        <v>31</v>
      </c>
      <c r="BB41" s="33" t="s">
        <v>127</v>
      </c>
      <c r="BC41" s="27">
        <v>89204.925000000003</v>
      </c>
      <c r="BD41" s="27">
        <v>24572343.491999995</v>
      </c>
      <c r="BE41" s="27">
        <v>590211.23600000003</v>
      </c>
      <c r="BF41" s="27">
        <v>67756523.011999995</v>
      </c>
      <c r="BG41" s="7">
        <f t="shared" si="10"/>
        <v>24572343.491999995</v>
      </c>
      <c r="BI41" t="str">
        <f t="shared" si="11"/>
        <v/>
      </c>
      <c r="BO41" s="27" t="str">
        <f t="shared" si="12"/>
        <v/>
      </c>
      <c r="BQ41" s="27">
        <f t="shared" si="13"/>
        <v>32</v>
      </c>
      <c r="BR41" s="33" t="s">
        <v>331</v>
      </c>
      <c r="BS41" s="27">
        <v>45853.419000000016</v>
      </c>
      <c r="BT41" s="27">
        <v>21761357.448000003</v>
      </c>
      <c r="BU41" s="27">
        <v>30734.095000000005</v>
      </c>
      <c r="BV41" s="27">
        <v>11175620.539999997</v>
      </c>
      <c r="BW41" s="27">
        <f t="shared" si="14"/>
        <v>21761357.448000003</v>
      </c>
      <c r="CH41" s="27">
        <f t="shared" si="15"/>
        <v>32</v>
      </c>
      <c r="CI41" s="33" t="s">
        <v>23</v>
      </c>
      <c r="CJ41" s="27">
        <v>5462387.3340000026</v>
      </c>
      <c r="CK41" s="27">
        <v>161220574.94200003</v>
      </c>
      <c r="CL41" s="27">
        <v>5546211.9289999986</v>
      </c>
      <c r="CM41" s="27">
        <v>129669587.79000002</v>
      </c>
      <c r="CN41" s="7">
        <f t="shared" si="16"/>
        <v>161220574.94200003</v>
      </c>
      <c r="CQ41">
        <f t="shared" si="31"/>
        <v>31</v>
      </c>
      <c r="CR41" s="33" t="s">
        <v>79</v>
      </c>
      <c r="CS41" s="27">
        <v>9725337.1799999978</v>
      </c>
      <c r="CT41" s="27">
        <v>529608607.58700001</v>
      </c>
      <c r="CU41" s="27">
        <v>11811795.165999999</v>
      </c>
      <c r="CV41" s="27">
        <v>517307812.21099985</v>
      </c>
      <c r="CW41" s="7">
        <f t="shared" si="35"/>
        <v>529608607.58700001</v>
      </c>
      <c r="CY41" t="str">
        <f t="shared" si="17"/>
        <v/>
      </c>
      <c r="DE41" s="7" t="str">
        <f t="shared" si="18"/>
        <v/>
      </c>
      <c r="DG41" t="str">
        <f t="shared" si="19"/>
        <v/>
      </c>
      <c r="DM41" s="7" t="str">
        <f t="shared" si="32"/>
        <v/>
      </c>
      <c r="DO41" t="str">
        <f t="shared" si="20"/>
        <v/>
      </c>
      <c r="DU41" s="7" t="str">
        <f t="shared" si="21"/>
        <v/>
      </c>
      <c r="DW41" t="str">
        <f t="shared" si="22"/>
        <v/>
      </c>
      <c r="EC41" s="7" t="str">
        <f t="shared" si="33"/>
        <v/>
      </c>
      <c r="EE41">
        <f t="shared" si="23"/>
        <v>31</v>
      </c>
      <c r="EF41" s="33" t="s">
        <v>136</v>
      </c>
      <c r="EG41" s="27">
        <v>300258.00299999979</v>
      </c>
      <c r="EH41" s="27">
        <v>272396742.11899996</v>
      </c>
      <c r="EI41" s="27">
        <v>301425.79300000012</v>
      </c>
      <c r="EJ41" s="27">
        <v>248574367.85799998</v>
      </c>
      <c r="EK41" s="7">
        <f t="shared" si="34"/>
        <v>272396742.11899996</v>
      </c>
      <c r="EM41" t="str">
        <f t="shared" si="24"/>
        <v/>
      </c>
      <c r="ES41" s="27" t="str">
        <f t="shared" si="25"/>
        <v/>
      </c>
      <c r="EU41" s="27">
        <f t="shared" si="26"/>
        <v>32</v>
      </c>
      <c r="EV41" s="33" t="s">
        <v>177</v>
      </c>
      <c r="EW41" s="27">
        <v>2642563.1399999987</v>
      </c>
      <c r="EX41" s="27">
        <v>468072517.09200001</v>
      </c>
      <c r="EY41" s="27">
        <v>2142836.3449999993</v>
      </c>
      <c r="EZ41" s="27">
        <v>339270833.14200014</v>
      </c>
      <c r="FA41" s="7">
        <f t="shared" si="27"/>
        <v>468072517.09200001</v>
      </c>
    </row>
    <row r="42" spans="5:163" ht="15.75" x14ac:dyDescent="0.25">
      <c r="E42">
        <f t="shared" si="0"/>
        <v>33</v>
      </c>
      <c r="F42" s="33" t="s">
        <v>237</v>
      </c>
      <c r="G42" s="27">
        <v>790329.87</v>
      </c>
      <c r="H42" s="27">
        <v>16141019.631999997</v>
      </c>
      <c r="I42" s="27">
        <v>469434.55500000005</v>
      </c>
      <c r="J42" s="27">
        <v>9440886.694000002</v>
      </c>
      <c r="K42" s="7">
        <f t="shared" si="28"/>
        <v>16141019.631999997</v>
      </c>
      <c r="M42">
        <f t="shared" si="29"/>
        <v>32</v>
      </c>
      <c r="N42" s="33" t="s">
        <v>264</v>
      </c>
      <c r="O42" s="27">
        <v>483009.82300000009</v>
      </c>
      <c r="P42" s="27">
        <v>36454447.450000003</v>
      </c>
      <c r="Q42" s="27">
        <v>933985.91600000008</v>
      </c>
      <c r="R42" s="27">
        <v>33953519.980000004</v>
      </c>
      <c r="S42" s="7">
        <f t="shared" si="1"/>
        <v>36454447.450000003</v>
      </c>
      <c r="U42" t="str">
        <f t="shared" si="2"/>
        <v/>
      </c>
      <c r="AA42" s="27" t="str">
        <f t="shared" si="3"/>
        <v/>
      </c>
      <c r="AC42" t="str">
        <f t="shared" si="4"/>
        <v/>
      </c>
      <c r="AI42" s="7" t="str">
        <f t="shared" si="30"/>
        <v/>
      </c>
      <c r="AK42" t="str">
        <f t="shared" si="5"/>
        <v/>
      </c>
      <c r="AQ42" s="7" t="str">
        <f t="shared" si="6"/>
        <v/>
      </c>
      <c r="AS42" t="str">
        <f t="shared" si="7"/>
        <v/>
      </c>
      <c r="AY42" s="7" t="str">
        <f t="shared" si="8"/>
        <v/>
      </c>
      <c r="BA42">
        <f t="shared" si="9"/>
        <v>32</v>
      </c>
      <c r="BB42" s="33" t="s">
        <v>310</v>
      </c>
      <c r="BC42" s="27">
        <v>42159.941999999988</v>
      </c>
      <c r="BD42" s="27">
        <v>23877743.949999999</v>
      </c>
      <c r="BE42" s="27">
        <v>36490.627000000008</v>
      </c>
      <c r="BF42" s="27">
        <v>21312157.055000003</v>
      </c>
      <c r="BG42" s="7">
        <f t="shared" si="10"/>
        <v>23877743.949999999</v>
      </c>
      <c r="BI42" t="str">
        <f t="shared" si="11"/>
        <v/>
      </c>
      <c r="BO42" s="27" t="str">
        <f t="shared" si="12"/>
        <v/>
      </c>
      <c r="BQ42" s="27">
        <f t="shared" si="13"/>
        <v>33</v>
      </c>
      <c r="BR42" s="33" t="s">
        <v>354</v>
      </c>
      <c r="BS42" s="27">
        <v>48543.99</v>
      </c>
      <c r="BT42" s="27">
        <v>20846824.504999999</v>
      </c>
      <c r="BU42" s="27">
        <v>47518.434999999998</v>
      </c>
      <c r="BV42" s="27">
        <v>21349839.285999998</v>
      </c>
      <c r="BW42" s="27">
        <f t="shared" si="14"/>
        <v>20846824.504999999</v>
      </c>
      <c r="CH42" s="27">
        <f t="shared" si="15"/>
        <v>33</v>
      </c>
      <c r="CI42" s="33" t="s">
        <v>234</v>
      </c>
      <c r="CJ42" s="27">
        <v>8058188.3350000009</v>
      </c>
      <c r="CK42" s="27">
        <v>160287085.56699994</v>
      </c>
      <c r="CL42" s="27">
        <v>14977786.924000001</v>
      </c>
      <c r="CM42" s="27">
        <v>187364311.75499997</v>
      </c>
      <c r="CN42" s="7">
        <f t="shared" si="16"/>
        <v>160287085.56699994</v>
      </c>
      <c r="CQ42">
        <f t="shared" si="31"/>
        <v>32</v>
      </c>
      <c r="CR42" s="33" t="s">
        <v>81</v>
      </c>
      <c r="CS42" s="27">
        <v>4107015.5740000005</v>
      </c>
      <c r="CT42" s="27">
        <v>487936749.65600014</v>
      </c>
      <c r="CU42" s="27">
        <v>3896918.2349999999</v>
      </c>
      <c r="CV42" s="27">
        <v>475893990.19199997</v>
      </c>
      <c r="CW42" s="7">
        <f t="shared" si="35"/>
        <v>487936749.65600014</v>
      </c>
      <c r="CY42" t="str">
        <f t="shared" si="17"/>
        <v/>
      </c>
      <c r="DE42" s="7" t="str">
        <f t="shared" si="18"/>
        <v/>
      </c>
      <c r="DG42" t="str">
        <f t="shared" si="19"/>
        <v/>
      </c>
      <c r="DM42" s="7" t="str">
        <f t="shared" si="32"/>
        <v/>
      </c>
      <c r="DO42" t="str">
        <f t="shared" si="20"/>
        <v/>
      </c>
      <c r="DU42" s="7" t="str">
        <f t="shared" si="21"/>
        <v/>
      </c>
      <c r="DW42" t="str">
        <f t="shared" si="22"/>
        <v/>
      </c>
      <c r="EC42" s="7" t="str">
        <f t="shared" si="33"/>
        <v/>
      </c>
      <c r="EE42">
        <f t="shared" si="23"/>
        <v>32</v>
      </c>
      <c r="EF42" s="33" t="s">
        <v>324</v>
      </c>
      <c r="EG42" s="27">
        <v>730646.11499999999</v>
      </c>
      <c r="EH42" s="27">
        <v>268866739.02300006</v>
      </c>
      <c r="EI42" s="27">
        <v>746365.23300000024</v>
      </c>
      <c r="EJ42" s="27">
        <v>243743444.40200013</v>
      </c>
      <c r="EK42" s="7">
        <f t="shared" si="34"/>
        <v>268866739.02300006</v>
      </c>
      <c r="EM42" t="str">
        <f t="shared" si="24"/>
        <v/>
      </c>
      <c r="ES42" s="27" t="str">
        <f t="shared" si="25"/>
        <v/>
      </c>
      <c r="EU42" s="27">
        <f t="shared" si="26"/>
        <v>33</v>
      </c>
      <c r="EV42" s="33" t="s">
        <v>109</v>
      </c>
      <c r="EW42" s="27">
        <v>4287606.9829999991</v>
      </c>
      <c r="EX42" s="27">
        <v>454561424.94799989</v>
      </c>
      <c r="EY42" s="27">
        <v>4614598.5460000029</v>
      </c>
      <c r="EZ42" s="27">
        <v>511901469.05599988</v>
      </c>
      <c r="FA42" s="7">
        <f t="shared" si="27"/>
        <v>454561424.94799989</v>
      </c>
    </row>
    <row r="43" spans="5:163" ht="15.75" x14ac:dyDescent="0.25">
      <c r="E43">
        <f t="shared" si="0"/>
        <v>34</v>
      </c>
      <c r="F43" s="33" t="s">
        <v>147</v>
      </c>
      <c r="G43" s="27">
        <v>203212.79999999999</v>
      </c>
      <c r="H43" s="27">
        <v>13486152</v>
      </c>
      <c r="I43" s="27">
        <v>98130.904999999999</v>
      </c>
      <c r="J43" s="27">
        <v>6717158</v>
      </c>
      <c r="K43" s="7">
        <f t="shared" si="28"/>
        <v>13486152</v>
      </c>
      <c r="M43">
        <f t="shared" si="29"/>
        <v>33</v>
      </c>
      <c r="N43" s="33" t="s">
        <v>266</v>
      </c>
      <c r="O43" s="27">
        <v>17572.077000000008</v>
      </c>
      <c r="P43" s="27">
        <v>20120279</v>
      </c>
      <c r="Q43" s="27">
        <v>43096.475000000006</v>
      </c>
      <c r="R43" s="27">
        <v>20213805.100000001</v>
      </c>
      <c r="S43" s="7">
        <f t="shared" si="1"/>
        <v>20120279</v>
      </c>
      <c r="U43" t="str">
        <f t="shared" si="2"/>
        <v/>
      </c>
      <c r="AA43" s="27" t="str">
        <f t="shared" si="3"/>
        <v/>
      </c>
      <c r="AC43" t="str">
        <f t="shared" si="4"/>
        <v/>
      </c>
      <c r="AI43" s="7" t="str">
        <f t="shared" si="30"/>
        <v/>
      </c>
      <c r="AK43" t="str">
        <f t="shared" si="5"/>
        <v/>
      </c>
      <c r="AQ43" s="7" t="str">
        <f t="shared" si="6"/>
        <v/>
      </c>
      <c r="AS43" t="str">
        <f t="shared" si="7"/>
        <v/>
      </c>
      <c r="AY43" s="7" t="str">
        <f t="shared" si="8"/>
        <v/>
      </c>
      <c r="BA43">
        <f t="shared" si="9"/>
        <v>33</v>
      </c>
      <c r="BB43" s="33" t="s">
        <v>188</v>
      </c>
      <c r="BC43" s="27">
        <v>714255.66</v>
      </c>
      <c r="BD43" s="27">
        <v>17747929.064999998</v>
      </c>
      <c r="BE43" s="27">
        <v>787388.38399999996</v>
      </c>
      <c r="BF43" s="27">
        <v>20204151.916000001</v>
      </c>
      <c r="BG43" s="7">
        <f t="shared" si="10"/>
        <v>17747929.064999998</v>
      </c>
      <c r="BI43" t="str">
        <f t="shared" si="11"/>
        <v/>
      </c>
      <c r="BO43" s="27" t="str">
        <f t="shared" si="12"/>
        <v/>
      </c>
      <c r="BQ43" s="27">
        <f t="shared" si="13"/>
        <v>34</v>
      </c>
      <c r="BR43" s="33" t="s">
        <v>177</v>
      </c>
      <c r="BS43" s="27">
        <v>312801.44300000009</v>
      </c>
      <c r="BT43" s="27">
        <v>20198491.581</v>
      </c>
      <c r="BU43" s="27">
        <v>110964.67899999999</v>
      </c>
      <c r="BV43" s="27">
        <v>7337051.0819999995</v>
      </c>
      <c r="BW43" s="27">
        <f t="shared" si="14"/>
        <v>20198491.581</v>
      </c>
      <c r="CH43" s="27" t="str">
        <f t="shared" si="15"/>
        <v/>
      </c>
      <c r="CI43" s="33" t="s">
        <v>30</v>
      </c>
      <c r="CJ43" s="27">
        <v>5802934.5640000012</v>
      </c>
      <c r="CK43" s="27">
        <v>150319949.023</v>
      </c>
      <c r="CL43" s="27">
        <v>5706678.4090000018</v>
      </c>
      <c r="CM43" s="27">
        <v>146004570.39400002</v>
      </c>
      <c r="CN43" s="7" t="str">
        <f t="shared" si="16"/>
        <v/>
      </c>
      <c r="CQ43">
        <f t="shared" si="31"/>
        <v>33</v>
      </c>
      <c r="CR43" s="33" t="s">
        <v>169</v>
      </c>
      <c r="CS43" s="27">
        <v>12550375.773999996</v>
      </c>
      <c r="CT43" s="27">
        <v>406099897.02899998</v>
      </c>
      <c r="CU43" s="27">
        <v>11946723.054000005</v>
      </c>
      <c r="CV43" s="27">
        <v>394868946.54799986</v>
      </c>
      <c r="CW43" s="7">
        <f t="shared" si="35"/>
        <v>406099897.02899998</v>
      </c>
      <c r="CY43" t="str">
        <f t="shared" si="17"/>
        <v/>
      </c>
      <c r="DE43" s="7" t="str">
        <f t="shared" si="18"/>
        <v/>
      </c>
      <c r="DG43" t="str">
        <f t="shared" si="19"/>
        <v/>
      </c>
      <c r="DM43" s="7" t="str">
        <f t="shared" si="32"/>
        <v/>
      </c>
      <c r="DO43" t="str">
        <f t="shared" si="20"/>
        <v/>
      </c>
      <c r="DU43" s="7" t="str">
        <f t="shared" si="21"/>
        <v/>
      </c>
      <c r="DW43" t="str">
        <f t="shared" si="22"/>
        <v/>
      </c>
      <c r="EC43" s="7" t="str">
        <f t="shared" si="33"/>
        <v/>
      </c>
      <c r="EE43">
        <f t="shared" si="23"/>
        <v>33</v>
      </c>
      <c r="EF43" s="33" t="s">
        <v>325</v>
      </c>
      <c r="EG43" s="27">
        <v>1321568.8750000005</v>
      </c>
      <c r="EH43" s="27">
        <v>262497219.15700001</v>
      </c>
      <c r="EI43" s="27">
        <v>1839677.7800000003</v>
      </c>
      <c r="EJ43" s="27">
        <v>407597278.63800001</v>
      </c>
      <c r="EK43" s="7">
        <f t="shared" si="34"/>
        <v>262497219.15700001</v>
      </c>
      <c r="EM43" t="str">
        <f t="shared" si="24"/>
        <v/>
      </c>
      <c r="ES43" s="27" t="str">
        <f t="shared" si="25"/>
        <v/>
      </c>
      <c r="EU43" s="27">
        <f t="shared" si="26"/>
        <v>34</v>
      </c>
      <c r="EV43" s="33" t="s">
        <v>179</v>
      </c>
      <c r="EW43" s="27">
        <v>16228295.940999998</v>
      </c>
      <c r="EX43" s="27">
        <v>452367875.67199987</v>
      </c>
      <c r="EY43" s="27">
        <v>17487654.22499999</v>
      </c>
      <c r="EZ43" s="27">
        <v>587893559.88300025</v>
      </c>
      <c r="FA43" s="7">
        <f t="shared" si="27"/>
        <v>452367875.67199987</v>
      </c>
    </row>
    <row r="44" spans="5:163" ht="15.75" x14ac:dyDescent="0.25">
      <c r="E44">
        <f t="shared" si="0"/>
        <v>35</v>
      </c>
      <c r="F44" s="33" t="s">
        <v>26</v>
      </c>
      <c r="G44" s="27">
        <v>3093769.3600000003</v>
      </c>
      <c r="H44" s="27">
        <v>13372437.144999996</v>
      </c>
      <c r="I44" s="27">
        <v>12981093.050000001</v>
      </c>
      <c r="J44" s="27">
        <v>59526148.912</v>
      </c>
      <c r="K44" s="7">
        <f t="shared" si="28"/>
        <v>13372437.144999996</v>
      </c>
      <c r="M44">
        <f t="shared" si="29"/>
        <v>34</v>
      </c>
      <c r="N44" s="33" t="s">
        <v>252</v>
      </c>
      <c r="O44" s="27">
        <v>40966.671000000002</v>
      </c>
      <c r="P44" s="27">
        <v>14565490</v>
      </c>
      <c r="Q44" s="27">
        <v>23842</v>
      </c>
      <c r="R44" s="27">
        <v>25236935</v>
      </c>
      <c r="S44" s="7">
        <f t="shared" si="1"/>
        <v>14565490</v>
      </c>
      <c r="U44" t="str">
        <f t="shared" si="2"/>
        <v/>
      </c>
      <c r="AA44" s="27" t="str">
        <f t="shared" si="3"/>
        <v/>
      </c>
      <c r="AC44" t="str">
        <f t="shared" si="4"/>
        <v/>
      </c>
      <c r="AI44" s="7" t="str">
        <f t="shared" si="30"/>
        <v/>
      </c>
      <c r="AK44" t="str">
        <f t="shared" si="5"/>
        <v/>
      </c>
      <c r="AQ44" s="7" t="str">
        <f t="shared" si="6"/>
        <v/>
      </c>
      <c r="AS44" t="str">
        <f t="shared" si="7"/>
        <v/>
      </c>
      <c r="AY44" s="7" t="str">
        <f t="shared" si="8"/>
        <v/>
      </c>
      <c r="BA44">
        <f t="shared" si="9"/>
        <v>34</v>
      </c>
      <c r="BB44" s="33" t="s">
        <v>186</v>
      </c>
      <c r="BC44" s="27">
        <v>44908.476999999999</v>
      </c>
      <c r="BD44" s="27">
        <v>15740451.335999999</v>
      </c>
      <c r="BE44" s="27">
        <v>56760.53</v>
      </c>
      <c r="BF44" s="27">
        <v>27166699.127</v>
      </c>
      <c r="BG44" s="7">
        <f t="shared" si="10"/>
        <v>15740451.335999999</v>
      </c>
      <c r="BI44" t="str">
        <f t="shared" si="11"/>
        <v/>
      </c>
      <c r="BO44" s="27" t="str">
        <f t="shared" si="12"/>
        <v/>
      </c>
      <c r="BQ44" s="27">
        <f t="shared" si="13"/>
        <v>35</v>
      </c>
      <c r="BR44" s="33" t="s">
        <v>342</v>
      </c>
      <c r="BS44" s="27">
        <v>31342.77</v>
      </c>
      <c r="BT44" s="27">
        <v>20046428.969000001</v>
      </c>
      <c r="BU44" s="27">
        <v>14046.119999999995</v>
      </c>
      <c r="BV44" s="27">
        <v>19095124.193999998</v>
      </c>
      <c r="BW44" s="27">
        <f t="shared" si="14"/>
        <v>20046428.969000001</v>
      </c>
      <c r="CH44" s="27">
        <f t="shared" si="15"/>
        <v>34</v>
      </c>
      <c r="CI44" s="33" t="s">
        <v>237</v>
      </c>
      <c r="CJ44" s="27">
        <v>4168339.5100000012</v>
      </c>
      <c r="CK44" s="27">
        <v>133365314.418</v>
      </c>
      <c r="CL44" s="27">
        <v>7060741.2019999977</v>
      </c>
      <c r="CM44" s="27">
        <v>273669230.68099999</v>
      </c>
      <c r="CN44" s="7">
        <f t="shared" si="16"/>
        <v>133365314.418</v>
      </c>
      <c r="CQ44">
        <f t="shared" si="31"/>
        <v>34</v>
      </c>
      <c r="CR44" s="33" t="s">
        <v>261</v>
      </c>
      <c r="CS44" s="27">
        <v>31251183.831</v>
      </c>
      <c r="CT44" s="27">
        <v>342254626.12300003</v>
      </c>
      <c r="CU44" s="27">
        <v>31644078.482000001</v>
      </c>
      <c r="CV44" s="27">
        <v>352326639.54000002</v>
      </c>
      <c r="CW44" s="7">
        <f t="shared" si="35"/>
        <v>342254626.12300003</v>
      </c>
      <c r="CY44" t="str">
        <f t="shared" si="17"/>
        <v/>
      </c>
      <c r="DE44" s="7" t="str">
        <f t="shared" si="18"/>
        <v/>
      </c>
      <c r="DG44" t="str">
        <f t="shared" si="19"/>
        <v/>
      </c>
      <c r="DM44" s="7" t="str">
        <f t="shared" si="32"/>
        <v/>
      </c>
      <c r="DO44" t="str">
        <f t="shared" si="20"/>
        <v/>
      </c>
      <c r="DU44" s="7" t="str">
        <f t="shared" si="21"/>
        <v/>
      </c>
      <c r="DW44" t="str">
        <f t="shared" si="22"/>
        <v/>
      </c>
      <c r="EC44" s="7" t="str">
        <f t="shared" si="33"/>
        <v/>
      </c>
      <c r="EE44">
        <f t="shared" si="23"/>
        <v>34</v>
      </c>
      <c r="EF44" s="33" t="s">
        <v>205</v>
      </c>
      <c r="EG44" s="27">
        <v>5351671.395999996</v>
      </c>
      <c r="EH44" s="27">
        <v>230579823.09999999</v>
      </c>
      <c r="EI44" s="27">
        <v>3992635.8590000002</v>
      </c>
      <c r="EJ44" s="27">
        <v>173889593.84499997</v>
      </c>
      <c r="EK44" s="7">
        <f t="shared" si="34"/>
        <v>230579823.09999999</v>
      </c>
      <c r="EM44" t="str">
        <f t="shared" si="24"/>
        <v/>
      </c>
      <c r="ES44" s="27" t="str">
        <f t="shared" si="25"/>
        <v/>
      </c>
      <c r="EU44" s="27">
        <f t="shared" si="26"/>
        <v>35</v>
      </c>
      <c r="EV44" s="33" t="s">
        <v>181</v>
      </c>
      <c r="EW44" s="27">
        <v>8891420.2430000063</v>
      </c>
      <c r="EX44" s="27">
        <v>450218145.17399979</v>
      </c>
      <c r="EY44" s="27">
        <v>5428132.4470000016</v>
      </c>
      <c r="EZ44" s="27">
        <v>392783834.95099986</v>
      </c>
      <c r="FA44" s="7">
        <f t="shared" si="27"/>
        <v>450218145.17399979</v>
      </c>
    </row>
    <row r="45" spans="5:163" ht="15.75" x14ac:dyDescent="0.25">
      <c r="E45">
        <f t="shared" si="0"/>
        <v>36</v>
      </c>
      <c r="F45" s="33" t="s">
        <v>235</v>
      </c>
      <c r="G45" s="27">
        <v>317035.15899999993</v>
      </c>
      <c r="H45" s="27">
        <v>8679268.8170000017</v>
      </c>
      <c r="I45" s="27">
        <v>307509.17699999991</v>
      </c>
      <c r="J45" s="27">
        <v>5569325.0150000006</v>
      </c>
      <c r="K45" s="7">
        <f t="shared" si="28"/>
        <v>8679268.8170000017</v>
      </c>
      <c r="M45">
        <f t="shared" si="29"/>
        <v>35</v>
      </c>
      <c r="N45" s="33" t="s">
        <v>269</v>
      </c>
      <c r="O45" s="27">
        <v>66799.645999999993</v>
      </c>
      <c r="P45" s="27">
        <v>13664442.847000001</v>
      </c>
      <c r="Q45" s="27">
        <v>55656.533999999992</v>
      </c>
      <c r="R45" s="27">
        <v>13146431.063000001</v>
      </c>
      <c r="S45" s="7">
        <f t="shared" si="1"/>
        <v>13664442.847000001</v>
      </c>
      <c r="U45" t="str">
        <f t="shared" si="2"/>
        <v/>
      </c>
      <c r="AA45" s="27" t="str">
        <f t="shared" si="3"/>
        <v/>
      </c>
      <c r="AC45" t="str">
        <f t="shared" si="4"/>
        <v/>
      </c>
      <c r="AI45" s="7" t="str">
        <f t="shared" si="30"/>
        <v/>
      </c>
      <c r="AK45" t="str">
        <f t="shared" si="5"/>
        <v/>
      </c>
      <c r="AQ45" s="7" t="str">
        <f t="shared" si="6"/>
        <v/>
      </c>
      <c r="AS45" t="str">
        <f t="shared" si="7"/>
        <v/>
      </c>
      <c r="AY45" s="7" t="str">
        <f t="shared" si="8"/>
        <v/>
      </c>
      <c r="BA45">
        <f t="shared" si="9"/>
        <v>35</v>
      </c>
      <c r="BB45" s="33" t="s">
        <v>291</v>
      </c>
      <c r="BC45" s="27">
        <v>3143.08</v>
      </c>
      <c r="BD45" s="27">
        <v>12356614.007000001</v>
      </c>
      <c r="BE45" s="27">
        <v>6466.2330000000011</v>
      </c>
      <c r="BF45" s="27">
        <v>15352029.707000004</v>
      </c>
      <c r="BG45" s="7">
        <f t="shared" si="10"/>
        <v>12356614.007000001</v>
      </c>
      <c r="BI45" t="str">
        <f t="shared" si="11"/>
        <v/>
      </c>
      <c r="BO45" s="27" t="str">
        <f t="shared" si="12"/>
        <v/>
      </c>
      <c r="BQ45" s="27">
        <f t="shared" si="13"/>
        <v>36</v>
      </c>
      <c r="BR45" s="33" t="s">
        <v>180</v>
      </c>
      <c r="BS45" s="27">
        <v>153467.6</v>
      </c>
      <c r="BT45" s="27">
        <v>19739470.259999998</v>
      </c>
      <c r="BU45" s="27">
        <v>314348.5</v>
      </c>
      <c r="BV45" s="27">
        <v>39449327</v>
      </c>
      <c r="BW45" s="27">
        <f t="shared" si="14"/>
        <v>19739470.259999998</v>
      </c>
      <c r="CH45" s="27">
        <f t="shared" si="15"/>
        <v>35</v>
      </c>
      <c r="CI45" s="33" t="s">
        <v>236</v>
      </c>
      <c r="CJ45" s="27">
        <v>5086538.7040000008</v>
      </c>
      <c r="CK45" s="27">
        <v>118789245.87100001</v>
      </c>
      <c r="CL45" s="27">
        <v>4855855.3060000008</v>
      </c>
      <c r="CM45" s="27">
        <v>85086357.441</v>
      </c>
      <c r="CN45" s="7">
        <f t="shared" si="16"/>
        <v>118789245.87100001</v>
      </c>
      <c r="CQ45">
        <f t="shared" si="31"/>
        <v>35</v>
      </c>
      <c r="CR45" s="33" t="s">
        <v>168</v>
      </c>
      <c r="CS45" s="27">
        <v>10266039.881999999</v>
      </c>
      <c r="CT45" s="27">
        <v>325340499.93400002</v>
      </c>
      <c r="CU45" s="27">
        <v>8955528.3929999992</v>
      </c>
      <c r="CV45" s="27">
        <v>296889629.17699999</v>
      </c>
      <c r="CW45" s="7">
        <f t="shared" si="35"/>
        <v>325340499.93400002</v>
      </c>
      <c r="CY45" t="str">
        <f t="shared" si="17"/>
        <v/>
      </c>
      <c r="DE45" s="7" t="str">
        <f t="shared" si="18"/>
        <v/>
      </c>
      <c r="DG45" t="str">
        <f t="shared" si="19"/>
        <v/>
      </c>
      <c r="DM45" s="7" t="str">
        <f t="shared" si="32"/>
        <v/>
      </c>
      <c r="DO45" t="str">
        <f t="shared" si="20"/>
        <v/>
      </c>
      <c r="DU45" s="7" t="str">
        <f t="shared" si="21"/>
        <v/>
      </c>
      <c r="DW45" t="str">
        <f t="shared" si="22"/>
        <v/>
      </c>
      <c r="EC45" s="7" t="str">
        <f t="shared" si="33"/>
        <v/>
      </c>
      <c r="EE45">
        <f t="shared" si="23"/>
        <v>35</v>
      </c>
      <c r="EF45" s="33" t="s">
        <v>298</v>
      </c>
      <c r="EG45" s="27">
        <v>6211175.0499999998</v>
      </c>
      <c r="EH45" s="27">
        <v>227684487.49200001</v>
      </c>
      <c r="EI45" s="27">
        <v>5672823.1069999989</v>
      </c>
      <c r="EJ45" s="27">
        <v>206377051.31700003</v>
      </c>
      <c r="EK45" s="7">
        <f t="shared" si="34"/>
        <v>227684487.49200001</v>
      </c>
      <c r="EM45" t="str">
        <f t="shared" si="24"/>
        <v/>
      </c>
      <c r="ES45" s="27" t="str">
        <f t="shared" si="25"/>
        <v/>
      </c>
      <c r="EU45" s="27">
        <f t="shared" si="26"/>
        <v>36</v>
      </c>
      <c r="EV45" s="33" t="s">
        <v>331</v>
      </c>
      <c r="EW45" s="27">
        <v>2393555.9250000007</v>
      </c>
      <c r="EX45" s="27">
        <v>433417388.4569999</v>
      </c>
      <c r="EY45" s="27">
        <v>2597401.0240000011</v>
      </c>
      <c r="EZ45" s="27">
        <v>395603707.48899996</v>
      </c>
      <c r="FA45" s="7">
        <f t="shared" si="27"/>
        <v>433417388.4569999</v>
      </c>
    </row>
    <row r="46" spans="5:163" ht="15.75" x14ac:dyDescent="0.25">
      <c r="E46">
        <f t="shared" si="0"/>
        <v>37</v>
      </c>
      <c r="F46" s="33" t="s">
        <v>230</v>
      </c>
      <c r="G46" s="27">
        <v>400469.6</v>
      </c>
      <c r="H46" s="27">
        <v>7918046</v>
      </c>
      <c r="I46" s="27">
        <v>560012.30000000005</v>
      </c>
      <c r="J46" s="27">
        <v>10819364.478</v>
      </c>
      <c r="K46" s="7">
        <f t="shared" si="28"/>
        <v>7918046</v>
      </c>
      <c r="M46">
        <f t="shared" si="29"/>
        <v>36</v>
      </c>
      <c r="N46" s="33" t="s">
        <v>238</v>
      </c>
      <c r="O46" s="27">
        <v>10101.316000000001</v>
      </c>
      <c r="P46" s="27">
        <v>13193460.309999999</v>
      </c>
      <c r="Q46" s="27">
        <v>15133.919</v>
      </c>
      <c r="R46" s="27">
        <v>13843638.868000003</v>
      </c>
      <c r="S46" s="7">
        <f t="shared" si="1"/>
        <v>13193460.309999999</v>
      </c>
      <c r="U46" t="str">
        <f t="shared" si="2"/>
        <v/>
      </c>
      <c r="AA46" s="27" t="str">
        <f t="shared" si="3"/>
        <v/>
      </c>
      <c r="AC46" t="str">
        <f t="shared" si="4"/>
        <v/>
      </c>
      <c r="AI46" s="7" t="str">
        <f t="shared" si="30"/>
        <v/>
      </c>
      <c r="AK46" t="str">
        <f t="shared" si="5"/>
        <v/>
      </c>
      <c r="AQ46" s="7" t="str">
        <f t="shared" si="6"/>
        <v/>
      </c>
      <c r="AS46" t="str">
        <f t="shared" si="7"/>
        <v/>
      </c>
      <c r="AY46" s="7" t="str">
        <f t="shared" si="8"/>
        <v/>
      </c>
      <c r="BA46">
        <f t="shared" si="9"/>
        <v>36</v>
      </c>
      <c r="BB46" s="33" t="s">
        <v>301</v>
      </c>
      <c r="BC46" s="27">
        <v>133109.37</v>
      </c>
      <c r="BD46" s="27">
        <v>11672456.525999999</v>
      </c>
      <c r="BE46" s="27">
        <v>228869.91999999998</v>
      </c>
      <c r="BF46" s="27">
        <v>11174373.642000001</v>
      </c>
      <c r="BG46" s="7">
        <f t="shared" si="10"/>
        <v>11672456.525999999</v>
      </c>
      <c r="BI46" t="str">
        <f t="shared" si="11"/>
        <v/>
      </c>
      <c r="BO46" s="27" t="str">
        <f t="shared" si="12"/>
        <v/>
      </c>
      <c r="BQ46" s="27">
        <f t="shared" si="13"/>
        <v>37</v>
      </c>
      <c r="BR46" s="33" t="s">
        <v>176</v>
      </c>
      <c r="BS46" s="27">
        <v>145301.25599999999</v>
      </c>
      <c r="BT46" s="27">
        <v>19662199.530000001</v>
      </c>
      <c r="BU46" s="27">
        <v>193466.35</v>
      </c>
      <c r="BV46" s="27">
        <v>21837300.98</v>
      </c>
      <c r="BW46" s="27">
        <f t="shared" si="14"/>
        <v>19662199.530000001</v>
      </c>
      <c r="CH46" s="27">
        <f t="shared" si="15"/>
        <v>36</v>
      </c>
      <c r="CI46" s="33" t="s">
        <v>235</v>
      </c>
      <c r="CJ46" s="27">
        <v>2537743.102</v>
      </c>
      <c r="CK46" s="27">
        <v>109419910.905</v>
      </c>
      <c r="CL46" s="27">
        <v>1663908.3829999999</v>
      </c>
      <c r="CM46" s="27">
        <v>75939545.756999999</v>
      </c>
      <c r="CN46" s="7">
        <f t="shared" si="16"/>
        <v>109419910.905</v>
      </c>
      <c r="CQ46">
        <f t="shared" si="31"/>
        <v>36</v>
      </c>
      <c r="CR46" s="33" t="s">
        <v>275</v>
      </c>
      <c r="CS46" s="27">
        <v>4814902.504999999</v>
      </c>
      <c r="CT46" s="27">
        <v>286245555.22999996</v>
      </c>
      <c r="CU46" s="27">
        <v>11538015.637999997</v>
      </c>
      <c r="CV46" s="27">
        <v>603328210.079</v>
      </c>
      <c r="CW46" s="7">
        <f t="shared" si="35"/>
        <v>286245555.22999996</v>
      </c>
      <c r="CY46" t="str">
        <f t="shared" si="17"/>
        <v/>
      </c>
      <c r="DE46" s="7" t="str">
        <f t="shared" si="18"/>
        <v/>
      </c>
      <c r="DG46" t="str">
        <f t="shared" si="19"/>
        <v/>
      </c>
      <c r="DM46" s="7" t="str">
        <f t="shared" si="32"/>
        <v/>
      </c>
      <c r="DO46" t="str">
        <f t="shared" si="20"/>
        <v/>
      </c>
      <c r="DU46" s="7" t="str">
        <f t="shared" si="21"/>
        <v/>
      </c>
      <c r="DW46" t="str">
        <f t="shared" si="22"/>
        <v/>
      </c>
      <c r="EC46" s="7" t="str">
        <f t="shared" si="33"/>
        <v/>
      </c>
      <c r="EE46">
        <f t="shared" si="23"/>
        <v>36</v>
      </c>
      <c r="EF46" s="33" t="s">
        <v>322</v>
      </c>
      <c r="EG46" s="27">
        <v>4209647.5930000022</v>
      </c>
      <c r="EH46" s="27">
        <v>219717606.07699999</v>
      </c>
      <c r="EI46" s="27">
        <v>4006904.4670000006</v>
      </c>
      <c r="EJ46" s="27">
        <v>211912190.32300004</v>
      </c>
      <c r="EK46" s="7">
        <f t="shared" si="34"/>
        <v>219717606.07699999</v>
      </c>
      <c r="EM46" t="str">
        <f t="shared" si="24"/>
        <v/>
      </c>
      <c r="ES46" s="27" t="str">
        <f t="shared" si="25"/>
        <v/>
      </c>
      <c r="EU46" s="27">
        <f t="shared" si="26"/>
        <v>37</v>
      </c>
      <c r="EV46" s="33" t="s">
        <v>201</v>
      </c>
      <c r="EW46" s="27">
        <v>6922652.1819999991</v>
      </c>
      <c r="EX46" s="27">
        <v>415579351.24299997</v>
      </c>
      <c r="EY46" s="27">
        <v>4706332.6719999984</v>
      </c>
      <c r="EZ46" s="27">
        <v>314677623.66999996</v>
      </c>
      <c r="FA46" s="7">
        <f t="shared" si="27"/>
        <v>415579351.24299997</v>
      </c>
    </row>
    <row r="47" spans="5:163" ht="15.75" x14ac:dyDescent="0.25">
      <c r="E47">
        <f t="shared" si="0"/>
        <v>38</v>
      </c>
      <c r="F47" s="33" t="s">
        <v>231</v>
      </c>
      <c r="G47" s="27">
        <v>125164.048</v>
      </c>
      <c r="H47" s="27">
        <v>7082529.3909999998</v>
      </c>
      <c r="I47" s="27">
        <v>3430.2300000000005</v>
      </c>
      <c r="J47" s="27">
        <v>914465.23</v>
      </c>
      <c r="K47" s="7">
        <f t="shared" si="28"/>
        <v>7082529.3909999998</v>
      </c>
      <c r="M47">
        <f t="shared" si="29"/>
        <v>37</v>
      </c>
      <c r="N47" s="33" t="s">
        <v>164</v>
      </c>
      <c r="O47" s="27">
        <v>108338.28</v>
      </c>
      <c r="P47" s="27">
        <v>12004700.198000001</v>
      </c>
      <c r="Q47" s="27">
        <v>81383.950000000012</v>
      </c>
      <c r="R47" s="27">
        <v>7537317.2310000006</v>
      </c>
      <c r="S47" s="7">
        <f t="shared" si="1"/>
        <v>12004700.198000001</v>
      </c>
      <c r="U47" t="str">
        <f t="shared" si="2"/>
        <v/>
      </c>
      <c r="AA47" s="27" t="str">
        <f t="shared" si="3"/>
        <v/>
      </c>
      <c r="AC47" t="str">
        <f t="shared" si="4"/>
        <v/>
      </c>
      <c r="AI47" s="7" t="str">
        <f t="shared" si="30"/>
        <v/>
      </c>
      <c r="AK47" t="str">
        <f t="shared" si="5"/>
        <v/>
      </c>
      <c r="AQ47" s="7" t="str">
        <f t="shared" si="6"/>
        <v/>
      </c>
      <c r="AS47" t="str">
        <f t="shared" si="7"/>
        <v/>
      </c>
      <c r="AY47" s="7" t="str">
        <f t="shared" si="8"/>
        <v/>
      </c>
      <c r="BA47">
        <f t="shared" si="9"/>
        <v>37</v>
      </c>
      <c r="BB47" s="33" t="s">
        <v>304</v>
      </c>
      <c r="BC47" s="27">
        <v>6199.9599999999991</v>
      </c>
      <c r="BD47" s="27">
        <v>10985842</v>
      </c>
      <c r="BE47" s="27">
        <v>1932.29</v>
      </c>
      <c r="BF47" s="27">
        <v>9848732.7129999995</v>
      </c>
      <c r="BG47" s="7">
        <f t="shared" si="10"/>
        <v>10985842</v>
      </c>
      <c r="BI47" t="str">
        <f t="shared" si="11"/>
        <v/>
      </c>
      <c r="BO47" s="27" t="str">
        <f t="shared" si="12"/>
        <v/>
      </c>
      <c r="BQ47" s="27">
        <f t="shared" si="13"/>
        <v>38</v>
      </c>
      <c r="BR47" s="33" t="s">
        <v>346</v>
      </c>
      <c r="BS47" s="27">
        <v>727202.32000000007</v>
      </c>
      <c r="BT47" s="27">
        <v>18518486.800000001</v>
      </c>
      <c r="BU47" s="27">
        <v>341091</v>
      </c>
      <c r="BV47" s="27">
        <v>15998459.699999999</v>
      </c>
      <c r="BW47" s="27">
        <f t="shared" si="14"/>
        <v>18518486.800000001</v>
      </c>
      <c r="CH47" s="27">
        <f t="shared" si="15"/>
        <v>37</v>
      </c>
      <c r="CI47" s="33" t="s">
        <v>21</v>
      </c>
      <c r="CJ47" s="27">
        <v>518810.13100000005</v>
      </c>
      <c r="CK47" s="27">
        <v>88050826.57599999</v>
      </c>
      <c r="CL47" s="27">
        <v>292511.6610000002</v>
      </c>
      <c r="CM47" s="27">
        <v>53208013</v>
      </c>
      <c r="CN47" s="7">
        <f t="shared" si="16"/>
        <v>88050826.57599999</v>
      </c>
      <c r="CQ47">
        <f t="shared" si="31"/>
        <v>37</v>
      </c>
      <c r="CR47" s="33" t="s">
        <v>165</v>
      </c>
      <c r="CS47" s="27">
        <v>7776334.3939999994</v>
      </c>
      <c r="CT47" s="27">
        <v>249247209.00199997</v>
      </c>
      <c r="CU47" s="27">
        <v>9419551.8129999992</v>
      </c>
      <c r="CV47" s="27">
        <v>321463057.50099999</v>
      </c>
      <c r="CW47" s="7">
        <f t="shared" si="35"/>
        <v>249247209.00199997</v>
      </c>
      <c r="CY47" t="str">
        <f t="shared" si="17"/>
        <v/>
      </c>
      <c r="DE47" s="7" t="str">
        <f t="shared" si="18"/>
        <v/>
      </c>
      <c r="DG47" t="str">
        <f t="shared" si="19"/>
        <v/>
      </c>
      <c r="DM47" s="7" t="str">
        <f t="shared" si="32"/>
        <v/>
      </c>
      <c r="DO47" t="str">
        <f t="shared" si="20"/>
        <v/>
      </c>
      <c r="DU47" s="7" t="str">
        <f t="shared" si="21"/>
        <v/>
      </c>
      <c r="DW47" t="str">
        <f t="shared" si="22"/>
        <v/>
      </c>
      <c r="EC47" s="7" t="str">
        <f t="shared" si="33"/>
        <v/>
      </c>
      <c r="EE47">
        <f t="shared" si="23"/>
        <v>37</v>
      </c>
      <c r="EF47" s="33" t="s">
        <v>291</v>
      </c>
      <c r="EG47" s="27">
        <v>343897.1399999999</v>
      </c>
      <c r="EH47" s="27">
        <v>212391674.50099996</v>
      </c>
      <c r="EI47" s="27">
        <v>292142.80599999992</v>
      </c>
      <c r="EJ47" s="27">
        <v>200891102.69600001</v>
      </c>
      <c r="EK47" s="7">
        <f t="shared" si="34"/>
        <v>212391674.50099996</v>
      </c>
      <c r="EM47" t="str">
        <f t="shared" si="24"/>
        <v/>
      </c>
      <c r="ES47" s="27" t="str">
        <f t="shared" si="25"/>
        <v/>
      </c>
      <c r="EU47" s="27">
        <f t="shared" si="26"/>
        <v>38</v>
      </c>
      <c r="EV47" s="33" t="s">
        <v>102</v>
      </c>
      <c r="EW47" s="27">
        <v>1786161.122</v>
      </c>
      <c r="EX47" s="27">
        <v>386463457.24899995</v>
      </c>
      <c r="EY47" s="27">
        <v>2150788.4129999997</v>
      </c>
      <c r="EZ47" s="27">
        <v>383598467.87399989</v>
      </c>
      <c r="FA47" s="7">
        <f t="shared" si="27"/>
        <v>386463457.24899995</v>
      </c>
    </row>
    <row r="48" spans="5:163" ht="15.75" x14ac:dyDescent="0.25">
      <c r="E48">
        <f t="shared" si="0"/>
        <v>39</v>
      </c>
      <c r="F48" s="33" t="s">
        <v>149</v>
      </c>
      <c r="G48" s="27">
        <v>7893676</v>
      </c>
      <c r="H48" s="27">
        <v>5867671.6880000001</v>
      </c>
      <c r="I48" s="27">
        <v>46240</v>
      </c>
      <c r="J48" s="27">
        <v>259538</v>
      </c>
      <c r="K48" s="7">
        <f t="shared" si="28"/>
        <v>5867671.6880000001</v>
      </c>
      <c r="M48">
        <f t="shared" si="29"/>
        <v>38</v>
      </c>
      <c r="N48" s="33" t="s">
        <v>169</v>
      </c>
      <c r="O48" s="27">
        <v>186012.38</v>
      </c>
      <c r="P48" s="27">
        <v>10303234.942</v>
      </c>
      <c r="Q48" s="27">
        <v>247034.06</v>
      </c>
      <c r="R48" s="27">
        <v>10145259.572000001</v>
      </c>
      <c r="S48" s="7">
        <f t="shared" si="1"/>
        <v>10303234.942</v>
      </c>
      <c r="U48" t="str">
        <f t="shared" si="2"/>
        <v/>
      </c>
      <c r="AA48" s="27" t="str">
        <f t="shared" si="3"/>
        <v/>
      </c>
      <c r="AC48" t="str">
        <f t="shared" si="4"/>
        <v/>
      </c>
      <c r="AI48" s="7" t="str">
        <f t="shared" si="30"/>
        <v/>
      </c>
      <c r="AK48" t="str">
        <f t="shared" si="5"/>
        <v/>
      </c>
      <c r="AQ48" s="7" t="str">
        <f t="shared" si="6"/>
        <v/>
      </c>
      <c r="AS48" t="str">
        <f t="shared" si="7"/>
        <v/>
      </c>
      <c r="AY48" s="7" t="str">
        <f t="shared" si="8"/>
        <v/>
      </c>
      <c r="BA48">
        <f t="shared" si="9"/>
        <v>38</v>
      </c>
      <c r="BB48" s="33" t="s">
        <v>297</v>
      </c>
      <c r="BC48" s="27">
        <v>67401.297999999995</v>
      </c>
      <c r="BD48" s="27">
        <v>9685460.9309999999</v>
      </c>
      <c r="BE48" s="27">
        <v>62160.090000000004</v>
      </c>
      <c r="BF48" s="27">
        <v>8034557.296000001</v>
      </c>
      <c r="BG48" s="7">
        <f t="shared" si="10"/>
        <v>9685460.9309999999</v>
      </c>
      <c r="BI48" t="str">
        <f t="shared" si="11"/>
        <v/>
      </c>
      <c r="BO48" s="27" t="str">
        <f t="shared" si="12"/>
        <v/>
      </c>
      <c r="BQ48" s="27">
        <f t="shared" si="13"/>
        <v>39</v>
      </c>
      <c r="BR48" s="33" t="s">
        <v>183</v>
      </c>
      <c r="BS48" s="27">
        <v>164866.03900000005</v>
      </c>
      <c r="BT48" s="27">
        <v>18278260.377999999</v>
      </c>
      <c r="BU48" s="27">
        <v>905780.99699999986</v>
      </c>
      <c r="BV48" s="27">
        <v>21984155.594999995</v>
      </c>
      <c r="BW48" s="27">
        <f t="shared" si="14"/>
        <v>18278260.377999999</v>
      </c>
      <c r="CH48" s="27">
        <f t="shared" si="15"/>
        <v>38</v>
      </c>
      <c r="CI48" s="33" t="s">
        <v>225</v>
      </c>
      <c r="CJ48" s="27">
        <v>28150623.671</v>
      </c>
      <c r="CK48" s="27">
        <v>79952877.033999994</v>
      </c>
      <c r="CL48" s="27">
        <v>12403471.003</v>
      </c>
      <c r="CM48" s="27">
        <v>46669488.942000002</v>
      </c>
      <c r="CN48" s="7">
        <f t="shared" si="16"/>
        <v>79952877.033999994</v>
      </c>
      <c r="CQ48">
        <f t="shared" si="31"/>
        <v>38</v>
      </c>
      <c r="CR48" s="33" t="s">
        <v>76</v>
      </c>
      <c r="CS48" s="27">
        <v>1264234.9340000001</v>
      </c>
      <c r="CT48" s="27">
        <v>245529502.23200002</v>
      </c>
      <c r="CU48" s="27">
        <v>1219691.0940000003</v>
      </c>
      <c r="CV48" s="27">
        <v>238498070.11499998</v>
      </c>
      <c r="CW48" s="7">
        <f t="shared" si="35"/>
        <v>245529502.23200002</v>
      </c>
      <c r="CY48" t="str">
        <f t="shared" si="17"/>
        <v/>
      </c>
      <c r="DE48" s="7" t="str">
        <f t="shared" si="18"/>
        <v/>
      </c>
      <c r="DG48" t="str">
        <f t="shared" si="19"/>
        <v/>
      </c>
      <c r="DM48" s="7" t="str">
        <f t="shared" si="32"/>
        <v/>
      </c>
      <c r="DO48" t="str">
        <f t="shared" si="20"/>
        <v/>
      </c>
      <c r="DU48" s="7" t="str">
        <f t="shared" si="21"/>
        <v/>
      </c>
      <c r="DW48" t="str">
        <f t="shared" si="22"/>
        <v/>
      </c>
      <c r="EC48" s="7" t="str">
        <f t="shared" si="33"/>
        <v/>
      </c>
      <c r="EE48">
        <f t="shared" si="23"/>
        <v>38</v>
      </c>
      <c r="EF48" s="33" t="s">
        <v>308</v>
      </c>
      <c r="EG48" s="27">
        <v>454873.25400000025</v>
      </c>
      <c r="EH48" s="27">
        <v>163804471.71699998</v>
      </c>
      <c r="EI48" s="27">
        <v>381193.98499999999</v>
      </c>
      <c r="EJ48" s="27">
        <v>140871377.82999992</v>
      </c>
      <c r="EK48" s="7">
        <f t="shared" si="34"/>
        <v>163804471.71699998</v>
      </c>
      <c r="EM48" t="str">
        <f t="shared" si="24"/>
        <v/>
      </c>
      <c r="ES48" s="27" t="str">
        <f t="shared" si="25"/>
        <v/>
      </c>
      <c r="EU48" s="27">
        <f t="shared" si="26"/>
        <v>39</v>
      </c>
      <c r="EV48" s="33" t="s">
        <v>92</v>
      </c>
      <c r="EW48" s="27">
        <v>383411.47000000009</v>
      </c>
      <c r="EX48" s="27">
        <v>380469332.22299999</v>
      </c>
      <c r="EY48" s="27">
        <v>361216.68699999992</v>
      </c>
      <c r="EZ48" s="27">
        <v>369291037.49500024</v>
      </c>
      <c r="FA48" s="7">
        <f t="shared" si="27"/>
        <v>380469332.22299999</v>
      </c>
    </row>
    <row r="49" spans="5:157" ht="15.75" x14ac:dyDescent="0.25">
      <c r="E49" t="str">
        <f t="shared" si="0"/>
        <v/>
      </c>
      <c r="F49" s="33" t="s">
        <v>30</v>
      </c>
      <c r="G49" s="27">
        <v>482863.93000000011</v>
      </c>
      <c r="H49" s="27">
        <v>4427505.209999999</v>
      </c>
      <c r="I49" s="27">
        <v>487508.77900000004</v>
      </c>
      <c r="J49" s="27">
        <v>3540816.0299999993</v>
      </c>
      <c r="K49" s="7" t="str">
        <f t="shared" si="28"/>
        <v/>
      </c>
      <c r="M49">
        <f t="shared" si="29"/>
        <v>39</v>
      </c>
      <c r="N49" s="33" t="s">
        <v>172</v>
      </c>
      <c r="O49" s="27">
        <v>119716.481</v>
      </c>
      <c r="P49" s="27">
        <v>9789937.0129999984</v>
      </c>
      <c r="Q49" s="27">
        <v>70986.767999999996</v>
      </c>
      <c r="R49" s="27">
        <v>5815084.6260000002</v>
      </c>
      <c r="S49" s="7">
        <f t="shared" si="1"/>
        <v>9789937.0129999984</v>
      </c>
      <c r="U49" t="str">
        <f t="shared" si="2"/>
        <v/>
      </c>
      <c r="AA49" s="27" t="str">
        <f t="shared" si="3"/>
        <v/>
      </c>
      <c r="AC49" t="str">
        <f t="shared" si="4"/>
        <v/>
      </c>
      <c r="AI49" s="7" t="str">
        <f t="shared" si="30"/>
        <v/>
      </c>
      <c r="AK49" t="str">
        <f t="shared" si="5"/>
        <v/>
      </c>
      <c r="AQ49" s="7" t="str">
        <f t="shared" si="6"/>
        <v/>
      </c>
      <c r="AS49" t="str">
        <f t="shared" si="7"/>
        <v/>
      </c>
      <c r="AY49" s="7" t="str">
        <f t="shared" si="8"/>
        <v/>
      </c>
      <c r="BA49">
        <f t="shared" si="9"/>
        <v>39</v>
      </c>
      <c r="BB49" s="33" t="s">
        <v>305</v>
      </c>
      <c r="BC49" s="27">
        <v>66236.040000000008</v>
      </c>
      <c r="BD49" s="27">
        <v>6871343.0080000004</v>
      </c>
      <c r="BE49" s="27">
        <v>72574.63400000002</v>
      </c>
      <c r="BF49" s="27">
        <v>6987484.4989999998</v>
      </c>
      <c r="BG49" s="7">
        <f t="shared" si="10"/>
        <v>6871343.0080000004</v>
      </c>
      <c r="BI49" t="str">
        <f t="shared" si="11"/>
        <v/>
      </c>
      <c r="BO49" s="27" t="str">
        <f t="shared" si="12"/>
        <v/>
      </c>
      <c r="BQ49" s="27">
        <f t="shared" si="13"/>
        <v>40</v>
      </c>
      <c r="BR49" s="33" t="s">
        <v>112</v>
      </c>
      <c r="BS49" s="27">
        <v>18042.546999999995</v>
      </c>
      <c r="BT49" s="27">
        <v>12523108.999</v>
      </c>
      <c r="BU49" s="27">
        <v>9907.0550000000021</v>
      </c>
      <c r="BV49" s="27">
        <v>21123841.113000002</v>
      </c>
      <c r="BW49" s="27">
        <f t="shared" si="14"/>
        <v>12523108.999</v>
      </c>
      <c r="CH49" s="27">
        <f t="shared" si="15"/>
        <v>39</v>
      </c>
      <c r="CI49" s="33" t="s">
        <v>27</v>
      </c>
      <c r="CJ49" s="27">
        <v>2167287.2049999996</v>
      </c>
      <c r="CK49" s="27">
        <v>61325085.09799999</v>
      </c>
      <c r="CL49" s="27">
        <v>2156041.4290000005</v>
      </c>
      <c r="CM49" s="27">
        <v>63670505.931000002</v>
      </c>
      <c r="CN49" s="7">
        <f t="shared" si="16"/>
        <v>61325085.09799999</v>
      </c>
      <c r="CQ49">
        <f t="shared" si="31"/>
        <v>39</v>
      </c>
      <c r="CR49" s="33" t="s">
        <v>264</v>
      </c>
      <c r="CS49" s="27">
        <v>3883604.9190000002</v>
      </c>
      <c r="CT49" s="27">
        <v>242891361.78399995</v>
      </c>
      <c r="CU49" s="27">
        <v>2973770.1319999993</v>
      </c>
      <c r="CV49" s="27">
        <v>368640793.06300008</v>
      </c>
      <c r="CW49" s="7">
        <f t="shared" si="35"/>
        <v>242891361.78399995</v>
      </c>
      <c r="CY49" t="str">
        <f t="shared" si="17"/>
        <v/>
      </c>
      <c r="DE49" s="7" t="str">
        <f t="shared" si="18"/>
        <v/>
      </c>
      <c r="DG49" t="str">
        <f t="shared" si="19"/>
        <v/>
      </c>
      <c r="DM49" s="7" t="str">
        <f t="shared" si="32"/>
        <v/>
      </c>
      <c r="DO49" t="str">
        <f t="shared" si="20"/>
        <v/>
      </c>
      <c r="DU49" s="7" t="str">
        <f t="shared" si="21"/>
        <v/>
      </c>
      <c r="DW49" t="str">
        <f t="shared" si="22"/>
        <v/>
      </c>
      <c r="EC49" s="7" t="str">
        <f t="shared" si="33"/>
        <v/>
      </c>
      <c r="EE49">
        <f t="shared" si="23"/>
        <v>39</v>
      </c>
      <c r="EF49" s="33" t="s">
        <v>290</v>
      </c>
      <c r="EG49" s="27">
        <v>1137724.8350000004</v>
      </c>
      <c r="EH49" s="27">
        <v>140641973.92700002</v>
      </c>
      <c r="EI49" s="27">
        <v>1055907.3759999995</v>
      </c>
      <c r="EJ49" s="27">
        <v>183513848.766</v>
      </c>
      <c r="EK49" s="7">
        <f t="shared" si="34"/>
        <v>140641973.92700002</v>
      </c>
      <c r="EM49" t="str">
        <f t="shared" si="24"/>
        <v/>
      </c>
      <c r="ES49" s="27" t="str">
        <f t="shared" si="25"/>
        <v/>
      </c>
      <c r="EU49" s="27">
        <f t="shared" si="26"/>
        <v>40</v>
      </c>
      <c r="EV49" s="33" t="s">
        <v>349</v>
      </c>
      <c r="EW49" s="27">
        <v>6493621.8849999979</v>
      </c>
      <c r="EX49" s="27">
        <v>343979898.32400006</v>
      </c>
      <c r="EY49" s="27">
        <v>5475716.7530000005</v>
      </c>
      <c r="EZ49" s="27">
        <v>377654327.19800007</v>
      </c>
      <c r="FA49" s="7">
        <f t="shared" si="27"/>
        <v>343979898.32400006</v>
      </c>
    </row>
    <row r="50" spans="5:157" ht="15.75" x14ac:dyDescent="0.25">
      <c r="E50">
        <f t="shared" si="0"/>
        <v>40</v>
      </c>
      <c r="F50" s="33" t="s">
        <v>233</v>
      </c>
      <c r="G50" s="27">
        <v>29289</v>
      </c>
      <c r="H50" s="27">
        <v>4262387.3039999995</v>
      </c>
      <c r="I50" s="27">
        <v>45834.8</v>
      </c>
      <c r="J50" s="27">
        <v>6940405.1650000019</v>
      </c>
      <c r="K50" s="7">
        <f t="shared" si="28"/>
        <v>4262387.3039999995</v>
      </c>
      <c r="M50">
        <f t="shared" si="29"/>
        <v>40</v>
      </c>
      <c r="N50" s="33" t="s">
        <v>239</v>
      </c>
      <c r="O50" s="27">
        <v>52186.062000000005</v>
      </c>
      <c r="P50" s="27">
        <v>9283506.9999999981</v>
      </c>
      <c r="Q50" s="27">
        <v>47227.975000000006</v>
      </c>
      <c r="R50" s="27">
        <v>11395128.135000002</v>
      </c>
      <c r="S50" s="7">
        <f t="shared" si="1"/>
        <v>9283506.9999999981</v>
      </c>
      <c r="U50" t="str">
        <f t="shared" si="2"/>
        <v/>
      </c>
      <c r="AA50" s="27" t="str">
        <f t="shared" si="3"/>
        <v/>
      </c>
      <c r="AC50" t="str">
        <f t="shared" si="4"/>
        <v/>
      </c>
      <c r="AI50" s="7" t="str">
        <f t="shared" si="30"/>
        <v/>
      </c>
      <c r="AK50" t="str">
        <f t="shared" si="5"/>
        <v/>
      </c>
      <c r="AQ50" s="7" t="str">
        <f t="shared" si="6"/>
        <v/>
      </c>
      <c r="AS50" t="str">
        <f t="shared" si="7"/>
        <v/>
      </c>
      <c r="AY50" s="7" t="str">
        <f t="shared" si="8"/>
        <v/>
      </c>
      <c r="BA50">
        <f t="shared" si="9"/>
        <v>40</v>
      </c>
      <c r="BB50" s="33" t="s">
        <v>298</v>
      </c>
      <c r="BC50" s="27">
        <v>500363.83499999996</v>
      </c>
      <c r="BD50" s="27">
        <v>6010347.6569999997</v>
      </c>
      <c r="BE50" s="27">
        <v>256195.58399999997</v>
      </c>
      <c r="BF50" s="27">
        <v>4391027.8149999995</v>
      </c>
      <c r="BG50" s="7">
        <f t="shared" si="10"/>
        <v>6010347.6569999997</v>
      </c>
      <c r="BI50" t="str">
        <f t="shared" si="11"/>
        <v/>
      </c>
      <c r="BO50" s="27" t="str">
        <f t="shared" si="12"/>
        <v/>
      </c>
      <c r="BQ50" s="27">
        <f t="shared" si="13"/>
        <v>41</v>
      </c>
      <c r="BR50" s="33" t="s">
        <v>340</v>
      </c>
      <c r="BS50" s="27">
        <v>126511.3</v>
      </c>
      <c r="BT50" s="27">
        <v>12228658</v>
      </c>
      <c r="BU50" s="27">
        <v>22646</v>
      </c>
      <c r="BV50" s="27">
        <v>2475510</v>
      </c>
      <c r="BW50" s="27">
        <f t="shared" si="14"/>
        <v>12228658</v>
      </c>
      <c r="CH50" s="27">
        <f t="shared" si="15"/>
        <v>40</v>
      </c>
      <c r="CI50" s="33" t="s">
        <v>226</v>
      </c>
      <c r="CJ50" s="27">
        <v>10251147.151000001</v>
      </c>
      <c r="CK50" s="27">
        <v>52049052</v>
      </c>
      <c r="CL50" s="27">
        <v>6622735.5500000017</v>
      </c>
      <c r="CM50" s="27">
        <v>32739387.5</v>
      </c>
      <c r="CN50" s="7">
        <f t="shared" si="16"/>
        <v>52049052</v>
      </c>
      <c r="CQ50">
        <f t="shared" si="31"/>
        <v>40</v>
      </c>
      <c r="CR50" s="33" t="s">
        <v>277</v>
      </c>
      <c r="CS50" s="27">
        <v>6883544.9789999994</v>
      </c>
      <c r="CT50" s="27">
        <v>233701357.32599995</v>
      </c>
      <c r="CU50" s="27">
        <v>6171093.7400000002</v>
      </c>
      <c r="CV50" s="27">
        <v>208440411.081</v>
      </c>
      <c r="CW50" s="7">
        <f t="shared" si="35"/>
        <v>233701357.32599995</v>
      </c>
      <c r="CY50" t="str">
        <f t="shared" si="17"/>
        <v/>
      </c>
      <c r="DE50" s="7" t="str">
        <f t="shared" si="18"/>
        <v/>
      </c>
      <c r="DG50" t="str">
        <f t="shared" si="19"/>
        <v/>
      </c>
      <c r="DM50" s="7" t="str">
        <f t="shared" si="32"/>
        <v/>
      </c>
      <c r="DO50" t="str">
        <f t="shared" si="20"/>
        <v/>
      </c>
      <c r="DU50" s="7" t="str">
        <f t="shared" si="21"/>
        <v/>
      </c>
      <c r="DW50" t="str">
        <f t="shared" si="22"/>
        <v/>
      </c>
      <c r="EC50" s="7" t="str">
        <f t="shared" si="33"/>
        <v/>
      </c>
      <c r="EE50">
        <f t="shared" si="23"/>
        <v>40</v>
      </c>
      <c r="EF50" s="33" t="s">
        <v>292</v>
      </c>
      <c r="EG50" s="27">
        <v>1289705.9910000002</v>
      </c>
      <c r="EH50" s="27">
        <v>140234427.41499996</v>
      </c>
      <c r="EI50" s="27">
        <v>1946010.5970000008</v>
      </c>
      <c r="EJ50" s="27">
        <v>125683556.77399993</v>
      </c>
      <c r="EK50" s="7">
        <f t="shared" si="34"/>
        <v>140234427.41499996</v>
      </c>
      <c r="EM50" t="str">
        <f t="shared" si="24"/>
        <v/>
      </c>
      <c r="ES50" s="27" t="str">
        <f t="shared" si="25"/>
        <v/>
      </c>
      <c r="EU50" s="27">
        <f t="shared" si="26"/>
        <v>41</v>
      </c>
      <c r="EV50" s="33" t="s">
        <v>180</v>
      </c>
      <c r="EW50" s="27">
        <v>5157583.5980000002</v>
      </c>
      <c r="EX50" s="27">
        <v>335453795.96399999</v>
      </c>
      <c r="EY50" s="27">
        <v>1597323.0209999999</v>
      </c>
      <c r="EZ50" s="27">
        <v>132004220.566</v>
      </c>
      <c r="FA50" s="7">
        <f t="shared" si="27"/>
        <v>335453795.96399999</v>
      </c>
    </row>
    <row r="51" spans="5:157" ht="15.75" x14ac:dyDescent="0.25">
      <c r="E51">
        <f t="shared" si="0"/>
        <v>41</v>
      </c>
      <c r="F51" s="33" t="s">
        <v>194</v>
      </c>
      <c r="G51" s="27">
        <v>10966</v>
      </c>
      <c r="H51" s="27">
        <v>2143691</v>
      </c>
      <c r="I51" s="27">
        <v>21910</v>
      </c>
      <c r="J51" s="27">
        <v>4624233</v>
      </c>
      <c r="K51" s="7">
        <f t="shared" si="28"/>
        <v>2143691</v>
      </c>
      <c r="M51">
        <f t="shared" si="29"/>
        <v>41</v>
      </c>
      <c r="N51" s="33" t="s">
        <v>163</v>
      </c>
      <c r="O51" s="27">
        <v>31171.489000000001</v>
      </c>
      <c r="P51" s="27">
        <v>7969462.703999998</v>
      </c>
      <c r="Q51" s="27">
        <v>49455.658000000003</v>
      </c>
      <c r="R51" s="27">
        <v>18868781.392000001</v>
      </c>
      <c r="S51" s="7">
        <f t="shared" si="1"/>
        <v>7969462.703999998</v>
      </c>
      <c r="U51" t="str">
        <f t="shared" si="2"/>
        <v/>
      </c>
      <c r="AA51" s="27" t="str">
        <f t="shared" si="3"/>
        <v/>
      </c>
      <c r="AC51" t="str">
        <f t="shared" si="4"/>
        <v/>
      </c>
      <c r="AI51" s="7" t="str">
        <f t="shared" si="30"/>
        <v/>
      </c>
      <c r="AK51" t="str">
        <f t="shared" si="5"/>
        <v/>
      </c>
      <c r="AQ51" s="7" t="str">
        <f t="shared" si="6"/>
        <v/>
      </c>
      <c r="AS51" t="str">
        <f t="shared" si="7"/>
        <v/>
      </c>
      <c r="AY51" s="7" t="str">
        <f t="shared" si="8"/>
        <v/>
      </c>
      <c r="BA51">
        <f t="shared" si="9"/>
        <v>41</v>
      </c>
      <c r="BB51" s="33" t="s">
        <v>293</v>
      </c>
      <c r="BC51" s="27">
        <v>11627.088000000002</v>
      </c>
      <c r="BD51" s="27">
        <v>5214179.4480000008</v>
      </c>
      <c r="BE51" s="27">
        <v>5856.0899999999992</v>
      </c>
      <c r="BF51" s="27">
        <v>3269455.4070000001</v>
      </c>
      <c r="BG51" s="7">
        <f t="shared" si="10"/>
        <v>5214179.4480000008</v>
      </c>
      <c r="BI51" t="str">
        <f t="shared" si="11"/>
        <v/>
      </c>
      <c r="BO51" s="27" t="str">
        <f t="shared" si="12"/>
        <v/>
      </c>
      <c r="BQ51" s="27">
        <f t="shared" si="13"/>
        <v>42</v>
      </c>
      <c r="BR51" s="33" t="s">
        <v>179</v>
      </c>
      <c r="BS51" s="27">
        <v>263627.93800000002</v>
      </c>
      <c r="BT51" s="27">
        <v>11532759.645000001</v>
      </c>
      <c r="BU51" s="27">
        <v>39969.673999999999</v>
      </c>
      <c r="BV51" s="27">
        <v>17506513.295999996</v>
      </c>
      <c r="BW51" s="27">
        <f t="shared" si="14"/>
        <v>11532759.645000001</v>
      </c>
      <c r="CH51" s="27">
        <f t="shared" si="15"/>
        <v>41</v>
      </c>
      <c r="CI51" s="33" t="s">
        <v>231</v>
      </c>
      <c r="CJ51" s="27">
        <v>2002661.7</v>
      </c>
      <c r="CK51" s="27">
        <v>44659928.114999995</v>
      </c>
      <c r="CL51" s="27">
        <v>2369609.1300000004</v>
      </c>
      <c r="CM51" s="27">
        <v>48255494</v>
      </c>
      <c r="CN51" s="7">
        <f t="shared" si="16"/>
        <v>44659928.114999995</v>
      </c>
      <c r="CQ51">
        <f t="shared" si="31"/>
        <v>41</v>
      </c>
      <c r="CR51" s="33" t="s">
        <v>170</v>
      </c>
      <c r="CS51" s="27">
        <v>2791873.6160000004</v>
      </c>
      <c r="CT51" s="27">
        <v>232357221.98499998</v>
      </c>
      <c r="CU51" s="27">
        <v>2464583.566000001</v>
      </c>
      <c r="CV51" s="27">
        <v>216223405.69600001</v>
      </c>
      <c r="CW51" s="7">
        <f t="shared" si="35"/>
        <v>232357221.98499998</v>
      </c>
      <c r="CY51" t="str">
        <f t="shared" si="17"/>
        <v/>
      </c>
      <c r="DE51" s="7" t="str">
        <f t="shared" si="18"/>
        <v/>
      </c>
      <c r="DG51" t="str">
        <f t="shared" si="19"/>
        <v/>
      </c>
      <c r="DM51" s="7" t="str">
        <f t="shared" si="32"/>
        <v/>
      </c>
      <c r="DO51" t="str">
        <f t="shared" si="20"/>
        <v/>
      </c>
      <c r="DU51" s="7" t="str">
        <f t="shared" si="21"/>
        <v/>
      </c>
      <c r="DW51" t="str">
        <f t="shared" si="22"/>
        <v/>
      </c>
      <c r="EC51" s="7" t="str">
        <f t="shared" si="33"/>
        <v/>
      </c>
      <c r="EE51">
        <f t="shared" si="23"/>
        <v>41</v>
      </c>
      <c r="EF51" s="33" t="s">
        <v>305</v>
      </c>
      <c r="EG51" s="27">
        <v>1050553.6379999996</v>
      </c>
      <c r="EH51" s="27">
        <v>116304879.162</v>
      </c>
      <c r="EI51" s="27">
        <v>882918.35400000063</v>
      </c>
      <c r="EJ51" s="27">
        <v>131773022.46799994</v>
      </c>
      <c r="EK51" s="7">
        <f t="shared" si="34"/>
        <v>116304879.162</v>
      </c>
      <c r="EM51" t="str">
        <f t="shared" si="24"/>
        <v/>
      </c>
      <c r="ES51" s="27" t="str">
        <f t="shared" si="25"/>
        <v/>
      </c>
      <c r="EU51" s="27">
        <f t="shared" si="26"/>
        <v>42</v>
      </c>
      <c r="EV51" s="33" t="s">
        <v>204</v>
      </c>
      <c r="EW51" s="27">
        <v>2067441.5399999996</v>
      </c>
      <c r="EX51" s="27">
        <v>298993895.38199991</v>
      </c>
      <c r="EY51" s="27">
        <v>2274339.0869999984</v>
      </c>
      <c r="EZ51" s="27">
        <v>272677511.77399999</v>
      </c>
      <c r="FA51" s="7">
        <f t="shared" si="27"/>
        <v>298993895.38199991</v>
      </c>
    </row>
    <row r="52" spans="5:157" ht="15.75" x14ac:dyDescent="0.25">
      <c r="E52">
        <f t="shared" si="0"/>
        <v>42</v>
      </c>
      <c r="F52" s="33" t="s">
        <v>229</v>
      </c>
      <c r="G52" s="27">
        <v>5772</v>
      </c>
      <c r="H52" s="27">
        <v>751055</v>
      </c>
      <c r="I52" s="27">
        <v>41006.800000000003</v>
      </c>
      <c r="J52" s="27">
        <v>2209646.7199999997</v>
      </c>
      <c r="K52" s="7">
        <f t="shared" si="28"/>
        <v>751055</v>
      </c>
      <c r="M52">
        <f t="shared" si="29"/>
        <v>42</v>
      </c>
      <c r="N52" s="33" t="s">
        <v>166</v>
      </c>
      <c r="O52" s="27">
        <v>72663.892000000007</v>
      </c>
      <c r="P52" s="27">
        <v>7857034.7939999998</v>
      </c>
      <c r="Q52" s="27">
        <v>199924.21999999997</v>
      </c>
      <c r="R52" s="27">
        <v>19016798.02</v>
      </c>
      <c r="S52" s="7">
        <f t="shared" si="1"/>
        <v>7857034.7939999998</v>
      </c>
      <c r="U52" t="str">
        <f t="shared" si="2"/>
        <v/>
      </c>
      <c r="AA52" s="27" t="str">
        <f t="shared" si="3"/>
        <v/>
      </c>
      <c r="AC52" t="str">
        <f t="shared" si="4"/>
        <v/>
      </c>
      <c r="AI52" s="7" t="str">
        <f t="shared" si="30"/>
        <v/>
      </c>
      <c r="AK52" t="str">
        <f t="shared" si="5"/>
        <v/>
      </c>
      <c r="AQ52" s="7" t="str">
        <f t="shared" si="6"/>
        <v/>
      </c>
      <c r="AS52" t="str">
        <f t="shared" si="7"/>
        <v/>
      </c>
      <c r="AY52" s="7" t="str">
        <f t="shared" si="8"/>
        <v/>
      </c>
      <c r="BA52">
        <f t="shared" si="9"/>
        <v>42</v>
      </c>
      <c r="BB52" s="33" t="s">
        <v>308</v>
      </c>
      <c r="BC52" s="27">
        <v>659.43800000000022</v>
      </c>
      <c r="BD52" s="27">
        <v>4800863.9389999993</v>
      </c>
      <c r="BE52" s="27">
        <v>697.35700000000008</v>
      </c>
      <c r="BF52" s="27">
        <v>6025594.0960000008</v>
      </c>
      <c r="BG52" s="7">
        <f t="shared" si="10"/>
        <v>4800863.9389999993</v>
      </c>
      <c r="BI52" t="str">
        <f t="shared" si="11"/>
        <v/>
      </c>
      <c r="BO52" s="27" t="str">
        <f t="shared" si="12"/>
        <v/>
      </c>
      <c r="BQ52" s="27">
        <f t="shared" si="13"/>
        <v>43</v>
      </c>
      <c r="BR52" s="33" t="s">
        <v>110</v>
      </c>
      <c r="BS52" s="27">
        <v>176250.19400000002</v>
      </c>
      <c r="BT52" s="27">
        <v>9581678.8040000014</v>
      </c>
      <c r="BU52" s="27">
        <v>355489.82</v>
      </c>
      <c r="BV52" s="27">
        <v>20432207.350000001</v>
      </c>
      <c r="BW52" s="27">
        <f t="shared" si="14"/>
        <v>9581678.8040000014</v>
      </c>
      <c r="CH52" s="27">
        <f t="shared" si="15"/>
        <v>42</v>
      </c>
      <c r="CI52" s="33" t="s">
        <v>224</v>
      </c>
      <c r="CJ52" s="27">
        <v>6553431.9509999994</v>
      </c>
      <c r="CK52" s="27">
        <v>38916774</v>
      </c>
      <c r="CL52" s="27">
        <v>7818321.6409999998</v>
      </c>
      <c r="CM52" s="27">
        <v>49761617.011</v>
      </c>
      <c r="CN52" s="7">
        <f t="shared" si="16"/>
        <v>38916774</v>
      </c>
      <c r="CQ52">
        <f t="shared" si="31"/>
        <v>42</v>
      </c>
      <c r="CR52" s="33" t="s">
        <v>200</v>
      </c>
      <c r="CS52" s="27">
        <v>30384361.620999999</v>
      </c>
      <c r="CT52" s="27">
        <v>194850458.19300002</v>
      </c>
      <c r="CU52" s="27">
        <v>26544970.732000005</v>
      </c>
      <c r="CV52" s="27">
        <v>177414543</v>
      </c>
      <c r="CW52" s="7">
        <f t="shared" si="35"/>
        <v>194850458.19300002</v>
      </c>
      <c r="CY52" t="str">
        <f t="shared" si="17"/>
        <v/>
      </c>
      <c r="DE52" s="7" t="str">
        <f t="shared" si="18"/>
        <v/>
      </c>
      <c r="DG52" t="str">
        <f t="shared" si="19"/>
        <v/>
      </c>
      <c r="DM52" s="7" t="str">
        <f t="shared" si="32"/>
        <v/>
      </c>
      <c r="DO52" t="str">
        <f t="shared" si="20"/>
        <v/>
      </c>
      <c r="DU52" s="7" t="str">
        <f t="shared" si="21"/>
        <v/>
      </c>
      <c r="DW52" t="str">
        <f t="shared" si="22"/>
        <v/>
      </c>
      <c r="EC52" s="7" t="str">
        <f t="shared" si="33"/>
        <v/>
      </c>
      <c r="EE52">
        <f t="shared" si="23"/>
        <v>42</v>
      </c>
      <c r="EF52" s="33" t="s">
        <v>293</v>
      </c>
      <c r="EG52" s="27">
        <v>1246395.7970000005</v>
      </c>
      <c r="EH52" s="27">
        <v>107287702.32799996</v>
      </c>
      <c r="EI52" s="27">
        <v>1043436.664</v>
      </c>
      <c r="EJ52" s="27">
        <v>79026502.950999931</v>
      </c>
      <c r="EK52" s="7">
        <f t="shared" si="34"/>
        <v>107287702.32799996</v>
      </c>
      <c r="EM52" t="str">
        <f t="shared" si="24"/>
        <v/>
      </c>
      <c r="ES52" s="27" t="str">
        <f t="shared" si="25"/>
        <v/>
      </c>
      <c r="EU52" s="27">
        <f t="shared" si="26"/>
        <v>43</v>
      </c>
      <c r="EV52" s="33" t="s">
        <v>347</v>
      </c>
      <c r="EW52" s="27">
        <v>30697607.479000002</v>
      </c>
      <c r="EX52" s="27">
        <v>252478019.32999998</v>
      </c>
      <c r="EY52" s="27">
        <v>23969769.760999992</v>
      </c>
      <c r="EZ52" s="27">
        <v>210931102.46900001</v>
      </c>
      <c r="FA52" s="7">
        <f t="shared" si="27"/>
        <v>252478019.32999998</v>
      </c>
    </row>
    <row r="53" spans="5:157" ht="15.75" x14ac:dyDescent="0.25">
      <c r="E53">
        <f t="shared" si="0"/>
        <v>43</v>
      </c>
      <c r="F53" s="33" t="s">
        <v>224</v>
      </c>
      <c r="G53" s="27">
        <v>101274.65000000001</v>
      </c>
      <c r="H53" s="27">
        <v>615642.5</v>
      </c>
      <c r="I53" s="27">
        <v>225520.25</v>
      </c>
      <c r="J53" s="27">
        <v>1399077.6600000001</v>
      </c>
      <c r="K53" s="7">
        <f t="shared" si="28"/>
        <v>615642.5</v>
      </c>
      <c r="M53">
        <f t="shared" si="29"/>
        <v>43</v>
      </c>
      <c r="N53" s="33" t="s">
        <v>261</v>
      </c>
      <c r="O53" s="27">
        <v>285249.5</v>
      </c>
      <c r="P53" s="27">
        <v>7582038.2989999996</v>
      </c>
      <c r="Q53" s="27">
        <v>373141.2</v>
      </c>
      <c r="R53" s="27">
        <v>8449156.1050000004</v>
      </c>
      <c r="S53" s="7">
        <f t="shared" si="1"/>
        <v>7582038.2989999996</v>
      </c>
      <c r="U53" t="str">
        <f t="shared" si="2"/>
        <v/>
      </c>
      <c r="AA53" s="27" t="str">
        <f t="shared" si="3"/>
        <v/>
      </c>
      <c r="AC53" t="str">
        <f t="shared" si="4"/>
        <v/>
      </c>
      <c r="AI53" s="7" t="str">
        <f t="shared" si="30"/>
        <v/>
      </c>
      <c r="AK53" t="str">
        <f t="shared" si="5"/>
        <v/>
      </c>
      <c r="AQ53" s="7" t="str">
        <f t="shared" si="6"/>
        <v/>
      </c>
      <c r="AS53" t="str">
        <f t="shared" si="7"/>
        <v/>
      </c>
      <c r="AY53" s="7" t="str">
        <f t="shared" si="8"/>
        <v/>
      </c>
      <c r="BA53">
        <f t="shared" si="9"/>
        <v>43</v>
      </c>
      <c r="BB53" s="33" t="s">
        <v>205</v>
      </c>
      <c r="BC53" s="27">
        <v>49324.78</v>
      </c>
      <c r="BD53" s="27">
        <v>3318125.09</v>
      </c>
      <c r="BE53" s="27">
        <v>79288.114000000016</v>
      </c>
      <c r="BF53" s="27">
        <v>4194498.9380000001</v>
      </c>
      <c r="BG53" s="7">
        <f t="shared" si="10"/>
        <v>3318125.09</v>
      </c>
      <c r="BI53" t="str">
        <f t="shared" si="11"/>
        <v/>
      </c>
      <c r="BO53" s="27" t="str">
        <f t="shared" si="12"/>
        <v/>
      </c>
      <c r="BQ53" s="27">
        <f t="shared" si="13"/>
        <v>44</v>
      </c>
      <c r="BR53" s="33" t="s">
        <v>184</v>
      </c>
      <c r="BS53" s="27">
        <v>94576.03</v>
      </c>
      <c r="BT53" s="27">
        <v>8837313</v>
      </c>
      <c r="BU53" s="27">
        <v>78432.373000000007</v>
      </c>
      <c r="BV53" s="27">
        <v>9168847</v>
      </c>
      <c r="BW53" s="27">
        <f t="shared" si="14"/>
        <v>8837313</v>
      </c>
      <c r="CH53" s="27">
        <f t="shared" si="15"/>
        <v>43</v>
      </c>
      <c r="CI53" s="33" t="s">
        <v>20</v>
      </c>
      <c r="CJ53" s="27">
        <v>121834.70000000001</v>
      </c>
      <c r="CK53" s="27">
        <v>25604652</v>
      </c>
      <c r="CL53" s="27">
        <v>178510.76</v>
      </c>
      <c r="CM53" s="27">
        <v>28451378</v>
      </c>
      <c r="CN53" s="7">
        <f t="shared" si="16"/>
        <v>25604652</v>
      </c>
      <c r="CQ53">
        <f t="shared" si="31"/>
        <v>43</v>
      </c>
      <c r="CR53" s="33" t="s">
        <v>268</v>
      </c>
      <c r="CS53" s="27">
        <v>2035963.5159999994</v>
      </c>
      <c r="CT53" s="27">
        <v>187770426.70899999</v>
      </c>
      <c r="CU53" s="27">
        <v>1747512.2190000007</v>
      </c>
      <c r="CV53" s="27">
        <v>192123624.21799999</v>
      </c>
      <c r="CW53" s="7">
        <f t="shared" si="35"/>
        <v>187770426.70899999</v>
      </c>
      <c r="CY53" t="str">
        <f t="shared" si="17"/>
        <v/>
      </c>
      <c r="DE53" s="7" t="str">
        <f t="shared" si="18"/>
        <v/>
      </c>
      <c r="DG53" t="str">
        <f t="shared" si="19"/>
        <v/>
      </c>
      <c r="DM53" s="7" t="str">
        <f t="shared" si="32"/>
        <v/>
      </c>
      <c r="DO53" t="str">
        <f t="shared" si="20"/>
        <v/>
      </c>
      <c r="DU53" s="7" t="str">
        <f t="shared" si="21"/>
        <v/>
      </c>
      <c r="DW53" t="str">
        <f t="shared" si="22"/>
        <v/>
      </c>
      <c r="EC53" s="7" t="str">
        <f t="shared" si="33"/>
        <v/>
      </c>
      <c r="EE53">
        <f t="shared" si="23"/>
        <v>43</v>
      </c>
      <c r="EF53" s="33" t="s">
        <v>300</v>
      </c>
      <c r="EG53" s="27">
        <v>1200252.281</v>
      </c>
      <c r="EH53" s="27">
        <v>102177480.78600001</v>
      </c>
      <c r="EI53" s="27">
        <v>1300772.5119999996</v>
      </c>
      <c r="EJ53" s="27">
        <v>107776435.706</v>
      </c>
      <c r="EK53" s="7">
        <f t="shared" si="34"/>
        <v>102177480.78600001</v>
      </c>
      <c r="EM53" t="str">
        <f t="shared" si="24"/>
        <v/>
      </c>
      <c r="ES53" s="27" t="str">
        <f t="shared" si="25"/>
        <v/>
      </c>
      <c r="EU53" s="27">
        <f t="shared" si="26"/>
        <v>44</v>
      </c>
      <c r="EV53" s="33" t="s">
        <v>202</v>
      </c>
      <c r="EW53" s="27">
        <v>5427185.345999999</v>
      </c>
      <c r="EX53" s="27">
        <v>241684625.40799999</v>
      </c>
      <c r="EY53" s="27">
        <v>1864484.8569999996</v>
      </c>
      <c r="EZ53" s="27">
        <v>275566961.09099996</v>
      </c>
      <c r="FA53" s="7">
        <f t="shared" si="27"/>
        <v>241684625.40799999</v>
      </c>
    </row>
    <row r="54" spans="5:157" ht="15.75" x14ac:dyDescent="0.25">
      <c r="E54">
        <f t="shared" si="0"/>
        <v>44</v>
      </c>
      <c r="F54" s="33" t="s">
        <v>226</v>
      </c>
      <c r="G54" s="27">
        <v>70495.73</v>
      </c>
      <c r="H54" s="27">
        <v>587373.64</v>
      </c>
      <c r="I54" s="27">
        <v>88548.010000000009</v>
      </c>
      <c r="J54" s="27">
        <v>1070656.4380000001</v>
      </c>
      <c r="K54" s="7">
        <f t="shared" si="28"/>
        <v>587373.64</v>
      </c>
      <c r="M54">
        <f t="shared" si="29"/>
        <v>44</v>
      </c>
      <c r="N54" s="33" t="s">
        <v>253</v>
      </c>
      <c r="O54" s="27">
        <v>4597.3639999999996</v>
      </c>
      <c r="P54" s="27">
        <v>7269163.756000001</v>
      </c>
      <c r="Q54" s="27">
        <v>2419.2399999999998</v>
      </c>
      <c r="R54" s="27">
        <v>4436153.159</v>
      </c>
      <c r="S54" s="7">
        <f t="shared" si="1"/>
        <v>7269163.756000001</v>
      </c>
      <c r="U54" t="str">
        <f t="shared" si="2"/>
        <v/>
      </c>
      <c r="AA54" s="27" t="str">
        <f t="shared" si="3"/>
        <v/>
      </c>
      <c r="AC54" t="str">
        <f t="shared" si="4"/>
        <v/>
      </c>
      <c r="AI54" s="7" t="str">
        <f t="shared" si="30"/>
        <v/>
      </c>
      <c r="AK54" t="str">
        <f t="shared" si="5"/>
        <v/>
      </c>
      <c r="AQ54" s="7" t="str">
        <f t="shared" si="6"/>
        <v/>
      </c>
      <c r="AS54" t="str">
        <f t="shared" si="7"/>
        <v/>
      </c>
      <c r="AY54" s="7" t="str">
        <f t="shared" si="8"/>
        <v/>
      </c>
      <c r="BA54">
        <f t="shared" si="9"/>
        <v>44</v>
      </c>
      <c r="BB54" s="33" t="s">
        <v>318</v>
      </c>
      <c r="BC54" s="27">
        <v>14280.19</v>
      </c>
      <c r="BD54" s="27">
        <v>2665813</v>
      </c>
      <c r="BE54" s="27">
        <v>11198</v>
      </c>
      <c r="BF54" s="27">
        <v>1787610</v>
      </c>
      <c r="BG54" s="7">
        <f t="shared" si="10"/>
        <v>2665813</v>
      </c>
      <c r="BI54" t="str">
        <f t="shared" si="11"/>
        <v/>
      </c>
      <c r="BO54" s="27" t="str">
        <f t="shared" si="12"/>
        <v/>
      </c>
      <c r="BQ54" s="27">
        <f t="shared" si="13"/>
        <v>45</v>
      </c>
      <c r="BR54" s="33" t="s">
        <v>182</v>
      </c>
      <c r="BS54" s="27">
        <v>253560</v>
      </c>
      <c r="BT54" s="27">
        <v>6108084</v>
      </c>
      <c r="BU54" s="27">
        <v>209413.91999999998</v>
      </c>
      <c r="BV54" s="27">
        <v>6078629.1500000004</v>
      </c>
      <c r="BW54" s="27">
        <f t="shared" si="14"/>
        <v>6108084</v>
      </c>
      <c r="CH54" s="27">
        <f t="shared" si="15"/>
        <v>44</v>
      </c>
      <c r="CI54" s="33" t="s">
        <v>228</v>
      </c>
      <c r="CJ54" s="27">
        <v>3211394.3810000001</v>
      </c>
      <c r="CK54" s="27">
        <v>23940404.460000001</v>
      </c>
      <c r="CL54" s="27">
        <v>2099257.2599999998</v>
      </c>
      <c r="CM54" s="27">
        <v>15576480</v>
      </c>
      <c r="CN54" s="7">
        <f t="shared" si="16"/>
        <v>23940404.460000001</v>
      </c>
      <c r="CQ54">
        <f t="shared" si="31"/>
        <v>44</v>
      </c>
      <c r="CR54" s="33" t="s">
        <v>248</v>
      </c>
      <c r="CS54" s="27">
        <v>23268646.004999999</v>
      </c>
      <c r="CT54" s="27">
        <v>173226244.15300003</v>
      </c>
      <c r="CU54" s="27">
        <v>21390857.112999998</v>
      </c>
      <c r="CV54" s="27">
        <v>163996954.13800001</v>
      </c>
      <c r="CW54" s="7">
        <f t="shared" si="35"/>
        <v>173226244.15300003</v>
      </c>
      <c r="CY54" t="str">
        <f t="shared" si="17"/>
        <v/>
      </c>
      <c r="DE54" s="7" t="str">
        <f t="shared" si="18"/>
        <v/>
      </c>
      <c r="DG54" t="str">
        <f t="shared" si="19"/>
        <v/>
      </c>
      <c r="DM54" s="7" t="str">
        <f t="shared" si="32"/>
        <v/>
      </c>
      <c r="DO54" t="str">
        <f t="shared" si="20"/>
        <v/>
      </c>
      <c r="DU54" s="7" t="str">
        <f t="shared" si="21"/>
        <v/>
      </c>
      <c r="DW54" t="str">
        <f t="shared" si="22"/>
        <v/>
      </c>
      <c r="EC54" s="7" t="str">
        <f t="shared" si="33"/>
        <v/>
      </c>
      <c r="EE54">
        <f t="shared" si="23"/>
        <v>44</v>
      </c>
      <c r="EF54" s="33" t="s">
        <v>317</v>
      </c>
      <c r="EG54" s="27">
        <v>1677484.5129999998</v>
      </c>
      <c r="EH54" s="27">
        <v>98208714.50999999</v>
      </c>
      <c r="EI54" s="27">
        <v>1650466.9440000004</v>
      </c>
      <c r="EJ54" s="27">
        <v>101022819.859</v>
      </c>
      <c r="EK54" s="7">
        <f t="shared" si="34"/>
        <v>98208714.50999999</v>
      </c>
      <c r="EM54" t="str">
        <f t="shared" si="24"/>
        <v/>
      </c>
      <c r="ES54" s="27" t="str">
        <f t="shared" si="25"/>
        <v/>
      </c>
      <c r="EU54" s="27">
        <f t="shared" si="26"/>
        <v>45</v>
      </c>
      <c r="EV54" s="33" t="s">
        <v>184</v>
      </c>
      <c r="EW54" s="27">
        <v>1677793.5089999998</v>
      </c>
      <c r="EX54" s="27">
        <v>219942090.10699996</v>
      </c>
      <c r="EY54" s="27">
        <v>1336530.1550000005</v>
      </c>
      <c r="EZ54" s="27">
        <v>387189330.42799991</v>
      </c>
      <c r="FA54" s="7">
        <f t="shared" si="27"/>
        <v>219942090.10699996</v>
      </c>
    </row>
    <row r="55" spans="5:157" ht="15.75" x14ac:dyDescent="0.25">
      <c r="E55">
        <f t="shared" si="0"/>
        <v>45</v>
      </c>
      <c r="F55" s="33" t="s">
        <v>236</v>
      </c>
      <c r="G55" s="27">
        <v>94855.499999999971</v>
      </c>
      <c r="H55" s="27">
        <v>466500.5</v>
      </c>
      <c r="I55" s="27">
        <v>22198.629999999997</v>
      </c>
      <c r="J55" s="27">
        <v>230000.58000000002</v>
      </c>
      <c r="K55" s="7">
        <f t="shared" si="28"/>
        <v>466500.5</v>
      </c>
      <c r="M55">
        <f t="shared" si="29"/>
        <v>45</v>
      </c>
      <c r="N55" s="33" t="s">
        <v>173</v>
      </c>
      <c r="O55" s="27">
        <v>228380.37999999998</v>
      </c>
      <c r="P55" s="27">
        <v>6761020.0099999998</v>
      </c>
      <c r="Q55" s="27">
        <v>1349524.26</v>
      </c>
      <c r="R55" s="27">
        <v>49175267.679999992</v>
      </c>
      <c r="S55" s="7">
        <f t="shared" si="1"/>
        <v>6761020.0099999998</v>
      </c>
      <c r="U55" t="str">
        <f t="shared" si="2"/>
        <v/>
      </c>
      <c r="AA55" s="27" t="str">
        <f t="shared" si="3"/>
        <v/>
      </c>
      <c r="AC55" t="str">
        <f t="shared" si="4"/>
        <v/>
      </c>
      <c r="AI55" s="7" t="str">
        <f t="shared" si="30"/>
        <v/>
      </c>
      <c r="AK55" t="str">
        <f t="shared" si="5"/>
        <v/>
      </c>
      <c r="AQ55" s="7" t="str">
        <f t="shared" si="6"/>
        <v/>
      </c>
      <c r="AS55" t="str">
        <f t="shared" si="7"/>
        <v/>
      </c>
      <c r="AY55" s="7" t="str">
        <f t="shared" si="8"/>
        <v/>
      </c>
      <c r="BA55">
        <f t="shared" si="9"/>
        <v>45</v>
      </c>
      <c r="BB55" s="33" t="s">
        <v>324</v>
      </c>
      <c r="BC55" s="27">
        <v>4905.3359999999993</v>
      </c>
      <c r="BD55" s="27">
        <v>1929915.838</v>
      </c>
      <c r="BE55" s="27">
        <v>11810.139999999998</v>
      </c>
      <c r="BF55" s="27">
        <v>6225794.4359999988</v>
      </c>
      <c r="BG55" s="7">
        <f t="shared" si="10"/>
        <v>1929915.838</v>
      </c>
      <c r="BI55" t="str">
        <f t="shared" si="11"/>
        <v/>
      </c>
      <c r="BO55" s="27" t="str">
        <f t="shared" si="12"/>
        <v/>
      </c>
      <c r="BQ55" s="27">
        <f t="shared" si="13"/>
        <v>46</v>
      </c>
      <c r="BR55" s="33" t="s">
        <v>201</v>
      </c>
      <c r="BS55" s="27">
        <v>27937.32</v>
      </c>
      <c r="BT55" s="27">
        <v>6053303.3370000003</v>
      </c>
      <c r="BU55" s="27">
        <v>20158.5</v>
      </c>
      <c r="BV55" s="27">
        <v>4943110.4350000005</v>
      </c>
      <c r="BW55" s="27">
        <f t="shared" si="14"/>
        <v>6053303.3370000003</v>
      </c>
      <c r="CH55" s="27">
        <f t="shared" si="15"/>
        <v>45</v>
      </c>
      <c r="CI55" s="33" t="s">
        <v>227</v>
      </c>
      <c r="CJ55" s="27">
        <v>304397.98</v>
      </c>
      <c r="CK55" s="27">
        <v>18990424.699999999</v>
      </c>
      <c r="CL55" s="27">
        <v>208072.95</v>
      </c>
      <c r="CM55" s="27">
        <v>11941255.91</v>
      </c>
      <c r="CN55" s="7">
        <f t="shared" si="16"/>
        <v>18990424.699999999</v>
      </c>
      <c r="CQ55">
        <f t="shared" si="31"/>
        <v>45</v>
      </c>
      <c r="CR55" s="33" t="s">
        <v>274</v>
      </c>
      <c r="CS55" s="27">
        <v>1096026.6020000002</v>
      </c>
      <c r="CT55" s="27">
        <v>166312666.01899996</v>
      </c>
      <c r="CU55" s="27">
        <v>1187931.8419999997</v>
      </c>
      <c r="CV55" s="27">
        <v>154894904.01200002</v>
      </c>
      <c r="CW55" s="7">
        <f t="shared" si="35"/>
        <v>166312666.01899996</v>
      </c>
      <c r="CY55" t="str">
        <f t="shared" si="17"/>
        <v/>
      </c>
      <c r="DE55" s="7" t="str">
        <f t="shared" si="18"/>
        <v/>
      </c>
      <c r="DG55" t="str">
        <f t="shared" si="19"/>
        <v/>
      </c>
      <c r="DM55" s="7" t="str">
        <f t="shared" si="32"/>
        <v/>
      </c>
      <c r="DO55" t="str">
        <f t="shared" si="20"/>
        <v/>
      </c>
      <c r="DU55" s="7" t="str">
        <f t="shared" si="21"/>
        <v/>
      </c>
      <c r="DW55" t="str">
        <f t="shared" si="22"/>
        <v/>
      </c>
      <c r="EC55" s="7" t="str">
        <f t="shared" si="33"/>
        <v/>
      </c>
      <c r="EE55">
        <f t="shared" si="23"/>
        <v>45</v>
      </c>
      <c r="EF55" s="33" t="s">
        <v>312</v>
      </c>
      <c r="EG55" s="27">
        <v>502455.67999999982</v>
      </c>
      <c r="EH55" s="27">
        <v>95317678.243999958</v>
      </c>
      <c r="EI55" s="27">
        <v>499072.79800000024</v>
      </c>
      <c r="EJ55" s="27">
        <v>85638618.386000022</v>
      </c>
      <c r="EK55" s="7">
        <f t="shared" si="34"/>
        <v>95317678.243999958</v>
      </c>
      <c r="EM55" t="str">
        <f t="shared" si="24"/>
        <v/>
      </c>
      <c r="ES55" s="27" t="str">
        <f t="shared" si="25"/>
        <v/>
      </c>
      <c r="EU55" s="27">
        <f t="shared" si="26"/>
        <v>46</v>
      </c>
      <c r="EV55" s="33" t="s">
        <v>345</v>
      </c>
      <c r="EW55" s="27">
        <v>974988.31799999985</v>
      </c>
      <c r="EX55" s="27">
        <v>204756513.02700007</v>
      </c>
      <c r="EY55" s="27">
        <v>911295.63000000024</v>
      </c>
      <c r="EZ55" s="27">
        <v>180042863.9690001</v>
      </c>
      <c r="FA55" s="7">
        <f t="shared" si="27"/>
        <v>204756513.02700007</v>
      </c>
    </row>
    <row r="56" spans="5:157" ht="15.75" x14ac:dyDescent="0.25">
      <c r="E56">
        <f t="shared" si="0"/>
        <v>46</v>
      </c>
      <c r="F56" s="33" t="s">
        <v>195</v>
      </c>
      <c r="G56" s="27">
        <v>9791</v>
      </c>
      <c r="H56" s="27">
        <v>346317.59700000001</v>
      </c>
      <c r="I56" s="27">
        <v>11641.4</v>
      </c>
      <c r="J56" s="27">
        <v>365386.14499999996</v>
      </c>
      <c r="K56" s="7">
        <f t="shared" si="28"/>
        <v>346317.59700000001</v>
      </c>
      <c r="M56">
        <f t="shared" si="29"/>
        <v>46</v>
      </c>
      <c r="N56" s="33" t="s">
        <v>245</v>
      </c>
      <c r="O56" s="27">
        <v>171901.65999999997</v>
      </c>
      <c r="P56" s="27">
        <v>6690511.8199999994</v>
      </c>
      <c r="Q56" s="27">
        <v>182092.20800000004</v>
      </c>
      <c r="R56" s="27">
        <v>5134670.1530000009</v>
      </c>
      <c r="S56" s="7">
        <f t="shared" si="1"/>
        <v>6690511.8199999994</v>
      </c>
      <c r="U56" t="str">
        <f t="shared" si="2"/>
        <v/>
      </c>
      <c r="AA56" s="27" t="str">
        <f t="shared" si="3"/>
        <v/>
      </c>
      <c r="AC56" t="str">
        <f t="shared" si="4"/>
        <v/>
      </c>
      <c r="AI56" s="7" t="str">
        <f t="shared" si="30"/>
        <v/>
      </c>
      <c r="AK56" t="str">
        <f t="shared" si="5"/>
        <v/>
      </c>
      <c r="AQ56" s="7" t="str">
        <f t="shared" si="6"/>
        <v/>
      </c>
      <c r="AS56" t="str">
        <f t="shared" si="7"/>
        <v/>
      </c>
      <c r="AY56" s="7" t="str">
        <f t="shared" si="8"/>
        <v/>
      </c>
      <c r="BA56">
        <f t="shared" si="9"/>
        <v>46</v>
      </c>
      <c r="BB56" s="33" t="s">
        <v>187</v>
      </c>
      <c r="BC56" s="27">
        <v>27948.27</v>
      </c>
      <c r="BD56" s="27">
        <v>1347609.71</v>
      </c>
      <c r="BE56" s="27">
        <v>2057.5639999999999</v>
      </c>
      <c r="BF56" s="27">
        <v>88025.036999999997</v>
      </c>
      <c r="BG56" s="7">
        <f t="shared" si="10"/>
        <v>1347609.71</v>
      </c>
      <c r="BI56" t="str">
        <f t="shared" si="11"/>
        <v/>
      </c>
      <c r="BO56" s="27" t="str">
        <f t="shared" si="12"/>
        <v/>
      </c>
      <c r="BQ56" s="27">
        <f t="shared" si="13"/>
        <v>47</v>
      </c>
      <c r="BR56" s="33" t="s">
        <v>202</v>
      </c>
      <c r="BS56" s="27">
        <v>522863.9</v>
      </c>
      <c r="BT56" s="27">
        <v>6018675.1519999998</v>
      </c>
      <c r="BU56" s="27">
        <v>569822.41</v>
      </c>
      <c r="BV56" s="27">
        <v>5935228.3119999999</v>
      </c>
      <c r="BW56" s="27">
        <f t="shared" si="14"/>
        <v>6018675.1519999998</v>
      </c>
      <c r="CH56" s="27">
        <f t="shared" si="15"/>
        <v>46</v>
      </c>
      <c r="CI56" s="33" t="s">
        <v>233</v>
      </c>
      <c r="CJ56" s="27">
        <v>35536</v>
      </c>
      <c r="CK56" s="27">
        <v>15120538</v>
      </c>
      <c r="CL56" s="27">
        <v>9550.11</v>
      </c>
      <c r="CM56" s="27">
        <v>4124876</v>
      </c>
      <c r="CN56" s="7">
        <f t="shared" si="16"/>
        <v>15120538</v>
      </c>
      <c r="CQ56">
        <f t="shared" si="31"/>
        <v>46</v>
      </c>
      <c r="CR56" s="33" t="s">
        <v>260</v>
      </c>
      <c r="CS56" s="27">
        <v>4946876.8879999993</v>
      </c>
      <c r="CT56" s="27">
        <v>146637942.77700001</v>
      </c>
      <c r="CU56" s="27">
        <v>8664748.0909999982</v>
      </c>
      <c r="CV56" s="27">
        <v>328594209.48100001</v>
      </c>
      <c r="CW56" s="7">
        <f t="shared" si="35"/>
        <v>146637942.77700001</v>
      </c>
      <c r="CY56" t="str">
        <f t="shared" si="17"/>
        <v/>
      </c>
      <c r="DE56" s="7" t="str">
        <f t="shared" si="18"/>
        <v/>
      </c>
      <c r="DG56" t="str">
        <f t="shared" si="19"/>
        <v/>
      </c>
      <c r="DM56" s="7" t="str">
        <f t="shared" si="32"/>
        <v/>
      </c>
      <c r="DO56" t="str">
        <f t="shared" si="20"/>
        <v/>
      </c>
      <c r="DU56" s="7" t="str">
        <f t="shared" si="21"/>
        <v/>
      </c>
      <c r="DW56" t="str">
        <f t="shared" si="22"/>
        <v/>
      </c>
      <c r="EC56" s="7" t="str">
        <f t="shared" si="33"/>
        <v/>
      </c>
      <c r="EE56">
        <f t="shared" si="23"/>
        <v>46</v>
      </c>
      <c r="EF56" s="33" t="s">
        <v>311</v>
      </c>
      <c r="EG56" s="27">
        <v>6024493.8329999978</v>
      </c>
      <c r="EH56" s="27">
        <v>91162081.136000052</v>
      </c>
      <c r="EI56" s="27">
        <v>4377656.0610000016</v>
      </c>
      <c r="EJ56" s="27">
        <v>82124613.655000016</v>
      </c>
      <c r="EK56" s="7">
        <f t="shared" si="34"/>
        <v>91162081.136000052</v>
      </c>
      <c r="EM56" t="str">
        <f t="shared" si="24"/>
        <v/>
      </c>
      <c r="ES56" s="27" t="str">
        <f t="shared" si="25"/>
        <v/>
      </c>
      <c r="EU56" s="27">
        <f t="shared" si="26"/>
        <v>47</v>
      </c>
      <c r="EV56" s="33" t="s">
        <v>341</v>
      </c>
      <c r="EW56" s="27">
        <v>2937311.2960000001</v>
      </c>
      <c r="EX56" s="27">
        <v>201869185.67399997</v>
      </c>
      <c r="EY56" s="27">
        <v>1453430.3410000002</v>
      </c>
      <c r="EZ56" s="27">
        <v>115135398.06600003</v>
      </c>
      <c r="FA56" s="7">
        <f t="shared" si="27"/>
        <v>201869185.67399997</v>
      </c>
    </row>
    <row r="57" spans="5:157" ht="15.75" x14ac:dyDescent="0.25">
      <c r="E57">
        <f t="shared" si="0"/>
        <v>47</v>
      </c>
      <c r="F57" s="33" t="s">
        <v>228</v>
      </c>
      <c r="G57" s="27">
        <v>21212.5</v>
      </c>
      <c r="H57" s="27">
        <v>292351.38</v>
      </c>
      <c r="I57" s="27">
        <v>228228.9</v>
      </c>
      <c r="J57" s="27">
        <v>1207156.6100000001</v>
      </c>
      <c r="K57" s="7">
        <f t="shared" si="28"/>
        <v>292351.38</v>
      </c>
      <c r="M57">
        <f t="shared" si="29"/>
        <v>47</v>
      </c>
      <c r="N57" s="33" t="s">
        <v>165</v>
      </c>
      <c r="O57" s="27">
        <v>52334.179999999993</v>
      </c>
      <c r="P57" s="27">
        <v>5857591.1799999997</v>
      </c>
      <c r="Q57" s="27">
        <v>154932.65999999997</v>
      </c>
      <c r="R57" s="27">
        <v>17179793.029999997</v>
      </c>
      <c r="S57" s="7">
        <f t="shared" si="1"/>
        <v>5857591.1799999997</v>
      </c>
      <c r="U57" t="str">
        <f t="shared" si="2"/>
        <v/>
      </c>
      <c r="AA57" s="27" t="str">
        <f t="shared" si="3"/>
        <v/>
      </c>
      <c r="AC57" t="str">
        <f t="shared" si="4"/>
        <v/>
      </c>
      <c r="AI57" s="7" t="str">
        <f t="shared" si="30"/>
        <v/>
      </c>
      <c r="AK57" t="str">
        <f t="shared" si="5"/>
        <v/>
      </c>
      <c r="AQ57" s="7" t="str">
        <f t="shared" si="6"/>
        <v/>
      </c>
      <c r="AS57" t="str">
        <f t="shared" si="7"/>
        <v/>
      </c>
      <c r="AY57" s="7" t="str">
        <f t="shared" si="8"/>
        <v/>
      </c>
      <c r="BA57">
        <f t="shared" si="9"/>
        <v>47</v>
      </c>
      <c r="BB57" s="33" t="s">
        <v>300</v>
      </c>
      <c r="BC57" s="27">
        <v>2947.2860000000001</v>
      </c>
      <c r="BD57" s="27">
        <v>1309042.0440000002</v>
      </c>
      <c r="BE57" s="27">
        <v>1686.4259999999999</v>
      </c>
      <c r="BF57" s="27">
        <v>995232.23700000008</v>
      </c>
      <c r="BG57" s="7">
        <f t="shared" si="10"/>
        <v>1309042.0440000002</v>
      </c>
      <c r="BI57" t="str">
        <f t="shared" si="11"/>
        <v/>
      </c>
      <c r="BO57" s="27" t="str">
        <f t="shared" si="12"/>
        <v/>
      </c>
      <c r="BQ57" s="27">
        <f t="shared" si="13"/>
        <v>48</v>
      </c>
      <c r="BR57" s="33" t="s">
        <v>203</v>
      </c>
      <c r="BS57" s="27">
        <v>6630.0599999999995</v>
      </c>
      <c r="BT57" s="27">
        <v>5743971.3889999995</v>
      </c>
      <c r="BU57" s="27">
        <v>627617.79700000002</v>
      </c>
      <c r="BV57" s="27">
        <v>32283289.612</v>
      </c>
      <c r="BW57" s="27">
        <f t="shared" si="14"/>
        <v>5743971.3889999995</v>
      </c>
      <c r="CH57" s="27">
        <f t="shared" si="15"/>
        <v>47</v>
      </c>
      <c r="CI57" s="33" t="s">
        <v>229</v>
      </c>
      <c r="CJ57" s="27">
        <v>340321.38599999994</v>
      </c>
      <c r="CK57" s="27">
        <v>13598925.603</v>
      </c>
      <c r="CL57" s="27">
        <v>318131.90399999998</v>
      </c>
      <c r="CM57" s="27">
        <v>13656153</v>
      </c>
      <c r="CN57" s="7">
        <f t="shared" si="16"/>
        <v>13598925.603</v>
      </c>
      <c r="CQ57">
        <f t="shared" si="31"/>
        <v>47</v>
      </c>
      <c r="CR57" s="33" t="s">
        <v>238</v>
      </c>
      <c r="CS57" s="27">
        <v>388569.37700000021</v>
      </c>
      <c r="CT57" s="27">
        <v>139817909.03200001</v>
      </c>
      <c r="CU57" s="27">
        <v>816281.70600000024</v>
      </c>
      <c r="CV57" s="27">
        <v>187120296.09100011</v>
      </c>
      <c r="CW57" s="7">
        <f t="shared" si="35"/>
        <v>139817909.03200001</v>
      </c>
      <c r="CY57" t="str">
        <f t="shared" si="17"/>
        <v/>
      </c>
      <c r="DE57" s="7" t="str">
        <f t="shared" si="18"/>
        <v/>
      </c>
      <c r="DG57" t="str">
        <f t="shared" si="19"/>
        <v/>
      </c>
      <c r="DM57" s="7" t="str">
        <f t="shared" si="32"/>
        <v/>
      </c>
      <c r="DO57" t="str">
        <f t="shared" si="20"/>
        <v/>
      </c>
      <c r="DU57" s="7" t="str">
        <f t="shared" si="21"/>
        <v/>
      </c>
      <c r="DW57" t="str">
        <f t="shared" si="22"/>
        <v/>
      </c>
      <c r="EC57" s="7" t="str">
        <f t="shared" si="33"/>
        <v/>
      </c>
      <c r="EE57">
        <f t="shared" si="23"/>
        <v>47</v>
      </c>
      <c r="EF57" s="33" t="s">
        <v>299</v>
      </c>
      <c r="EG57" s="27">
        <v>25655.846000000005</v>
      </c>
      <c r="EH57" s="27">
        <v>82365610.97299993</v>
      </c>
      <c r="EI57" s="27">
        <v>51174.28</v>
      </c>
      <c r="EJ57" s="27">
        <v>29089683.305000011</v>
      </c>
      <c r="EK57" s="7">
        <f t="shared" si="34"/>
        <v>82365610.97299993</v>
      </c>
      <c r="EM57" t="str">
        <f t="shared" si="24"/>
        <v/>
      </c>
      <c r="ES57" s="27" t="str">
        <f t="shared" si="25"/>
        <v/>
      </c>
      <c r="EU57" s="27">
        <f t="shared" si="26"/>
        <v>48</v>
      </c>
      <c r="EV57" s="33" t="s">
        <v>339</v>
      </c>
      <c r="EW57" s="27">
        <v>2514827.8840000001</v>
      </c>
      <c r="EX57" s="27">
        <v>178074224.41899994</v>
      </c>
      <c r="EY57" s="27">
        <v>6136443.292000006</v>
      </c>
      <c r="EZ57" s="27">
        <v>319679558.81100011</v>
      </c>
      <c r="FA57" s="7">
        <f t="shared" si="27"/>
        <v>178074224.41899994</v>
      </c>
    </row>
    <row r="58" spans="5:157" ht="15.75" x14ac:dyDescent="0.25">
      <c r="E58">
        <f t="shared" si="0"/>
        <v>48</v>
      </c>
      <c r="F58" s="33" t="s">
        <v>141</v>
      </c>
      <c r="G58" s="27">
        <v>1780.4</v>
      </c>
      <c r="H58" s="27">
        <v>149736.58300000001</v>
      </c>
      <c r="I58" s="27">
        <v>71675.264999999999</v>
      </c>
      <c r="J58" s="27">
        <v>4001366.3800000004</v>
      </c>
      <c r="K58" s="7">
        <f t="shared" si="28"/>
        <v>149736.58300000001</v>
      </c>
      <c r="M58">
        <f t="shared" si="29"/>
        <v>48</v>
      </c>
      <c r="N58" s="33" t="s">
        <v>272</v>
      </c>
      <c r="O58" s="27">
        <v>31313.830000000009</v>
      </c>
      <c r="P58" s="27">
        <v>4278671.6630000006</v>
      </c>
      <c r="Q58" s="27">
        <v>17820.263000000003</v>
      </c>
      <c r="R58" s="27">
        <v>1634318.0849999997</v>
      </c>
      <c r="S58" s="7">
        <f t="shared" si="1"/>
        <v>4278671.6630000006</v>
      </c>
      <c r="U58" t="str">
        <f t="shared" si="2"/>
        <v/>
      </c>
      <c r="AA58" s="27" t="str">
        <f t="shared" si="3"/>
        <v/>
      </c>
      <c r="AC58" t="str">
        <f t="shared" si="4"/>
        <v/>
      </c>
      <c r="AI58" s="7" t="str">
        <f t="shared" si="30"/>
        <v/>
      </c>
      <c r="AK58" t="str">
        <f t="shared" si="5"/>
        <v/>
      </c>
      <c r="AQ58" s="7" t="str">
        <f t="shared" si="6"/>
        <v/>
      </c>
      <c r="AS58" t="str">
        <f t="shared" si="7"/>
        <v/>
      </c>
      <c r="AY58" s="7" t="str">
        <f t="shared" si="8"/>
        <v/>
      </c>
      <c r="BA58">
        <f t="shared" si="9"/>
        <v>48</v>
      </c>
      <c r="BB58" s="33" t="s">
        <v>314</v>
      </c>
      <c r="BC58" s="27">
        <v>14617</v>
      </c>
      <c r="BD58" s="27">
        <v>831319.04000000004</v>
      </c>
      <c r="BE58" s="27">
        <v>9923.2000000000007</v>
      </c>
      <c r="BF58" s="27">
        <v>580268</v>
      </c>
      <c r="BG58" s="7">
        <f t="shared" si="10"/>
        <v>831319.04000000004</v>
      </c>
      <c r="BI58" t="str">
        <f t="shared" si="11"/>
        <v/>
      </c>
      <c r="BO58" s="27" t="str">
        <f t="shared" si="12"/>
        <v/>
      </c>
      <c r="BQ58" s="27" t="str">
        <f t="shared" si="13"/>
        <v/>
      </c>
      <c r="BR58" s="33" t="s">
        <v>113</v>
      </c>
      <c r="BS58" s="27">
        <v>34169.83</v>
      </c>
      <c r="BT58" s="27">
        <v>5617301.8399999999</v>
      </c>
      <c r="BU58" s="27">
        <v>55698.548999999992</v>
      </c>
      <c r="BV58" s="27">
        <v>14160728.469999999</v>
      </c>
      <c r="BW58" s="27" t="str">
        <f t="shared" si="14"/>
        <v/>
      </c>
      <c r="CH58" s="27">
        <f t="shared" si="15"/>
        <v>48</v>
      </c>
      <c r="CI58" s="33" t="s">
        <v>456</v>
      </c>
      <c r="CJ58" s="27">
        <v>947132.2</v>
      </c>
      <c r="CK58" s="27">
        <v>11221636</v>
      </c>
      <c r="CL58" s="27">
        <v>270273.5</v>
      </c>
      <c r="CM58" s="27">
        <v>2674518</v>
      </c>
      <c r="CN58" s="7">
        <f t="shared" si="16"/>
        <v>11221636</v>
      </c>
      <c r="CQ58">
        <f t="shared" si="31"/>
        <v>48</v>
      </c>
      <c r="CR58" s="33" t="s">
        <v>245</v>
      </c>
      <c r="CS58" s="27">
        <v>4336203.1110000005</v>
      </c>
      <c r="CT58" s="27">
        <v>132623154.32300006</v>
      </c>
      <c r="CU58" s="27">
        <v>3652428.9590000003</v>
      </c>
      <c r="CV58" s="27">
        <v>120052333.116</v>
      </c>
      <c r="CW58" s="7">
        <f t="shared" si="35"/>
        <v>132623154.32300006</v>
      </c>
      <c r="CY58" t="str">
        <f t="shared" si="17"/>
        <v/>
      </c>
      <c r="DE58" s="7" t="str">
        <f t="shared" si="18"/>
        <v/>
      </c>
      <c r="DG58" t="str">
        <f t="shared" si="19"/>
        <v/>
      </c>
      <c r="DM58" s="7" t="str">
        <f t="shared" si="32"/>
        <v/>
      </c>
      <c r="DO58" t="str">
        <f t="shared" si="20"/>
        <v/>
      </c>
      <c r="DU58" s="7" t="str">
        <f t="shared" si="21"/>
        <v/>
      </c>
      <c r="DW58" t="str">
        <f t="shared" si="22"/>
        <v/>
      </c>
      <c r="EC58" s="7" t="str">
        <f t="shared" si="33"/>
        <v/>
      </c>
      <c r="EE58">
        <f t="shared" si="23"/>
        <v>48</v>
      </c>
      <c r="EF58" s="33" t="s">
        <v>297</v>
      </c>
      <c r="EG58" s="27">
        <v>636074.58700000017</v>
      </c>
      <c r="EH58" s="27">
        <v>82342520.873999968</v>
      </c>
      <c r="EI58" s="27">
        <v>601176.86800000013</v>
      </c>
      <c r="EJ58" s="27">
        <v>69017542.952999964</v>
      </c>
      <c r="EK58" s="7">
        <f t="shared" si="34"/>
        <v>82342520.873999968</v>
      </c>
      <c r="EM58" t="str">
        <f t="shared" si="24"/>
        <v/>
      </c>
      <c r="ES58" s="27" t="str">
        <f t="shared" si="25"/>
        <v/>
      </c>
      <c r="EU58" s="27">
        <f t="shared" si="26"/>
        <v>49</v>
      </c>
      <c r="EV58" s="33" t="s">
        <v>353</v>
      </c>
      <c r="EW58" s="27">
        <v>1061776.0599999998</v>
      </c>
      <c r="EX58" s="27">
        <v>165818555.01600003</v>
      </c>
      <c r="EY58" s="27">
        <v>986413.89599999995</v>
      </c>
      <c r="EZ58" s="27">
        <v>135179620.53599998</v>
      </c>
      <c r="FA58" s="7">
        <f t="shared" si="27"/>
        <v>165818555.01600003</v>
      </c>
    </row>
    <row r="59" spans="5:157" ht="15.75" x14ac:dyDescent="0.25">
      <c r="E59">
        <f t="shared" si="0"/>
        <v>49</v>
      </c>
      <c r="F59" s="33" t="s">
        <v>227</v>
      </c>
      <c r="G59" s="27">
        <v>6411</v>
      </c>
      <c r="H59" s="27">
        <v>110808.53000000001</v>
      </c>
      <c r="I59" s="27">
        <v>54552</v>
      </c>
      <c r="J59" s="27">
        <v>535627.62</v>
      </c>
      <c r="K59" s="7">
        <f t="shared" si="28"/>
        <v>110808.53000000001</v>
      </c>
      <c r="M59">
        <f t="shared" si="29"/>
        <v>49</v>
      </c>
      <c r="N59" s="33" t="s">
        <v>167</v>
      </c>
      <c r="O59" s="27">
        <v>367741.05599999992</v>
      </c>
      <c r="P59" s="27">
        <v>3991210.3010000004</v>
      </c>
      <c r="Q59" s="27">
        <v>1909490.5929999999</v>
      </c>
      <c r="R59" s="27">
        <v>14427772.421</v>
      </c>
      <c r="S59" s="7">
        <f t="shared" si="1"/>
        <v>3991210.3010000004</v>
      </c>
      <c r="U59" t="str">
        <f t="shared" si="2"/>
        <v/>
      </c>
      <c r="AA59" s="27" t="str">
        <f t="shared" si="3"/>
        <v/>
      </c>
      <c r="AC59" t="str">
        <f t="shared" si="4"/>
        <v/>
      </c>
      <c r="AI59" s="7" t="str">
        <f t="shared" si="30"/>
        <v/>
      </c>
      <c r="AK59" t="str">
        <f t="shared" si="5"/>
        <v/>
      </c>
      <c r="AQ59" s="7" t="str">
        <f t="shared" si="6"/>
        <v/>
      </c>
      <c r="AS59" t="str">
        <f t="shared" si="7"/>
        <v/>
      </c>
      <c r="AY59" s="7" t="str">
        <f t="shared" si="8"/>
        <v/>
      </c>
      <c r="BA59">
        <f t="shared" si="9"/>
        <v>49</v>
      </c>
      <c r="BB59" s="33" t="s">
        <v>290</v>
      </c>
      <c r="BC59" s="27">
        <v>1253.73</v>
      </c>
      <c r="BD59" s="27">
        <v>709125</v>
      </c>
      <c r="BE59" s="27">
        <v>718.95</v>
      </c>
      <c r="BF59" s="27">
        <v>257171.89</v>
      </c>
      <c r="BG59" s="7">
        <f t="shared" si="10"/>
        <v>709125</v>
      </c>
      <c r="BI59" t="str">
        <f t="shared" si="11"/>
        <v/>
      </c>
      <c r="BO59" s="27" t="str">
        <f t="shared" si="12"/>
        <v/>
      </c>
      <c r="BQ59" s="27">
        <f t="shared" si="13"/>
        <v>49</v>
      </c>
      <c r="BR59" s="33" t="s">
        <v>343</v>
      </c>
      <c r="BS59" s="27">
        <v>60212.159999999996</v>
      </c>
      <c r="BT59" s="27">
        <v>5109791</v>
      </c>
      <c r="BU59" s="27">
        <v>36251.629999999997</v>
      </c>
      <c r="BV59" s="27">
        <v>3022072</v>
      </c>
      <c r="BW59" s="27">
        <f t="shared" si="14"/>
        <v>5109791</v>
      </c>
      <c r="CH59" s="27">
        <f t="shared" si="15"/>
        <v>49</v>
      </c>
      <c r="CI59" s="33" t="s">
        <v>145</v>
      </c>
      <c r="CJ59" s="27">
        <v>810651.56099999987</v>
      </c>
      <c r="CK59" s="27">
        <v>5995598.2659999998</v>
      </c>
      <c r="CL59" s="27">
        <v>460192.96100000001</v>
      </c>
      <c r="CM59" s="27">
        <v>3961221</v>
      </c>
      <c r="CN59" s="7">
        <f t="shared" si="16"/>
        <v>5995598.2659999998</v>
      </c>
      <c r="CQ59">
        <f t="shared" si="31"/>
        <v>49</v>
      </c>
      <c r="CR59" s="33" t="s">
        <v>253</v>
      </c>
      <c r="CS59" s="27">
        <v>765043.90799999994</v>
      </c>
      <c r="CT59" s="27">
        <v>127193135.43599999</v>
      </c>
      <c r="CU59" s="27">
        <v>24990.775000000001</v>
      </c>
      <c r="CV59" s="27">
        <v>14016641.726000002</v>
      </c>
      <c r="CW59" s="7">
        <f t="shared" si="35"/>
        <v>127193135.43599999</v>
      </c>
      <c r="CY59" t="str">
        <f t="shared" si="17"/>
        <v/>
      </c>
      <c r="DE59" s="7" t="str">
        <f t="shared" si="18"/>
        <v/>
      </c>
      <c r="DG59" t="str">
        <f t="shared" si="19"/>
        <v/>
      </c>
      <c r="DM59" s="7" t="str">
        <f t="shared" si="32"/>
        <v/>
      </c>
      <c r="DO59" t="str">
        <f t="shared" si="20"/>
        <v/>
      </c>
      <c r="DU59" s="7" t="str">
        <f t="shared" si="21"/>
        <v/>
      </c>
      <c r="DW59" t="str">
        <f t="shared" si="22"/>
        <v/>
      </c>
      <c r="EC59" s="7" t="str">
        <f t="shared" si="33"/>
        <v/>
      </c>
      <c r="EE59">
        <f t="shared" si="23"/>
        <v>49</v>
      </c>
      <c r="EF59" s="33" t="s">
        <v>301</v>
      </c>
      <c r="EG59" s="27">
        <v>609257.0429999996</v>
      </c>
      <c r="EH59" s="27">
        <v>41084643.558000006</v>
      </c>
      <c r="EI59" s="27">
        <v>546016.78299999982</v>
      </c>
      <c r="EJ59" s="27">
        <v>42428926.585000001</v>
      </c>
      <c r="EK59" s="7">
        <f t="shared" si="34"/>
        <v>41084643.558000006</v>
      </c>
      <c r="EM59" t="str">
        <f t="shared" si="24"/>
        <v/>
      </c>
      <c r="ES59" s="27" t="str">
        <f t="shared" si="25"/>
        <v/>
      </c>
      <c r="EU59" s="27">
        <f t="shared" si="26"/>
        <v>50</v>
      </c>
      <c r="EV59" s="33" t="s">
        <v>342</v>
      </c>
      <c r="EW59" s="27">
        <v>296701.03500000009</v>
      </c>
      <c r="EX59" s="27">
        <v>144210098.59799996</v>
      </c>
      <c r="EY59" s="27">
        <v>309574.62</v>
      </c>
      <c r="EZ59" s="27">
        <v>161575319.50899997</v>
      </c>
      <c r="FA59" s="7">
        <f t="shared" si="27"/>
        <v>144210098.59799996</v>
      </c>
    </row>
    <row r="60" spans="5:157" ht="15.75" x14ac:dyDescent="0.25">
      <c r="E60">
        <f t="shared" si="0"/>
        <v>50</v>
      </c>
      <c r="F60" s="33" t="s">
        <v>225</v>
      </c>
      <c r="G60" s="27">
        <v>3875</v>
      </c>
      <c r="H60" s="27">
        <v>82183.25</v>
      </c>
      <c r="I60" s="27">
        <v>656.62799999999993</v>
      </c>
      <c r="J60" s="27">
        <v>22327.21</v>
      </c>
      <c r="K60" s="7">
        <f t="shared" si="28"/>
        <v>82183.25</v>
      </c>
      <c r="M60">
        <f t="shared" si="29"/>
        <v>50</v>
      </c>
      <c r="N60" s="33" t="s">
        <v>246</v>
      </c>
      <c r="O60" s="27">
        <v>52640.53</v>
      </c>
      <c r="P60" s="27">
        <v>3896560</v>
      </c>
      <c r="Q60" s="27">
        <v>2527.75</v>
      </c>
      <c r="R60" s="27">
        <v>148869</v>
      </c>
      <c r="S60" s="7">
        <f t="shared" si="1"/>
        <v>3896560</v>
      </c>
      <c r="U60" t="str">
        <f t="shared" si="2"/>
        <v/>
      </c>
      <c r="AA60" s="27" t="str">
        <f t="shared" si="3"/>
        <v/>
      </c>
      <c r="AC60" t="str">
        <f t="shared" si="4"/>
        <v/>
      </c>
      <c r="AI60" s="7" t="str">
        <f t="shared" si="30"/>
        <v/>
      </c>
      <c r="AK60" t="str">
        <f t="shared" si="5"/>
        <v/>
      </c>
      <c r="AQ60" s="7" t="str">
        <f t="shared" si="6"/>
        <v/>
      </c>
      <c r="AS60" t="str">
        <f t="shared" si="7"/>
        <v/>
      </c>
      <c r="AY60" s="7" t="str">
        <f t="shared" si="8"/>
        <v/>
      </c>
      <c r="BA60">
        <f t="shared" si="9"/>
        <v>50</v>
      </c>
      <c r="BB60" s="33" t="s">
        <v>325</v>
      </c>
      <c r="BC60" s="27">
        <v>2067.127</v>
      </c>
      <c r="BD60" s="27">
        <v>475119.511</v>
      </c>
      <c r="BE60" s="27">
        <v>52465.787000000004</v>
      </c>
      <c r="BF60" s="27">
        <v>18194783.458999999</v>
      </c>
      <c r="BG60" s="7">
        <f t="shared" si="10"/>
        <v>475119.511</v>
      </c>
      <c r="BI60" t="str">
        <f t="shared" si="11"/>
        <v/>
      </c>
      <c r="BO60" s="27" t="str">
        <f t="shared" si="12"/>
        <v/>
      </c>
      <c r="BQ60" s="27">
        <f t="shared" si="13"/>
        <v>50</v>
      </c>
      <c r="BR60" s="33" t="s">
        <v>335</v>
      </c>
      <c r="BS60" s="27">
        <v>97282.52</v>
      </c>
      <c r="BT60" s="27">
        <v>4850501.5690000001</v>
      </c>
      <c r="BU60" s="27">
        <v>81565.093999999968</v>
      </c>
      <c r="BV60" s="27">
        <v>7070017.7050000001</v>
      </c>
      <c r="BW60" s="27">
        <f t="shared" si="14"/>
        <v>4850501.5690000001</v>
      </c>
      <c r="CH60" s="27">
        <f t="shared" si="15"/>
        <v>50</v>
      </c>
      <c r="CI60" s="33" t="s">
        <v>14</v>
      </c>
      <c r="CJ60" s="27">
        <v>258452</v>
      </c>
      <c r="CK60" s="27">
        <v>2712422</v>
      </c>
      <c r="CL60" s="27"/>
      <c r="CM60" s="27"/>
      <c r="CN60" s="7">
        <f t="shared" si="16"/>
        <v>2712422</v>
      </c>
      <c r="CQ60">
        <f t="shared" si="31"/>
        <v>50</v>
      </c>
      <c r="CR60" s="33" t="s">
        <v>266</v>
      </c>
      <c r="CS60" s="27">
        <v>152989.959</v>
      </c>
      <c r="CT60" s="27">
        <v>124191438.419</v>
      </c>
      <c r="CU60" s="27">
        <v>87133.330000000016</v>
      </c>
      <c r="CV60" s="27">
        <v>137229217.07399994</v>
      </c>
      <c r="CW60" s="7">
        <f t="shared" si="35"/>
        <v>124191438.419</v>
      </c>
      <c r="CY60" t="str">
        <f t="shared" si="17"/>
        <v/>
      </c>
      <c r="DE60" s="7" t="str">
        <f t="shared" si="18"/>
        <v/>
      </c>
      <c r="DG60" t="str">
        <f t="shared" si="19"/>
        <v/>
      </c>
      <c r="DM60" s="7" t="str">
        <f t="shared" si="32"/>
        <v/>
      </c>
      <c r="DO60" t="str">
        <f t="shared" si="20"/>
        <v/>
      </c>
      <c r="DU60" s="7" t="str">
        <f t="shared" si="21"/>
        <v/>
      </c>
      <c r="DW60" t="str">
        <f t="shared" si="22"/>
        <v/>
      </c>
      <c r="EC60" s="7" t="str">
        <f t="shared" si="33"/>
        <v/>
      </c>
      <c r="EE60">
        <f t="shared" si="23"/>
        <v>50</v>
      </c>
      <c r="EF60" s="33" t="s">
        <v>303</v>
      </c>
      <c r="EG60" s="27">
        <v>664419.11300000048</v>
      </c>
      <c r="EH60" s="27">
        <v>39535990.522999987</v>
      </c>
      <c r="EI60" s="27">
        <v>468385.48999999964</v>
      </c>
      <c r="EJ60" s="27">
        <v>29073978.313000005</v>
      </c>
      <c r="EK60" s="7">
        <f t="shared" si="34"/>
        <v>39535990.522999987</v>
      </c>
      <c r="EM60" t="str">
        <f t="shared" si="24"/>
        <v/>
      </c>
      <c r="ES60" s="27" t="str">
        <f t="shared" si="25"/>
        <v/>
      </c>
      <c r="EU60" s="27">
        <f t="shared" si="26"/>
        <v>51</v>
      </c>
      <c r="EV60" s="33" t="s">
        <v>111</v>
      </c>
      <c r="EW60" s="27">
        <v>207431.79599999994</v>
      </c>
      <c r="EX60" s="27">
        <v>114477140.13699999</v>
      </c>
      <c r="EY60" s="27">
        <v>153209.3269999999</v>
      </c>
      <c r="EZ60" s="27">
        <v>68893185.586000025</v>
      </c>
      <c r="FA60" s="7">
        <f t="shared" si="27"/>
        <v>114477140.13699999</v>
      </c>
    </row>
    <row r="61" spans="5:157" ht="15.75" x14ac:dyDescent="0.25">
      <c r="E61">
        <f t="shared" si="0"/>
        <v>51</v>
      </c>
      <c r="F61" s="33" t="s">
        <v>191</v>
      </c>
      <c r="G61" s="27"/>
      <c r="H61" s="27"/>
      <c r="I61" s="27">
        <v>2</v>
      </c>
      <c r="J61" s="27">
        <v>74</v>
      </c>
      <c r="K61" s="7">
        <f t="shared" si="28"/>
        <v>0</v>
      </c>
      <c r="M61">
        <f t="shared" si="29"/>
        <v>51</v>
      </c>
      <c r="N61" s="33" t="s">
        <v>249</v>
      </c>
      <c r="O61" s="27">
        <v>133155.10399999999</v>
      </c>
      <c r="P61" s="27">
        <v>3411878.423</v>
      </c>
      <c r="Q61" s="27">
        <v>236429.85000000003</v>
      </c>
      <c r="R61" s="27">
        <v>6732881.6989999991</v>
      </c>
      <c r="S61" s="7">
        <f t="shared" si="1"/>
        <v>3411878.423</v>
      </c>
      <c r="U61" t="str">
        <f t="shared" si="2"/>
        <v/>
      </c>
      <c r="AA61" s="27" t="str">
        <f t="shared" si="3"/>
        <v/>
      </c>
      <c r="AC61" t="str">
        <f t="shared" si="4"/>
        <v/>
      </c>
      <c r="AI61" s="7" t="str">
        <f t="shared" si="30"/>
        <v/>
      </c>
      <c r="AK61" t="str">
        <f t="shared" si="5"/>
        <v/>
      </c>
      <c r="AQ61" s="7" t="str">
        <f t="shared" si="6"/>
        <v/>
      </c>
      <c r="AS61" t="str">
        <f t="shared" si="7"/>
        <v/>
      </c>
      <c r="AY61" s="7" t="str">
        <f t="shared" si="8"/>
        <v/>
      </c>
      <c r="BA61">
        <f t="shared" si="9"/>
        <v>51</v>
      </c>
      <c r="BB61" s="33" t="s">
        <v>296</v>
      </c>
      <c r="BC61" s="27">
        <v>1592.4219999999998</v>
      </c>
      <c r="BD61" s="27">
        <v>469629.283</v>
      </c>
      <c r="BE61" s="27">
        <v>1</v>
      </c>
      <c r="BF61" s="27">
        <v>910</v>
      </c>
      <c r="BG61" s="7">
        <f t="shared" si="10"/>
        <v>469629.283</v>
      </c>
      <c r="BI61" t="str">
        <f t="shared" si="11"/>
        <v/>
      </c>
      <c r="BO61" s="27" t="str">
        <f t="shared" si="12"/>
        <v/>
      </c>
      <c r="BQ61" s="27">
        <f t="shared" si="13"/>
        <v>51</v>
      </c>
      <c r="BR61" s="33" t="s">
        <v>345</v>
      </c>
      <c r="BS61" s="27">
        <v>35150.353000000003</v>
      </c>
      <c r="BT61" s="27">
        <v>4563324.2939999998</v>
      </c>
      <c r="BU61" s="27">
        <v>14616.134</v>
      </c>
      <c r="BV61" s="27">
        <v>4053640.5120000001</v>
      </c>
      <c r="BW61" s="27">
        <f t="shared" si="14"/>
        <v>4563324.2939999998</v>
      </c>
      <c r="CH61" s="27">
        <f t="shared" si="15"/>
        <v>51</v>
      </c>
      <c r="CI61" s="33" t="s">
        <v>232</v>
      </c>
      <c r="CJ61" s="27">
        <v>128383.99000000002</v>
      </c>
      <c r="CK61" s="27">
        <v>906191.5</v>
      </c>
      <c r="CL61" s="27">
        <v>295268.29999999993</v>
      </c>
      <c r="CM61" s="27">
        <v>2072287.2000000002</v>
      </c>
      <c r="CN61" s="7">
        <f t="shared" si="16"/>
        <v>906191.5</v>
      </c>
      <c r="CQ61">
        <f t="shared" si="31"/>
        <v>51</v>
      </c>
      <c r="CR61" s="33" t="s">
        <v>273</v>
      </c>
      <c r="CS61" s="27">
        <v>888054.60899999994</v>
      </c>
      <c r="CT61" s="27">
        <v>121067150.472</v>
      </c>
      <c r="CU61" s="27">
        <v>683301.35800000001</v>
      </c>
      <c r="CV61" s="27">
        <v>73907176.91399999</v>
      </c>
      <c r="CW61" s="7">
        <f t="shared" si="35"/>
        <v>121067150.472</v>
      </c>
      <c r="CY61" t="str">
        <f t="shared" si="17"/>
        <v/>
      </c>
      <c r="DE61" s="7" t="str">
        <f t="shared" si="18"/>
        <v/>
      </c>
      <c r="DG61" t="str">
        <f t="shared" si="19"/>
        <v/>
      </c>
      <c r="DM61" s="7" t="str">
        <f t="shared" si="32"/>
        <v/>
      </c>
      <c r="DO61" t="str">
        <f t="shared" si="20"/>
        <v/>
      </c>
      <c r="DU61" s="7" t="str">
        <f t="shared" si="21"/>
        <v/>
      </c>
      <c r="DW61" t="str">
        <f t="shared" si="22"/>
        <v/>
      </c>
      <c r="EC61" s="7" t="str">
        <f t="shared" si="33"/>
        <v/>
      </c>
      <c r="EE61">
        <f t="shared" si="23"/>
        <v>51</v>
      </c>
      <c r="EF61" s="33" t="s">
        <v>302</v>
      </c>
      <c r="EG61" s="27">
        <v>28519.418999999998</v>
      </c>
      <c r="EH61" s="27">
        <v>34574370.633000001</v>
      </c>
      <c r="EI61" s="27">
        <v>24705.156999999992</v>
      </c>
      <c r="EJ61" s="27">
        <v>32454894.161000002</v>
      </c>
      <c r="EK61" s="7">
        <f t="shared" si="34"/>
        <v>34574370.633000001</v>
      </c>
      <c r="EM61" t="str">
        <f t="shared" si="24"/>
        <v/>
      </c>
      <c r="ES61" s="27" t="str">
        <f t="shared" si="25"/>
        <v/>
      </c>
      <c r="EU61" s="27">
        <f t="shared" si="26"/>
        <v>52</v>
      </c>
      <c r="EV61" s="33" t="s">
        <v>343</v>
      </c>
      <c r="EW61" s="27">
        <v>899900.33699999982</v>
      </c>
      <c r="EX61" s="27">
        <v>109427344.79100001</v>
      </c>
      <c r="EY61" s="27">
        <v>829702.80400000012</v>
      </c>
      <c r="EZ61" s="27">
        <v>71892689.380999997</v>
      </c>
      <c r="FA61" s="7">
        <f t="shared" si="27"/>
        <v>109427344.79100001</v>
      </c>
    </row>
    <row r="62" spans="5:157" ht="15.75" x14ac:dyDescent="0.25">
      <c r="E62" t="str">
        <f t="shared" si="0"/>
        <v/>
      </c>
      <c r="F62" s="26" t="s">
        <v>138</v>
      </c>
      <c r="G62" s="27">
        <v>1629723622.6640003</v>
      </c>
      <c r="H62" s="27">
        <v>34564648889.89901</v>
      </c>
      <c r="I62" s="27">
        <v>1755035859.0749996</v>
      </c>
      <c r="J62" s="27">
        <v>34816342441.174011</v>
      </c>
      <c r="K62" s="7" t="str">
        <f t="shared" si="28"/>
        <v/>
      </c>
      <c r="M62">
        <f t="shared" si="29"/>
        <v>52</v>
      </c>
      <c r="N62" s="33" t="s">
        <v>259</v>
      </c>
      <c r="O62" s="27">
        <v>11516.32</v>
      </c>
      <c r="P62" s="27">
        <v>3152226.98</v>
      </c>
      <c r="Q62" s="27">
        <v>73238.8</v>
      </c>
      <c r="R62" s="27">
        <v>4064605</v>
      </c>
      <c r="S62" s="7">
        <f t="shared" si="1"/>
        <v>3152226.98</v>
      </c>
      <c r="U62" t="str">
        <f t="shared" si="2"/>
        <v/>
      </c>
      <c r="AA62" s="27" t="str">
        <f t="shared" si="3"/>
        <v/>
      </c>
      <c r="AC62" t="str">
        <f t="shared" si="4"/>
        <v/>
      </c>
      <c r="AI62" s="7" t="str">
        <f t="shared" si="30"/>
        <v/>
      </c>
      <c r="AK62" t="str">
        <f t="shared" si="5"/>
        <v/>
      </c>
      <c r="AQ62" s="7" t="str">
        <f t="shared" si="6"/>
        <v/>
      </c>
      <c r="AS62" t="str">
        <f t="shared" si="7"/>
        <v/>
      </c>
      <c r="AY62" s="7" t="str">
        <f t="shared" si="8"/>
        <v/>
      </c>
      <c r="BA62">
        <f t="shared" si="9"/>
        <v>52</v>
      </c>
      <c r="BB62" s="33" t="s">
        <v>315</v>
      </c>
      <c r="BC62" s="27">
        <v>28123.46</v>
      </c>
      <c r="BD62" s="27">
        <v>353840.5</v>
      </c>
      <c r="BE62" s="27">
        <v>17927.913</v>
      </c>
      <c r="BF62" s="27">
        <v>331395.984</v>
      </c>
      <c r="BG62" s="7">
        <f t="shared" si="10"/>
        <v>353840.5</v>
      </c>
      <c r="BI62" t="str">
        <f t="shared" si="11"/>
        <v/>
      </c>
      <c r="BO62" s="27" t="str">
        <f t="shared" si="12"/>
        <v/>
      </c>
      <c r="BQ62" s="27">
        <f t="shared" si="13"/>
        <v>52</v>
      </c>
      <c r="BR62" s="33" t="s">
        <v>197</v>
      </c>
      <c r="BS62" s="27">
        <v>58275.750000000007</v>
      </c>
      <c r="BT62" s="27">
        <v>4087698.2520000003</v>
      </c>
      <c r="BU62" s="27">
        <v>240158.43899999998</v>
      </c>
      <c r="BV62" s="27">
        <v>9349145.9800000004</v>
      </c>
      <c r="BW62" s="27">
        <f t="shared" si="14"/>
        <v>4087698.2520000003</v>
      </c>
      <c r="CH62" s="27">
        <f t="shared" si="15"/>
        <v>52</v>
      </c>
      <c r="CI62" s="33" t="s">
        <v>13</v>
      </c>
      <c r="CJ62" s="27">
        <v>5130.8</v>
      </c>
      <c r="CK62" s="27">
        <v>70899.95</v>
      </c>
      <c r="CL62" s="27">
        <v>53001</v>
      </c>
      <c r="CM62" s="27">
        <v>623061</v>
      </c>
      <c r="CN62" s="7">
        <f t="shared" si="16"/>
        <v>70899.95</v>
      </c>
      <c r="CQ62">
        <f t="shared" si="31"/>
        <v>52</v>
      </c>
      <c r="CR62" s="33" t="s">
        <v>272</v>
      </c>
      <c r="CS62" s="27">
        <v>1155730.8499999999</v>
      </c>
      <c r="CT62" s="27">
        <v>117881822.55400001</v>
      </c>
      <c r="CU62" s="27">
        <v>865746.26700000046</v>
      </c>
      <c r="CV62" s="27">
        <v>86877941.841999993</v>
      </c>
      <c r="CW62" s="7">
        <f t="shared" si="35"/>
        <v>117881822.55400001</v>
      </c>
      <c r="CY62" t="str">
        <f t="shared" si="17"/>
        <v/>
      </c>
      <c r="DE62" s="7" t="str">
        <f t="shared" si="18"/>
        <v/>
      </c>
      <c r="DG62" t="str">
        <f t="shared" si="19"/>
        <v/>
      </c>
      <c r="DM62" s="7" t="str">
        <f t="shared" si="32"/>
        <v/>
      </c>
      <c r="DO62" t="str">
        <f t="shared" si="20"/>
        <v/>
      </c>
      <c r="DU62" s="7" t="str">
        <f t="shared" si="21"/>
        <v/>
      </c>
      <c r="DW62" t="str">
        <f t="shared" si="22"/>
        <v/>
      </c>
      <c r="EC62" s="7" t="str">
        <f t="shared" si="33"/>
        <v/>
      </c>
      <c r="EE62">
        <f t="shared" si="23"/>
        <v>52</v>
      </c>
      <c r="EF62" s="33" t="s">
        <v>295</v>
      </c>
      <c r="EG62" s="27">
        <v>475064.478</v>
      </c>
      <c r="EH62" s="27">
        <v>27525512.551999994</v>
      </c>
      <c r="EI62" s="27">
        <v>455565.20799999998</v>
      </c>
      <c r="EJ62" s="27">
        <v>27024283.250999998</v>
      </c>
      <c r="EK62" s="7">
        <f t="shared" si="34"/>
        <v>27525512.551999994</v>
      </c>
      <c r="EM62" t="str">
        <f t="shared" si="24"/>
        <v/>
      </c>
      <c r="ES62" s="27" t="str">
        <f t="shared" si="25"/>
        <v/>
      </c>
      <c r="EU62" s="27">
        <f t="shared" si="26"/>
        <v>53</v>
      </c>
      <c r="EV62" s="33" t="s">
        <v>337</v>
      </c>
      <c r="EW62" s="27">
        <v>514494.78200000006</v>
      </c>
      <c r="EX62" s="27">
        <v>91573926.665000021</v>
      </c>
      <c r="EY62" s="27">
        <v>323380.24699999986</v>
      </c>
      <c r="EZ62" s="27">
        <v>29185107.167999998</v>
      </c>
      <c r="FA62" s="7">
        <f t="shared" si="27"/>
        <v>91573926.665000021</v>
      </c>
    </row>
    <row r="63" spans="5:157" ht="15.75" x14ac:dyDescent="0.25">
      <c r="E63" t="str">
        <f t="shared" si="0"/>
        <v/>
      </c>
      <c r="K63" s="7" t="str">
        <f>IF(OR(F63="Indéfini",F63="Autres",F63="Autre",F63="Autres produits alimentaires",F63="Total général"),"",IF(F63&lt;&gt;"",H63,""))</f>
        <v/>
      </c>
      <c r="M63">
        <f t="shared" si="29"/>
        <v>53</v>
      </c>
      <c r="N63" s="33" t="s">
        <v>277</v>
      </c>
      <c r="O63" s="27">
        <v>75205.202999999994</v>
      </c>
      <c r="P63" s="27">
        <v>2873812.5589999999</v>
      </c>
      <c r="Q63" s="27">
        <v>93018.17</v>
      </c>
      <c r="R63" s="27">
        <v>2639689</v>
      </c>
      <c r="S63" s="7">
        <f t="shared" si="1"/>
        <v>2873812.5589999999</v>
      </c>
      <c r="U63" t="str">
        <f t="shared" si="2"/>
        <v/>
      </c>
      <c r="AA63" s="27" t="str">
        <f t="shared" si="3"/>
        <v/>
      </c>
      <c r="AC63" t="str">
        <f t="shared" si="4"/>
        <v/>
      </c>
      <c r="AI63" s="7" t="str">
        <f t="shared" si="30"/>
        <v/>
      </c>
      <c r="AK63" t="str">
        <f t="shared" si="5"/>
        <v/>
      </c>
      <c r="AQ63" s="7" t="str">
        <f t="shared" si="6"/>
        <v/>
      </c>
      <c r="AS63" t="str">
        <f t="shared" si="7"/>
        <v/>
      </c>
      <c r="AY63" s="7" t="str">
        <f t="shared" si="8"/>
        <v/>
      </c>
      <c r="BA63">
        <f t="shared" si="9"/>
        <v>53</v>
      </c>
      <c r="BB63" s="33" t="s">
        <v>307</v>
      </c>
      <c r="BC63" s="27">
        <v>9000</v>
      </c>
      <c r="BD63" s="27">
        <v>340000</v>
      </c>
      <c r="BE63" s="27">
        <v>4547.8999999999996</v>
      </c>
      <c r="BF63" s="27">
        <v>310235.08999999997</v>
      </c>
      <c r="BG63" s="7">
        <f t="shared" si="10"/>
        <v>340000</v>
      </c>
      <c r="BI63" t="str">
        <f t="shared" si="11"/>
        <v/>
      </c>
      <c r="BO63" s="27" t="str">
        <f t="shared" si="12"/>
        <v/>
      </c>
      <c r="BQ63" s="27">
        <f t="shared" si="13"/>
        <v>53</v>
      </c>
      <c r="BR63" s="33" t="s">
        <v>196</v>
      </c>
      <c r="BS63" s="27">
        <v>5341.1400000000012</v>
      </c>
      <c r="BT63" s="27">
        <v>2728709.85</v>
      </c>
      <c r="BU63" s="27">
        <v>2715.1600000000003</v>
      </c>
      <c r="BV63" s="27">
        <v>1977100.8</v>
      </c>
      <c r="BW63" s="27">
        <f t="shared" si="14"/>
        <v>2728709.85</v>
      </c>
      <c r="CH63" s="27">
        <f t="shared" si="15"/>
        <v>53</v>
      </c>
      <c r="CI63" s="33" t="s">
        <v>6</v>
      </c>
      <c r="CJ63" s="27">
        <v>7652</v>
      </c>
      <c r="CK63" s="27">
        <v>48519</v>
      </c>
      <c r="CL63" s="27">
        <v>21540.2</v>
      </c>
      <c r="CM63" s="27">
        <v>377345.4</v>
      </c>
      <c r="CN63" s="7">
        <f t="shared" si="16"/>
        <v>48519</v>
      </c>
      <c r="CQ63">
        <f t="shared" si="31"/>
        <v>53</v>
      </c>
      <c r="CR63" s="33" t="s">
        <v>244</v>
      </c>
      <c r="CS63" s="27">
        <v>1570197.2470000009</v>
      </c>
      <c r="CT63" s="27">
        <v>115622406.06200001</v>
      </c>
      <c r="CU63" s="27">
        <v>1325580.031</v>
      </c>
      <c r="CV63" s="27">
        <v>140010451.984</v>
      </c>
      <c r="CW63" s="7">
        <f t="shared" si="35"/>
        <v>115622406.06200001</v>
      </c>
      <c r="CY63" t="str">
        <f t="shared" si="17"/>
        <v/>
      </c>
      <c r="DE63" s="7" t="str">
        <f t="shared" si="18"/>
        <v/>
      </c>
      <c r="DG63" t="str">
        <f t="shared" si="19"/>
        <v/>
      </c>
      <c r="DM63" s="7" t="str">
        <f t="shared" si="32"/>
        <v/>
      </c>
      <c r="DO63" t="str">
        <f t="shared" si="20"/>
        <v/>
      </c>
      <c r="DU63" s="7" t="str">
        <f t="shared" si="21"/>
        <v/>
      </c>
      <c r="DW63" t="str">
        <f t="shared" si="22"/>
        <v/>
      </c>
      <c r="EC63" s="7" t="str">
        <f t="shared" si="33"/>
        <v/>
      </c>
      <c r="EE63">
        <f t="shared" si="23"/>
        <v>53</v>
      </c>
      <c r="EF63" s="33" t="s">
        <v>323</v>
      </c>
      <c r="EG63" s="27">
        <v>81938.83</v>
      </c>
      <c r="EH63" s="27">
        <v>25474903</v>
      </c>
      <c r="EI63" s="27">
        <v>139378.28</v>
      </c>
      <c r="EJ63" s="27">
        <v>31803467</v>
      </c>
      <c r="EK63" s="7">
        <f t="shared" si="34"/>
        <v>25474903</v>
      </c>
      <c r="EM63" t="str">
        <f t="shared" si="24"/>
        <v/>
      </c>
      <c r="ES63" s="27" t="str">
        <f t="shared" si="25"/>
        <v/>
      </c>
      <c r="EU63" s="27" t="str">
        <f t="shared" si="26"/>
        <v/>
      </c>
      <c r="EV63" s="33" t="s">
        <v>113</v>
      </c>
      <c r="EW63" s="27">
        <v>1815982.672</v>
      </c>
      <c r="EX63" s="27">
        <v>87334726.427999988</v>
      </c>
      <c r="EY63" s="27">
        <v>1053206.6350000002</v>
      </c>
      <c r="EZ63" s="27">
        <v>61268635.147999994</v>
      </c>
      <c r="FA63" s="7" t="str">
        <f t="shared" si="27"/>
        <v/>
      </c>
    </row>
    <row r="64" spans="5:157" ht="15.75" x14ac:dyDescent="0.25">
      <c r="E64" t="str">
        <f t="shared" si="0"/>
        <v/>
      </c>
      <c r="K64" s="7" t="str">
        <f t="shared" si="28"/>
        <v/>
      </c>
      <c r="M64">
        <f t="shared" si="29"/>
        <v>54</v>
      </c>
      <c r="N64" s="33" t="s">
        <v>268</v>
      </c>
      <c r="O64" s="27">
        <v>18468.782999999999</v>
      </c>
      <c r="P64" s="27">
        <v>2379384.5630000001</v>
      </c>
      <c r="Q64" s="27">
        <v>13697.332000000002</v>
      </c>
      <c r="R64" s="27">
        <v>3443086.9129999988</v>
      </c>
      <c r="S64" s="7">
        <f t="shared" si="1"/>
        <v>2379384.5630000001</v>
      </c>
      <c r="U64" t="str">
        <f t="shared" si="2"/>
        <v/>
      </c>
      <c r="AA64" s="27" t="str">
        <f t="shared" si="3"/>
        <v/>
      </c>
      <c r="AC64" t="str">
        <f t="shared" si="4"/>
        <v/>
      </c>
      <c r="AI64" s="7" t="str">
        <f t="shared" si="30"/>
        <v/>
      </c>
      <c r="AK64" t="str">
        <f t="shared" si="5"/>
        <v/>
      </c>
      <c r="AQ64" s="7" t="str">
        <f t="shared" si="6"/>
        <v/>
      </c>
      <c r="AS64" t="str">
        <f t="shared" si="7"/>
        <v/>
      </c>
      <c r="AY64" s="7" t="str">
        <f t="shared" si="8"/>
        <v/>
      </c>
      <c r="BA64">
        <f t="shared" si="9"/>
        <v>54</v>
      </c>
      <c r="BB64" s="33" t="s">
        <v>295</v>
      </c>
      <c r="BC64" s="27">
        <v>9602.9700000000012</v>
      </c>
      <c r="BD64" s="27">
        <v>329289.30800000002</v>
      </c>
      <c r="BE64" s="27">
        <v>6514.9120000000003</v>
      </c>
      <c r="BF64" s="27">
        <v>445968.98099999997</v>
      </c>
      <c r="BG64" s="7">
        <f t="shared" si="10"/>
        <v>329289.30800000002</v>
      </c>
      <c r="BI64" t="str">
        <f t="shared" si="11"/>
        <v/>
      </c>
      <c r="BO64" s="27" t="str">
        <f t="shared" si="12"/>
        <v/>
      </c>
      <c r="BQ64" s="27">
        <f t="shared" si="13"/>
        <v>54</v>
      </c>
      <c r="BR64" s="33" t="s">
        <v>352</v>
      </c>
      <c r="BS64" s="27">
        <v>91877.9</v>
      </c>
      <c r="BT64" s="27">
        <v>2475230.1720000003</v>
      </c>
      <c r="BU64" s="27">
        <v>48869.8</v>
      </c>
      <c r="BV64" s="27">
        <v>460162.91200000001</v>
      </c>
      <c r="BW64" s="27">
        <f t="shared" si="14"/>
        <v>2475230.1720000003</v>
      </c>
      <c r="CH64" s="27" t="str">
        <f t="shared" si="15"/>
        <v/>
      </c>
      <c r="CI64" s="26" t="s">
        <v>138</v>
      </c>
      <c r="CJ64" s="27">
        <v>6210709862.277998</v>
      </c>
      <c r="CK64" s="27">
        <v>31518309397.426998</v>
      </c>
      <c r="CL64" s="27">
        <v>5947971564.5480013</v>
      </c>
      <c r="CM64" s="27">
        <v>33485935262.699997</v>
      </c>
      <c r="CN64" s="7" t="str">
        <f>IF(OR(CI64="Indéfini",CI64="Autres",CI64="Autre",CI64="Autres produits alimentaires",CI64="Total général"),"",IF(CI64&lt;&gt;"",CK64,""))</f>
        <v/>
      </c>
      <c r="CQ64">
        <f t="shared" si="31"/>
        <v>54</v>
      </c>
      <c r="CR64" s="33" t="s">
        <v>65</v>
      </c>
      <c r="CS64" s="27">
        <v>2282898.372</v>
      </c>
      <c r="CT64" s="27">
        <v>101468401.49599998</v>
      </c>
      <c r="CU64" s="27">
        <v>2056631.411000001</v>
      </c>
      <c r="CV64" s="27">
        <v>107739534.08199999</v>
      </c>
      <c r="CW64" s="7">
        <f t="shared" si="35"/>
        <v>101468401.49599998</v>
      </c>
      <c r="CY64" t="str">
        <f t="shared" si="17"/>
        <v/>
      </c>
      <c r="DE64" s="7" t="str">
        <f t="shared" si="18"/>
        <v/>
      </c>
      <c r="DG64" t="str">
        <f t="shared" si="19"/>
        <v/>
      </c>
      <c r="DM64" s="7" t="str">
        <f t="shared" si="32"/>
        <v/>
      </c>
      <c r="DO64" t="str">
        <f t="shared" si="20"/>
        <v/>
      </c>
      <c r="DU64" s="7" t="str">
        <f t="shared" si="21"/>
        <v/>
      </c>
      <c r="DW64" t="str">
        <f t="shared" si="22"/>
        <v/>
      </c>
      <c r="EC64" s="7" t="str">
        <f t="shared" si="33"/>
        <v/>
      </c>
      <c r="EE64">
        <f t="shared" si="23"/>
        <v>54</v>
      </c>
      <c r="EF64" s="33" t="s">
        <v>296</v>
      </c>
      <c r="EG64" s="27">
        <v>516334.54399999999</v>
      </c>
      <c r="EH64" s="27">
        <v>24902406.017000001</v>
      </c>
      <c r="EI64" s="27">
        <v>279899.05900000001</v>
      </c>
      <c r="EJ64" s="27">
        <v>12455989.612999998</v>
      </c>
      <c r="EK64" s="7">
        <f t="shared" si="34"/>
        <v>24902406.017000001</v>
      </c>
      <c r="EM64" t="str">
        <f t="shared" si="24"/>
        <v/>
      </c>
      <c r="ES64" s="27" t="str">
        <f t="shared" si="25"/>
        <v/>
      </c>
      <c r="EU64" s="27">
        <f t="shared" si="26"/>
        <v>54</v>
      </c>
      <c r="EV64" s="33" t="s">
        <v>346</v>
      </c>
      <c r="EW64" s="27">
        <v>1243623.7900000005</v>
      </c>
      <c r="EX64" s="27">
        <v>85390400.414000005</v>
      </c>
      <c r="EY64" s="27">
        <v>2144892.2410000004</v>
      </c>
      <c r="EZ64" s="27">
        <v>136425746.33500004</v>
      </c>
      <c r="FA64" s="7">
        <f t="shared" si="27"/>
        <v>85390400.414000005</v>
      </c>
    </row>
    <row r="65" spans="5:157" ht="15.75" x14ac:dyDescent="0.25">
      <c r="E65" t="str">
        <f t="shared" si="0"/>
        <v/>
      </c>
      <c r="K65" s="7" t="str">
        <f t="shared" si="28"/>
        <v/>
      </c>
      <c r="M65">
        <f t="shared" si="29"/>
        <v>55</v>
      </c>
      <c r="N65" s="33" t="s">
        <v>170</v>
      </c>
      <c r="O65" s="27">
        <v>8706.6440000000002</v>
      </c>
      <c r="P65" s="27">
        <v>1869054.3730000001</v>
      </c>
      <c r="Q65" s="27">
        <v>12738.469000000001</v>
      </c>
      <c r="R65" s="27">
        <v>697872.34000000008</v>
      </c>
      <c r="S65" s="7">
        <f t="shared" si="1"/>
        <v>1869054.3730000001</v>
      </c>
      <c r="U65" t="str">
        <f t="shared" si="2"/>
        <v/>
      </c>
      <c r="AA65" s="27" t="str">
        <f t="shared" si="3"/>
        <v/>
      </c>
      <c r="AC65" t="str">
        <f t="shared" si="4"/>
        <v/>
      </c>
      <c r="AI65" s="7" t="str">
        <f t="shared" si="30"/>
        <v/>
      </c>
      <c r="AK65" t="str">
        <f t="shared" si="5"/>
        <v/>
      </c>
      <c r="AQ65" s="7" t="str">
        <f t="shared" si="6"/>
        <v/>
      </c>
      <c r="AS65" t="str">
        <f t="shared" si="7"/>
        <v/>
      </c>
      <c r="AY65" s="7" t="str">
        <f t="shared" si="8"/>
        <v/>
      </c>
      <c r="BA65">
        <f t="shared" si="9"/>
        <v>55</v>
      </c>
      <c r="BB65" s="33" t="s">
        <v>303</v>
      </c>
      <c r="BC65" s="27">
        <v>956.01900000000001</v>
      </c>
      <c r="BD65" s="27">
        <v>322657</v>
      </c>
      <c r="BE65" s="27">
        <v>74.33</v>
      </c>
      <c r="BF65" s="27">
        <v>620037</v>
      </c>
      <c r="BG65" s="7">
        <f t="shared" si="10"/>
        <v>322657</v>
      </c>
      <c r="BI65" t="str">
        <f t="shared" si="11"/>
        <v/>
      </c>
      <c r="BO65" s="27" t="str">
        <f t="shared" si="12"/>
        <v/>
      </c>
      <c r="BQ65" s="27">
        <f t="shared" si="13"/>
        <v>55</v>
      </c>
      <c r="BR65" s="33" t="s">
        <v>337</v>
      </c>
      <c r="BS65" s="27">
        <v>43579.6</v>
      </c>
      <c r="BT65" s="27">
        <v>2110011</v>
      </c>
      <c r="BU65" s="27">
        <v>734494.35</v>
      </c>
      <c r="BV65" s="27">
        <v>99063514</v>
      </c>
      <c r="BW65" s="27">
        <f t="shared" si="14"/>
        <v>2110011</v>
      </c>
      <c r="CH65" s="27" t="str">
        <f t="shared" si="15"/>
        <v/>
      </c>
      <c r="CN65" s="7" t="str">
        <f t="shared" si="16"/>
        <v/>
      </c>
      <c r="CQ65">
        <f t="shared" si="31"/>
        <v>55</v>
      </c>
      <c r="CR65" s="33" t="s">
        <v>249</v>
      </c>
      <c r="CS65" s="27">
        <v>2920562.4750000001</v>
      </c>
      <c r="CT65" s="27">
        <v>97922143.367999986</v>
      </c>
      <c r="CU65" s="27">
        <v>2221620.267</v>
      </c>
      <c r="CV65" s="27">
        <v>71345890.61500001</v>
      </c>
      <c r="CW65" s="7">
        <f t="shared" si="35"/>
        <v>97922143.367999986</v>
      </c>
      <c r="CY65" t="str">
        <f t="shared" si="17"/>
        <v/>
      </c>
      <c r="DE65" s="7" t="str">
        <f t="shared" si="18"/>
        <v/>
      </c>
      <c r="DG65" t="str">
        <f t="shared" si="19"/>
        <v/>
      </c>
      <c r="DM65" s="7" t="str">
        <f t="shared" si="32"/>
        <v/>
      </c>
      <c r="DO65" t="str">
        <f t="shared" si="20"/>
        <v/>
      </c>
      <c r="DU65" s="7" t="str">
        <f t="shared" si="21"/>
        <v/>
      </c>
      <c r="DW65" t="str">
        <f t="shared" si="22"/>
        <v/>
      </c>
      <c r="EC65" s="7" t="str">
        <f t="shared" si="33"/>
        <v/>
      </c>
      <c r="EE65">
        <f t="shared" si="23"/>
        <v>55</v>
      </c>
      <c r="EF65" s="33" t="s">
        <v>315</v>
      </c>
      <c r="EG65" s="27">
        <v>663542.27400000021</v>
      </c>
      <c r="EH65" s="27">
        <v>22423353.808000013</v>
      </c>
      <c r="EI65" s="27">
        <v>335987.42300000001</v>
      </c>
      <c r="EJ65" s="27">
        <v>15106226.158000004</v>
      </c>
      <c r="EK65" s="7">
        <f t="shared" si="34"/>
        <v>22423353.808000013</v>
      </c>
      <c r="EM65" t="str">
        <f t="shared" si="24"/>
        <v/>
      </c>
      <c r="ES65" s="27" t="str">
        <f t="shared" si="25"/>
        <v/>
      </c>
      <c r="EU65" s="27">
        <f t="shared" si="26"/>
        <v>55</v>
      </c>
      <c r="EV65" s="33" t="s">
        <v>140</v>
      </c>
      <c r="EW65" s="27">
        <v>6381250.5720000006</v>
      </c>
      <c r="EX65" s="27">
        <v>82586003.158000007</v>
      </c>
      <c r="EY65" s="27">
        <v>2137555.7999999998</v>
      </c>
      <c r="EZ65" s="27">
        <v>134971707.56299999</v>
      </c>
      <c r="FA65" s="7">
        <f t="shared" si="27"/>
        <v>82586003.158000007</v>
      </c>
    </row>
    <row r="66" spans="5:157" ht="15.75" x14ac:dyDescent="0.25">
      <c r="E66" t="str">
        <f t="shared" si="0"/>
        <v/>
      </c>
      <c r="K66" s="7" t="str">
        <f t="shared" si="28"/>
        <v/>
      </c>
      <c r="M66">
        <f t="shared" si="29"/>
        <v>56</v>
      </c>
      <c r="N66" s="33" t="s">
        <v>168</v>
      </c>
      <c r="O66" s="27">
        <v>74304.5</v>
      </c>
      <c r="P66" s="27">
        <v>1733179.49</v>
      </c>
      <c r="Q66" s="27">
        <v>55303.54</v>
      </c>
      <c r="R66" s="27">
        <v>3585450.7199999997</v>
      </c>
      <c r="S66" s="7">
        <f t="shared" si="1"/>
        <v>1733179.49</v>
      </c>
      <c r="U66" t="str">
        <f t="shared" si="2"/>
        <v/>
      </c>
      <c r="AA66" s="27" t="str">
        <f t="shared" si="3"/>
        <v/>
      </c>
      <c r="AC66" t="str">
        <f t="shared" si="4"/>
        <v/>
      </c>
      <c r="AI66" s="7" t="str">
        <f t="shared" si="30"/>
        <v/>
      </c>
      <c r="AK66" t="str">
        <f t="shared" si="5"/>
        <v/>
      </c>
      <c r="AQ66" s="7" t="str">
        <f t="shared" si="6"/>
        <v/>
      </c>
      <c r="AS66" t="str">
        <f t="shared" si="7"/>
        <v/>
      </c>
      <c r="AY66" s="7" t="str">
        <f t="shared" si="8"/>
        <v/>
      </c>
      <c r="BA66">
        <f t="shared" si="9"/>
        <v>56</v>
      </c>
      <c r="BB66" s="33" t="s">
        <v>316</v>
      </c>
      <c r="BC66" s="27">
        <v>285.2</v>
      </c>
      <c r="BD66" s="27">
        <v>307484.59999999998</v>
      </c>
      <c r="BE66" s="27">
        <v>1053.58</v>
      </c>
      <c r="BF66" s="27">
        <v>948356.7</v>
      </c>
      <c r="BG66" s="7">
        <f t="shared" si="10"/>
        <v>307484.59999999998</v>
      </c>
      <c r="BI66" t="str">
        <f t="shared" si="11"/>
        <v/>
      </c>
      <c r="BO66" s="27" t="str">
        <f t="shared" si="12"/>
        <v/>
      </c>
      <c r="BQ66" s="27">
        <f t="shared" si="13"/>
        <v>56</v>
      </c>
      <c r="BR66" s="33" t="s">
        <v>341</v>
      </c>
      <c r="BS66" s="27">
        <v>11289.348</v>
      </c>
      <c r="BT66" s="27">
        <v>1283315.96</v>
      </c>
      <c r="BU66" s="27">
        <v>4786.0879999999997</v>
      </c>
      <c r="BV66" s="27">
        <v>960956.00000000012</v>
      </c>
      <c r="BW66" s="27">
        <f t="shared" si="14"/>
        <v>1283315.96</v>
      </c>
      <c r="CH66" s="27" t="str">
        <f t="shared" si="15"/>
        <v/>
      </c>
      <c r="CN66" s="7" t="str">
        <f t="shared" si="16"/>
        <v/>
      </c>
      <c r="CQ66">
        <f t="shared" si="31"/>
        <v>56</v>
      </c>
      <c r="CR66" s="33" t="s">
        <v>243</v>
      </c>
      <c r="CS66" s="27">
        <v>3264935.2749999994</v>
      </c>
      <c r="CT66" s="27">
        <v>94567341.661999986</v>
      </c>
      <c r="CU66" s="27">
        <v>1324591.9260000004</v>
      </c>
      <c r="CV66" s="27">
        <v>48738441.849999994</v>
      </c>
      <c r="CW66" s="7">
        <f t="shared" si="35"/>
        <v>94567341.661999986</v>
      </c>
      <c r="CY66" t="str">
        <f t="shared" si="17"/>
        <v/>
      </c>
      <c r="DE66" s="7" t="str">
        <f t="shared" si="18"/>
        <v/>
      </c>
      <c r="DG66" t="str">
        <f t="shared" si="19"/>
        <v/>
      </c>
      <c r="DM66" s="7" t="str">
        <f t="shared" si="32"/>
        <v/>
      </c>
      <c r="DO66" t="str">
        <f t="shared" si="20"/>
        <v/>
      </c>
      <c r="DU66" s="7" t="str">
        <f t="shared" si="21"/>
        <v/>
      </c>
      <c r="DW66" t="str">
        <f t="shared" si="22"/>
        <v/>
      </c>
      <c r="EC66" s="7" t="str">
        <f t="shared" si="33"/>
        <v/>
      </c>
      <c r="EE66">
        <f t="shared" si="23"/>
        <v>56</v>
      </c>
      <c r="EF66" s="33" t="s">
        <v>316</v>
      </c>
      <c r="EG66" s="27">
        <v>681447.74800000025</v>
      </c>
      <c r="EH66" s="27">
        <v>20986540.445999999</v>
      </c>
      <c r="EI66" s="27">
        <v>578192.01899999997</v>
      </c>
      <c r="EJ66" s="27">
        <v>17158085.067000002</v>
      </c>
      <c r="EK66" s="7">
        <f t="shared" si="34"/>
        <v>20986540.445999999</v>
      </c>
      <c r="EM66" t="str">
        <f t="shared" si="24"/>
        <v/>
      </c>
      <c r="ES66" s="27" t="str">
        <f t="shared" si="25"/>
        <v/>
      </c>
      <c r="EU66" s="27">
        <f t="shared" si="26"/>
        <v>56</v>
      </c>
      <c r="EV66" s="33" t="s">
        <v>335</v>
      </c>
      <c r="EW66" s="27">
        <v>1610052.8740000008</v>
      </c>
      <c r="EX66" s="27">
        <v>70754087.098000005</v>
      </c>
      <c r="EY66" s="27">
        <v>1369701.1290000002</v>
      </c>
      <c r="EZ66" s="27">
        <v>62751680.831000015</v>
      </c>
      <c r="FA66" s="7">
        <f t="shared" si="27"/>
        <v>70754087.098000005</v>
      </c>
    </row>
    <row r="67" spans="5:157" ht="15.75" x14ac:dyDescent="0.25">
      <c r="E67" t="str">
        <f t="shared" si="0"/>
        <v/>
      </c>
      <c r="K67" s="7" t="str">
        <f t="shared" si="28"/>
        <v/>
      </c>
      <c r="M67">
        <f t="shared" si="29"/>
        <v>57</v>
      </c>
      <c r="N67" s="33" t="s">
        <v>251</v>
      </c>
      <c r="O67" s="27">
        <v>20134</v>
      </c>
      <c r="P67" s="27">
        <v>1721154</v>
      </c>
      <c r="Q67" s="27">
        <v>7670</v>
      </c>
      <c r="R67" s="27">
        <v>757279</v>
      </c>
      <c r="S67" s="7">
        <f t="shared" si="1"/>
        <v>1721154</v>
      </c>
      <c r="U67" t="str">
        <f t="shared" si="2"/>
        <v/>
      </c>
      <c r="AA67" s="27" t="str">
        <f t="shared" si="3"/>
        <v/>
      </c>
      <c r="AC67" t="str">
        <f t="shared" si="4"/>
        <v/>
      </c>
      <c r="AI67" s="7" t="str">
        <f t="shared" si="30"/>
        <v/>
      </c>
      <c r="AK67" t="str">
        <f t="shared" si="5"/>
        <v/>
      </c>
      <c r="AQ67" s="7" t="str">
        <f t="shared" si="6"/>
        <v/>
      </c>
      <c r="AS67" t="str">
        <f t="shared" si="7"/>
        <v/>
      </c>
      <c r="AY67" s="7" t="str">
        <f t="shared" si="8"/>
        <v/>
      </c>
      <c r="BA67">
        <f t="shared" si="9"/>
        <v>57</v>
      </c>
      <c r="BB67" s="33" t="s">
        <v>309</v>
      </c>
      <c r="BC67" s="27">
        <v>2956.3420000000001</v>
      </c>
      <c r="BD67" s="27">
        <v>256923</v>
      </c>
      <c r="BE67" s="27">
        <v>318.14</v>
      </c>
      <c r="BF67" s="27">
        <v>69722</v>
      </c>
      <c r="BG67" s="7">
        <f t="shared" si="10"/>
        <v>256923</v>
      </c>
      <c r="BI67" t="str">
        <f t="shared" si="11"/>
        <v/>
      </c>
      <c r="BO67" s="27" t="str">
        <f t="shared" si="12"/>
        <v/>
      </c>
      <c r="BQ67" s="27">
        <f t="shared" si="13"/>
        <v>57</v>
      </c>
      <c r="BR67" s="33" t="s">
        <v>140</v>
      </c>
      <c r="BS67" s="27">
        <v>8070.1</v>
      </c>
      <c r="BT67" s="27">
        <v>1207452.8389999941</v>
      </c>
      <c r="BU67" s="27">
        <v>1614121</v>
      </c>
      <c r="BV67" s="27">
        <v>68001810.812000006</v>
      </c>
      <c r="BW67" s="27">
        <f t="shared" si="14"/>
        <v>1207452.8389999941</v>
      </c>
      <c r="CH67" s="27" t="str">
        <f t="shared" si="15"/>
        <v/>
      </c>
      <c r="CN67" s="7" t="str">
        <f t="shared" si="16"/>
        <v/>
      </c>
      <c r="CQ67">
        <f t="shared" si="31"/>
        <v>57</v>
      </c>
      <c r="CR67" s="33" t="s">
        <v>269</v>
      </c>
      <c r="CS67" s="27">
        <v>626609.52800000017</v>
      </c>
      <c r="CT67" s="27">
        <v>91916654.050000042</v>
      </c>
      <c r="CU67" s="27">
        <v>580866.88100000017</v>
      </c>
      <c r="CV67" s="27">
        <v>69907283.469000012</v>
      </c>
      <c r="CW67" s="7">
        <f t="shared" si="35"/>
        <v>91916654.050000042</v>
      </c>
      <c r="CY67" t="str">
        <f t="shared" si="17"/>
        <v/>
      </c>
      <c r="DE67" s="7" t="str">
        <f t="shared" si="18"/>
        <v/>
      </c>
      <c r="DG67" t="str">
        <f t="shared" si="19"/>
        <v/>
      </c>
      <c r="DM67" s="7" t="str">
        <f t="shared" si="32"/>
        <v/>
      </c>
      <c r="DO67" t="str">
        <f t="shared" si="20"/>
        <v/>
      </c>
      <c r="DU67" s="7" t="str">
        <f t="shared" si="21"/>
        <v/>
      </c>
      <c r="DW67" t="str">
        <f t="shared" si="22"/>
        <v/>
      </c>
      <c r="EC67" s="7" t="str">
        <f t="shared" si="33"/>
        <v/>
      </c>
      <c r="EE67">
        <f t="shared" si="23"/>
        <v>57</v>
      </c>
      <c r="EF67" s="33" t="s">
        <v>309</v>
      </c>
      <c r="EG67" s="27">
        <v>576720.77399999998</v>
      </c>
      <c r="EH67" s="27">
        <v>20561073.223000009</v>
      </c>
      <c r="EI67" s="27">
        <v>367479.04000000004</v>
      </c>
      <c r="EJ67" s="27">
        <v>15577484.550999995</v>
      </c>
      <c r="EK67" s="7">
        <f t="shared" si="34"/>
        <v>20561073.223000009</v>
      </c>
      <c r="EM67" t="str">
        <f t="shared" si="24"/>
        <v/>
      </c>
      <c r="ES67" s="27" t="str">
        <f t="shared" si="25"/>
        <v/>
      </c>
      <c r="EU67" s="27">
        <f t="shared" si="26"/>
        <v>57</v>
      </c>
      <c r="EV67" s="33" t="s">
        <v>100</v>
      </c>
      <c r="EW67" s="27">
        <v>2122182.3230000008</v>
      </c>
      <c r="EX67" s="27">
        <v>69988690.312999994</v>
      </c>
      <c r="EY67" s="27">
        <v>818995.81899999978</v>
      </c>
      <c r="EZ67" s="27">
        <v>29555378.494999994</v>
      </c>
      <c r="FA67" s="7">
        <f t="shared" si="27"/>
        <v>69988690.312999994</v>
      </c>
    </row>
    <row r="68" spans="5:157" ht="15.75" x14ac:dyDescent="0.25">
      <c r="E68" t="str">
        <f t="shared" si="0"/>
        <v/>
      </c>
      <c r="K68" s="7" t="str">
        <f t="shared" si="28"/>
        <v/>
      </c>
      <c r="M68">
        <f t="shared" si="29"/>
        <v>58</v>
      </c>
      <c r="N68" s="33" t="s">
        <v>247</v>
      </c>
      <c r="O68" s="27">
        <v>37648.6</v>
      </c>
      <c r="P68" s="27">
        <v>1626252.19</v>
      </c>
      <c r="Q68" s="27">
        <v>2924.6819999999998</v>
      </c>
      <c r="R68" s="27">
        <v>515454.48700000008</v>
      </c>
      <c r="S68" s="7">
        <f t="shared" si="1"/>
        <v>1626252.19</v>
      </c>
      <c r="U68" t="str">
        <f t="shared" si="2"/>
        <v/>
      </c>
      <c r="AA68" s="27" t="str">
        <f t="shared" si="3"/>
        <v/>
      </c>
      <c r="AC68" t="str">
        <f t="shared" si="4"/>
        <v/>
      </c>
      <c r="AI68" s="7" t="str">
        <f t="shared" si="30"/>
        <v/>
      </c>
      <c r="AK68" t="str">
        <f t="shared" si="5"/>
        <v/>
      </c>
      <c r="AQ68" s="7" t="str">
        <f t="shared" si="6"/>
        <v/>
      </c>
      <c r="AS68" t="str">
        <f t="shared" si="7"/>
        <v/>
      </c>
      <c r="AY68" s="7" t="str">
        <f t="shared" si="8"/>
        <v/>
      </c>
      <c r="BA68">
        <f t="shared" si="9"/>
        <v>58</v>
      </c>
      <c r="BB68" s="33" t="s">
        <v>323</v>
      </c>
      <c r="BC68" s="27">
        <v>93</v>
      </c>
      <c r="BD68" s="27">
        <v>190531.962</v>
      </c>
      <c r="BE68" s="27"/>
      <c r="BF68" s="27"/>
      <c r="BG68" s="7">
        <f t="shared" si="10"/>
        <v>190531.962</v>
      </c>
      <c r="BI68" t="str">
        <f t="shared" si="11"/>
        <v/>
      </c>
      <c r="BO68" s="27" t="str">
        <f t="shared" si="12"/>
        <v/>
      </c>
      <c r="BQ68" s="27">
        <f t="shared" si="13"/>
        <v>58</v>
      </c>
      <c r="BR68" s="33" t="s">
        <v>328</v>
      </c>
      <c r="BS68" s="27">
        <v>1976.5</v>
      </c>
      <c r="BT68" s="27">
        <v>1073529</v>
      </c>
      <c r="BU68" s="27">
        <v>243.9</v>
      </c>
      <c r="BV68" s="27">
        <v>111320</v>
      </c>
      <c r="BW68" s="27">
        <f t="shared" si="14"/>
        <v>1073529</v>
      </c>
      <c r="CH68" s="27" t="str">
        <f t="shared" si="15"/>
        <v/>
      </c>
      <c r="CN68" s="7" t="str">
        <f t="shared" si="16"/>
        <v/>
      </c>
      <c r="CQ68">
        <f t="shared" si="31"/>
        <v>58</v>
      </c>
      <c r="CR68" s="33" t="s">
        <v>270</v>
      </c>
      <c r="CS68" s="27">
        <v>2846303.9569999999</v>
      </c>
      <c r="CT68" s="27">
        <v>90133323.034000009</v>
      </c>
      <c r="CU68" s="27">
        <v>2955393.0129999998</v>
      </c>
      <c r="CV68" s="27">
        <v>68200776.071999997</v>
      </c>
      <c r="CW68" s="7">
        <f t="shared" si="35"/>
        <v>90133323.034000009</v>
      </c>
      <c r="CY68" t="str">
        <f t="shared" si="17"/>
        <v/>
      </c>
      <c r="DE68" s="7" t="str">
        <f t="shared" si="18"/>
        <v/>
      </c>
      <c r="DG68" t="str">
        <f t="shared" si="19"/>
        <v/>
      </c>
      <c r="DM68" s="7" t="str">
        <f t="shared" si="32"/>
        <v/>
      </c>
      <c r="DO68" t="str">
        <f t="shared" si="20"/>
        <v/>
      </c>
      <c r="DU68" s="7" t="str">
        <f t="shared" si="21"/>
        <v/>
      </c>
      <c r="DW68" t="str">
        <f t="shared" si="22"/>
        <v/>
      </c>
      <c r="EC68" s="7" t="str">
        <f t="shared" si="33"/>
        <v/>
      </c>
      <c r="EE68">
        <f t="shared" si="23"/>
        <v>58</v>
      </c>
      <c r="EF68" s="33" t="s">
        <v>304</v>
      </c>
      <c r="EG68" s="27">
        <v>65892.700000000012</v>
      </c>
      <c r="EH68" s="27">
        <v>15297690.208000004</v>
      </c>
      <c r="EI68" s="27">
        <v>61783.839000000007</v>
      </c>
      <c r="EJ68" s="27">
        <v>15053851.789999999</v>
      </c>
      <c r="EK68" s="7">
        <f t="shared" si="34"/>
        <v>15297690.208000004</v>
      </c>
      <c r="EM68" t="str">
        <f t="shared" si="24"/>
        <v/>
      </c>
      <c r="ES68" s="27" t="str">
        <f t="shared" si="25"/>
        <v/>
      </c>
      <c r="EU68" s="27">
        <f t="shared" si="26"/>
        <v>58</v>
      </c>
      <c r="EV68" s="33" t="s">
        <v>332</v>
      </c>
      <c r="EW68" s="27">
        <v>662244.28800000006</v>
      </c>
      <c r="EX68" s="27">
        <v>63917616.467999987</v>
      </c>
      <c r="EY68" s="27">
        <v>347199.84299999994</v>
      </c>
      <c r="EZ68" s="27">
        <v>31114185.605999999</v>
      </c>
      <c r="FA68" s="7">
        <f t="shared" si="27"/>
        <v>63917616.467999987</v>
      </c>
    </row>
    <row r="69" spans="5:157" ht="15.75" x14ac:dyDescent="0.25">
      <c r="E69" t="str">
        <f t="shared" si="0"/>
        <v/>
      </c>
      <c r="K69" s="7" t="str">
        <f t="shared" si="28"/>
        <v/>
      </c>
      <c r="M69">
        <f t="shared" si="29"/>
        <v>59</v>
      </c>
      <c r="N69" s="33" t="s">
        <v>260</v>
      </c>
      <c r="O69" s="27">
        <v>48299.95</v>
      </c>
      <c r="P69" s="27">
        <v>1555422.8049999999</v>
      </c>
      <c r="Q69" s="27">
        <v>1394.82</v>
      </c>
      <c r="R69" s="27">
        <v>227754.68799999999</v>
      </c>
      <c r="S69" s="7">
        <f t="shared" si="1"/>
        <v>1555422.8049999999</v>
      </c>
      <c r="U69" t="str">
        <f t="shared" si="2"/>
        <v/>
      </c>
      <c r="AA69" s="27" t="str">
        <f t="shared" si="3"/>
        <v/>
      </c>
      <c r="AC69" t="str">
        <f t="shared" si="4"/>
        <v/>
      </c>
      <c r="AI69" s="7" t="str">
        <f t="shared" si="30"/>
        <v/>
      </c>
      <c r="AK69" t="str">
        <f t="shared" si="5"/>
        <v/>
      </c>
      <c r="AQ69" s="7" t="str">
        <f t="shared" si="6"/>
        <v/>
      </c>
      <c r="AS69" t="str">
        <f t="shared" si="7"/>
        <v/>
      </c>
      <c r="AY69" s="7" t="str">
        <f t="shared" si="8"/>
        <v/>
      </c>
      <c r="BA69">
        <f t="shared" si="9"/>
        <v>59</v>
      </c>
      <c r="BB69" s="33" t="s">
        <v>299</v>
      </c>
      <c r="BC69" s="27">
        <v>109.98000000000002</v>
      </c>
      <c r="BD69" s="27">
        <v>156272.36000000002</v>
      </c>
      <c r="BE69" s="27">
        <v>76.572000000000017</v>
      </c>
      <c r="BF69" s="27">
        <v>120367</v>
      </c>
      <c r="BG69" s="7">
        <f t="shared" si="10"/>
        <v>156272.36000000002</v>
      </c>
      <c r="BI69" t="str">
        <f t="shared" si="11"/>
        <v/>
      </c>
      <c r="BO69" s="27" t="str">
        <f t="shared" si="12"/>
        <v/>
      </c>
      <c r="BQ69" s="27">
        <f t="shared" si="13"/>
        <v>59</v>
      </c>
      <c r="BR69" s="33" t="s">
        <v>338</v>
      </c>
      <c r="BS69" s="27">
        <v>22967.559999999998</v>
      </c>
      <c r="BT69" s="27">
        <v>622012</v>
      </c>
      <c r="BU69" s="27">
        <v>3032.2</v>
      </c>
      <c r="BV69" s="27">
        <v>235585.33199999999</v>
      </c>
      <c r="BW69" s="27">
        <f t="shared" si="14"/>
        <v>622012</v>
      </c>
      <c r="CH69" s="27" t="str">
        <f t="shared" si="15"/>
        <v/>
      </c>
      <c r="CN69" s="7" t="str">
        <f t="shared" si="16"/>
        <v/>
      </c>
      <c r="CQ69">
        <f t="shared" si="31"/>
        <v>59</v>
      </c>
      <c r="CR69" s="33" t="s">
        <v>258</v>
      </c>
      <c r="CS69" s="27">
        <v>646051.94199999981</v>
      </c>
      <c r="CT69" s="27">
        <v>79541836.658999994</v>
      </c>
      <c r="CU69" s="27">
        <v>584364.62199999986</v>
      </c>
      <c r="CV69" s="27">
        <v>71935816.474000007</v>
      </c>
      <c r="CW69" s="7">
        <f t="shared" si="35"/>
        <v>79541836.658999994</v>
      </c>
      <c r="CY69" t="str">
        <f t="shared" si="17"/>
        <v/>
      </c>
      <c r="DE69" s="7" t="str">
        <f t="shared" si="18"/>
        <v/>
      </c>
      <c r="DG69" t="str">
        <f t="shared" si="19"/>
        <v/>
      </c>
      <c r="DM69" s="7" t="str">
        <f t="shared" si="32"/>
        <v/>
      </c>
      <c r="DO69" t="str">
        <f t="shared" si="20"/>
        <v/>
      </c>
      <c r="DU69" s="7" t="str">
        <f t="shared" si="21"/>
        <v/>
      </c>
      <c r="DW69" t="str">
        <f t="shared" si="22"/>
        <v/>
      </c>
      <c r="EC69" s="7" t="str">
        <f t="shared" si="33"/>
        <v/>
      </c>
      <c r="EE69">
        <f t="shared" si="23"/>
        <v>59</v>
      </c>
      <c r="EF69" s="33" t="s">
        <v>326</v>
      </c>
      <c r="EG69" s="27">
        <v>608365.96200000006</v>
      </c>
      <c r="EH69" s="27">
        <v>14333951.858999999</v>
      </c>
      <c r="EI69" s="27">
        <v>79512.921999999991</v>
      </c>
      <c r="EJ69" s="27">
        <v>3526774</v>
      </c>
      <c r="EK69" s="7">
        <f t="shared" si="34"/>
        <v>14333951.858999999</v>
      </c>
      <c r="EM69" t="str">
        <f t="shared" si="24"/>
        <v/>
      </c>
      <c r="ES69" s="27" t="str">
        <f t="shared" si="25"/>
        <v/>
      </c>
      <c r="EU69" s="27">
        <f t="shared" si="26"/>
        <v>59</v>
      </c>
      <c r="EV69" s="33" t="s">
        <v>340</v>
      </c>
      <c r="EW69" s="27">
        <v>986609.38599999982</v>
      </c>
      <c r="EX69" s="27">
        <v>62356543.165000007</v>
      </c>
      <c r="EY69" s="27">
        <v>1198977.1130000001</v>
      </c>
      <c r="EZ69" s="27">
        <v>77192150.027999982</v>
      </c>
      <c r="FA69" s="7">
        <f t="shared" si="27"/>
        <v>62356543.165000007</v>
      </c>
    </row>
    <row r="70" spans="5:157" ht="15.75" x14ac:dyDescent="0.25">
      <c r="E70" t="str">
        <f t="shared" si="0"/>
        <v/>
      </c>
      <c r="K70" s="7" t="str">
        <f t="shared" si="28"/>
        <v/>
      </c>
      <c r="M70">
        <f t="shared" si="29"/>
        <v>60</v>
      </c>
      <c r="N70" s="33" t="s">
        <v>255</v>
      </c>
      <c r="O70" s="27">
        <v>96917.65</v>
      </c>
      <c r="P70" s="27">
        <v>1398336.1</v>
      </c>
      <c r="Q70" s="27">
        <v>156136.5</v>
      </c>
      <c r="R70" s="27">
        <v>2885571</v>
      </c>
      <c r="S70" s="7">
        <f t="shared" si="1"/>
        <v>1398336.1</v>
      </c>
      <c r="U70" t="str">
        <f t="shared" si="2"/>
        <v/>
      </c>
      <c r="AA70" s="27" t="str">
        <f t="shared" si="3"/>
        <v/>
      </c>
      <c r="AC70" t="str">
        <f t="shared" si="4"/>
        <v/>
      </c>
      <c r="AI70" s="7" t="str">
        <f t="shared" si="30"/>
        <v/>
      </c>
      <c r="AK70" t="str">
        <f t="shared" si="5"/>
        <v/>
      </c>
      <c r="AQ70" s="7" t="str">
        <f t="shared" si="6"/>
        <v/>
      </c>
      <c r="AS70" t="str">
        <f t="shared" si="7"/>
        <v/>
      </c>
      <c r="AY70" s="7" t="str">
        <f t="shared" si="8"/>
        <v/>
      </c>
      <c r="BA70">
        <f t="shared" si="9"/>
        <v>60</v>
      </c>
      <c r="BB70" s="33" t="s">
        <v>292</v>
      </c>
      <c r="BC70" s="27">
        <v>759.20399999999984</v>
      </c>
      <c r="BD70" s="27">
        <v>80329.175000000003</v>
      </c>
      <c r="BE70" s="27">
        <v>4308.8600000000006</v>
      </c>
      <c r="BF70" s="27">
        <v>391598.57</v>
      </c>
      <c r="BG70" s="7">
        <f t="shared" si="10"/>
        <v>80329.175000000003</v>
      </c>
      <c r="BI70" t="str">
        <f t="shared" si="11"/>
        <v/>
      </c>
      <c r="BO70" s="27" t="str">
        <f t="shared" si="12"/>
        <v/>
      </c>
      <c r="BQ70" s="27">
        <f t="shared" si="13"/>
        <v>60</v>
      </c>
      <c r="BR70" s="33" t="s">
        <v>350</v>
      </c>
      <c r="BS70" s="27">
        <v>4614.0999999999995</v>
      </c>
      <c r="BT70" s="27">
        <v>495652</v>
      </c>
      <c r="BU70" s="27">
        <v>6634.04</v>
      </c>
      <c r="BV70" s="27">
        <v>1081292</v>
      </c>
      <c r="BW70" s="27">
        <f t="shared" si="14"/>
        <v>495652</v>
      </c>
      <c r="CH70" s="27" t="str">
        <f t="shared" si="15"/>
        <v/>
      </c>
      <c r="CN70" s="7" t="str">
        <f t="shared" si="16"/>
        <v/>
      </c>
      <c r="CQ70">
        <f t="shared" si="31"/>
        <v>60</v>
      </c>
      <c r="CR70" s="33" t="s">
        <v>254</v>
      </c>
      <c r="CS70" s="27">
        <v>2217625.1779999994</v>
      </c>
      <c r="CT70" s="27">
        <v>71174436.467000008</v>
      </c>
      <c r="CU70" s="27">
        <v>1873704.5899999999</v>
      </c>
      <c r="CV70" s="27">
        <v>71179230.943000004</v>
      </c>
      <c r="CW70" s="7">
        <f t="shared" si="35"/>
        <v>71174436.467000008</v>
      </c>
      <c r="CY70" t="str">
        <f t="shared" si="17"/>
        <v/>
      </c>
      <c r="DE70" s="7" t="str">
        <f t="shared" si="18"/>
        <v/>
      </c>
      <c r="DG70" t="str">
        <f t="shared" si="19"/>
        <v/>
      </c>
      <c r="DM70" s="7" t="str">
        <f t="shared" si="32"/>
        <v/>
      </c>
      <c r="DO70" t="str">
        <f t="shared" si="20"/>
        <v/>
      </c>
      <c r="DU70" s="7" t="str">
        <f t="shared" si="21"/>
        <v/>
      </c>
      <c r="DW70" t="str">
        <f t="shared" si="22"/>
        <v/>
      </c>
      <c r="EC70" s="7" t="str">
        <f t="shared" si="33"/>
        <v/>
      </c>
      <c r="EE70">
        <f t="shared" si="23"/>
        <v>60</v>
      </c>
      <c r="EF70" s="33" t="s">
        <v>314</v>
      </c>
      <c r="EG70" s="27">
        <v>129232.048</v>
      </c>
      <c r="EH70" s="27">
        <v>6949524.2269999962</v>
      </c>
      <c r="EI70" s="27">
        <v>100313.55200000003</v>
      </c>
      <c r="EJ70" s="27">
        <v>4849015.4709999999</v>
      </c>
      <c r="EK70" s="7">
        <f t="shared" si="34"/>
        <v>6949524.2269999962</v>
      </c>
      <c r="EM70" t="str">
        <f t="shared" si="24"/>
        <v/>
      </c>
      <c r="ES70" s="27" t="str">
        <f t="shared" si="25"/>
        <v/>
      </c>
      <c r="EU70" s="27">
        <f t="shared" si="26"/>
        <v>60</v>
      </c>
      <c r="EV70" s="33" t="s">
        <v>352</v>
      </c>
      <c r="EW70" s="27">
        <v>2512472.2630000003</v>
      </c>
      <c r="EX70" s="27">
        <v>56288482.096000001</v>
      </c>
      <c r="EY70" s="27">
        <v>1577454.2400000005</v>
      </c>
      <c r="EZ70" s="27">
        <v>44466035.255000003</v>
      </c>
      <c r="FA70" s="7">
        <f t="shared" si="27"/>
        <v>56288482.096000001</v>
      </c>
    </row>
    <row r="71" spans="5:157" ht="15.75" x14ac:dyDescent="0.25">
      <c r="E71" t="str">
        <f t="shared" si="0"/>
        <v/>
      </c>
      <c r="K71" s="7" t="str">
        <f t="shared" si="28"/>
        <v/>
      </c>
      <c r="M71">
        <f t="shared" si="29"/>
        <v>61</v>
      </c>
      <c r="N71" s="33" t="s">
        <v>258</v>
      </c>
      <c r="O71" s="27">
        <v>16897.199999999997</v>
      </c>
      <c r="P71" s="27">
        <v>1149460.0900000001</v>
      </c>
      <c r="Q71" s="27">
        <v>855.31399999999996</v>
      </c>
      <c r="R71" s="27">
        <v>421341.76</v>
      </c>
      <c r="S71" s="7">
        <f t="shared" si="1"/>
        <v>1149460.0900000001</v>
      </c>
      <c r="U71" t="str">
        <f t="shared" si="2"/>
        <v/>
      </c>
      <c r="AA71" s="27" t="str">
        <f t="shared" si="3"/>
        <v/>
      </c>
      <c r="AC71" t="str">
        <f t="shared" si="4"/>
        <v/>
      </c>
      <c r="AI71" s="7" t="str">
        <f t="shared" si="30"/>
        <v/>
      </c>
      <c r="AK71" t="str">
        <f t="shared" si="5"/>
        <v/>
      </c>
      <c r="AQ71" s="7" t="str">
        <f t="shared" si="6"/>
        <v/>
      </c>
      <c r="AS71" t="str">
        <f t="shared" si="7"/>
        <v/>
      </c>
      <c r="AY71" s="7" t="str">
        <f t="shared" si="8"/>
        <v/>
      </c>
      <c r="BA71">
        <f t="shared" si="9"/>
        <v>61</v>
      </c>
      <c r="BB71" s="33" t="s">
        <v>302</v>
      </c>
      <c r="BC71" s="27">
        <v>70.5</v>
      </c>
      <c r="BD71" s="27">
        <v>4284</v>
      </c>
      <c r="BE71" s="27">
        <v>115.08</v>
      </c>
      <c r="BF71" s="27">
        <v>154289.40700000001</v>
      </c>
      <c r="BG71" s="7">
        <f t="shared" si="10"/>
        <v>4284</v>
      </c>
      <c r="BI71" t="str">
        <f t="shared" si="11"/>
        <v/>
      </c>
      <c r="BO71" s="27" t="str">
        <f t="shared" si="12"/>
        <v/>
      </c>
      <c r="BQ71" s="27">
        <f t="shared" si="13"/>
        <v>61</v>
      </c>
      <c r="BR71" s="33" t="s">
        <v>353</v>
      </c>
      <c r="BS71" s="27">
        <v>1776.1089999999999</v>
      </c>
      <c r="BT71" s="27">
        <v>495114.80900000001</v>
      </c>
      <c r="BU71" s="27">
        <v>2839.3029999999994</v>
      </c>
      <c r="BV71" s="27">
        <v>907068.58400000003</v>
      </c>
      <c r="BW71" s="27">
        <f t="shared" si="14"/>
        <v>495114.80900000001</v>
      </c>
      <c r="CH71" s="27" t="str">
        <f t="shared" si="15"/>
        <v/>
      </c>
      <c r="CN71" s="7" t="str">
        <f t="shared" si="16"/>
        <v/>
      </c>
      <c r="CQ71">
        <f t="shared" si="31"/>
        <v>61</v>
      </c>
      <c r="CR71" s="33" t="s">
        <v>70</v>
      </c>
      <c r="CS71" s="27">
        <v>40192482.462999992</v>
      </c>
      <c r="CT71" s="27">
        <v>60777910.833000004</v>
      </c>
      <c r="CU71" s="27">
        <v>48652272.751000002</v>
      </c>
      <c r="CV71" s="27">
        <v>72275908.341000006</v>
      </c>
      <c r="CW71" s="7">
        <f t="shared" si="35"/>
        <v>60777910.833000004</v>
      </c>
      <c r="CY71" t="str">
        <f t="shared" si="17"/>
        <v/>
      </c>
      <c r="DE71" s="7" t="str">
        <f t="shared" si="18"/>
        <v/>
      </c>
      <c r="DG71" t="str">
        <f t="shared" si="19"/>
        <v/>
      </c>
      <c r="DM71" s="7" t="str">
        <f t="shared" si="32"/>
        <v/>
      </c>
      <c r="DO71" t="str">
        <f t="shared" si="20"/>
        <v/>
      </c>
      <c r="DU71" s="7" t="str">
        <f t="shared" si="21"/>
        <v/>
      </c>
      <c r="DW71" t="str">
        <f t="shared" si="22"/>
        <v/>
      </c>
      <c r="EC71" s="7" t="str">
        <f t="shared" si="33"/>
        <v/>
      </c>
      <c r="EE71">
        <f t="shared" si="23"/>
        <v>61</v>
      </c>
      <c r="EF71" s="33" t="s">
        <v>289</v>
      </c>
      <c r="EG71" s="27">
        <v>239827.96000000002</v>
      </c>
      <c r="EH71" s="27">
        <v>5287077</v>
      </c>
      <c r="EI71" s="27">
        <v>116348.79000000001</v>
      </c>
      <c r="EJ71" s="27">
        <v>2120254.5520000001</v>
      </c>
      <c r="EK71" s="7">
        <f t="shared" si="34"/>
        <v>5287077</v>
      </c>
      <c r="EM71" t="str">
        <f t="shared" si="24"/>
        <v/>
      </c>
      <c r="ES71" s="27" t="str">
        <f t="shared" si="25"/>
        <v/>
      </c>
      <c r="EU71" s="27">
        <f t="shared" si="26"/>
        <v>61</v>
      </c>
      <c r="EV71" s="33" t="s">
        <v>196</v>
      </c>
      <c r="EW71" s="27">
        <v>200658.49199999994</v>
      </c>
      <c r="EX71" s="27">
        <v>38475523.352999993</v>
      </c>
      <c r="EY71" s="27">
        <v>116891.3970000001</v>
      </c>
      <c r="EZ71" s="27">
        <v>20888732.692999989</v>
      </c>
      <c r="FA71" s="7">
        <f t="shared" si="27"/>
        <v>38475523.352999993</v>
      </c>
    </row>
    <row r="72" spans="5:157" ht="15.75" x14ac:dyDescent="0.25">
      <c r="E72" t="str">
        <f t="shared" si="0"/>
        <v/>
      </c>
      <c r="K72" s="7" t="str">
        <f t="shared" si="28"/>
        <v/>
      </c>
      <c r="M72">
        <f t="shared" si="29"/>
        <v>62</v>
      </c>
      <c r="N72" s="33" t="s">
        <v>254</v>
      </c>
      <c r="O72" s="27">
        <v>9487.43</v>
      </c>
      <c r="P72" s="27">
        <v>1098319.331</v>
      </c>
      <c r="Q72" s="27">
        <v>5719.3260000000009</v>
      </c>
      <c r="R72" s="27">
        <v>825133.90100000019</v>
      </c>
      <c r="S72" s="7">
        <f t="shared" si="1"/>
        <v>1098319.331</v>
      </c>
      <c r="U72" t="str">
        <f t="shared" si="2"/>
        <v/>
      </c>
      <c r="AA72" s="27" t="str">
        <f t="shared" si="3"/>
        <v/>
      </c>
      <c r="AC72" t="str">
        <f t="shared" si="4"/>
        <v/>
      </c>
      <c r="AI72" s="7" t="str">
        <f t="shared" si="30"/>
        <v/>
      </c>
      <c r="AK72" t="str">
        <f t="shared" si="5"/>
        <v/>
      </c>
      <c r="AQ72" s="7" t="str">
        <f t="shared" si="6"/>
        <v/>
      </c>
      <c r="AS72" t="str">
        <f t="shared" si="7"/>
        <v/>
      </c>
      <c r="AY72" s="7" t="str">
        <f t="shared" si="8"/>
        <v/>
      </c>
      <c r="BA72">
        <f t="shared" si="9"/>
        <v>62</v>
      </c>
      <c r="BB72" s="33" t="s">
        <v>366</v>
      </c>
      <c r="BC72" s="27"/>
      <c r="BD72" s="27"/>
      <c r="BE72" s="27">
        <v>1</v>
      </c>
      <c r="BF72" s="27">
        <v>13693</v>
      </c>
      <c r="BG72" s="7">
        <f t="shared" si="10"/>
        <v>0</v>
      </c>
      <c r="BI72" t="str">
        <f t="shared" si="11"/>
        <v/>
      </c>
      <c r="BO72" s="27" t="str">
        <f t="shared" si="12"/>
        <v/>
      </c>
      <c r="BQ72" s="27">
        <f t="shared" si="13"/>
        <v>62</v>
      </c>
      <c r="BR72" s="33" t="s">
        <v>357</v>
      </c>
      <c r="BS72" s="27">
        <v>21470.289999999994</v>
      </c>
      <c r="BT72" s="27">
        <v>372046.45499999996</v>
      </c>
      <c r="BU72" s="27">
        <v>7969.3150000000005</v>
      </c>
      <c r="BV72" s="27">
        <v>261100.78599999999</v>
      </c>
      <c r="BW72" s="27">
        <f t="shared" si="14"/>
        <v>372046.45499999996</v>
      </c>
      <c r="CH72" s="27" t="str">
        <f t="shared" si="15"/>
        <v/>
      </c>
      <c r="CN72" s="7" t="str">
        <f t="shared" si="16"/>
        <v/>
      </c>
      <c r="CQ72">
        <f t="shared" si="31"/>
        <v>62</v>
      </c>
      <c r="CR72" s="33" t="s">
        <v>259</v>
      </c>
      <c r="CS72" s="27">
        <v>107399.40000000001</v>
      </c>
      <c r="CT72" s="27">
        <v>42269266.119999997</v>
      </c>
      <c r="CU72" s="27">
        <v>53081.2</v>
      </c>
      <c r="CV72" s="27">
        <v>14108082.981999999</v>
      </c>
      <c r="CW72" s="7">
        <f t="shared" si="35"/>
        <v>42269266.119999997</v>
      </c>
      <c r="CY72" t="str">
        <f t="shared" si="17"/>
        <v/>
      </c>
      <c r="DE72" s="7" t="str">
        <f t="shared" si="18"/>
        <v/>
      </c>
      <c r="DG72" t="str">
        <f t="shared" si="19"/>
        <v/>
      </c>
      <c r="DM72" s="7" t="str">
        <f t="shared" si="32"/>
        <v/>
      </c>
      <c r="DO72" t="str">
        <f t="shared" si="20"/>
        <v/>
      </c>
      <c r="DU72" s="7" t="str">
        <f t="shared" si="21"/>
        <v/>
      </c>
      <c r="DW72" t="str">
        <f t="shared" si="22"/>
        <v/>
      </c>
      <c r="EC72" s="7" t="str">
        <f t="shared" si="33"/>
        <v/>
      </c>
      <c r="EE72">
        <f t="shared" si="23"/>
        <v>62</v>
      </c>
      <c r="EF72" s="33" t="s">
        <v>366</v>
      </c>
      <c r="EG72" s="27">
        <v>70254.888000000006</v>
      </c>
      <c r="EH72" s="27">
        <v>4557340.7300000004</v>
      </c>
      <c r="EI72" s="27">
        <v>28844.167999999998</v>
      </c>
      <c r="EJ72" s="27">
        <v>2614701.9289999995</v>
      </c>
      <c r="EK72" s="7">
        <f t="shared" si="34"/>
        <v>4557340.7300000004</v>
      </c>
      <c r="EM72" t="str">
        <f t="shared" si="24"/>
        <v/>
      </c>
      <c r="ES72" s="27" t="str">
        <f t="shared" si="25"/>
        <v/>
      </c>
      <c r="EU72" s="27">
        <f t="shared" si="26"/>
        <v>62</v>
      </c>
      <c r="EV72" s="33" t="s">
        <v>357</v>
      </c>
      <c r="EW72" s="27">
        <v>590624.86199999996</v>
      </c>
      <c r="EX72" s="27">
        <v>29111419.484000001</v>
      </c>
      <c r="EY72" s="27">
        <v>525557.82699999993</v>
      </c>
      <c r="EZ72" s="27">
        <v>24507560.183000002</v>
      </c>
      <c r="FA72" s="7">
        <f t="shared" si="27"/>
        <v>29111419.484000001</v>
      </c>
    </row>
    <row r="73" spans="5:157" ht="15.75" x14ac:dyDescent="0.25">
      <c r="E73" t="str">
        <f t="shared" si="0"/>
        <v/>
      </c>
      <c r="K73" s="7" t="str">
        <f t="shared" si="28"/>
        <v/>
      </c>
      <c r="M73">
        <f t="shared" si="29"/>
        <v>63</v>
      </c>
      <c r="N73" s="33" t="s">
        <v>244</v>
      </c>
      <c r="O73" s="27">
        <v>16902.800000000003</v>
      </c>
      <c r="P73" s="27">
        <v>1083550</v>
      </c>
      <c r="Q73" s="27">
        <v>37481.190999999999</v>
      </c>
      <c r="R73" s="27">
        <v>2159891.4610000001</v>
      </c>
      <c r="S73" s="7">
        <f t="shared" si="1"/>
        <v>1083550</v>
      </c>
      <c r="U73" t="str">
        <f t="shared" si="2"/>
        <v/>
      </c>
      <c r="AA73" s="27" t="str">
        <f t="shared" si="3"/>
        <v/>
      </c>
      <c r="AC73" t="str">
        <f t="shared" si="4"/>
        <v/>
      </c>
      <c r="AI73" s="7" t="str">
        <f t="shared" si="30"/>
        <v/>
      </c>
      <c r="AK73" t="str">
        <f t="shared" si="5"/>
        <v/>
      </c>
      <c r="AQ73" s="7" t="str">
        <f t="shared" si="6"/>
        <v/>
      </c>
      <c r="AS73" t="str">
        <f t="shared" si="7"/>
        <v/>
      </c>
      <c r="AY73" s="7" t="str">
        <f t="shared" si="8"/>
        <v/>
      </c>
      <c r="BA73">
        <f t="shared" si="9"/>
        <v>62</v>
      </c>
      <c r="BB73" s="33" t="s">
        <v>289</v>
      </c>
      <c r="BC73" s="27"/>
      <c r="BD73" s="27"/>
      <c r="BE73" s="27">
        <v>19.399999999999999</v>
      </c>
      <c r="BF73" s="27">
        <v>2664.6</v>
      </c>
      <c r="BG73" s="7">
        <f t="shared" si="10"/>
        <v>0</v>
      </c>
      <c r="BI73" t="str">
        <f t="shared" si="11"/>
        <v/>
      </c>
      <c r="BO73" s="27" t="str">
        <f t="shared" si="12"/>
        <v/>
      </c>
      <c r="BQ73" s="27">
        <f t="shared" si="13"/>
        <v>63</v>
      </c>
      <c r="BR73" s="33" t="s">
        <v>339</v>
      </c>
      <c r="BS73" s="27">
        <v>1677.9270000000001</v>
      </c>
      <c r="BT73" s="27">
        <v>366160.9</v>
      </c>
      <c r="BU73" s="27">
        <v>38228.949000000001</v>
      </c>
      <c r="BV73" s="27">
        <v>1921816</v>
      </c>
      <c r="BW73" s="27">
        <f t="shared" si="14"/>
        <v>366160.9</v>
      </c>
      <c r="CH73" s="27" t="str">
        <f t="shared" si="15"/>
        <v/>
      </c>
      <c r="CN73" s="7" t="str">
        <f t="shared" si="16"/>
        <v/>
      </c>
      <c r="CQ73">
        <f t="shared" si="31"/>
        <v>63</v>
      </c>
      <c r="CR73" s="33" t="s">
        <v>246</v>
      </c>
      <c r="CS73" s="27">
        <v>969490.20400000003</v>
      </c>
      <c r="CT73" s="27">
        <v>37982739.601000004</v>
      </c>
      <c r="CU73" s="27">
        <v>921799.82200000004</v>
      </c>
      <c r="CV73" s="27">
        <v>42100768.259999998</v>
      </c>
      <c r="CW73" s="7">
        <f t="shared" si="35"/>
        <v>37982739.601000004</v>
      </c>
      <c r="CY73" t="str">
        <f t="shared" si="17"/>
        <v/>
      </c>
      <c r="DE73" s="7" t="str">
        <f t="shared" si="18"/>
        <v/>
      </c>
      <c r="DG73" t="str">
        <f t="shared" si="19"/>
        <v/>
      </c>
      <c r="DM73" s="7" t="str">
        <f t="shared" si="32"/>
        <v/>
      </c>
      <c r="DO73" t="str">
        <f t="shared" si="20"/>
        <v/>
      </c>
      <c r="DU73" s="7" t="str">
        <f t="shared" si="21"/>
        <v/>
      </c>
      <c r="DW73" t="str">
        <f t="shared" si="22"/>
        <v/>
      </c>
      <c r="EC73" s="7" t="str">
        <f t="shared" si="33"/>
        <v/>
      </c>
      <c r="EE73">
        <f t="shared" si="23"/>
        <v>63</v>
      </c>
      <c r="EF73" s="33" t="s">
        <v>318</v>
      </c>
      <c r="EG73" s="27">
        <v>128992.57</v>
      </c>
      <c r="EH73" s="27">
        <v>4268203.54</v>
      </c>
      <c r="EI73" s="27">
        <v>140961.44100000002</v>
      </c>
      <c r="EJ73" s="27">
        <v>4825169.8810000001</v>
      </c>
      <c r="EK73" s="7">
        <f t="shared" si="34"/>
        <v>4268203.54</v>
      </c>
      <c r="EM73" t="str">
        <f t="shared" si="24"/>
        <v/>
      </c>
      <c r="ES73" s="27" t="str">
        <f t="shared" si="25"/>
        <v/>
      </c>
      <c r="EU73" s="27">
        <f t="shared" si="26"/>
        <v>63</v>
      </c>
      <c r="EV73" s="33" t="s">
        <v>351</v>
      </c>
      <c r="EW73" s="27">
        <v>1416683.5319999999</v>
      </c>
      <c r="EX73" s="27">
        <v>19713861.847999997</v>
      </c>
      <c r="EY73" s="27">
        <v>728664.17200000002</v>
      </c>
      <c r="EZ73" s="27">
        <v>13785585</v>
      </c>
      <c r="FA73" s="7">
        <f t="shared" si="27"/>
        <v>19713861.847999997</v>
      </c>
    </row>
    <row r="74" spans="5:157" ht="15.75" x14ac:dyDescent="0.25">
      <c r="E74" t="str">
        <f t="shared" ref="E74:E100" si="36">IF(K74="","",RANK(K74,$K$9:$K$100,0))</f>
        <v/>
      </c>
      <c r="K74" s="7" t="str">
        <f t="shared" ref="K74:K100" si="37">IF(OR(F74="Indéfini",F74="Autres",F74="Autre",F74="Autres produits alimentaires",F74="Total général"),"",IF(F74&lt;&gt;"",H74,""))</f>
        <v/>
      </c>
      <c r="M74">
        <f t="shared" ref="M74:M100" si="38">IF(S74="","",RANK(S74,$S$9:$S$100,0))</f>
        <v>64</v>
      </c>
      <c r="N74" s="33" t="s">
        <v>274</v>
      </c>
      <c r="O74" s="27">
        <v>4298.5700000000006</v>
      </c>
      <c r="P74" s="27">
        <v>874677.29999999993</v>
      </c>
      <c r="Q74" s="27">
        <v>12067.454000000002</v>
      </c>
      <c r="R74" s="27">
        <v>625340.37699999998</v>
      </c>
      <c r="S74" s="7">
        <f t="shared" ref="S74:S87" si="39">IF(OR(N74="Indéfini",N74="Autres",N74="Autre",N74="Autres demi-produits",N74="Total général"),"",IF(N74&lt;&gt;"",P74,""))</f>
        <v>874677.29999999993</v>
      </c>
      <c r="U74" t="str">
        <f t="shared" ref="U74:U100" si="40">IF(AA74="","",RANK(AA74,$AA$9:$AA$100,0))</f>
        <v/>
      </c>
      <c r="AA74" s="27" t="str">
        <f t="shared" ref="AA74:AA100" si="41">IF(OR(V74="Indéfini",V74="Autres",V74="Autre",V74="Autres demi-produits",V74="Total général"),"",IF(V74&lt;&gt;"",X74,""))</f>
        <v/>
      </c>
      <c r="AC74" t="str">
        <f t="shared" ref="AC74:AC100" si="42">IF(AI74="","",RANK(AI74,$AI$9:$AI$100,0))</f>
        <v/>
      </c>
      <c r="AI74" s="7" t="str">
        <f t="shared" si="30"/>
        <v/>
      </c>
      <c r="AK74" t="str">
        <f t="shared" ref="AK74:AK100" si="43">IF(AQ74="","",RANK(AQ74,$AQ$9:$AQ$100,0))</f>
        <v/>
      </c>
      <c r="AQ74" s="7" t="str">
        <f t="shared" ref="AQ74:AQ100" si="44">IF(OR(AL74="Indéfini",AL74="Autres",AL74="Autre",AL74="Autres produits bruts d'origine animale et végétale",AL74="Total général"),"",IF(AL74&lt;&gt;"",AN74,""))</f>
        <v/>
      </c>
      <c r="AS74" t="str">
        <f t="shared" ref="AS74:AS100" si="45">IF(AY74="","",RANK(AY74,$AY$9:$AY$100,0))</f>
        <v/>
      </c>
      <c r="AY74" s="7" t="str">
        <f t="shared" ref="AY74:AY100" si="46">IF(OR(AT74="Indéfini",AT74="Autres",AT74="Autre",AT74="Autres produits bruts d'origine minérale",AT74="Total général"),"",IF(AT74&lt;&gt;"",AV74,""))</f>
        <v/>
      </c>
      <c r="BA74">
        <f t="shared" ref="BA74:BA100" si="47">IF(BG74="","",RANK(BG74,$BG$9:$BG$100,0))</f>
        <v>62</v>
      </c>
      <c r="BB74" s="33" t="s">
        <v>326</v>
      </c>
      <c r="BC74" s="27"/>
      <c r="BD74" s="27"/>
      <c r="BE74" s="27">
        <v>50</v>
      </c>
      <c r="BF74" s="27">
        <v>10746</v>
      </c>
      <c r="BG74" s="7">
        <f>IF(OR(BB74="Indéfini",BB74="Autres",BB74="Autre",BB74="Autres produits finis de consommation",BB74="Total général"),"",IF(BB74&lt;&gt;"",BD74,""))</f>
        <v>0</v>
      </c>
      <c r="BI74" t="str">
        <f t="shared" ref="BI74:BI100" si="48">IF(BO74="","",RANK(BO74,$BO$9:$BO$100,0))</f>
        <v/>
      </c>
      <c r="BO74" s="27" t="str">
        <f t="shared" ref="BO74:BO100" si="49">IF(OR(BJ74="Indéfini",BJ74="Autres",BJ74="Autre",BJ74="Autres produits finis d'équipement agricole",BJ74="Total général"),"",IF(BJ74&lt;&gt;"",BL74,""))</f>
        <v/>
      </c>
      <c r="BQ74" s="27">
        <f t="shared" ref="BQ74:BQ100" si="50">IF(BW74="","",RANK(BW74,$BW$9:$BW$100,0))</f>
        <v>64</v>
      </c>
      <c r="BR74" s="33" t="s">
        <v>204</v>
      </c>
      <c r="BS74" s="27">
        <v>4498.0749999999998</v>
      </c>
      <c r="BT74" s="27">
        <v>352931.04</v>
      </c>
      <c r="BU74" s="27">
        <v>4952.74</v>
      </c>
      <c r="BV74" s="27">
        <v>325866.55700000003</v>
      </c>
      <c r="BW74" s="27">
        <f t="shared" ref="BW74:BW82" si="51">IF(OR(BR74="Indéfini",BR74="Autres",BR74="Autre",BR74="Autres produits finis d'équipement industriel",BR74="Total général"),"",IF(BR74&lt;&gt;"",BT74,""))</f>
        <v>352931.04</v>
      </c>
      <c r="CH74" s="27" t="str">
        <f t="shared" ref="CH74:CH100" si="52">IF(CN74="","",RANK(CN74,$CN$9:$CN$100,0))</f>
        <v/>
      </c>
      <c r="CN74" s="7" t="str">
        <f t="shared" ref="CN74:CN100" si="53">IF(OR(CI74="Indéfini",CI74="Autres",CI74="Autre",CI74="Autres produits alimentaires",CI74="Total général"),"",IF(CI74&lt;&gt;"",CK74,""))</f>
        <v/>
      </c>
      <c r="CQ74">
        <f t="shared" ref="CQ74:CQ100" si="54">IF(CW74="","",RANK(CW74,$CW$9:$CW$100,0))</f>
        <v>64</v>
      </c>
      <c r="CR74" s="33" t="s">
        <v>247</v>
      </c>
      <c r="CS74" s="27">
        <v>2412463.6899999995</v>
      </c>
      <c r="CT74" s="27">
        <v>37357977.026000001</v>
      </c>
      <c r="CU74" s="27">
        <v>2536406.4489999996</v>
      </c>
      <c r="CV74" s="27">
        <v>38775320.299999997</v>
      </c>
      <c r="CW74" s="7">
        <f t="shared" ref="CW74:CW93" si="55">IF(OR(CR74="Indéfini",CR74="Autres",CR74="Autre",CR74="Autres demi-produits",CR74="Total général"),"",IF(CR74&lt;&gt;"",CT74,""))</f>
        <v>37357977.026000001</v>
      </c>
      <c r="CY74" t="str">
        <f t="shared" ref="CY74:CY100" si="56">IF(DE74="","",RANK(DE74,$DE$9:$DE$100,0))</f>
        <v/>
      </c>
      <c r="DE74" s="7" t="str">
        <f t="shared" ref="DE74:DE100" si="57">IF(OR(CZ74="Indéfini",CZ74="Autres",CZ74="Autre",CZ74="Autres demi-produits",CZ74="Total général"),"",IF(CZ74&lt;&gt;"",DB74,""))</f>
        <v/>
      </c>
      <c r="DG74" t="str">
        <f t="shared" ref="DG74:DG100" si="58">IF(DM74="","",RANK(DM74,$DM$9:$DM$100,0))</f>
        <v/>
      </c>
      <c r="DM74" s="7" t="str">
        <f t="shared" si="32"/>
        <v/>
      </c>
      <c r="DO74" t="str">
        <f t="shared" ref="DO74:DO100" si="59">IF(DU74="","",RANK(DU74,$DU$9:$DU$100,0))</f>
        <v/>
      </c>
      <c r="DU74" s="7" t="str">
        <f t="shared" ref="DU74:DU100" si="60">IF(OR(DP74="Indéfini",DP74="Autres",DP74="Autre",DP74="Autres produits bruts d'origine animale et végétale",DP74="Total général"),"",IF(DP74&lt;&gt;"",DR74,""))</f>
        <v/>
      </c>
      <c r="DW74" t="str">
        <f t="shared" ref="DW74:DW100" si="61">IF(EC74="","",RANK(EC74,$EC$9:$EC$100,0))</f>
        <v/>
      </c>
      <c r="EC74" s="7" t="str">
        <f t="shared" ref="EC74:EC100" si="62">IF(OR(DX74="Indéfini",DX74="Autres",DX74="Autre",DX74="Autres produits bruts d'origine minérale",DX74="Total général"),"",IF(DX74&lt;&gt;"",DZ74,""))</f>
        <v/>
      </c>
      <c r="EE74">
        <f t="shared" ref="EE74:EE100" si="63">IF(EK74="","",RANK(EK74,$EK$9:$EK$100,0))</f>
        <v>64</v>
      </c>
      <c r="EF74" s="33" t="s">
        <v>372</v>
      </c>
      <c r="EG74" s="27">
        <v>25279.83</v>
      </c>
      <c r="EH74" s="27">
        <v>2663101</v>
      </c>
      <c r="EI74" s="27">
        <v>3484.2</v>
      </c>
      <c r="EJ74" s="27">
        <v>195116</v>
      </c>
      <c r="EK74" s="7">
        <f>IF(OR(EF74="Indéfini",EF74="Autres",EF74="Autre",EF74="Autres produits finis de consommation",EF74="Total général"),"",IF(EF74&lt;&gt;"",EH74,""))</f>
        <v>2663101</v>
      </c>
      <c r="EM74" t="str">
        <f t="shared" ref="EM74:EM100" si="64">IF(ES74="","",RANK(ES74,$ES$9:$ES$100,0))</f>
        <v/>
      </c>
      <c r="ES74" s="27" t="str">
        <f t="shared" ref="ES74:ES100" si="65">IF(OR(EN74="Indéfini",EN74="Autres",EN74="Autre",EN74="Autres produits finis d'équipement agricole",EN74="Total général"),"",IF(EN74&lt;&gt;"",EP74,""))</f>
        <v/>
      </c>
      <c r="EU74" s="27">
        <f t="shared" ref="EU74:EU100" si="66">IF(FA74="","",RANK(FA74,$FA$9:$FA$100,0))</f>
        <v>64</v>
      </c>
      <c r="EV74" s="33" t="s">
        <v>328</v>
      </c>
      <c r="EW74" s="27">
        <v>49379.260999999991</v>
      </c>
      <c r="EX74" s="27">
        <v>18796784.990999997</v>
      </c>
      <c r="EY74" s="27">
        <v>57577.856999999996</v>
      </c>
      <c r="EZ74" s="27">
        <v>35363998.489</v>
      </c>
      <c r="FA74" s="7">
        <f t="shared" ref="FA74:FA86" si="67">IF(OR(EV74="Indéfini",EV74="Autres",EV74="Autre",EV74="Autres produits finis d'équipement industriel",EV74="Total général"),"",IF(EV74&lt;&gt;"",EX74,""))</f>
        <v>18796784.990999997</v>
      </c>
    </row>
    <row r="75" spans="5:157" ht="15.75" x14ac:dyDescent="0.25">
      <c r="E75" t="str">
        <f t="shared" si="36"/>
        <v/>
      </c>
      <c r="K75" s="7" t="str">
        <f t="shared" si="37"/>
        <v/>
      </c>
      <c r="M75">
        <f t="shared" si="38"/>
        <v>65</v>
      </c>
      <c r="N75" s="33" t="s">
        <v>270</v>
      </c>
      <c r="O75" s="27">
        <v>6047.4259999999995</v>
      </c>
      <c r="P75" s="27">
        <v>635072.174</v>
      </c>
      <c r="Q75" s="27">
        <v>9283.4759999999987</v>
      </c>
      <c r="R75" s="27">
        <v>1087517.7219999998</v>
      </c>
      <c r="S75" s="7">
        <f t="shared" si="39"/>
        <v>635072.174</v>
      </c>
      <c r="U75" t="str">
        <f t="shared" si="40"/>
        <v/>
      </c>
      <c r="AA75" s="27" t="str">
        <f t="shared" si="41"/>
        <v/>
      </c>
      <c r="AC75" t="str">
        <f t="shared" si="42"/>
        <v/>
      </c>
      <c r="AI75" s="7" t="str">
        <f t="shared" ref="AI75:AI100" si="68">IF(OR(AD75="Indéfini",AD75="Autres",AD75="Autre",AD75="Autres demi-produits",AD75="Total général"),"",IF(AD75&lt;&gt;"",AF75,""))</f>
        <v/>
      </c>
      <c r="AK75" t="str">
        <f t="shared" si="43"/>
        <v/>
      </c>
      <c r="AQ75" s="7" t="str">
        <f t="shared" si="44"/>
        <v/>
      </c>
      <c r="AS75" t="str">
        <f t="shared" si="45"/>
        <v/>
      </c>
      <c r="AY75" s="7" t="str">
        <f t="shared" si="46"/>
        <v/>
      </c>
      <c r="BA75">
        <f t="shared" si="47"/>
        <v>62</v>
      </c>
      <c r="BB75" s="33" t="s">
        <v>319</v>
      </c>
      <c r="BC75" s="27"/>
      <c r="BD75" s="27"/>
      <c r="BE75" s="27">
        <v>273</v>
      </c>
      <c r="BF75" s="27">
        <v>8000</v>
      </c>
      <c r="BG75" s="7">
        <f>IF(OR(BB75="Indéfini",BB75="Autres",BB75="Autre",BB75="Autres produits finis de consommation",BB75="Total général"),"",IF(BB75&lt;&gt;"",BD75,""))</f>
        <v>0</v>
      </c>
      <c r="BI75" t="str">
        <f t="shared" si="48"/>
        <v/>
      </c>
      <c r="BO75" s="27" t="str">
        <f t="shared" si="49"/>
        <v/>
      </c>
      <c r="BQ75" s="27">
        <f t="shared" si="50"/>
        <v>65</v>
      </c>
      <c r="BR75" s="33" t="s">
        <v>185</v>
      </c>
      <c r="BS75" s="27">
        <v>37980</v>
      </c>
      <c r="BT75" s="27">
        <v>307000</v>
      </c>
      <c r="BU75" s="27">
        <v>136</v>
      </c>
      <c r="BV75" s="27">
        <v>4800</v>
      </c>
      <c r="BW75" s="27">
        <f t="shared" si="51"/>
        <v>307000</v>
      </c>
      <c r="CH75" s="27" t="str">
        <f t="shared" si="52"/>
        <v/>
      </c>
      <c r="CN75" s="7" t="str">
        <f t="shared" si="53"/>
        <v/>
      </c>
      <c r="CQ75">
        <f t="shared" si="54"/>
        <v>65</v>
      </c>
      <c r="CR75" s="33" t="s">
        <v>271</v>
      </c>
      <c r="CS75" s="27">
        <v>100829.97999999998</v>
      </c>
      <c r="CT75" s="27">
        <v>27677543</v>
      </c>
      <c r="CU75" s="27">
        <v>132408.77199999997</v>
      </c>
      <c r="CV75" s="27">
        <v>27434022.838</v>
      </c>
      <c r="CW75" s="7">
        <f t="shared" si="55"/>
        <v>27677543</v>
      </c>
      <c r="CY75" t="str">
        <f t="shared" si="56"/>
        <v/>
      </c>
      <c r="DE75" s="7" t="str">
        <f t="shared" si="57"/>
        <v/>
      </c>
      <c r="DG75" t="str">
        <f t="shared" si="58"/>
        <v/>
      </c>
      <c r="DM75" s="7" t="str">
        <f t="shared" ref="DM75:DM100" si="69">IF(OR(DH75="Indéfini",DH75="Autres",DH75="Autre",DH75="Autres demi-produits",DH75="Total général"),"",IF(DH75&lt;&gt;"",DJ75,""))</f>
        <v/>
      </c>
      <c r="DO75" t="str">
        <f t="shared" si="59"/>
        <v/>
      </c>
      <c r="DU75" s="7" t="str">
        <f t="shared" si="60"/>
        <v/>
      </c>
      <c r="DW75" t="str">
        <f t="shared" si="61"/>
        <v/>
      </c>
      <c r="EC75" s="7" t="str">
        <f t="shared" si="62"/>
        <v/>
      </c>
      <c r="EE75">
        <f t="shared" si="63"/>
        <v>65</v>
      </c>
      <c r="EF75" s="33" t="s">
        <v>307</v>
      </c>
      <c r="EG75" s="27">
        <v>6734.1</v>
      </c>
      <c r="EH75" s="27">
        <v>2482657</v>
      </c>
      <c r="EI75" s="27">
        <v>16118.150000000001</v>
      </c>
      <c r="EJ75" s="27">
        <v>4180406</v>
      </c>
      <c r="EK75" s="7">
        <f>IF(OR(EF75="Indéfini",EF75="Autres",EF75="Autre",EF75="Autres produits finis de consommation",EF75="Total général"),"",IF(EF75&lt;&gt;"",EH75,""))</f>
        <v>2482657</v>
      </c>
      <c r="EM75" t="str">
        <f t="shared" si="64"/>
        <v/>
      </c>
      <c r="ES75" s="27" t="str">
        <f t="shared" si="65"/>
        <v/>
      </c>
      <c r="EU75" s="27">
        <f t="shared" si="66"/>
        <v>65</v>
      </c>
      <c r="EV75" s="33" t="s">
        <v>338</v>
      </c>
      <c r="EW75" s="27">
        <v>416449.9879999999</v>
      </c>
      <c r="EX75" s="27">
        <v>13217784.046000002</v>
      </c>
      <c r="EY75" s="27">
        <v>952385.04400000034</v>
      </c>
      <c r="EZ75" s="27">
        <v>32964347.602999996</v>
      </c>
      <c r="FA75" s="7">
        <f t="shared" si="67"/>
        <v>13217784.046000002</v>
      </c>
    </row>
    <row r="76" spans="5:157" ht="15.75" x14ac:dyDescent="0.25">
      <c r="E76" t="str">
        <f t="shared" si="36"/>
        <v/>
      </c>
      <c r="K76" s="7" t="str">
        <f t="shared" si="37"/>
        <v/>
      </c>
      <c r="M76">
        <f t="shared" si="38"/>
        <v>66</v>
      </c>
      <c r="N76" s="33" t="s">
        <v>271</v>
      </c>
      <c r="O76" s="27">
        <v>1951.1299999999999</v>
      </c>
      <c r="P76" s="27">
        <v>573698</v>
      </c>
      <c r="Q76" s="27">
        <v>5037.9400000000005</v>
      </c>
      <c r="R76" s="27">
        <v>1231573.263</v>
      </c>
      <c r="S76" s="7">
        <f t="shared" si="39"/>
        <v>573698</v>
      </c>
      <c r="U76" t="str">
        <f t="shared" si="40"/>
        <v/>
      </c>
      <c r="AA76" s="27" t="str">
        <f t="shared" si="41"/>
        <v/>
      </c>
      <c r="AC76" t="str">
        <f t="shared" si="42"/>
        <v/>
      </c>
      <c r="AI76" s="7" t="str">
        <f t="shared" si="68"/>
        <v/>
      </c>
      <c r="AK76" t="str">
        <f t="shared" si="43"/>
        <v/>
      </c>
      <c r="AQ76" s="7" t="str">
        <f t="shared" si="44"/>
        <v/>
      </c>
      <c r="AS76" t="str">
        <f t="shared" si="45"/>
        <v/>
      </c>
      <c r="AY76" s="7" t="str">
        <f t="shared" si="46"/>
        <v/>
      </c>
      <c r="BA76" t="str">
        <f t="shared" si="47"/>
        <v/>
      </c>
      <c r="BB76" s="26" t="s">
        <v>138</v>
      </c>
      <c r="BC76" s="27">
        <v>425621025.48100013</v>
      </c>
      <c r="BD76" s="27">
        <v>51439203969.548042</v>
      </c>
      <c r="BE76" s="27">
        <v>387797330.00200027</v>
      </c>
      <c r="BF76" s="27">
        <v>45777783169.013039</v>
      </c>
      <c r="BG76" s="7" t="str">
        <f t="shared" ref="BG76:BG100" si="70">IF(OR(BB76="Indéfini",BB76="Autres",BB76="Autre",BB76="Autres produits finis de consommation",BB76="Total général"),"",IF(BB76&lt;&gt;"",BD76,""))</f>
        <v/>
      </c>
      <c r="BI76" t="str">
        <f t="shared" si="48"/>
        <v/>
      </c>
      <c r="BO76" s="27" t="str">
        <f t="shared" si="49"/>
        <v/>
      </c>
      <c r="BQ76" s="27">
        <f t="shared" si="50"/>
        <v>66</v>
      </c>
      <c r="BR76" s="33" t="s">
        <v>351</v>
      </c>
      <c r="BS76" s="27">
        <v>1843.92</v>
      </c>
      <c r="BT76" s="27">
        <v>227625.91999999998</v>
      </c>
      <c r="BU76" s="27">
        <v>541.5</v>
      </c>
      <c r="BV76" s="27">
        <v>116995</v>
      </c>
      <c r="BW76" s="27">
        <f t="shared" si="51"/>
        <v>227625.91999999998</v>
      </c>
      <c r="CH76" s="27" t="str">
        <f t="shared" si="52"/>
        <v/>
      </c>
      <c r="CN76" s="7" t="str">
        <f t="shared" si="53"/>
        <v/>
      </c>
      <c r="CQ76">
        <f t="shared" si="54"/>
        <v>66</v>
      </c>
      <c r="CR76" s="33" t="s">
        <v>359</v>
      </c>
      <c r="CS76" s="27">
        <v>1403007.89</v>
      </c>
      <c r="CT76" s="27">
        <v>26275187</v>
      </c>
      <c r="CU76" s="27">
        <v>1253101.5079999999</v>
      </c>
      <c r="CV76" s="27">
        <v>23396265.27</v>
      </c>
      <c r="CW76" s="7">
        <f t="shared" si="55"/>
        <v>26275187</v>
      </c>
      <c r="CY76" t="str">
        <f t="shared" si="56"/>
        <v/>
      </c>
      <c r="DE76" s="7" t="str">
        <f t="shared" si="57"/>
        <v/>
      </c>
      <c r="DG76" t="str">
        <f t="shared" si="58"/>
        <v/>
      </c>
      <c r="DM76" s="7" t="str">
        <f t="shared" si="69"/>
        <v/>
      </c>
      <c r="DO76" t="str">
        <f t="shared" si="59"/>
        <v/>
      </c>
      <c r="DU76" s="7" t="str">
        <f t="shared" si="60"/>
        <v/>
      </c>
      <c r="DW76" t="str">
        <f t="shared" si="61"/>
        <v/>
      </c>
      <c r="EC76" s="7" t="str">
        <f t="shared" si="62"/>
        <v/>
      </c>
      <c r="EE76">
        <f t="shared" si="63"/>
        <v>66</v>
      </c>
      <c r="EF76" s="33" t="s">
        <v>319</v>
      </c>
      <c r="EG76" s="27">
        <v>1869.3300000000002</v>
      </c>
      <c r="EH76" s="27">
        <v>1065854</v>
      </c>
      <c r="EI76" s="27">
        <v>3595.5299999999997</v>
      </c>
      <c r="EJ76" s="27">
        <v>1796583.7710000002</v>
      </c>
      <c r="EK76" s="7">
        <f>IF(OR(EF76="Indéfini",EF76="Autres",EF76="Autre",EF76="Autres produits finis de consommation",EF76="Total général"),"",IF(EF76&lt;&gt;"",EH76,""))</f>
        <v>1065854</v>
      </c>
      <c r="EM76" t="str">
        <f t="shared" si="64"/>
        <v/>
      </c>
      <c r="ES76" s="27" t="str">
        <f t="shared" si="65"/>
        <v/>
      </c>
      <c r="EU76" s="27">
        <f t="shared" si="66"/>
        <v>66</v>
      </c>
      <c r="EV76" s="33" t="s">
        <v>350</v>
      </c>
      <c r="EW76" s="27">
        <v>147404.15900000001</v>
      </c>
      <c r="EX76" s="27">
        <v>9433522.7530000005</v>
      </c>
      <c r="EY76" s="27">
        <v>186750.783</v>
      </c>
      <c r="EZ76" s="27">
        <v>12690873.960999999</v>
      </c>
      <c r="FA76" s="7">
        <f t="shared" si="67"/>
        <v>9433522.7530000005</v>
      </c>
    </row>
    <row r="77" spans="5:157" ht="15.75" x14ac:dyDescent="0.25">
      <c r="E77" t="str">
        <f t="shared" si="36"/>
        <v/>
      </c>
      <c r="K77" s="7" t="str">
        <f t="shared" si="37"/>
        <v/>
      </c>
      <c r="M77">
        <f t="shared" si="38"/>
        <v>67</v>
      </c>
      <c r="N77" s="33" t="s">
        <v>162</v>
      </c>
      <c r="O77" s="27">
        <v>34772</v>
      </c>
      <c r="P77" s="27">
        <v>301957</v>
      </c>
      <c r="Q77" s="27">
        <v>7693</v>
      </c>
      <c r="R77" s="27">
        <v>142326</v>
      </c>
      <c r="S77" s="7">
        <f t="shared" si="39"/>
        <v>301957</v>
      </c>
      <c r="U77" t="str">
        <f t="shared" si="40"/>
        <v/>
      </c>
      <c r="AA77" s="27" t="str">
        <f t="shared" si="41"/>
        <v/>
      </c>
      <c r="AC77" t="str">
        <f t="shared" si="42"/>
        <v/>
      </c>
      <c r="AI77" s="7" t="str">
        <f t="shared" si="68"/>
        <v/>
      </c>
      <c r="AK77" t="str">
        <f t="shared" si="43"/>
        <v/>
      </c>
      <c r="AQ77" s="7" t="str">
        <f t="shared" si="44"/>
        <v/>
      </c>
      <c r="AS77" t="str">
        <f t="shared" si="45"/>
        <v/>
      </c>
      <c r="AY77" s="7" t="str">
        <f t="shared" si="46"/>
        <v/>
      </c>
      <c r="BA77" t="str">
        <f t="shared" si="47"/>
        <v/>
      </c>
      <c r="BG77" s="7" t="str">
        <f t="shared" si="70"/>
        <v/>
      </c>
      <c r="BI77" t="str">
        <f t="shared" si="48"/>
        <v/>
      </c>
      <c r="BO77" s="27" t="str">
        <f t="shared" si="49"/>
        <v/>
      </c>
      <c r="BQ77" s="27">
        <f t="shared" si="50"/>
        <v>67</v>
      </c>
      <c r="BR77" s="33" t="s">
        <v>336</v>
      </c>
      <c r="BS77" s="27">
        <v>1770</v>
      </c>
      <c r="BT77" s="27">
        <v>111269.1</v>
      </c>
      <c r="BU77" s="27">
        <v>25405</v>
      </c>
      <c r="BV77" s="27">
        <v>299758.01699999999</v>
      </c>
      <c r="BW77" s="27">
        <f t="shared" si="51"/>
        <v>111269.1</v>
      </c>
      <c r="CH77" s="27" t="str">
        <f t="shared" si="52"/>
        <v/>
      </c>
      <c r="CN77" s="7" t="str">
        <f t="shared" si="53"/>
        <v/>
      </c>
      <c r="CQ77">
        <f t="shared" si="54"/>
        <v>67</v>
      </c>
      <c r="CR77" s="33" t="s">
        <v>267</v>
      </c>
      <c r="CS77" s="27">
        <v>600357.46900000004</v>
      </c>
      <c r="CT77" s="27">
        <v>22183151.128999997</v>
      </c>
      <c r="CU77" s="27">
        <v>318482.49500000011</v>
      </c>
      <c r="CV77" s="27">
        <v>16037782.892999999</v>
      </c>
      <c r="CW77" s="7">
        <f t="shared" si="55"/>
        <v>22183151.128999997</v>
      </c>
      <c r="CY77" t="str">
        <f t="shared" si="56"/>
        <v/>
      </c>
      <c r="DE77" s="7" t="str">
        <f t="shared" si="57"/>
        <v/>
      </c>
      <c r="DG77" t="str">
        <f t="shared" si="58"/>
        <v/>
      </c>
      <c r="DM77" s="7" t="str">
        <f t="shared" si="69"/>
        <v/>
      </c>
      <c r="DO77" t="str">
        <f t="shared" si="59"/>
        <v/>
      </c>
      <c r="DU77" s="7" t="str">
        <f t="shared" si="60"/>
        <v/>
      </c>
      <c r="DW77" t="str">
        <f t="shared" si="61"/>
        <v/>
      </c>
      <c r="EC77" s="7" t="str">
        <f t="shared" si="62"/>
        <v/>
      </c>
      <c r="EE77">
        <f t="shared" si="63"/>
        <v>67</v>
      </c>
      <c r="EF77" s="33" t="s">
        <v>306</v>
      </c>
      <c r="EG77" s="27">
        <v>21.69</v>
      </c>
      <c r="EH77" s="27">
        <v>8192.3179999999993</v>
      </c>
      <c r="EI77" s="27">
        <v>19.939999999999998</v>
      </c>
      <c r="EJ77" s="27">
        <v>3214.6940000000004</v>
      </c>
      <c r="EK77" s="7">
        <f>IF(OR(EF77="Indéfini",EF77="Autres",EF77="Autre",EF77="Autres produits finis de consommation",EF77="Total général"),"",IF(EF77&lt;&gt;"",EH77,""))</f>
        <v>8192.3179999999993</v>
      </c>
      <c r="EM77" t="str">
        <f t="shared" si="64"/>
        <v/>
      </c>
      <c r="ES77" s="27" t="str">
        <f t="shared" si="65"/>
        <v/>
      </c>
      <c r="EU77" s="27">
        <f t="shared" si="66"/>
        <v>67</v>
      </c>
      <c r="EV77" s="33" t="s">
        <v>327</v>
      </c>
      <c r="EW77" s="27">
        <v>42505.129000000008</v>
      </c>
      <c r="EX77" s="27">
        <v>7992751.0959999999</v>
      </c>
      <c r="EY77" s="27">
        <v>47307.545000000006</v>
      </c>
      <c r="EZ77" s="27">
        <v>14705215.652000001</v>
      </c>
      <c r="FA77" s="7">
        <f t="shared" si="67"/>
        <v>7992751.0959999999</v>
      </c>
    </row>
    <row r="78" spans="5:157" ht="15.75" x14ac:dyDescent="0.25">
      <c r="E78" t="str">
        <f t="shared" si="36"/>
        <v/>
      </c>
      <c r="K78" s="7" t="str">
        <f t="shared" si="37"/>
        <v/>
      </c>
      <c r="M78">
        <f t="shared" si="38"/>
        <v>68</v>
      </c>
      <c r="N78" s="33" t="s">
        <v>256</v>
      </c>
      <c r="O78" s="27">
        <v>678.90000000000009</v>
      </c>
      <c r="P78" s="27">
        <v>257526.73799999998</v>
      </c>
      <c r="Q78" s="27">
        <v>19778.365000000005</v>
      </c>
      <c r="R78" s="27">
        <v>830452.78599999996</v>
      </c>
      <c r="S78" s="7">
        <f t="shared" si="39"/>
        <v>257526.73799999998</v>
      </c>
      <c r="U78" t="str">
        <f t="shared" si="40"/>
        <v/>
      </c>
      <c r="AA78" s="27" t="str">
        <f t="shared" si="41"/>
        <v/>
      </c>
      <c r="AC78" t="str">
        <f t="shared" si="42"/>
        <v/>
      </c>
      <c r="AI78" s="7" t="str">
        <f t="shared" si="68"/>
        <v/>
      </c>
      <c r="AK78" t="str">
        <f t="shared" si="43"/>
        <v/>
      </c>
      <c r="AQ78" s="7" t="str">
        <f t="shared" si="44"/>
        <v/>
      </c>
      <c r="AS78" t="str">
        <f t="shared" si="45"/>
        <v/>
      </c>
      <c r="AY78" s="7" t="str">
        <f t="shared" si="46"/>
        <v/>
      </c>
      <c r="BA78" t="str">
        <f t="shared" si="47"/>
        <v/>
      </c>
      <c r="BG78" s="7" t="str">
        <f t="shared" si="70"/>
        <v/>
      </c>
      <c r="BI78" t="str">
        <f t="shared" si="48"/>
        <v/>
      </c>
      <c r="BO78" s="27" t="str">
        <f t="shared" si="49"/>
        <v/>
      </c>
      <c r="BQ78" s="27">
        <f t="shared" si="50"/>
        <v>68</v>
      </c>
      <c r="BR78" s="33" t="s">
        <v>330</v>
      </c>
      <c r="BS78" s="27">
        <v>6.5</v>
      </c>
      <c r="BT78" s="27">
        <v>57328</v>
      </c>
      <c r="BU78" s="27"/>
      <c r="BV78" s="27"/>
      <c r="BW78" s="27">
        <f t="shared" si="51"/>
        <v>57328</v>
      </c>
      <c r="CH78" s="27" t="str">
        <f t="shared" si="52"/>
        <v/>
      </c>
      <c r="CN78" s="7" t="str">
        <f t="shared" si="53"/>
        <v/>
      </c>
      <c r="CQ78">
        <f t="shared" si="54"/>
        <v>68</v>
      </c>
      <c r="CR78" s="33" t="s">
        <v>256</v>
      </c>
      <c r="CS78" s="27">
        <v>50478.467000000011</v>
      </c>
      <c r="CT78" s="27">
        <v>20601744.537000015</v>
      </c>
      <c r="CU78" s="27">
        <v>67680.119000000006</v>
      </c>
      <c r="CV78" s="27">
        <v>16305682.450999999</v>
      </c>
      <c r="CW78" s="7">
        <f t="shared" si="55"/>
        <v>20601744.537000015</v>
      </c>
      <c r="CY78" t="str">
        <f t="shared" si="56"/>
        <v/>
      </c>
      <c r="DE78" s="7" t="str">
        <f t="shared" si="57"/>
        <v/>
      </c>
      <c r="DG78" t="str">
        <f t="shared" si="58"/>
        <v/>
      </c>
      <c r="DM78" s="7" t="str">
        <f t="shared" si="69"/>
        <v/>
      </c>
      <c r="DO78" t="str">
        <f t="shared" si="59"/>
        <v/>
      </c>
      <c r="DU78" s="7" t="str">
        <f t="shared" si="60"/>
        <v/>
      </c>
      <c r="DW78" t="str">
        <f t="shared" si="61"/>
        <v/>
      </c>
      <c r="EC78" s="7" t="str">
        <f t="shared" si="62"/>
        <v/>
      </c>
      <c r="EE78">
        <f t="shared" si="63"/>
        <v>68</v>
      </c>
      <c r="EF78" s="33" t="s">
        <v>373</v>
      </c>
      <c r="EG78" s="27"/>
      <c r="EH78" s="27"/>
      <c r="EI78" s="27">
        <v>1</v>
      </c>
      <c r="EJ78" s="27">
        <v>50.475000000000001</v>
      </c>
      <c r="EK78" s="7">
        <f t="shared" ref="EK78:EK100" si="71">IF(OR(EF78="Indéfini",EF78="Autres",EF78="Autre",EF78="Autres produits finis de consommation",EF78="Total général"),"",IF(EF78&lt;&gt;"",EH78,""))</f>
        <v>0</v>
      </c>
      <c r="EM78" t="str">
        <f t="shared" si="64"/>
        <v/>
      </c>
      <c r="ES78" s="27" t="str">
        <f t="shared" si="65"/>
        <v/>
      </c>
      <c r="EU78" s="27">
        <f t="shared" si="66"/>
        <v>68</v>
      </c>
      <c r="EV78" s="33" t="s">
        <v>336</v>
      </c>
      <c r="EW78" s="27">
        <v>74385.891999999978</v>
      </c>
      <c r="EX78" s="27">
        <v>7415577.5559999999</v>
      </c>
      <c r="EY78" s="27">
        <v>65371.684999999998</v>
      </c>
      <c r="EZ78" s="27">
        <v>12649807.105</v>
      </c>
      <c r="FA78" s="7">
        <f t="shared" si="67"/>
        <v>7415577.5559999999</v>
      </c>
    </row>
    <row r="79" spans="5:157" ht="15.75" x14ac:dyDescent="0.25">
      <c r="E79" t="str">
        <f t="shared" si="36"/>
        <v/>
      </c>
      <c r="K79" s="7" t="str">
        <f t="shared" si="37"/>
        <v/>
      </c>
      <c r="M79">
        <f t="shared" si="38"/>
        <v>69</v>
      </c>
      <c r="N79" s="33" t="s">
        <v>263</v>
      </c>
      <c r="O79" s="27">
        <v>198.83799999999999</v>
      </c>
      <c r="P79" s="27">
        <v>61134</v>
      </c>
      <c r="Q79" s="27">
        <v>29.5</v>
      </c>
      <c r="R79" s="27">
        <v>6534</v>
      </c>
      <c r="S79" s="7">
        <f t="shared" si="39"/>
        <v>61134</v>
      </c>
      <c r="U79" t="str">
        <f t="shared" si="40"/>
        <v/>
      </c>
      <c r="AA79" s="27" t="str">
        <f t="shared" si="41"/>
        <v/>
      </c>
      <c r="AC79" t="str">
        <f t="shared" si="42"/>
        <v/>
      </c>
      <c r="AI79" s="7" t="str">
        <f t="shared" si="68"/>
        <v/>
      </c>
      <c r="AK79" t="str">
        <f t="shared" si="43"/>
        <v/>
      </c>
      <c r="AQ79" s="7" t="str">
        <f t="shared" si="44"/>
        <v/>
      </c>
      <c r="AS79" t="str">
        <f t="shared" si="45"/>
        <v/>
      </c>
      <c r="AY79" s="7" t="str">
        <f t="shared" si="46"/>
        <v/>
      </c>
      <c r="BA79" t="str">
        <f t="shared" si="47"/>
        <v/>
      </c>
      <c r="BG79" s="7" t="str">
        <f t="shared" si="70"/>
        <v/>
      </c>
      <c r="BI79" t="str">
        <f t="shared" si="48"/>
        <v/>
      </c>
      <c r="BO79" s="27" t="str">
        <f t="shared" si="49"/>
        <v/>
      </c>
      <c r="BQ79" s="27">
        <f t="shared" si="50"/>
        <v>69</v>
      </c>
      <c r="BR79" s="33" t="s">
        <v>356</v>
      </c>
      <c r="BS79" s="27">
        <v>20</v>
      </c>
      <c r="BT79" s="27">
        <v>49067</v>
      </c>
      <c r="BU79" s="27">
        <v>508</v>
      </c>
      <c r="BV79" s="27">
        <v>43887</v>
      </c>
      <c r="BW79" s="27">
        <f t="shared" si="51"/>
        <v>49067</v>
      </c>
      <c r="CH79" s="27" t="str">
        <f t="shared" si="52"/>
        <v/>
      </c>
      <c r="CN79" s="7" t="str">
        <f t="shared" si="53"/>
        <v/>
      </c>
      <c r="CQ79">
        <f t="shared" si="54"/>
        <v>69</v>
      </c>
      <c r="CR79" s="33" t="s">
        <v>72</v>
      </c>
      <c r="CS79" s="27">
        <v>178717.67499999999</v>
      </c>
      <c r="CT79" s="27">
        <v>19670995.259999998</v>
      </c>
      <c r="CU79" s="27">
        <v>397312.16500000004</v>
      </c>
      <c r="CV79" s="27">
        <v>21105364.563999999</v>
      </c>
      <c r="CW79" s="7">
        <f t="shared" si="55"/>
        <v>19670995.259999998</v>
      </c>
      <c r="CY79" t="str">
        <f t="shared" si="56"/>
        <v/>
      </c>
      <c r="DE79" s="7" t="str">
        <f t="shared" si="57"/>
        <v/>
      </c>
      <c r="DG79" t="str">
        <f t="shared" si="58"/>
        <v/>
      </c>
      <c r="DM79" s="7" t="str">
        <f t="shared" si="69"/>
        <v/>
      </c>
      <c r="DO79" t="str">
        <f t="shared" si="59"/>
        <v/>
      </c>
      <c r="DU79" s="7" t="str">
        <f t="shared" si="60"/>
        <v/>
      </c>
      <c r="DW79" t="str">
        <f t="shared" si="61"/>
        <v/>
      </c>
      <c r="EC79" s="7" t="str">
        <f t="shared" si="62"/>
        <v/>
      </c>
      <c r="EE79" t="str">
        <f t="shared" si="63"/>
        <v/>
      </c>
      <c r="EF79" s="26" t="s">
        <v>138</v>
      </c>
      <c r="EG79" s="27">
        <v>818451541.2190007</v>
      </c>
      <c r="EH79" s="27">
        <v>72974809191.833969</v>
      </c>
      <c r="EI79" s="27">
        <v>728102247.5539999</v>
      </c>
      <c r="EJ79" s="27">
        <v>63372838294.500023</v>
      </c>
      <c r="EK79" s="7" t="str">
        <f t="shared" si="71"/>
        <v/>
      </c>
      <c r="EM79" t="str">
        <f t="shared" si="64"/>
        <v/>
      </c>
      <c r="ES79" s="27" t="str">
        <f t="shared" si="65"/>
        <v/>
      </c>
      <c r="EU79" s="27">
        <f t="shared" si="66"/>
        <v>69</v>
      </c>
      <c r="EV79" s="33" t="s">
        <v>333</v>
      </c>
      <c r="EW79" s="27">
        <v>71167.850000000006</v>
      </c>
      <c r="EX79" s="27">
        <v>6935108.0219999989</v>
      </c>
      <c r="EY79" s="27">
        <v>49314.739000000001</v>
      </c>
      <c r="EZ79" s="27">
        <v>3822426.4180000005</v>
      </c>
      <c r="FA79" s="7">
        <f t="shared" si="67"/>
        <v>6935108.0219999989</v>
      </c>
    </row>
    <row r="80" spans="5:157" ht="15.75" x14ac:dyDescent="0.25">
      <c r="E80" t="str">
        <f t="shared" si="36"/>
        <v/>
      </c>
      <c r="K80" s="7" t="str">
        <f t="shared" si="37"/>
        <v/>
      </c>
      <c r="M80">
        <f t="shared" si="38"/>
        <v>70</v>
      </c>
      <c r="N80" s="33" t="s">
        <v>273</v>
      </c>
      <c r="O80" s="27">
        <v>333.21799999999996</v>
      </c>
      <c r="P80" s="27">
        <v>42014</v>
      </c>
      <c r="Q80" s="27">
        <v>96</v>
      </c>
      <c r="R80" s="27">
        <v>20267</v>
      </c>
      <c r="S80" s="7">
        <f t="shared" si="39"/>
        <v>42014</v>
      </c>
      <c r="U80" t="str">
        <f t="shared" si="40"/>
        <v/>
      </c>
      <c r="AA80" s="27" t="str">
        <f t="shared" si="41"/>
        <v/>
      </c>
      <c r="AC80" t="str">
        <f t="shared" si="42"/>
        <v/>
      </c>
      <c r="AI80" s="7" t="str">
        <f t="shared" si="68"/>
        <v/>
      </c>
      <c r="AK80" t="str">
        <f t="shared" si="43"/>
        <v/>
      </c>
      <c r="AQ80" s="7" t="str">
        <f t="shared" si="44"/>
        <v/>
      </c>
      <c r="AS80" t="str">
        <f t="shared" si="45"/>
        <v/>
      </c>
      <c r="AY80" s="7" t="str">
        <f t="shared" si="46"/>
        <v/>
      </c>
      <c r="BA80" t="str">
        <f t="shared" si="47"/>
        <v/>
      </c>
      <c r="BG80" s="7" t="str">
        <f t="shared" si="70"/>
        <v/>
      </c>
      <c r="BI80" t="str">
        <f t="shared" si="48"/>
        <v/>
      </c>
      <c r="BO80" s="27" t="str">
        <f t="shared" si="49"/>
        <v/>
      </c>
      <c r="BQ80" s="27">
        <f t="shared" si="50"/>
        <v>70</v>
      </c>
      <c r="BR80" s="33" t="s">
        <v>327</v>
      </c>
      <c r="BS80" s="27">
        <v>32.024000000000001</v>
      </c>
      <c r="BT80" s="27">
        <v>29530</v>
      </c>
      <c r="BU80" s="27">
        <v>415.12399999999997</v>
      </c>
      <c r="BV80" s="27">
        <v>410333</v>
      </c>
      <c r="BW80" s="27">
        <f t="shared" si="51"/>
        <v>29530</v>
      </c>
      <c r="CH80" s="27" t="str">
        <f t="shared" si="52"/>
        <v/>
      </c>
      <c r="CN80" s="7" t="str">
        <f t="shared" si="53"/>
        <v/>
      </c>
      <c r="CQ80">
        <f t="shared" si="54"/>
        <v>70</v>
      </c>
      <c r="CR80" s="33" t="s">
        <v>68</v>
      </c>
      <c r="CS80" s="27">
        <v>3616.0749999999994</v>
      </c>
      <c r="CT80" s="27">
        <v>17131505.950000003</v>
      </c>
      <c r="CU80" s="27">
        <v>12305.13</v>
      </c>
      <c r="CV80" s="27">
        <v>10553609.484999999</v>
      </c>
      <c r="CW80" s="7">
        <f t="shared" si="55"/>
        <v>17131505.950000003</v>
      </c>
      <c r="CY80" t="str">
        <f t="shared" si="56"/>
        <v/>
      </c>
      <c r="DE80" s="7" t="str">
        <f t="shared" si="57"/>
        <v/>
      </c>
      <c r="DG80" t="str">
        <f t="shared" si="58"/>
        <v/>
      </c>
      <c r="DM80" s="7" t="str">
        <f t="shared" si="69"/>
        <v/>
      </c>
      <c r="DO80" t="str">
        <f t="shared" si="59"/>
        <v/>
      </c>
      <c r="DU80" s="7" t="str">
        <f t="shared" si="60"/>
        <v/>
      </c>
      <c r="DW80" t="str">
        <f t="shared" si="61"/>
        <v/>
      </c>
      <c r="EC80" s="7" t="str">
        <f t="shared" si="62"/>
        <v/>
      </c>
      <c r="EE80" t="str">
        <f t="shared" si="63"/>
        <v/>
      </c>
      <c r="EK80" s="7" t="str">
        <f t="shared" si="71"/>
        <v/>
      </c>
      <c r="EM80" t="str">
        <f t="shared" si="64"/>
        <v/>
      </c>
      <c r="ES80" s="27" t="str">
        <f t="shared" si="65"/>
        <v/>
      </c>
      <c r="EU80" s="27">
        <f t="shared" si="66"/>
        <v>70</v>
      </c>
      <c r="EV80" s="33" t="s">
        <v>354</v>
      </c>
      <c r="EW80" s="27">
        <v>36379.393000000018</v>
      </c>
      <c r="EX80" s="27">
        <v>4772915.3690000009</v>
      </c>
      <c r="EY80" s="27">
        <v>34681.041000000005</v>
      </c>
      <c r="EZ80" s="27">
        <v>4248799.0729999989</v>
      </c>
      <c r="FA80" s="7">
        <f t="shared" si="67"/>
        <v>4772915.3690000009</v>
      </c>
    </row>
    <row r="81" spans="5:157" ht="15.75" x14ac:dyDescent="0.25">
      <c r="E81" t="str">
        <f t="shared" si="36"/>
        <v/>
      </c>
      <c r="K81" s="7" t="str">
        <f t="shared" si="37"/>
        <v/>
      </c>
      <c r="M81">
        <f t="shared" si="38"/>
        <v>71</v>
      </c>
      <c r="N81" s="33" t="s">
        <v>243</v>
      </c>
      <c r="O81" s="27">
        <v>7.0039999999999996</v>
      </c>
      <c r="P81" s="27">
        <v>19317</v>
      </c>
      <c r="Q81" s="27">
        <v>57</v>
      </c>
      <c r="R81" s="27">
        <v>102905.91099999999</v>
      </c>
      <c r="S81" s="7">
        <f t="shared" si="39"/>
        <v>19317</v>
      </c>
      <c r="U81" t="str">
        <f t="shared" si="40"/>
        <v/>
      </c>
      <c r="AA81" s="27" t="str">
        <f t="shared" si="41"/>
        <v/>
      </c>
      <c r="AC81" t="str">
        <f t="shared" si="42"/>
        <v/>
      </c>
      <c r="AI81" s="7" t="str">
        <f t="shared" si="68"/>
        <v/>
      </c>
      <c r="AK81" t="str">
        <f t="shared" si="43"/>
        <v/>
      </c>
      <c r="AQ81" s="7" t="str">
        <f t="shared" si="44"/>
        <v/>
      </c>
      <c r="AS81" t="str">
        <f t="shared" si="45"/>
        <v/>
      </c>
      <c r="AY81" s="7" t="str">
        <f t="shared" si="46"/>
        <v/>
      </c>
      <c r="BA81" t="str">
        <f t="shared" si="47"/>
        <v/>
      </c>
      <c r="BG81" s="7" t="str">
        <f t="shared" si="70"/>
        <v/>
      </c>
      <c r="BI81" t="str">
        <f t="shared" si="48"/>
        <v/>
      </c>
      <c r="BO81" s="27" t="str">
        <f t="shared" si="49"/>
        <v/>
      </c>
      <c r="BQ81" s="27">
        <f t="shared" si="50"/>
        <v>71</v>
      </c>
      <c r="BR81" s="33" t="s">
        <v>347</v>
      </c>
      <c r="BS81" s="27">
        <v>2131</v>
      </c>
      <c r="BT81" s="27">
        <v>24580</v>
      </c>
      <c r="BU81" s="27">
        <v>2422.0059999999999</v>
      </c>
      <c r="BV81" s="27">
        <v>58585.631000000001</v>
      </c>
      <c r="BW81" s="27">
        <f t="shared" si="51"/>
        <v>24580</v>
      </c>
      <c r="CH81" s="27" t="str">
        <f t="shared" si="52"/>
        <v/>
      </c>
      <c r="CN81" s="7" t="str">
        <f t="shared" si="53"/>
        <v/>
      </c>
      <c r="CQ81">
        <f t="shared" si="54"/>
        <v>71</v>
      </c>
      <c r="CR81" s="33" t="s">
        <v>360</v>
      </c>
      <c r="CS81" s="27">
        <v>315479.56</v>
      </c>
      <c r="CT81" s="27">
        <v>6511597.0920000011</v>
      </c>
      <c r="CU81" s="27">
        <v>109393.31999999999</v>
      </c>
      <c r="CV81" s="27">
        <v>2324410.4979999997</v>
      </c>
      <c r="CW81" s="7">
        <f t="shared" si="55"/>
        <v>6511597.0920000011</v>
      </c>
      <c r="CY81" t="str">
        <f t="shared" si="56"/>
        <v/>
      </c>
      <c r="DE81" s="7" t="str">
        <f t="shared" si="57"/>
        <v/>
      </c>
      <c r="DG81" t="str">
        <f t="shared" si="58"/>
        <v/>
      </c>
      <c r="DM81" s="7" t="str">
        <f t="shared" si="69"/>
        <v/>
      </c>
      <c r="DO81" t="str">
        <f t="shared" si="59"/>
        <v/>
      </c>
      <c r="DU81" s="7" t="str">
        <f t="shared" si="60"/>
        <v/>
      </c>
      <c r="DW81" t="str">
        <f t="shared" si="61"/>
        <v/>
      </c>
      <c r="EC81" s="7" t="str">
        <f t="shared" si="62"/>
        <v/>
      </c>
      <c r="EE81" t="str">
        <f t="shared" si="63"/>
        <v/>
      </c>
      <c r="EK81" s="7" t="str">
        <f t="shared" si="71"/>
        <v/>
      </c>
      <c r="EM81" t="str">
        <f t="shared" si="64"/>
        <v/>
      </c>
      <c r="ES81" s="27" t="str">
        <f t="shared" si="65"/>
        <v/>
      </c>
      <c r="EU81" s="27">
        <f t="shared" si="66"/>
        <v>71</v>
      </c>
      <c r="EV81" s="33" t="s">
        <v>367</v>
      </c>
      <c r="EW81" s="27">
        <v>2600.29</v>
      </c>
      <c r="EX81" s="27">
        <v>4628275.5039999997</v>
      </c>
      <c r="EY81" s="27">
        <v>595.68100000000004</v>
      </c>
      <c r="EZ81" s="27">
        <v>995099</v>
      </c>
      <c r="FA81" s="7">
        <f t="shared" si="67"/>
        <v>4628275.5039999997</v>
      </c>
    </row>
    <row r="82" spans="5:157" ht="15.75" x14ac:dyDescent="0.25">
      <c r="E82" t="str">
        <f t="shared" si="36"/>
        <v/>
      </c>
      <c r="K82" s="7" t="str">
        <f t="shared" si="37"/>
        <v/>
      </c>
      <c r="M82">
        <f t="shared" si="38"/>
        <v>72</v>
      </c>
      <c r="N82" s="33" t="s">
        <v>265</v>
      </c>
      <c r="O82" s="27">
        <v>2000</v>
      </c>
      <c r="P82" s="27">
        <v>19000</v>
      </c>
      <c r="Q82" s="27">
        <v>8502</v>
      </c>
      <c r="R82" s="27">
        <v>186377</v>
      </c>
      <c r="S82" s="7">
        <f t="shared" si="39"/>
        <v>19000</v>
      </c>
      <c r="U82" t="str">
        <f t="shared" si="40"/>
        <v/>
      </c>
      <c r="AA82" s="27" t="str">
        <f t="shared" si="41"/>
        <v/>
      </c>
      <c r="AC82" t="str">
        <f t="shared" si="42"/>
        <v/>
      </c>
      <c r="AI82" s="7" t="str">
        <f t="shared" si="68"/>
        <v/>
      </c>
      <c r="AK82" t="str">
        <f t="shared" si="43"/>
        <v/>
      </c>
      <c r="AQ82" s="7" t="str">
        <f t="shared" si="44"/>
        <v/>
      </c>
      <c r="AS82" t="str">
        <f t="shared" si="45"/>
        <v/>
      </c>
      <c r="AY82" s="7" t="str">
        <f t="shared" si="46"/>
        <v/>
      </c>
      <c r="BA82" t="str">
        <f t="shared" si="47"/>
        <v/>
      </c>
      <c r="BG82" s="7" t="str">
        <f t="shared" si="70"/>
        <v/>
      </c>
      <c r="BI82" t="str">
        <f t="shared" si="48"/>
        <v/>
      </c>
      <c r="BO82" s="27" t="str">
        <f t="shared" si="49"/>
        <v/>
      </c>
      <c r="BQ82" s="27">
        <f t="shared" si="50"/>
        <v>72</v>
      </c>
      <c r="BR82" s="33" t="s">
        <v>344</v>
      </c>
      <c r="BS82" s="27">
        <v>1</v>
      </c>
      <c r="BT82" s="27">
        <v>630</v>
      </c>
      <c r="BU82" s="27">
        <v>6</v>
      </c>
      <c r="BV82" s="27">
        <v>337.72</v>
      </c>
      <c r="BW82" s="27">
        <f t="shared" si="51"/>
        <v>630</v>
      </c>
      <c r="CH82" s="27" t="str">
        <f t="shared" si="52"/>
        <v/>
      </c>
      <c r="CN82" s="7" t="str">
        <f t="shared" si="53"/>
        <v/>
      </c>
      <c r="CQ82">
        <f t="shared" si="54"/>
        <v>72</v>
      </c>
      <c r="CR82" s="33" t="s">
        <v>251</v>
      </c>
      <c r="CS82" s="27">
        <v>50276.649000000012</v>
      </c>
      <c r="CT82" s="27">
        <v>5345193.1870000008</v>
      </c>
      <c r="CU82" s="27">
        <v>11070.12</v>
      </c>
      <c r="CV82" s="27">
        <v>1268197.48</v>
      </c>
      <c r="CW82" s="7">
        <f t="shared" si="55"/>
        <v>5345193.1870000008</v>
      </c>
      <c r="CY82" t="str">
        <f t="shared" si="56"/>
        <v/>
      </c>
      <c r="DE82" s="7" t="str">
        <f t="shared" si="57"/>
        <v/>
      </c>
      <c r="DG82" t="str">
        <f t="shared" si="58"/>
        <v/>
      </c>
      <c r="DM82" s="7" t="str">
        <f t="shared" si="69"/>
        <v/>
      </c>
      <c r="DO82" t="str">
        <f t="shared" si="59"/>
        <v/>
      </c>
      <c r="DU82" s="7" t="str">
        <f t="shared" si="60"/>
        <v/>
      </c>
      <c r="DW82" t="str">
        <f t="shared" si="61"/>
        <v/>
      </c>
      <c r="EC82" s="7" t="str">
        <f t="shared" si="62"/>
        <v/>
      </c>
      <c r="EE82" t="str">
        <f t="shared" si="63"/>
        <v/>
      </c>
      <c r="EK82" s="7" t="str">
        <f t="shared" si="71"/>
        <v/>
      </c>
      <c r="EM82" t="str">
        <f t="shared" si="64"/>
        <v/>
      </c>
      <c r="ES82" s="27" t="str">
        <f t="shared" si="65"/>
        <v/>
      </c>
      <c r="EU82" s="27">
        <f t="shared" si="66"/>
        <v>72</v>
      </c>
      <c r="EV82" s="33" t="s">
        <v>355</v>
      </c>
      <c r="EW82" s="27">
        <v>163.33000000000001</v>
      </c>
      <c r="EX82" s="27">
        <v>2813865.69</v>
      </c>
      <c r="EY82" s="27">
        <v>224.15100000000001</v>
      </c>
      <c r="EZ82" s="27">
        <v>1188028</v>
      </c>
      <c r="FA82" s="7">
        <f t="shared" si="67"/>
        <v>2813865.69</v>
      </c>
    </row>
    <row r="83" spans="5:157" ht="15.75" x14ac:dyDescent="0.25">
      <c r="E83" t="str">
        <f t="shared" si="36"/>
        <v/>
      </c>
      <c r="K83" s="7" t="str">
        <f t="shared" si="37"/>
        <v/>
      </c>
      <c r="M83">
        <f t="shared" si="38"/>
        <v>73</v>
      </c>
      <c r="N83" s="33" t="s">
        <v>240</v>
      </c>
      <c r="O83" s="27">
        <v>5</v>
      </c>
      <c r="P83" s="27">
        <v>18027</v>
      </c>
      <c r="Q83" s="27"/>
      <c r="R83" s="27"/>
      <c r="S83" s="7">
        <f t="shared" si="39"/>
        <v>18027</v>
      </c>
      <c r="U83" t="str">
        <f t="shared" si="40"/>
        <v/>
      </c>
      <c r="AA83" s="27" t="str">
        <f t="shared" si="41"/>
        <v/>
      </c>
      <c r="AC83" t="str">
        <f t="shared" si="42"/>
        <v/>
      </c>
      <c r="AI83" s="7" t="str">
        <f t="shared" si="68"/>
        <v/>
      </c>
      <c r="AK83" t="str">
        <f t="shared" si="43"/>
        <v/>
      </c>
      <c r="AQ83" s="7" t="str">
        <f t="shared" si="44"/>
        <v/>
      </c>
      <c r="AS83" t="str">
        <f t="shared" si="45"/>
        <v/>
      </c>
      <c r="AY83" s="7" t="str">
        <f t="shared" si="46"/>
        <v/>
      </c>
      <c r="BA83" t="str">
        <f t="shared" si="47"/>
        <v/>
      </c>
      <c r="BG83" s="7" t="str">
        <f t="shared" si="70"/>
        <v/>
      </c>
      <c r="BI83" t="str">
        <f t="shared" si="48"/>
        <v/>
      </c>
      <c r="BO83" s="27" t="str">
        <f t="shared" si="49"/>
        <v/>
      </c>
      <c r="BQ83" s="27">
        <f t="shared" si="50"/>
        <v>73</v>
      </c>
      <c r="BR83" s="33" t="s">
        <v>367</v>
      </c>
      <c r="BS83" s="27"/>
      <c r="BT83" s="27"/>
      <c r="BU83" s="27">
        <v>1</v>
      </c>
      <c r="BV83" s="27">
        <v>367</v>
      </c>
      <c r="BW83" s="27">
        <f>IF(OR(BR83="Indéfini",BR83="Autres",BR83="Autre",BR83="Autres produits finis d'équipement industriel",BR83="Total général"),"",IF(BR83&lt;&gt;"",BT83,""))</f>
        <v>0</v>
      </c>
      <c r="CH83" s="27" t="str">
        <f t="shared" si="52"/>
        <v/>
      </c>
      <c r="CN83" s="7" t="str">
        <f t="shared" si="53"/>
        <v/>
      </c>
      <c r="CQ83">
        <f t="shared" si="54"/>
        <v>73</v>
      </c>
      <c r="CR83" s="33" t="s">
        <v>252</v>
      </c>
      <c r="CS83" s="27">
        <v>813.64799999999991</v>
      </c>
      <c r="CT83" s="27">
        <v>3374023.1159999999</v>
      </c>
      <c r="CU83" s="27">
        <v>338.74499999999995</v>
      </c>
      <c r="CV83" s="27">
        <v>3400194.7670000005</v>
      </c>
      <c r="CW83" s="7">
        <f t="shared" si="55"/>
        <v>3374023.1159999999</v>
      </c>
      <c r="CY83" t="str">
        <f t="shared" si="56"/>
        <v/>
      </c>
      <c r="DE83" s="7" t="str">
        <f t="shared" si="57"/>
        <v/>
      </c>
      <c r="DG83" t="str">
        <f t="shared" si="58"/>
        <v/>
      </c>
      <c r="DM83" s="7" t="str">
        <f t="shared" si="69"/>
        <v/>
      </c>
      <c r="DO83" t="str">
        <f t="shared" si="59"/>
        <v/>
      </c>
      <c r="DU83" s="7" t="str">
        <f t="shared" si="60"/>
        <v/>
      </c>
      <c r="DW83" t="str">
        <f t="shared" si="61"/>
        <v/>
      </c>
      <c r="EC83" s="7" t="str">
        <f t="shared" si="62"/>
        <v/>
      </c>
      <c r="EE83" t="str">
        <f t="shared" si="63"/>
        <v/>
      </c>
      <c r="EK83" s="7" t="str">
        <f t="shared" si="71"/>
        <v/>
      </c>
      <c r="EM83" t="str">
        <f t="shared" si="64"/>
        <v/>
      </c>
      <c r="ES83" s="27" t="str">
        <f t="shared" si="65"/>
        <v/>
      </c>
      <c r="EU83" s="27">
        <f t="shared" si="66"/>
        <v>73</v>
      </c>
      <c r="EV83" s="33" t="s">
        <v>356</v>
      </c>
      <c r="EW83" s="27">
        <v>167.56100000000004</v>
      </c>
      <c r="EX83" s="27">
        <v>1968175.7079999999</v>
      </c>
      <c r="EY83" s="27">
        <v>3543.04</v>
      </c>
      <c r="EZ83" s="27">
        <v>4435355</v>
      </c>
      <c r="FA83" s="7">
        <f t="shared" si="67"/>
        <v>1968175.7079999999</v>
      </c>
    </row>
    <row r="84" spans="5:157" ht="15.75" x14ac:dyDescent="0.25">
      <c r="E84" t="str">
        <f t="shared" si="36"/>
        <v/>
      </c>
      <c r="K84" s="7" t="str">
        <f t="shared" si="37"/>
        <v/>
      </c>
      <c r="M84">
        <f t="shared" si="38"/>
        <v>74</v>
      </c>
      <c r="N84" s="33" t="s">
        <v>248</v>
      </c>
      <c r="O84" s="27">
        <v>443</v>
      </c>
      <c r="P84" s="27">
        <v>17067</v>
      </c>
      <c r="Q84" s="27">
        <v>10156</v>
      </c>
      <c r="R84" s="27">
        <v>417982.41399999999</v>
      </c>
      <c r="S84" s="7">
        <f t="shared" si="39"/>
        <v>17067</v>
      </c>
      <c r="U84" t="str">
        <f t="shared" si="40"/>
        <v/>
      </c>
      <c r="AA84" s="27" t="str">
        <f t="shared" si="41"/>
        <v/>
      </c>
      <c r="AC84" t="str">
        <f t="shared" si="42"/>
        <v/>
      </c>
      <c r="AI84" s="7" t="str">
        <f t="shared" si="68"/>
        <v/>
      </c>
      <c r="AK84" t="str">
        <f t="shared" si="43"/>
        <v/>
      </c>
      <c r="AQ84" s="7" t="str">
        <f t="shared" si="44"/>
        <v/>
      </c>
      <c r="AS84" t="str">
        <f t="shared" si="45"/>
        <v/>
      </c>
      <c r="AY84" s="7" t="str">
        <f t="shared" si="46"/>
        <v/>
      </c>
      <c r="BA84" t="str">
        <f t="shared" si="47"/>
        <v/>
      </c>
      <c r="BG84" s="7" t="str">
        <f t="shared" si="70"/>
        <v/>
      </c>
      <c r="BI84" t="str">
        <f t="shared" si="48"/>
        <v/>
      </c>
      <c r="BO84" s="27" t="str">
        <f t="shared" si="49"/>
        <v/>
      </c>
      <c r="BQ84" s="27" t="str">
        <f t="shared" si="50"/>
        <v/>
      </c>
      <c r="BR84" s="26" t="s">
        <v>138</v>
      </c>
      <c r="BS84" s="27">
        <v>156262276.08000004</v>
      </c>
      <c r="BT84" s="27">
        <v>38438243989.268997</v>
      </c>
      <c r="BU84" s="27">
        <v>125334749.69900006</v>
      </c>
      <c r="BV84" s="27">
        <v>32280725142.159</v>
      </c>
      <c r="BW84" s="27" t="str">
        <f t="shared" ref="BW84:BW100" si="72">IF(OR(BR84="Indéfini",BR84="Autres",BR84="Autre",BR84="Autres produits finis d'équipement industriel",BR84="Total général"),"",IF(BR84&lt;&gt;"",BT84,""))</f>
        <v/>
      </c>
      <c r="CH84" s="27" t="str">
        <f t="shared" si="52"/>
        <v/>
      </c>
      <c r="CN84" s="7" t="str">
        <f t="shared" si="53"/>
        <v/>
      </c>
      <c r="CQ84">
        <f t="shared" si="54"/>
        <v>74</v>
      </c>
      <c r="CR84" s="33" t="s">
        <v>363</v>
      </c>
      <c r="CS84" s="27">
        <v>4462.1400000000003</v>
      </c>
      <c r="CT84" s="27">
        <v>2162616</v>
      </c>
      <c r="CU84" s="27">
        <v>18.809999999999999</v>
      </c>
      <c r="CV84" s="27">
        <v>41915</v>
      </c>
      <c r="CW84" s="7">
        <f t="shared" si="55"/>
        <v>2162616</v>
      </c>
      <c r="CY84" t="str">
        <f t="shared" si="56"/>
        <v/>
      </c>
      <c r="DE84" s="7" t="str">
        <f t="shared" si="57"/>
        <v/>
      </c>
      <c r="DG84" t="str">
        <f t="shared" si="58"/>
        <v/>
      </c>
      <c r="DM84" s="7" t="str">
        <f t="shared" si="69"/>
        <v/>
      </c>
      <c r="DO84" t="str">
        <f t="shared" si="59"/>
        <v/>
      </c>
      <c r="DU84" s="7" t="str">
        <f t="shared" si="60"/>
        <v/>
      </c>
      <c r="DW84" t="str">
        <f t="shared" si="61"/>
        <v/>
      </c>
      <c r="EC84" s="7" t="str">
        <f t="shared" si="62"/>
        <v/>
      </c>
      <c r="EE84" t="str">
        <f t="shared" si="63"/>
        <v/>
      </c>
      <c r="EK84" s="7" t="str">
        <f t="shared" si="71"/>
        <v/>
      </c>
      <c r="EM84" t="str">
        <f t="shared" si="64"/>
        <v/>
      </c>
      <c r="ES84" s="27" t="str">
        <f t="shared" si="65"/>
        <v/>
      </c>
      <c r="EU84" s="27">
        <f t="shared" si="66"/>
        <v>74</v>
      </c>
      <c r="EV84" s="33" t="s">
        <v>344</v>
      </c>
      <c r="EW84" s="27">
        <v>933.95999999999992</v>
      </c>
      <c r="EX84" s="27">
        <v>403424</v>
      </c>
      <c r="EY84" s="27">
        <v>696.351</v>
      </c>
      <c r="EZ84" s="27">
        <v>52844.787000000004</v>
      </c>
      <c r="FA84" s="7">
        <f t="shared" si="67"/>
        <v>403424</v>
      </c>
    </row>
    <row r="85" spans="5:157" ht="15.75" x14ac:dyDescent="0.25">
      <c r="E85" t="str">
        <f t="shared" si="36"/>
        <v/>
      </c>
      <c r="K85" s="7" t="str">
        <f t="shared" si="37"/>
        <v/>
      </c>
      <c r="M85">
        <f t="shared" si="38"/>
        <v>75</v>
      </c>
      <c r="N85" s="33" t="s">
        <v>193</v>
      </c>
      <c r="O85" s="27">
        <v>50</v>
      </c>
      <c r="P85" s="27">
        <v>1092</v>
      </c>
      <c r="Q85" s="27">
        <v>3025</v>
      </c>
      <c r="R85" s="27">
        <v>26264</v>
      </c>
      <c r="S85" s="7">
        <f t="shared" si="39"/>
        <v>1092</v>
      </c>
      <c r="U85" t="str">
        <f t="shared" si="40"/>
        <v/>
      </c>
      <c r="AA85" s="27" t="str">
        <f t="shared" si="41"/>
        <v/>
      </c>
      <c r="AC85" t="str">
        <f t="shared" si="42"/>
        <v/>
      </c>
      <c r="AI85" s="7" t="str">
        <f t="shared" si="68"/>
        <v/>
      </c>
      <c r="AK85" t="str">
        <f t="shared" si="43"/>
        <v/>
      </c>
      <c r="AQ85" s="7" t="str">
        <f t="shared" si="44"/>
        <v/>
      </c>
      <c r="AS85" t="str">
        <f t="shared" si="45"/>
        <v/>
      </c>
      <c r="AY85" s="7" t="str">
        <f t="shared" si="46"/>
        <v/>
      </c>
      <c r="BA85" t="str">
        <f t="shared" si="47"/>
        <v/>
      </c>
      <c r="BG85" s="7" t="str">
        <f t="shared" si="70"/>
        <v/>
      </c>
      <c r="BI85" t="str">
        <f t="shared" si="48"/>
        <v/>
      </c>
      <c r="BO85" s="27" t="str">
        <f t="shared" si="49"/>
        <v/>
      </c>
      <c r="BQ85" s="27" t="str">
        <f t="shared" si="50"/>
        <v/>
      </c>
      <c r="BW85" s="27" t="str">
        <f t="shared" si="72"/>
        <v/>
      </c>
      <c r="CH85" s="27" t="str">
        <f t="shared" si="52"/>
        <v/>
      </c>
      <c r="CN85" s="7" t="str">
        <f t="shared" si="53"/>
        <v/>
      </c>
      <c r="CQ85">
        <f t="shared" si="54"/>
        <v>75</v>
      </c>
      <c r="CR85" s="33" t="s">
        <v>262</v>
      </c>
      <c r="CS85" s="27">
        <v>115318.58000000002</v>
      </c>
      <c r="CT85" s="27">
        <v>2117223.6800000002</v>
      </c>
      <c r="CU85" s="27">
        <v>551131.12</v>
      </c>
      <c r="CV85" s="27">
        <v>10784605</v>
      </c>
      <c r="CW85" s="7">
        <f t="shared" si="55"/>
        <v>2117223.6800000002</v>
      </c>
      <c r="CY85" t="str">
        <f t="shared" si="56"/>
        <v/>
      </c>
      <c r="DE85" s="7" t="str">
        <f t="shared" si="57"/>
        <v/>
      </c>
      <c r="DG85" t="str">
        <f t="shared" si="58"/>
        <v/>
      </c>
      <c r="DM85" s="7" t="str">
        <f t="shared" si="69"/>
        <v/>
      </c>
      <c r="DO85" t="str">
        <f t="shared" si="59"/>
        <v/>
      </c>
      <c r="DU85" s="7" t="str">
        <f t="shared" si="60"/>
        <v/>
      </c>
      <c r="DW85" t="str">
        <f t="shared" si="61"/>
        <v/>
      </c>
      <c r="EC85" s="7" t="str">
        <f t="shared" si="62"/>
        <v/>
      </c>
      <c r="EE85" t="str">
        <f t="shared" si="63"/>
        <v/>
      </c>
      <c r="EK85" s="7" t="str">
        <f t="shared" si="71"/>
        <v/>
      </c>
      <c r="EM85" t="str">
        <f t="shared" si="64"/>
        <v/>
      </c>
      <c r="ES85" s="27" t="str">
        <f t="shared" si="65"/>
        <v/>
      </c>
      <c r="EU85" s="27">
        <f t="shared" si="66"/>
        <v>75</v>
      </c>
      <c r="EV85" s="33" t="s">
        <v>330</v>
      </c>
      <c r="EW85" s="27">
        <v>214.44</v>
      </c>
      <c r="EX85" s="27">
        <v>375072.34799999994</v>
      </c>
      <c r="EY85" s="27">
        <v>2319.1400000000003</v>
      </c>
      <c r="EZ85" s="27">
        <v>2710851.5590000008</v>
      </c>
      <c r="FA85" s="7">
        <f t="shared" si="67"/>
        <v>375072.34799999994</v>
      </c>
    </row>
    <row r="86" spans="5:157" ht="15.75" x14ac:dyDescent="0.25">
      <c r="E86" t="str">
        <f t="shared" si="36"/>
        <v/>
      </c>
      <c r="K86" s="7" t="str">
        <f t="shared" si="37"/>
        <v/>
      </c>
      <c r="M86">
        <f t="shared" si="38"/>
        <v>76</v>
      </c>
      <c r="N86" s="33" t="s">
        <v>200</v>
      </c>
      <c r="O86" s="27">
        <v>20</v>
      </c>
      <c r="P86" s="27">
        <v>519</v>
      </c>
      <c r="Q86" s="27">
        <v>32</v>
      </c>
      <c r="R86" s="27">
        <v>46683</v>
      </c>
      <c r="S86" s="7">
        <f t="shared" si="39"/>
        <v>519</v>
      </c>
      <c r="U86" t="str">
        <f t="shared" si="40"/>
        <v/>
      </c>
      <c r="AA86" s="27" t="str">
        <f t="shared" si="41"/>
        <v/>
      </c>
      <c r="AC86" t="str">
        <f t="shared" si="42"/>
        <v/>
      </c>
      <c r="AI86" s="7" t="str">
        <f t="shared" si="68"/>
        <v/>
      </c>
      <c r="AK86" t="str">
        <f t="shared" si="43"/>
        <v/>
      </c>
      <c r="AQ86" s="7" t="str">
        <f t="shared" si="44"/>
        <v/>
      </c>
      <c r="AS86" t="str">
        <f t="shared" si="45"/>
        <v/>
      </c>
      <c r="AY86" s="7" t="str">
        <f t="shared" si="46"/>
        <v/>
      </c>
      <c r="BA86" t="str">
        <f t="shared" si="47"/>
        <v/>
      </c>
      <c r="BG86" s="7" t="str">
        <f t="shared" si="70"/>
        <v/>
      </c>
      <c r="BI86" t="str">
        <f t="shared" si="48"/>
        <v/>
      </c>
      <c r="BO86" s="27" t="str">
        <f t="shared" si="49"/>
        <v/>
      </c>
      <c r="BQ86" s="27" t="str">
        <f t="shared" si="50"/>
        <v/>
      </c>
      <c r="BW86" s="27" t="str">
        <f t="shared" si="72"/>
        <v/>
      </c>
      <c r="CH86" s="27" t="str">
        <f t="shared" si="52"/>
        <v/>
      </c>
      <c r="CN86" s="7" t="str">
        <f t="shared" si="53"/>
        <v/>
      </c>
      <c r="CQ86">
        <f t="shared" si="54"/>
        <v>76</v>
      </c>
      <c r="CR86" s="33" t="s">
        <v>361</v>
      </c>
      <c r="CS86" s="27">
        <v>79395.502999999997</v>
      </c>
      <c r="CT86" s="27">
        <v>1340383</v>
      </c>
      <c r="CU86" s="27">
        <v>63092.361999999994</v>
      </c>
      <c r="CV86" s="27">
        <v>1148016</v>
      </c>
      <c r="CW86" s="7">
        <f t="shared" si="55"/>
        <v>1340383</v>
      </c>
      <c r="CY86" t="str">
        <f t="shared" si="56"/>
        <v/>
      </c>
      <c r="DE86" s="7" t="str">
        <f t="shared" si="57"/>
        <v/>
      </c>
      <c r="DG86" t="str">
        <f t="shared" si="58"/>
        <v/>
      </c>
      <c r="DM86" s="7" t="str">
        <f t="shared" si="69"/>
        <v/>
      </c>
      <c r="DO86" t="str">
        <f t="shared" si="59"/>
        <v/>
      </c>
      <c r="DU86" s="7" t="str">
        <f t="shared" si="60"/>
        <v/>
      </c>
      <c r="DW86" t="str">
        <f t="shared" si="61"/>
        <v/>
      </c>
      <c r="EC86" s="7" t="str">
        <f t="shared" si="62"/>
        <v/>
      </c>
      <c r="EE86" t="str">
        <f t="shared" si="63"/>
        <v/>
      </c>
      <c r="EK86" s="7" t="str">
        <f t="shared" si="71"/>
        <v/>
      </c>
      <c r="EM86" t="str">
        <f t="shared" si="64"/>
        <v/>
      </c>
      <c r="ES86" s="27" t="str">
        <f t="shared" si="65"/>
        <v/>
      </c>
      <c r="EU86" s="27">
        <f t="shared" si="66"/>
        <v>76</v>
      </c>
      <c r="EV86" s="33" t="s">
        <v>368</v>
      </c>
      <c r="EW86" s="27">
        <v>78.176000000000002</v>
      </c>
      <c r="EX86" s="27">
        <v>42858.920999999995</v>
      </c>
      <c r="EY86" s="27">
        <v>1479.6239999999998</v>
      </c>
      <c r="EZ86" s="27">
        <v>195307</v>
      </c>
      <c r="FA86" s="7">
        <f t="shared" si="67"/>
        <v>42858.920999999995</v>
      </c>
    </row>
    <row r="87" spans="5:157" ht="15.75" x14ac:dyDescent="0.25">
      <c r="E87" t="str">
        <f t="shared" si="36"/>
        <v/>
      </c>
      <c r="K87" s="7" t="str">
        <f t="shared" si="37"/>
        <v/>
      </c>
      <c r="M87">
        <f t="shared" si="38"/>
        <v>77</v>
      </c>
      <c r="N87" s="33" t="s">
        <v>359</v>
      </c>
      <c r="O87" s="27"/>
      <c r="P87" s="27"/>
      <c r="Q87" s="27">
        <v>55</v>
      </c>
      <c r="R87" s="27">
        <v>3125</v>
      </c>
      <c r="S87" s="7">
        <f t="shared" si="39"/>
        <v>0</v>
      </c>
      <c r="U87" t="str">
        <f t="shared" si="40"/>
        <v/>
      </c>
      <c r="AA87" s="27" t="str">
        <f t="shared" si="41"/>
        <v/>
      </c>
      <c r="AC87" t="str">
        <f t="shared" si="42"/>
        <v/>
      </c>
      <c r="AI87" s="7" t="str">
        <f t="shared" si="68"/>
        <v/>
      </c>
      <c r="AK87" t="str">
        <f t="shared" si="43"/>
        <v/>
      </c>
      <c r="AQ87" s="7" t="str">
        <f t="shared" si="44"/>
        <v/>
      </c>
      <c r="AS87" t="str">
        <f t="shared" si="45"/>
        <v/>
      </c>
      <c r="AY87" s="7" t="str">
        <f t="shared" si="46"/>
        <v/>
      </c>
      <c r="BA87" t="str">
        <f t="shared" si="47"/>
        <v/>
      </c>
      <c r="BG87" s="7" t="str">
        <f t="shared" si="70"/>
        <v/>
      </c>
      <c r="BI87" t="str">
        <f t="shared" si="48"/>
        <v/>
      </c>
      <c r="BO87" s="27" t="str">
        <f t="shared" si="49"/>
        <v/>
      </c>
      <c r="BQ87" s="27" t="str">
        <f t="shared" si="50"/>
        <v/>
      </c>
      <c r="BW87" s="27" t="str">
        <f t="shared" si="72"/>
        <v/>
      </c>
      <c r="CH87" s="27" t="str">
        <f t="shared" si="52"/>
        <v/>
      </c>
      <c r="CN87" s="7" t="str">
        <f t="shared" si="53"/>
        <v/>
      </c>
      <c r="CQ87">
        <f t="shared" si="54"/>
        <v>77</v>
      </c>
      <c r="CR87" s="33" t="s">
        <v>62</v>
      </c>
      <c r="CS87" s="27">
        <v>73151.100999999995</v>
      </c>
      <c r="CT87" s="27">
        <v>1255475.0010000002</v>
      </c>
      <c r="CU87" s="27">
        <v>912522.25</v>
      </c>
      <c r="CV87" s="27">
        <v>12876831</v>
      </c>
      <c r="CW87" s="7">
        <f t="shared" si="55"/>
        <v>1255475.0010000002</v>
      </c>
      <c r="CY87" t="str">
        <f t="shared" si="56"/>
        <v/>
      </c>
      <c r="DE87" s="7" t="str">
        <f t="shared" si="57"/>
        <v/>
      </c>
      <c r="DG87" t="str">
        <f t="shared" si="58"/>
        <v/>
      </c>
      <c r="DM87" s="7" t="str">
        <f t="shared" si="69"/>
        <v/>
      </c>
      <c r="DO87" t="str">
        <f t="shared" si="59"/>
        <v/>
      </c>
      <c r="DU87" s="7" t="str">
        <f t="shared" si="60"/>
        <v/>
      </c>
      <c r="DW87" t="str">
        <f t="shared" si="61"/>
        <v/>
      </c>
      <c r="EC87" s="7" t="str">
        <f t="shared" si="62"/>
        <v/>
      </c>
      <c r="EE87" t="str">
        <f t="shared" si="63"/>
        <v/>
      </c>
      <c r="EK87" s="7" t="str">
        <f t="shared" si="71"/>
        <v/>
      </c>
      <c r="EM87" t="str">
        <f t="shared" si="64"/>
        <v/>
      </c>
      <c r="ES87" s="27" t="str">
        <f t="shared" si="65"/>
        <v/>
      </c>
      <c r="EU87" s="27" t="str">
        <f t="shared" si="66"/>
        <v/>
      </c>
      <c r="EV87" s="26" t="s">
        <v>138</v>
      </c>
      <c r="EW87" s="27">
        <v>560885274.70299995</v>
      </c>
      <c r="EX87" s="27">
        <v>71917226843.731003</v>
      </c>
      <c r="EY87" s="27">
        <v>462284825.36500013</v>
      </c>
      <c r="EZ87" s="27">
        <v>58967722304.748024</v>
      </c>
      <c r="FA87" s="7" t="str">
        <f>IF(OR(EV87="Indéfini",EV87="Autres",EV87="Autre",EV87="Autres produits finis d'équipement industriel",EV87="Total général"),"",IF(EV87&lt;&gt;"",EX87,""))</f>
        <v/>
      </c>
    </row>
    <row r="88" spans="5:157" ht="15.75" x14ac:dyDescent="0.25">
      <c r="E88" t="str">
        <f t="shared" si="36"/>
        <v/>
      </c>
      <c r="K88" s="7" t="str">
        <f t="shared" si="37"/>
        <v/>
      </c>
      <c r="M88">
        <f t="shared" si="38"/>
        <v>77</v>
      </c>
      <c r="N88" s="33" t="s">
        <v>262</v>
      </c>
      <c r="O88" s="27"/>
      <c r="P88" s="27"/>
      <c r="Q88" s="27">
        <v>180</v>
      </c>
      <c r="R88" s="27">
        <v>13875</v>
      </c>
      <c r="S88" s="7">
        <f>IF(OR(N88="Indéfini",N88="Autres",N88="Autre",N88="Autres demi-produits",N88="Total général"),"",IF(N88&lt;&gt;"",P88,""))</f>
        <v>0</v>
      </c>
      <c r="U88" t="str">
        <f t="shared" si="40"/>
        <v/>
      </c>
      <c r="AA88" s="27" t="str">
        <f t="shared" si="41"/>
        <v/>
      </c>
      <c r="AC88" t="str">
        <f t="shared" si="42"/>
        <v/>
      </c>
      <c r="AI88" s="7" t="str">
        <f t="shared" si="68"/>
        <v/>
      </c>
      <c r="AK88" t="str">
        <f t="shared" si="43"/>
        <v/>
      </c>
      <c r="AQ88" s="7" t="str">
        <f t="shared" si="44"/>
        <v/>
      </c>
      <c r="AS88" t="str">
        <f t="shared" si="45"/>
        <v/>
      </c>
      <c r="AY88" s="7" t="str">
        <f t="shared" si="46"/>
        <v/>
      </c>
      <c r="BA88" t="str">
        <f t="shared" si="47"/>
        <v/>
      </c>
      <c r="BG88" s="7" t="str">
        <f t="shared" si="70"/>
        <v/>
      </c>
      <c r="BI88" t="str">
        <f t="shared" si="48"/>
        <v/>
      </c>
      <c r="BO88" s="27" t="str">
        <f t="shared" si="49"/>
        <v/>
      </c>
      <c r="BQ88" s="27" t="str">
        <f t="shared" si="50"/>
        <v/>
      </c>
      <c r="BW88" s="27" t="str">
        <f t="shared" si="72"/>
        <v/>
      </c>
      <c r="CH88" s="27" t="str">
        <f t="shared" si="52"/>
        <v/>
      </c>
      <c r="CN88" s="7" t="str">
        <f t="shared" si="53"/>
        <v/>
      </c>
      <c r="CQ88">
        <f t="shared" si="54"/>
        <v>78</v>
      </c>
      <c r="CR88" s="33" t="s">
        <v>242</v>
      </c>
      <c r="CS88" s="27">
        <v>1288.7859999999998</v>
      </c>
      <c r="CT88" s="27">
        <v>811619.51</v>
      </c>
      <c r="CU88" s="27">
        <v>34341.542999999991</v>
      </c>
      <c r="CV88" s="27">
        <v>2294439.1119999997</v>
      </c>
      <c r="CW88" s="7">
        <f t="shared" si="55"/>
        <v>811619.51</v>
      </c>
      <c r="CY88" t="str">
        <f t="shared" si="56"/>
        <v/>
      </c>
      <c r="DE88" s="7" t="str">
        <f t="shared" si="57"/>
        <v/>
      </c>
      <c r="DG88" t="str">
        <f t="shared" si="58"/>
        <v/>
      </c>
      <c r="DM88" s="7" t="str">
        <f t="shared" si="69"/>
        <v/>
      </c>
      <c r="DO88" t="str">
        <f t="shared" si="59"/>
        <v/>
      </c>
      <c r="DU88" s="7" t="str">
        <f t="shared" si="60"/>
        <v/>
      </c>
      <c r="DW88" t="str">
        <f t="shared" si="61"/>
        <v/>
      </c>
      <c r="EC88" s="7" t="str">
        <f t="shared" si="62"/>
        <v/>
      </c>
      <c r="EE88" t="str">
        <f t="shared" si="63"/>
        <v/>
      </c>
      <c r="EK88" s="7" t="str">
        <f t="shared" si="71"/>
        <v/>
      </c>
      <c r="EM88" t="str">
        <f t="shared" si="64"/>
        <v/>
      </c>
      <c r="ES88" s="27" t="str">
        <f t="shared" si="65"/>
        <v/>
      </c>
      <c r="EU88" s="27" t="str">
        <f t="shared" si="66"/>
        <v/>
      </c>
      <c r="FA88" s="7" t="str">
        <f t="shared" ref="FA88:FA100" si="73">IF(OR(EV88="Indéfini",EV88="Autres",EV88="Autre",EV88="Autres produits finis d'équipement industriel",EV88="Total général"),"",IF(EV88&lt;&gt;"",EX88,""))</f>
        <v/>
      </c>
    </row>
    <row r="89" spans="5:157" ht="15.75" x14ac:dyDescent="0.25">
      <c r="E89" t="str">
        <f t="shared" si="36"/>
        <v/>
      </c>
      <c r="K89" s="7" t="str">
        <f t="shared" si="37"/>
        <v/>
      </c>
      <c r="M89">
        <f t="shared" si="38"/>
        <v>77</v>
      </c>
      <c r="N89" s="33" t="s">
        <v>360</v>
      </c>
      <c r="O89" s="27"/>
      <c r="P89" s="27"/>
      <c r="Q89" s="27">
        <v>0</v>
      </c>
      <c r="R89" s="27">
        <v>0</v>
      </c>
      <c r="S89" s="7">
        <f t="shared" ref="S89:S100" si="74">IF(OR(N89="Indéfini",N89="Autres",N89="Autre",N89="Autres demi-produits",N89="Total général"),"",IF(N89&lt;&gt;"",P89,""))</f>
        <v>0</v>
      </c>
      <c r="U89" t="str">
        <f t="shared" si="40"/>
        <v/>
      </c>
      <c r="AA89" s="27" t="str">
        <f t="shared" si="41"/>
        <v/>
      </c>
      <c r="AC89" t="str">
        <f t="shared" si="42"/>
        <v/>
      </c>
      <c r="AI89" s="7" t="str">
        <f t="shared" si="68"/>
        <v/>
      </c>
      <c r="AK89" t="str">
        <f t="shared" si="43"/>
        <v/>
      </c>
      <c r="AQ89" s="7" t="str">
        <f t="shared" si="44"/>
        <v/>
      </c>
      <c r="AS89" t="str">
        <f t="shared" si="45"/>
        <v/>
      </c>
      <c r="AY89" s="7" t="str">
        <f t="shared" si="46"/>
        <v/>
      </c>
      <c r="BA89" t="str">
        <f t="shared" si="47"/>
        <v/>
      </c>
      <c r="BG89" s="7" t="str">
        <f t="shared" si="70"/>
        <v/>
      </c>
      <c r="BI89" t="str">
        <f t="shared" si="48"/>
        <v/>
      </c>
      <c r="BO89" s="27" t="str">
        <f t="shared" si="49"/>
        <v/>
      </c>
      <c r="BQ89" s="27" t="str">
        <f t="shared" si="50"/>
        <v/>
      </c>
      <c r="BW89" s="27" t="str">
        <f t="shared" si="72"/>
        <v/>
      </c>
      <c r="CH89" s="27" t="str">
        <f t="shared" si="52"/>
        <v/>
      </c>
      <c r="CN89" s="7" t="str">
        <f t="shared" si="53"/>
        <v/>
      </c>
      <c r="CQ89">
        <f t="shared" si="54"/>
        <v>79</v>
      </c>
      <c r="CR89" s="33" t="s">
        <v>263</v>
      </c>
      <c r="CS89" s="27">
        <v>746.6759999999997</v>
      </c>
      <c r="CT89" s="27">
        <v>522092.95299999992</v>
      </c>
      <c r="CU89" s="27">
        <v>1126.8149999999998</v>
      </c>
      <c r="CV89" s="27">
        <v>416924.00400000002</v>
      </c>
      <c r="CW89" s="7">
        <f t="shared" si="55"/>
        <v>522092.95299999992</v>
      </c>
      <c r="CY89" t="str">
        <f t="shared" si="56"/>
        <v/>
      </c>
      <c r="DE89" s="7" t="str">
        <f t="shared" si="57"/>
        <v/>
      </c>
      <c r="DG89" t="str">
        <f t="shared" si="58"/>
        <v/>
      </c>
      <c r="DM89" s="7" t="str">
        <f t="shared" si="69"/>
        <v/>
      </c>
      <c r="DO89" t="str">
        <f t="shared" si="59"/>
        <v/>
      </c>
      <c r="DU89" s="7" t="str">
        <f t="shared" si="60"/>
        <v/>
      </c>
      <c r="DW89" t="str">
        <f t="shared" si="61"/>
        <v/>
      </c>
      <c r="EC89" s="7" t="str">
        <f t="shared" si="62"/>
        <v/>
      </c>
      <c r="EE89" t="str">
        <f t="shared" si="63"/>
        <v/>
      </c>
      <c r="EK89" s="7" t="str">
        <f t="shared" si="71"/>
        <v/>
      </c>
      <c r="EM89" t="str">
        <f t="shared" si="64"/>
        <v/>
      </c>
      <c r="ES89" s="27" t="str">
        <f t="shared" si="65"/>
        <v/>
      </c>
      <c r="EU89" s="27" t="str">
        <f t="shared" si="66"/>
        <v/>
      </c>
      <c r="FA89" s="7" t="str">
        <f t="shared" si="73"/>
        <v/>
      </c>
    </row>
    <row r="90" spans="5:157" ht="15.75" x14ac:dyDescent="0.25">
      <c r="E90" t="str">
        <f t="shared" si="36"/>
        <v/>
      </c>
      <c r="K90" s="7" t="str">
        <f t="shared" si="37"/>
        <v/>
      </c>
      <c r="M90" t="str">
        <f t="shared" si="38"/>
        <v/>
      </c>
      <c r="N90" s="26" t="s">
        <v>138</v>
      </c>
      <c r="O90" s="27">
        <v>4200325882.5150008</v>
      </c>
      <c r="P90" s="27">
        <v>33418581451.942997</v>
      </c>
      <c r="Q90" s="27">
        <v>5119260991.8279972</v>
      </c>
      <c r="R90" s="27">
        <v>33505543547.648998</v>
      </c>
      <c r="S90" s="7" t="str">
        <f t="shared" si="74"/>
        <v/>
      </c>
      <c r="U90" t="str">
        <f t="shared" si="40"/>
        <v/>
      </c>
      <c r="AA90" s="27" t="str">
        <f t="shared" si="41"/>
        <v/>
      </c>
      <c r="AC90" t="str">
        <f t="shared" si="42"/>
        <v/>
      </c>
      <c r="AI90" s="7" t="str">
        <f t="shared" si="68"/>
        <v/>
      </c>
      <c r="AK90" t="str">
        <f t="shared" si="43"/>
        <v/>
      </c>
      <c r="AQ90" s="7" t="str">
        <f t="shared" si="44"/>
        <v/>
      </c>
      <c r="AS90" t="str">
        <f t="shared" si="45"/>
        <v/>
      </c>
      <c r="AY90" s="7" t="str">
        <f t="shared" si="46"/>
        <v/>
      </c>
      <c r="BA90" t="str">
        <f t="shared" si="47"/>
        <v/>
      </c>
      <c r="BG90" s="7" t="str">
        <f t="shared" si="70"/>
        <v/>
      </c>
      <c r="BI90" t="str">
        <f t="shared" si="48"/>
        <v/>
      </c>
      <c r="BO90" s="27" t="str">
        <f t="shared" si="49"/>
        <v/>
      </c>
      <c r="BQ90" s="27" t="str">
        <f t="shared" si="50"/>
        <v/>
      </c>
      <c r="BW90" s="27" t="str">
        <f t="shared" si="72"/>
        <v/>
      </c>
      <c r="CH90" s="27" t="str">
        <f t="shared" si="52"/>
        <v/>
      </c>
      <c r="CN90" s="7" t="str">
        <f t="shared" si="53"/>
        <v/>
      </c>
      <c r="CQ90">
        <f t="shared" si="54"/>
        <v>80</v>
      </c>
      <c r="CR90" s="33" t="s">
        <v>240</v>
      </c>
      <c r="CS90" s="27">
        <v>1501.4970000000001</v>
      </c>
      <c r="CT90" s="27">
        <v>428799.41600000003</v>
      </c>
      <c r="CU90" s="27">
        <v>614.21799999999985</v>
      </c>
      <c r="CV90" s="27">
        <v>545867.48399999994</v>
      </c>
      <c r="CW90" s="7">
        <f t="shared" si="55"/>
        <v>428799.41600000003</v>
      </c>
      <c r="CY90" t="str">
        <f t="shared" si="56"/>
        <v/>
      </c>
      <c r="DE90" s="7" t="str">
        <f t="shared" si="57"/>
        <v/>
      </c>
      <c r="DG90" t="str">
        <f t="shared" si="58"/>
        <v/>
      </c>
      <c r="DM90" s="7" t="str">
        <f t="shared" si="69"/>
        <v/>
      </c>
      <c r="DO90" t="str">
        <f t="shared" si="59"/>
        <v/>
      </c>
      <c r="DU90" s="7" t="str">
        <f t="shared" si="60"/>
        <v/>
      </c>
      <c r="DW90" t="str">
        <f t="shared" si="61"/>
        <v/>
      </c>
      <c r="EC90" s="7" t="str">
        <f t="shared" si="62"/>
        <v/>
      </c>
      <c r="EE90" t="str">
        <f t="shared" si="63"/>
        <v/>
      </c>
      <c r="EK90" s="7" t="str">
        <f t="shared" si="71"/>
        <v/>
      </c>
      <c r="EM90" t="str">
        <f t="shared" si="64"/>
        <v/>
      </c>
      <c r="ES90" s="27" t="str">
        <f t="shared" si="65"/>
        <v/>
      </c>
      <c r="EU90" s="27" t="str">
        <f t="shared" si="66"/>
        <v/>
      </c>
      <c r="FA90" s="7" t="str">
        <f t="shared" si="73"/>
        <v/>
      </c>
    </row>
    <row r="91" spans="5:157" ht="15.75" x14ac:dyDescent="0.25">
      <c r="E91" t="str">
        <f t="shared" si="36"/>
        <v/>
      </c>
      <c r="K91" s="7" t="str">
        <f t="shared" si="37"/>
        <v/>
      </c>
      <c r="M91" t="str">
        <f t="shared" si="38"/>
        <v/>
      </c>
      <c r="S91" s="7" t="str">
        <f t="shared" si="74"/>
        <v/>
      </c>
      <c r="U91" t="str">
        <f t="shared" si="40"/>
        <v/>
      </c>
      <c r="AA91" s="27" t="str">
        <f t="shared" si="41"/>
        <v/>
      </c>
      <c r="AC91" t="str">
        <f t="shared" si="42"/>
        <v/>
      </c>
      <c r="AI91" s="7" t="str">
        <f t="shared" si="68"/>
        <v/>
      </c>
      <c r="AK91" t="str">
        <f t="shared" si="43"/>
        <v/>
      </c>
      <c r="AQ91" s="7" t="str">
        <f t="shared" si="44"/>
        <v/>
      </c>
      <c r="AS91" t="str">
        <f t="shared" si="45"/>
        <v/>
      </c>
      <c r="AY91" s="7" t="str">
        <f t="shared" si="46"/>
        <v/>
      </c>
      <c r="BA91" t="str">
        <f t="shared" si="47"/>
        <v/>
      </c>
      <c r="BG91" s="7" t="str">
        <f t="shared" si="70"/>
        <v/>
      </c>
      <c r="BI91" t="str">
        <f t="shared" si="48"/>
        <v/>
      </c>
      <c r="BO91" s="27" t="str">
        <f t="shared" si="49"/>
        <v/>
      </c>
      <c r="BQ91" s="27" t="str">
        <f t="shared" si="50"/>
        <v/>
      </c>
      <c r="BW91" s="27" t="str">
        <f t="shared" si="72"/>
        <v/>
      </c>
      <c r="CH91" s="27" t="str">
        <f t="shared" si="52"/>
        <v/>
      </c>
      <c r="CN91" s="7" t="str">
        <f t="shared" si="53"/>
        <v/>
      </c>
      <c r="CQ91">
        <f t="shared" si="54"/>
        <v>81</v>
      </c>
      <c r="CR91" s="33" t="s">
        <v>255</v>
      </c>
      <c r="CS91" s="27">
        <v>2786.6880000000006</v>
      </c>
      <c r="CT91" s="27">
        <v>257810.02</v>
      </c>
      <c r="CU91" s="27">
        <v>832.33399999999995</v>
      </c>
      <c r="CV91" s="27">
        <v>61455.99</v>
      </c>
      <c r="CW91" s="7">
        <f t="shared" si="55"/>
        <v>257810.02</v>
      </c>
      <c r="CY91" t="str">
        <f t="shared" si="56"/>
        <v/>
      </c>
      <c r="DE91" s="7" t="str">
        <f t="shared" si="57"/>
        <v/>
      </c>
      <c r="DG91" t="str">
        <f t="shared" si="58"/>
        <v/>
      </c>
      <c r="DM91" s="7" t="str">
        <f t="shared" si="69"/>
        <v/>
      </c>
      <c r="DO91" t="str">
        <f t="shared" si="59"/>
        <v/>
      </c>
      <c r="DU91" s="7" t="str">
        <f t="shared" si="60"/>
        <v/>
      </c>
      <c r="DW91" t="str">
        <f t="shared" si="61"/>
        <v/>
      </c>
      <c r="EC91" s="7" t="str">
        <f t="shared" si="62"/>
        <v/>
      </c>
      <c r="EE91" t="str">
        <f t="shared" si="63"/>
        <v/>
      </c>
      <c r="EK91" s="7" t="str">
        <f t="shared" si="71"/>
        <v/>
      </c>
      <c r="EM91" t="str">
        <f t="shared" si="64"/>
        <v/>
      </c>
      <c r="ES91" s="27" t="str">
        <f t="shared" si="65"/>
        <v/>
      </c>
      <c r="EU91" s="27" t="str">
        <f t="shared" si="66"/>
        <v/>
      </c>
      <c r="FA91" s="7" t="str">
        <f t="shared" si="73"/>
        <v/>
      </c>
    </row>
    <row r="92" spans="5:157" ht="15.75" x14ac:dyDescent="0.25">
      <c r="E92" t="str">
        <f t="shared" si="36"/>
        <v/>
      </c>
      <c r="K92" s="7" t="str">
        <f t="shared" si="37"/>
        <v/>
      </c>
      <c r="M92" t="str">
        <f t="shared" si="38"/>
        <v/>
      </c>
      <c r="S92" s="7" t="str">
        <f t="shared" si="74"/>
        <v/>
      </c>
      <c r="U92" t="str">
        <f t="shared" si="40"/>
        <v/>
      </c>
      <c r="AA92" s="27" t="str">
        <f t="shared" si="41"/>
        <v/>
      </c>
      <c r="AC92" t="str">
        <f t="shared" si="42"/>
        <v/>
      </c>
      <c r="AI92" s="7" t="str">
        <f t="shared" si="68"/>
        <v/>
      </c>
      <c r="AK92" t="str">
        <f t="shared" si="43"/>
        <v/>
      </c>
      <c r="AQ92" s="7" t="str">
        <f t="shared" si="44"/>
        <v/>
      </c>
      <c r="AS92" t="str">
        <f t="shared" si="45"/>
        <v/>
      </c>
      <c r="AY92" s="7" t="str">
        <f t="shared" si="46"/>
        <v/>
      </c>
      <c r="BA92" t="str">
        <f t="shared" si="47"/>
        <v/>
      </c>
      <c r="BG92" s="7" t="str">
        <f t="shared" si="70"/>
        <v/>
      </c>
      <c r="BI92" t="str">
        <f t="shared" si="48"/>
        <v/>
      </c>
      <c r="BO92" s="27" t="str">
        <f t="shared" si="49"/>
        <v/>
      </c>
      <c r="BQ92" s="27" t="str">
        <f t="shared" si="50"/>
        <v/>
      </c>
      <c r="BW92" s="27" t="str">
        <f t="shared" si="72"/>
        <v/>
      </c>
      <c r="CH92" s="27" t="str">
        <f t="shared" si="52"/>
        <v/>
      </c>
      <c r="CN92" s="7" t="str">
        <f t="shared" si="53"/>
        <v/>
      </c>
      <c r="CQ92">
        <f t="shared" si="54"/>
        <v>82</v>
      </c>
      <c r="CR92" s="33" t="s">
        <v>362</v>
      </c>
      <c r="CS92" s="27">
        <v>3.55</v>
      </c>
      <c r="CT92" s="27">
        <v>9021.67</v>
      </c>
      <c r="CU92" s="27">
        <v>38.007999999999996</v>
      </c>
      <c r="CV92" s="27">
        <v>70814.59</v>
      </c>
      <c r="CW92" s="7">
        <f t="shared" si="55"/>
        <v>9021.67</v>
      </c>
      <c r="CY92" t="str">
        <f t="shared" si="56"/>
        <v/>
      </c>
      <c r="DE92" s="7" t="str">
        <f t="shared" si="57"/>
        <v/>
      </c>
      <c r="DG92" t="str">
        <f t="shared" si="58"/>
        <v/>
      </c>
      <c r="DM92" s="7" t="str">
        <f t="shared" si="69"/>
        <v/>
      </c>
      <c r="DO92" t="str">
        <f t="shared" si="59"/>
        <v/>
      </c>
      <c r="DU92" s="7" t="str">
        <f t="shared" si="60"/>
        <v/>
      </c>
      <c r="DW92" t="str">
        <f t="shared" si="61"/>
        <v/>
      </c>
      <c r="EC92" s="7" t="str">
        <f t="shared" si="62"/>
        <v/>
      </c>
      <c r="EE92" t="str">
        <f t="shared" si="63"/>
        <v/>
      </c>
      <c r="EK92" s="7" t="str">
        <f t="shared" si="71"/>
        <v/>
      </c>
      <c r="EM92" t="str">
        <f t="shared" si="64"/>
        <v/>
      </c>
      <c r="ES92" s="27" t="str">
        <f t="shared" si="65"/>
        <v/>
      </c>
      <c r="EU92" s="27" t="str">
        <f t="shared" si="66"/>
        <v/>
      </c>
      <c r="FA92" s="7" t="str">
        <f t="shared" si="73"/>
        <v/>
      </c>
    </row>
    <row r="93" spans="5:157" ht="15.75" x14ac:dyDescent="0.25">
      <c r="E93" t="str">
        <f t="shared" si="36"/>
        <v/>
      </c>
      <c r="K93" s="7" t="str">
        <f t="shared" si="37"/>
        <v/>
      </c>
      <c r="M93" t="str">
        <f t="shared" si="38"/>
        <v/>
      </c>
      <c r="S93" s="7" t="str">
        <f t="shared" si="74"/>
        <v/>
      </c>
      <c r="U93" t="str">
        <f t="shared" si="40"/>
        <v/>
      </c>
      <c r="AA93" s="27" t="str">
        <f t="shared" si="41"/>
        <v/>
      </c>
      <c r="AC93" t="str">
        <f t="shared" si="42"/>
        <v/>
      </c>
      <c r="AI93" s="7" t="str">
        <f t="shared" si="68"/>
        <v/>
      </c>
      <c r="AK93" t="str">
        <f t="shared" si="43"/>
        <v/>
      </c>
      <c r="AQ93" s="7" t="str">
        <f t="shared" si="44"/>
        <v/>
      </c>
      <c r="AS93" t="str">
        <f t="shared" si="45"/>
        <v/>
      </c>
      <c r="AY93" s="7" t="str">
        <f t="shared" si="46"/>
        <v/>
      </c>
      <c r="BA93" t="str">
        <f t="shared" si="47"/>
        <v/>
      </c>
      <c r="BG93" s="7" t="str">
        <f t="shared" si="70"/>
        <v/>
      </c>
      <c r="BI93" t="str">
        <f t="shared" si="48"/>
        <v/>
      </c>
      <c r="BO93" s="27" t="str">
        <f t="shared" si="49"/>
        <v/>
      </c>
      <c r="BQ93" s="27" t="str">
        <f t="shared" si="50"/>
        <v/>
      </c>
      <c r="BW93" s="27" t="str">
        <f t="shared" si="72"/>
        <v/>
      </c>
      <c r="CH93" s="27" t="str">
        <f t="shared" si="52"/>
        <v/>
      </c>
      <c r="CN93" s="7" t="str">
        <f t="shared" si="53"/>
        <v/>
      </c>
      <c r="CQ93">
        <f t="shared" si="54"/>
        <v>83</v>
      </c>
      <c r="CR93" s="33" t="s">
        <v>265</v>
      </c>
      <c r="CS93" s="27"/>
      <c r="CT93" s="27"/>
      <c r="CU93" s="27">
        <v>1113435</v>
      </c>
      <c r="CV93" s="27">
        <v>3452085</v>
      </c>
      <c r="CW93" s="7">
        <f t="shared" si="55"/>
        <v>0</v>
      </c>
      <c r="CY93" t="str">
        <f t="shared" si="56"/>
        <v/>
      </c>
      <c r="DE93" s="7" t="str">
        <f t="shared" si="57"/>
        <v/>
      </c>
      <c r="DG93" t="str">
        <f t="shared" si="58"/>
        <v/>
      </c>
      <c r="DM93" s="7" t="str">
        <f t="shared" si="69"/>
        <v/>
      </c>
      <c r="DO93" t="str">
        <f t="shared" si="59"/>
        <v/>
      </c>
      <c r="DU93" s="7" t="str">
        <f t="shared" si="60"/>
        <v/>
      </c>
      <c r="DW93" t="str">
        <f t="shared" si="61"/>
        <v/>
      </c>
      <c r="EC93" s="7" t="str">
        <f t="shared" si="62"/>
        <v/>
      </c>
      <c r="EE93" t="str">
        <f t="shared" si="63"/>
        <v/>
      </c>
      <c r="EK93" s="7" t="str">
        <f t="shared" si="71"/>
        <v/>
      </c>
      <c r="EM93" t="str">
        <f t="shared" si="64"/>
        <v/>
      </c>
      <c r="ES93" s="27" t="str">
        <f t="shared" si="65"/>
        <v/>
      </c>
      <c r="EU93" s="27" t="str">
        <f t="shared" si="66"/>
        <v/>
      </c>
      <c r="FA93" s="7" t="str">
        <f t="shared" si="73"/>
        <v/>
      </c>
    </row>
    <row r="94" spans="5:157" ht="15.75" x14ac:dyDescent="0.25">
      <c r="E94" t="str">
        <f t="shared" si="36"/>
        <v/>
      </c>
      <c r="K94" s="7" t="str">
        <f t="shared" si="37"/>
        <v/>
      </c>
      <c r="M94" t="str">
        <f t="shared" si="38"/>
        <v/>
      </c>
      <c r="S94" s="7" t="str">
        <f t="shared" si="74"/>
        <v/>
      </c>
      <c r="U94" t="str">
        <f t="shared" si="40"/>
        <v/>
      </c>
      <c r="AA94" s="27" t="str">
        <f t="shared" si="41"/>
        <v/>
      </c>
      <c r="AC94" t="str">
        <f t="shared" si="42"/>
        <v/>
      </c>
      <c r="AI94" s="7" t="str">
        <f t="shared" si="68"/>
        <v/>
      </c>
      <c r="AK94" t="str">
        <f t="shared" si="43"/>
        <v/>
      </c>
      <c r="AQ94" s="7" t="str">
        <f t="shared" si="44"/>
        <v/>
      </c>
      <c r="AS94" t="str">
        <f t="shared" si="45"/>
        <v/>
      </c>
      <c r="AY94" s="7" t="str">
        <f t="shared" si="46"/>
        <v/>
      </c>
      <c r="BA94" t="str">
        <f t="shared" si="47"/>
        <v/>
      </c>
      <c r="BG94" s="7" t="str">
        <f t="shared" si="70"/>
        <v/>
      </c>
      <c r="BI94" t="str">
        <f t="shared" si="48"/>
        <v/>
      </c>
      <c r="BO94" s="27" t="str">
        <f t="shared" si="49"/>
        <v/>
      </c>
      <c r="BQ94" s="27" t="str">
        <f t="shared" si="50"/>
        <v/>
      </c>
      <c r="BW94" s="27" t="str">
        <f t="shared" si="72"/>
        <v/>
      </c>
      <c r="CH94" s="27" t="str">
        <f t="shared" si="52"/>
        <v/>
      </c>
      <c r="CN94" s="7" t="str">
        <f t="shared" si="53"/>
        <v/>
      </c>
      <c r="CQ94" t="str">
        <f t="shared" si="54"/>
        <v/>
      </c>
      <c r="CR94" s="26" t="s">
        <v>138</v>
      </c>
      <c r="CS94" s="27">
        <v>3878008304.0179996</v>
      </c>
      <c r="CT94" s="27">
        <v>56923113015.908989</v>
      </c>
      <c r="CU94" s="27">
        <v>4308159878.3389988</v>
      </c>
      <c r="CV94" s="27">
        <v>55405579203.896996</v>
      </c>
      <c r="CW94" s="7" t="str">
        <f>IF(OR(CR94="Indéfini",CR94="Autres",CR94="Autre",CR94="Autres demi-produits",CR94="Total général"),"",IF(CR94&lt;&gt;"",CT94,""))</f>
        <v/>
      </c>
      <c r="CY94" t="str">
        <f t="shared" si="56"/>
        <v/>
      </c>
      <c r="DE94" s="7" t="str">
        <f t="shared" si="57"/>
        <v/>
      </c>
      <c r="DG94" t="str">
        <f t="shared" si="58"/>
        <v/>
      </c>
      <c r="DM94" s="7" t="str">
        <f t="shared" si="69"/>
        <v/>
      </c>
      <c r="DO94" t="str">
        <f t="shared" si="59"/>
        <v/>
      </c>
      <c r="DU94" s="7" t="str">
        <f t="shared" si="60"/>
        <v/>
      </c>
      <c r="DW94" t="str">
        <f t="shared" si="61"/>
        <v/>
      </c>
      <c r="EC94" s="7" t="str">
        <f t="shared" si="62"/>
        <v/>
      </c>
      <c r="EE94" t="str">
        <f t="shared" si="63"/>
        <v/>
      </c>
      <c r="EK94" s="7" t="str">
        <f t="shared" si="71"/>
        <v/>
      </c>
      <c r="EM94" t="str">
        <f t="shared" si="64"/>
        <v/>
      </c>
      <c r="ES94" s="27" t="str">
        <f t="shared" si="65"/>
        <v/>
      </c>
      <c r="EU94" s="27" t="str">
        <f t="shared" si="66"/>
        <v/>
      </c>
      <c r="FA94" s="7" t="str">
        <f t="shared" si="73"/>
        <v/>
      </c>
    </row>
    <row r="95" spans="5:157" ht="15.75" x14ac:dyDescent="0.25">
      <c r="E95" t="str">
        <f t="shared" si="36"/>
        <v/>
      </c>
      <c r="K95" s="7" t="str">
        <f t="shared" si="37"/>
        <v/>
      </c>
      <c r="M95" t="str">
        <f t="shared" si="38"/>
        <v/>
      </c>
      <c r="S95" s="7" t="str">
        <f t="shared" si="74"/>
        <v/>
      </c>
      <c r="U95" t="str">
        <f t="shared" si="40"/>
        <v/>
      </c>
      <c r="AA95" s="27" t="str">
        <f t="shared" si="41"/>
        <v/>
      </c>
      <c r="AC95" t="str">
        <f t="shared" si="42"/>
        <v/>
      </c>
      <c r="AI95" s="7" t="str">
        <f t="shared" si="68"/>
        <v/>
      </c>
      <c r="AK95" t="str">
        <f t="shared" si="43"/>
        <v/>
      </c>
      <c r="AQ95" s="7" t="str">
        <f t="shared" si="44"/>
        <v/>
      </c>
      <c r="AS95" t="str">
        <f t="shared" si="45"/>
        <v/>
      </c>
      <c r="AY95" s="7" t="str">
        <f t="shared" si="46"/>
        <v/>
      </c>
      <c r="BA95" t="str">
        <f t="shared" si="47"/>
        <v/>
      </c>
      <c r="BG95" s="7" t="str">
        <f t="shared" si="70"/>
        <v/>
      </c>
      <c r="BI95" t="str">
        <f t="shared" si="48"/>
        <v/>
      </c>
      <c r="BO95" s="27" t="str">
        <f t="shared" si="49"/>
        <v/>
      </c>
      <c r="BQ95" s="27" t="str">
        <f t="shared" si="50"/>
        <v/>
      </c>
      <c r="BW95" s="27" t="str">
        <f t="shared" si="72"/>
        <v/>
      </c>
      <c r="CH95" s="27" t="str">
        <f t="shared" si="52"/>
        <v/>
      </c>
      <c r="CN95" s="7" t="str">
        <f t="shared" si="53"/>
        <v/>
      </c>
      <c r="CQ95" t="str">
        <f t="shared" si="54"/>
        <v/>
      </c>
      <c r="CW95" s="7" t="str">
        <f t="shared" ref="CW95:CW100" si="75">IF(OR(CR95="Indéfini",CR95="Autres",CR95="Autre",CR95="Autres demi-produits",CR95="Total général"),"",IF(CR95&lt;&gt;"",CT95,""))</f>
        <v/>
      </c>
      <c r="CY95" t="str">
        <f t="shared" si="56"/>
        <v/>
      </c>
      <c r="DE95" s="7" t="str">
        <f t="shared" si="57"/>
        <v/>
      </c>
      <c r="DG95" t="str">
        <f t="shared" si="58"/>
        <v/>
      </c>
      <c r="DM95" s="7" t="str">
        <f t="shared" si="69"/>
        <v/>
      </c>
      <c r="DO95" t="str">
        <f t="shared" si="59"/>
        <v/>
      </c>
      <c r="DU95" s="7" t="str">
        <f t="shared" si="60"/>
        <v/>
      </c>
      <c r="DW95" t="str">
        <f t="shared" si="61"/>
        <v/>
      </c>
      <c r="EC95" s="7" t="str">
        <f t="shared" si="62"/>
        <v/>
      </c>
      <c r="EE95" t="str">
        <f t="shared" si="63"/>
        <v/>
      </c>
      <c r="EK95" s="7" t="str">
        <f t="shared" si="71"/>
        <v/>
      </c>
      <c r="EM95" t="str">
        <f t="shared" si="64"/>
        <v/>
      </c>
      <c r="ES95" s="27" t="str">
        <f t="shared" si="65"/>
        <v/>
      </c>
      <c r="EU95" s="27" t="str">
        <f t="shared" si="66"/>
        <v/>
      </c>
      <c r="FA95" s="7" t="str">
        <f t="shared" si="73"/>
        <v/>
      </c>
    </row>
    <row r="96" spans="5:157" ht="15.75" x14ac:dyDescent="0.25">
      <c r="E96" t="str">
        <f t="shared" si="36"/>
        <v/>
      </c>
      <c r="K96" s="7" t="str">
        <f t="shared" si="37"/>
        <v/>
      </c>
      <c r="M96" t="str">
        <f t="shared" si="38"/>
        <v/>
      </c>
      <c r="S96" s="7" t="str">
        <f t="shared" si="74"/>
        <v/>
      </c>
      <c r="U96" t="str">
        <f t="shared" si="40"/>
        <v/>
      </c>
      <c r="AA96" s="27" t="str">
        <f t="shared" si="41"/>
        <v/>
      </c>
      <c r="AC96" t="str">
        <f t="shared" si="42"/>
        <v/>
      </c>
      <c r="AI96" s="7" t="str">
        <f t="shared" si="68"/>
        <v/>
      </c>
      <c r="AK96" t="str">
        <f t="shared" si="43"/>
        <v/>
      </c>
      <c r="AQ96" s="7" t="str">
        <f t="shared" si="44"/>
        <v/>
      </c>
      <c r="AS96" t="str">
        <f t="shared" si="45"/>
        <v/>
      </c>
      <c r="AY96" s="7" t="str">
        <f t="shared" si="46"/>
        <v/>
      </c>
      <c r="BA96" t="str">
        <f t="shared" si="47"/>
        <v/>
      </c>
      <c r="BG96" s="7" t="str">
        <f t="shared" si="70"/>
        <v/>
      </c>
      <c r="BI96" t="str">
        <f t="shared" si="48"/>
        <v/>
      </c>
      <c r="BO96" s="27" t="str">
        <f t="shared" si="49"/>
        <v/>
      </c>
      <c r="BQ96" s="27" t="str">
        <f t="shared" si="50"/>
        <v/>
      </c>
      <c r="BW96" s="27" t="str">
        <f t="shared" si="72"/>
        <v/>
      </c>
      <c r="CH96" s="27" t="str">
        <f t="shared" si="52"/>
        <v/>
      </c>
      <c r="CN96" s="7" t="str">
        <f t="shared" si="53"/>
        <v/>
      </c>
      <c r="CQ96" t="str">
        <f t="shared" si="54"/>
        <v/>
      </c>
      <c r="CW96" s="7" t="str">
        <f t="shared" si="75"/>
        <v/>
      </c>
      <c r="CY96" t="str">
        <f t="shared" si="56"/>
        <v/>
      </c>
      <c r="DE96" s="7" t="str">
        <f t="shared" si="57"/>
        <v/>
      </c>
      <c r="DG96" t="str">
        <f t="shared" si="58"/>
        <v/>
      </c>
      <c r="DM96" s="7" t="str">
        <f t="shared" si="69"/>
        <v/>
      </c>
      <c r="DO96" t="str">
        <f t="shared" si="59"/>
        <v/>
      </c>
      <c r="DU96" s="7" t="str">
        <f t="shared" si="60"/>
        <v/>
      </c>
      <c r="DW96" t="str">
        <f t="shared" si="61"/>
        <v/>
      </c>
      <c r="EC96" s="7" t="str">
        <f t="shared" si="62"/>
        <v/>
      </c>
      <c r="EE96" t="str">
        <f t="shared" si="63"/>
        <v/>
      </c>
      <c r="EK96" s="7" t="str">
        <f t="shared" si="71"/>
        <v/>
      </c>
      <c r="EM96" t="str">
        <f t="shared" si="64"/>
        <v/>
      </c>
      <c r="ES96" s="27" t="str">
        <f t="shared" si="65"/>
        <v/>
      </c>
      <c r="EU96" s="27" t="str">
        <f t="shared" si="66"/>
        <v/>
      </c>
      <c r="FA96" s="7" t="str">
        <f t="shared" si="73"/>
        <v/>
      </c>
    </row>
    <row r="97" spans="5:157" ht="15.75" x14ac:dyDescent="0.25">
      <c r="E97" t="str">
        <f t="shared" si="36"/>
        <v/>
      </c>
      <c r="K97" s="7" t="str">
        <f t="shared" si="37"/>
        <v/>
      </c>
      <c r="M97" t="str">
        <f t="shared" si="38"/>
        <v/>
      </c>
      <c r="S97" s="7" t="str">
        <f t="shared" si="74"/>
        <v/>
      </c>
      <c r="U97" t="str">
        <f t="shared" si="40"/>
        <v/>
      </c>
      <c r="AA97" s="27" t="str">
        <f t="shared" si="41"/>
        <v/>
      </c>
      <c r="AC97" t="str">
        <f t="shared" si="42"/>
        <v/>
      </c>
      <c r="AI97" s="7" t="str">
        <f t="shared" si="68"/>
        <v/>
      </c>
      <c r="AK97" t="str">
        <f t="shared" si="43"/>
        <v/>
      </c>
      <c r="AQ97" s="7" t="str">
        <f t="shared" si="44"/>
        <v/>
      </c>
      <c r="AS97" t="str">
        <f t="shared" si="45"/>
        <v/>
      </c>
      <c r="AY97" s="7" t="str">
        <f t="shared" si="46"/>
        <v/>
      </c>
      <c r="BA97" t="str">
        <f t="shared" si="47"/>
        <v/>
      </c>
      <c r="BG97" s="7" t="str">
        <f t="shared" si="70"/>
        <v/>
      </c>
      <c r="BI97" t="str">
        <f t="shared" si="48"/>
        <v/>
      </c>
      <c r="BO97" s="27" t="str">
        <f t="shared" si="49"/>
        <v/>
      </c>
      <c r="BQ97" s="27" t="str">
        <f t="shared" si="50"/>
        <v/>
      </c>
      <c r="BW97" s="27" t="str">
        <f t="shared" si="72"/>
        <v/>
      </c>
      <c r="CH97" s="27" t="str">
        <f t="shared" si="52"/>
        <v/>
      </c>
      <c r="CN97" s="7" t="str">
        <f t="shared" si="53"/>
        <v/>
      </c>
      <c r="CQ97" t="str">
        <f t="shared" si="54"/>
        <v/>
      </c>
      <c r="CW97" s="7" t="str">
        <f t="shared" si="75"/>
        <v/>
      </c>
      <c r="CY97" t="str">
        <f t="shared" si="56"/>
        <v/>
      </c>
      <c r="DE97" s="7" t="str">
        <f t="shared" si="57"/>
        <v/>
      </c>
      <c r="DG97" t="str">
        <f t="shared" si="58"/>
        <v/>
      </c>
      <c r="DM97" s="7" t="str">
        <f t="shared" si="69"/>
        <v/>
      </c>
      <c r="DO97" t="str">
        <f t="shared" si="59"/>
        <v/>
      </c>
      <c r="DU97" s="7" t="str">
        <f t="shared" si="60"/>
        <v/>
      </c>
      <c r="DW97" t="str">
        <f t="shared" si="61"/>
        <v/>
      </c>
      <c r="EC97" s="7" t="str">
        <f t="shared" si="62"/>
        <v/>
      </c>
      <c r="EE97" t="str">
        <f t="shared" si="63"/>
        <v/>
      </c>
      <c r="EK97" s="7" t="str">
        <f t="shared" si="71"/>
        <v/>
      </c>
      <c r="EM97" t="str">
        <f t="shared" si="64"/>
        <v/>
      </c>
      <c r="ES97" s="27" t="str">
        <f t="shared" si="65"/>
        <v/>
      </c>
      <c r="EU97" s="27" t="str">
        <f t="shared" si="66"/>
        <v/>
      </c>
      <c r="FA97" s="7" t="str">
        <f t="shared" si="73"/>
        <v/>
      </c>
    </row>
    <row r="98" spans="5:157" ht="15.75" x14ac:dyDescent="0.25">
      <c r="E98" t="str">
        <f t="shared" si="36"/>
        <v/>
      </c>
      <c r="K98" s="7" t="str">
        <f t="shared" si="37"/>
        <v/>
      </c>
      <c r="M98" t="str">
        <f t="shared" si="38"/>
        <v/>
      </c>
      <c r="S98" s="7" t="str">
        <f t="shared" si="74"/>
        <v/>
      </c>
      <c r="U98" t="str">
        <f t="shared" si="40"/>
        <v/>
      </c>
      <c r="AA98" s="27" t="str">
        <f t="shared" si="41"/>
        <v/>
      </c>
      <c r="AC98" t="str">
        <f t="shared" si="42"/>
        <v/>
      </c>
      <c r="AI98" s="7" t="str">
        <f t="shared" si="68"/>
        <v/>
      </c>
      <c r="AK98" t="str">
        <f t="shared" si="43"/>
        <v/>
      </c>
      <c r="AQ98" s="7" t="str">
        <f t="shared" si="44"/>
        <v/>
      </c>
      <c r="AS98" t="str">
        <f t="shared" si="45"/>
        <v/>
      </c>
      <c r="AY98" s="7" t="str">
        <f t="shared" si="46"/>
        <v/>
      </c>
      <c r="BA98" t="str">
        <f t="shared" si="47"/>
        <v/>
      </c>
      <c r="BG98" s="7" t="str">
        <f t="shared" si="70"/>
        <v/>
      </c>
      <c r="BI98" t="str">
        <f t="shared" si="48"/>
        <v/>
      </c>
      <c r="BO98" s="27" t="str">
        <f t="shared" si="49"/>
        <v/>
      </c>
      <c r="BQ98" s="27" t="str">
        <f t="shared" si="50"/>
        <v/>
      </c>
      <c r="BW98" s="27" t="str">
        <f t="shared" si="72"/>
        <v/>
      </c>
      <c r="CH98" s="27" t="str">
        <f t="shared" si="52"/>
        <v/>
      </c>
      <c r="CN98" s="7" t="str">
        <f t="shared" si="53"/>
        <v/>
      </c>
      <c r="CQ98" t="str">
        <f t="shared" si="54"/>
        <v/>
      </c>
      <c r="CW98" s="7" t="str">
        <f t="shared" si="75"/>
        <v/>
      </c>
      <c r="CY98" t="str">
        <f t="shared" si="56"/>
        <v/>
      </c>
      <c r="DE98" s="7" t="str">
        <f t="shared" si="57"/>
        <v/>
      </c>
      <c r="DG98" t="str">
        <f t="shared" si="58"/>
        <v/>
      </c>
      <c r="DM98" s="7" t="str">
        <f t="shared" si="69"/>
        <v/>
      </c>
      <c r="DO98" t="str">
        <f t="shared" si="59"/>
        <v/>
      </c>
      <c r="DU98" s="7" t="str">
        <f t="shared" si="60"/>
        <v/>
      </c>
      <c r="DW98" t="str">
        <f t="shared" si="61"/>
        <v/>
      </c>
      <c r="EC98" s="7" t="str">
        <f t="shared" si="62"/>
        <v/>
      </c>
      <c r="EE98" t="str">
        <f t="shared" si="63"/>
        <v/>
      </c>
      <c r="EK98" s="7" t="str">
        <f t="shared" si="71"/>
        <v/>
      </c>
      <c r="EM98" t="str">
        <f t="shared" si="64"/>
        <v/>
      </c>
      <c r="ES98" s="27" t="str">
        <f t="shared" si="65"/>
        <v/>
      </c>
      <c r="EU98" s="27" t="str">
        <f t="shared" si="66"/>
        <v/>
      </c>
      <c r="FA98" s="7" t="str">
        <f t="shared" si="73"/>
        <v/>
      </c>
    </row>
    <row r="99" spans="5:157" ht="15.75" x14ac:dyDescent="0.25">
      <c r="E99" t="str">
        <f t="shared" si="36"/>
        <v/>
      </c>
      <c r="K99" s="7" t="str">
        <f t="shared" si="37"/>
        <v/>
      </c>
      <c r="M99" t="str">
        <f t="shared" si="38"/>
        <v/>
      </c>
      <c r="S99" s="7" t="str">
        <f t="shared" si="74"/>
        <v/>
      </c>
      <c r="U99" t="str">
        <f t="shared" si="40"/>
        <v/>
      </c>
      <c r="AA99" s="27" t="str">
        <f t="shared" si="41"/>
        <v/>
      </c>
      <c r="AC99" t="str">
        <f t="shared" si="42"/>
        <v/>
      </c>
      <c r="AI99" s="7" t="str">
        <f t="shared" si="68"/>
        <v/>
      </c>
      <c r="AK99" t="str">
        <f t="shared" si="43"/>
        <v/>
      </c>
      <c r="AQ99" s="7" t="str">
        <f t="shared" si="44"/>
        <v/>
      </c>
      <c r="AS99" t="str">
        <f t="shared" si="45"/>
        <v/>
      </c>
      <c r="AY99" s="7" t="str">
        <f t="shared" si="46"/>
        <v/>
      </c>
      <c r="BA99" t="str">
        <f t="shared" si="47"/>
        <v/>
      </c>
      <c r="BG99" s="7" t="str">
        <f t="shared" si="70"/>
        <v/>
      </c>
      <c r="BI99" t="str">
        <f t="shared" si="48"/>
        <v/>
      </c>
      <c r="BO99" s="27" t="str">
        <f t="shared" si="49"/>
        <v/>
      </c>
      <c r="BQ99" s="27" t="str">
        <f t="shared" si="50"/>
        <v/>
      </c>
      <c r="BW99" s="27" t="str">
        <f t="shared" si="72"/>
        <v/>
      </c>
      <c r="CH99" s="27" t="str">
        <f t="shared" si="52"/>
        <v/>
      </c>
      <c r="CN99" s="7" t="str">
        <f t="shared" si="53"/>
        <v/>
      </c>
      <c r="CQ99" t="str">
        <f t="shared" si="54"/>
        <v/>
      </c>
      <c r="CW99" s="7" t="str">
        <f t="shared" si="75"/>
        <v/>
      </c>
      <c r="CY99" t="str">
        <f t="shared" si="56"/>
        <v/>
      </c>
      <c r="DE99" s="7" t="str">
        <f t="shared" si="57"/>
        <v/>
      </c>
      <c r="DG99" t="str">
        <f t="shared" si="58"/>
        <v/>
      </c>
      <c r="DM99" s="7" t="str">
        <f t="shared" si="69"/>
        <v/>
      </c>
      <c r="DO99" t="str">
        <f t="shared" si="59"/>
        <v/>
      </c>
      <c r="DU99" s="7" t="str">
        <f t="shared" si="60"/>
        <v/>
      </c>
      <c r="DW99" t="str">
        <f t="shared" si="61"/>
        <v/>
      </c>
      <c r="EC99" s="7" t="str">
        <f t="shared" si="62"/>
        <v/>
      </c>
      <c r="EE99" t="str">
        <f t="shared" si="63"/>
        <v/>
      </c>
      <c r="EK99" s="7" t="str">
        <f t="shared" si="71"/>
        <v/>
      </c>
      <c r="EM99" t="str">
        <f t="shared" si="64"/>
        <v/>
      </c>
      <c r="ES99" s="27" t="str">
        <f t="shared" si="65"/>
        <v/>
      </c>
      <c r="EU99" s="27" t="str">
        <f t="shared" si="66"/>
        <v/>
      </c>
      <c r="FA99" s="7" t="str">
        <f t="shared" si="73"/>
        <v/>
      </c>
    </row>
    <row r="100" spans="5:157" ht="15.75" x14ac:dyDescent="0.25">
      <c r="E100" t="str">
        <f t="shared" si="36"/>
        <v/>
      </c>
      <c r="K100" s="7" t="str">
        <f t="shared" si="37"/>
        <v/>
      </c>
      <c r="M100" t="str">
        <f t="shared" si="38"/>
        <v/>
      </c>
      <c r="S100" s="7" t="str">
        <f t="shared" si="74"/>
        <v/>
      </c>
      <c r="U100" t="str">
        <f t="shared" si="40"/>
        <v/>
      </c>
      <c r="AA100" s="27" t="str">
        <f t="shared" si="41"/>
        <v/>
      </c>
      <c r="AC100" t="str">
        <f t="shared" si="42"/>
        <v/>
      </c>
      <c r="AI100" s="7" t="str">
        <f t="shared" si="68"/>
        <v/>
      </c>
      <c r="AK100" t="str">
        <f t="shared" si="43"/>
        <v/>
      </c>
      <c r="AQ100" s="7" t="str">
        <f t="shared" si="44"/>
        <v/>
      </c>
      <c r="AS100" t="str">
        <f t="shared" si="45"/>
        <v/>
      </c>
      <c r="AY100" s="7" t="str">
        <f t="shared" si="46"/>
        <v/>
      </c>
      <c r="BA100" t="str">
        <f t="shared" si="47"/>
        <v/>
      </c>
      <c r="BG100" s="7" t="str">
        <f t="shared" si="70"/>
        <v/>
      </c>
      <c r="BI100" t="str">
        <f t="shared" si="48"/>
        <v/>
      </c>
      <c r="BO100" s="27" t="str">
        <f t="shared" si="49"/>
        <v/>
      </c>
      <c r="BQ100" s="27" t="str">
        <f t="shared" si="50"/>
        <v/>
      </c>
      <c r="BW100" s="27" t="str">
        <f t="shared" si="72"/>
        <v/>
      </c>
      <c r="CH100" s="27" t="str">
        <f t="shared" si="52"/>
        <v/>
      </c>
      <c r="CN100" s="7" t="str">
        <f t="shared" si="53"/>
        <v/>
      </c>
      <c r="CQ100" t="str">
        <f t="shared" si="54"/>
        <v/>
      </c>
      <c r="CW100" s="7" t="str">
        <f t="shared" si="75"/>
        <v/>
      </c>
      <c r="CY100" t="str">
        <f t="shared" si="56"/>
        <v/>
      </c>
      <c r="DE100" s="7" t="str">
        <f t="shared" si="57"/>
        <v/>
      </c>
      <c r="DG100" t="str">
        <f t="shared" si="58"/>
        <v/>
      </c>
      <c r="DM100" s="7" t="str">
        <f t="shared" si="69"/>
        <v/>
      </c>
      <c r="DO100" t="str">
        <f t="shared" si="59"/>
        <v/>
      </c>
      <c r="DU100" s="7" t="str">
        <f t="shared" si="60"/>
        <v/>
      </c>
      <c r="DW100" t="str">
        <f t="shared" si="61"/>
        <v/>
      </c>
      <c r="EC100" s="7" t="str">
        <f t="shared" si="62"/>
        <v/>
      </c>
      <c r="EE100" t="str">
        <f t="shared" si="63"/>
        <v/>
      </c>
      <c r="EK100" s="7" t="str">
        <f t="shared" si="71"/>
        <v/>
      </c>
      <c r="EM100" t="str">
        <f t="shared" si="64"/>
        <v/>
      </c>
      <c r="ES100" s="27" t="str">
        <f t="shared" si="65"/>
        <v/>
      </c>
      <c r="EU100" s="27" t="str">
        <f t="shared" si="66"/>
        <v/>
      </c>
      <c r="FA100" s="7" t="str">
        <f t="shared" si="73"/>
        <v/>
      </c>
    </row>
    <row r="101" spans="5:157" ht="15.75" x14ac:dyDescent="0.25">
      <c r="ES101" s="27"/>
    </row>
    <row r="102" spans="5:157" ht="15.75" x14ac:dyDescent="0.25">
      <c r="ES102" s="27"/>
    </row>
    <row r="103" spans="5:157" ht="15.75" x14ac:dyDescent="0.25">
      <c r="ES103" s="27"/>
    </row>
  </sheetData>
  <mergeCells count="2">
    <mergeCell ref="A1:B1"/>
    <mergeCell ref="C1:D1"/>
  </mergeCells>
  <pageMargins left="0.7" right="0.7" top="0.75" bottom="0.75" header="0.3" footer="0.3"/>
  <drawing r:id="rId22"/>
  <extLst>
    <ext xmlns:x14="http://schemas.microsoft.com/office/spreadsheetml/2009/9/main" uri="{A8765BA9-456A-4dab-B4F3-ACF838C121DE}">
      <x14:slicerList>
        <x14:slicer r:id="rId2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B17" sqref="B17"/>
    </sheetView>
  </sheetViews>
  <sheetFormatPr baseColWidth="10" defaultRowHeight="15" x14ac:dyDescent="0.25"/>
  <sheetData>
    <row r="1" spans="1:4" x14ac:dyDescent="0.25">
      <c r="A1" s="42" t="str">
        <f>VLOOKUP(OUTIL!$A$4,REF!$E$3:$H$15,4,FALSE)&amp;" 2026*"</f>
        <v>Janvier - Avril 2026*</v>
      </c>
      <c r="B1" s="42"/>
      <c r="C1" s="42" t="str">
        <f>VLOOKUP(OUTIL!$A$4,REF!$E$3:$H$15,4,FALSE)&amp;" 2025"</f>
        <v>Janvier - Avril 2025</v>
      </c>
      <c r="D1" s="42"/>
    </row>
  </sheetData>
  <mergeCells count="2">
    <mergeCell ref="A1:B1"/>
    <mergeCell ref="C1:D1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0"/>
  <sheetViews>
    <sheetView showGridLines="0" tabSelected="1" topLeftCell="A31" zoomScale="85" zoomScaleNormal="85" workbookViewId="0">
      <selection activeCell="K6" sqref="K6"/>
    </sheetView>
  </sheetViews>
  <sheetFormatPr baseColWidth="10" defaultRowHeight="15" x14ac:dyDescent="0.25"/>
  <cols>
    <col min="1" max="1" width="82" bestFit="1" customWidth="1"/>
    <col min="2" max="2" width="17.85546875" bestFit="1" customWidth="1"/>
    <col min="3" max="3" width="19.28515625" bestFit="1" customWidth="1"/>
    <col min="4" max="4" width="18.28515625" bestFit="1" customWidth="1"/>
    <col min="5" max="5" width="19.28515625" bestFit="1" customWidth="1"/>
    <col min="6" max="6" width="15" bestFit="1" customWidth="1"/>
  </cols>
  <sheetData>
    <row r="1" spans="1:8" ht="15.75" x14ac:dyDescent="0.25">
      <c r="A1" s="13"/>
      <c r="B1" s="14"/>
      <c r="C1" s="14"/>
      <c r="D1" s="14"/>
      <c r="E1" s="14"/>
    </row>
    <row r="2" spans="1:8" x14ac:dyDescent="0.25">
      <c r="A2" s="43" t="s">
        <v>0</v>
      </c>
      <c r="B2" s="44"/>
      <c r="C2" s="44"/>
      <c r="D2" s="44"/>
      <c r="E2" s="45"/>
    </row>
    <row r="3" spans="1:8" ht="55.5" customHeight="1" x14ac:dyDescent="0.25">
      <c r="A3" s="46"/>
      <c r="B3" s="47"/>
      <c r="C3" s="47"/>
      <c r="D3" s="47"/>
      <c r="E3" s="48"/>
    </row>
    <row r="4" spans="1:8" ht="15.75" x14ac:dyDescent="0.25">
      <c r="A4" s="15"/>
      <c r="B4" s="16"/>
      <c r="C4" s="16"/>
      <c r="D4" s="16"/>
      <c r="E4" s="17"/>
    </row>
    <row r="5" spans="1:8" x14ac:dyDescent="0.25">
      <c r="A5" s="49"/>
      <c r="B5" s="51" t="str">
        <f>OUTIL!$A$1</f>
        <v>Janvier - Avril 2026*</v>
      </c>
      <c r="C5" s="52"/>
      <c r="D5" s="53" t="str">
        <f>FILTRES!$C$1</f>
        <v>Janvier - Avril 2025</v>
      </c>
      <c r="E5" s="52"/>
    </row>
    <row r="6" spans="1:8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8" ht="15.75" x14ac:dyDescent="0.3">
      <c r="A7" s="50"/>
      <c r="B7" s="1" t="s">
        <v>3</v>
      </c>
      <c r="C7" s="1" t="s">
        <v>4</v>
      </c>
      <c r="D7" s="1" t="s">
        <v>3</v>
      </c>
      <c r="E7" s="1" t="s">
        <v>4</v>
      </c>
    </row>
    <row r="8" spans="1:8" x14ac:dyDescent="0.25">
      <c r="A8" s="2" t="str">
        <f>UPPER('Exportations  (adap)'!B9)</f>
        <v>ALIMENTATION, BOISSONS ET TABACS</v>
      </c>
      <c r="B8" s="3">
        <f>'Exportations  (adap)'!C9</f>
        <v>1629724</v>
      </c>
      <c r="C8" s="3">
        <f>'Exportations  (adap)'!D9</f>
        <v>34564649</v>
      </c>
      <c r="D8" s="3">
        <f>'Exportations  (adap)'!E9</f>
        <v>1755036</v>
      </c>
      <c r="E8" s="3">
        <f>'Exportations  (adap)'!F9</f>
        <v>34816342</v>
      </c>
    </row>
    <row r="9" spans="1:8" ht="16.5" x14ac:dyDescent="0.3">
      <c r="A9" s="5" t="str">
        <f>'Exportations  (adap)'!B10</f>
        <v>Fruits rouges (fraises, framboises, myrtilles....)</v>
      </c>
      <c r="B9" s="6">
        <f>'Exportations  (adap)'!C10</f>
        <v>132565</v>
      </c>
      <c r="C9" s="6">
        <f>'Exportations  (adap)'!D10</f>
        <v>7850041</v>
      </c>
      <c r="D9" s="6">
        <f>'Exportations  (adap)'!E10</f>
        <v>136328</v>
      </c>
      <c r="E9" s="6">
        <f>'Exportations  (adap)'!F10</f>
        <v>7436016</v>
      </c>
    </row>
    <row r="10" spans="1:8" ht="16.5" x14ac:dyDescent="0.3">
      <c r="A10" s="5" t="str">
        <f>'Exportations  (adap)'!B11</f>
        <v>Crustacés, mollusques et coquillages</v>
      </c>
      <c r="B10" s="6">
        <f>'Exportations  (adap)'!C11</f>
        <v>54724</v>
      </c>
      <c r="C10" s="6">
        <f>'Exportations  (adap)'!D11</f>
        <v>5735430</v>
      </c>
      <c r="D10" s="6">
        <f>'Exportations  (adap)'!E11</f>
        <v>48609</v>
      </c>
      <c r="E10" s="6">
        <f>'Exportations  (adap)'!F11</f>
        <v>5008425</v>
      </c>
      <c r="H10" s="8"/>
    </row>
    <row r="11" spans="1:8" ht="16.5" x14ac:dyDescent="0.3">
      <c r="A11" s="5" t="str">
        <f>'Exportations  (adap)'!B12</f>
        <v>Tomates fraîches</v>
      </c>
      <c r="B11" s="6">
        <f>'Exportations  (adap)'!C12</f>
        <v>282636</v>
      </c>
      <c r="C11" s="6">
        <f>'Exportations  (adap)'!D12</f>
        <v>4911356</v>
      </c>
      <c r="D11" s="6">
        <f>'Exportations  (adap)'!E12</f>
        <v>298939</v>
      </c>
      <c r="E11" s="6">
        <f>'Exportations  (adap)'!F12</f>
        <v>5213179</v>
      </c>
      <c r="H11" s="8"/>
    </row>
    <row r="12" spans="1:8" ht="16.5" x14ac:dyDescent="0.3">
      <c r="A12" s="5" t="str">
        <f>'Exportations  (adap)'!B13</f>
        <v>Légumes frais, congelés ou en saumure</v>
      </c>
      <c r="B12" s="6">
        <f>'Exportations  (adap)'!C13</f>
        <v>218139</v>
      </c>
      <c r="C12" s="6">
        <f>'Exportations  (adap)'!D13</f>
        <v>3135385</v>
      </c>
      <c r="D12" s="6">
        <f>'Exportations  (adap)'!E13</f>
        <v>232543</v>
      </c>
      <c r="E12" s="6">
        <f>'Exportations  (adap)'!F13</f>
        <v>3209882</v>
      </c>
      <c r="H12" s="8"/>
    </row>
    <row r="13" spans="1:8" ht="16.5" x14ac:dyDescent="0.3">
      <c r="A13" s="5" t="str">
        <f>'Exportations  (adap)'!B14</f>
        <v>Agrumes</v>
      </c>
      <c r="B13" s="6">
        <f>'Exportations  (adap)'!C14</f>
        <v>351808</v>
      </c>
      <c r="C13" s="6">
        <f>'Exportations  (adap)'!D14</f>
        <v>3071114</v>
      </c>
      <c r="D13" s="6">
        <f>'Exportations  (adap)'!E14</f>
        <v>361798</v>
      </c>
      <c r="E13" s="6">
        <f>'Exportations  (adap)'!F14</f>
        <v>3271769</v>
      </c>
      <c r="H13" s="8"/>
    </row>
    <row r="14" spans="1:8" ht="16.5" x14ac:dyDescent="0.3">
      <c r="A14" s="5" t="str">
        <f>'Exportations  (adap)'!B15</f>
        <v>Préparations et conserves de poissons et crustacés</v>
      </c>
      <c r="B14" s="6">
        <f>'Exportations  (adap)'!C15</f>
        <v>32462</v>
      </c>
      <c r="C14" s="6">
        <f>'Exportations  (adap)'!D15</f>
        <v>2125915</v>
      </c>
      <c r="D14" s="6">
        <f>'Exportations  (adap)'!E15</f>
        <v>27065</v>
      </c>
      <c r="E14" s="6">
        <f>'Exportations  (adap)'!F15</f>
        <v>1638965</v>
      </c>
    </row>
    <row r="15" spans="1:8" ht="16.5" x14ac:dyDescent="0.3">
      <c r="A15" s="5" t="str">
        <f>'Exportations  (adap)'!B16</f>
        <v>Fruits frais ou secs, congelés ou en saumure</v>
      </c>
      <c r="B15" s="6">
        <f>'Exportations  (adap)'!C16</f>
        <v>41256</v>
      </c>
      <c r="C15" s="6">
        <f>'Exportations  (adap)'!D16</f>
        <v>1307019</v>
      </c>
      <c r="D15" s="6">
        <f>'Exportations  (adap)'!E16</f>
        <v>77176</v>
      </c>
      <c r="E15" s="6">
        <f>'Exportations  (adap)'!F16</f>
        <v>2082546</v>
      </c>
    </row>
    <row r="16" spans="1:8" ht="16.5" x14ac:dyDescent="0.3">
      <c r="A16" s="5" t="str">
        <f>'Exportations  (adap)'!B17</f>
        <v>Sucre brut ou raffiné</v>
      </c>
      <c r="B16" s="6">
        <f>'Exportations  (adap)'!C17</f>
        <v>260582</v>
      </c>
      <c r="C16" s="6">
        <f>'Exportations  (adap)'!D17</f>
        <v>1288479</v>
      </c>
      <c r="D16" s="6">
        <f>'Exportations  (adap)'!E17</f>
        <v>279542</v>
      </c>
      <c r="E16" s="6">
        <f>'Exportations  (adap)'!F17</f>
        <v>1658957</v>
      </c>
    </row>
    <row r="17" spans="1:5" ht="16.5" x14ac:dyDescent="0.3">
      <c r="A17" s="5" t="str">
        <f>'Exportations  (adap)'!B18</f>
        <v>Pastèques et melons</v>
      </c>
      <c r="B17" s="6">
        <f>'Exportations  (adap)'!C18</f>
        <v>51230</v>
      </c>
      <c r="C17" s="6">
        <f>'Exportations  (adap)'!D18</f>
        <v>730047</v>
      </c>
      <c r="D17" s="6">
        <f>'Exportations  (adap)'!E18</f>
        <v>56178</v>
      </c>
      <c r="E17" s="6">
        <f>'Exportations  (adap)'!F18</f>
        <v>810755</v>
      </c>
    </row>
    <row r="18" spans="1:5" ht="16.5" x14ac:dyDescent="0.3">
      <c r="A18" s="5" t="str">
        <f>'Exportations  (adap)'!B19</f>
        <v>Poissons frais, salés, séchés ou fumés</v>
      </c>
      <c r="B18" s="6">
        <f>'Exportations  (adap)'!C19</f>
        <v>33821</v>
      </c>
      <c r="C18" s="6">
        <f>'Exportations  (adap)'!D19</f>
        <v>725933</v>
      </c>
      <c r="D18" s="6">
        <f>'Exportations  (adap)'!E19</f>
        <v>61535</v>
      </c>
      <c r="E18" s="6">
        <f>'Exportations  (adap)'!F19</f>
        <v>957499</v>
      </c>
    </row>
    <row r="19" spans="1:5" ht="16.5" x14ac:dyDescent="0.3">
      <c r="A19" s="5" t="str">
        <f>'Exportations  (adap)'!B20</f>
        <v>Conserves de légumes</v>
      </c>
      <c r="B19" s="6">
        <f>'Exportations  (adap)'!C20</f>
        <v>32860</v>
      </c>
      <c r="C19" s="6">
        <f>'Exportations  (adap)'!D20</f>
        <v>634382</v>
      </c>
      <c r="D19" s="6">
        <f>'Exportations  (adap)'!E20</f>
        <v>30668</v>
      </c>
      <c r="E19" s="6">
        <f>'Exportations  (adap)'!F20</f>
        <v>680622</v>
      </c>
    </row>
    <row r="20" spans="1:5" ht="16.5" x14ac:dyDescent="0.3">
      <c r="A20" s="5" t="str">
        <f>'Exportations  (adap)'!B21</f>
        <v>Préparations alimentaires diverses</v>
      </c>
      <c r="B20" s="6">
        <f>'Exportations  (adap)'!C21</f>
        <v>6257</v>
      </c>
      <c r="C20" s="6">
        <f>'Exportations  (adap)'!D21</f>
        <v>487097</v>
      </c>
      <c r="D20" s="6">
        <f>'Exportations  (adap)'!E21</f>
        <v>4340</v>
      </c>
      <c r="E20" s="6">
        <f>'Exportations  (adap)'!F21</f>
        <v>438116</v>
      </c>
    </row>
    <row r="21" spans="1:5" ht="16.5" x14ac:dyDescent="0.3">
      <c r="A21" s="5" t="str">
        <f>'Exportations  (adap)'!B22</f>
        <v>Tabacs</v>
      </c>
      <c r="B21" s="6">
        <f>'Exportations  (adap)'!C22</f>
        <v>777</v>
      </c>
      <c r="C21" s="6">
        <f>'Exportations  (adap)'!D22</f>
        <v>474642</v>
      </c>
      <c r="D21" s="6">
        <f>'Exportations  (adap)'!E22</f>
        <v>367</v>
      </c>
      <c r="E21" s="6">
        <f>'Exportations  (adap)'!F22</f>
        <v>396619</v>
      </c>
    </row>
    <row r="22" spans="1:5" ht="16.5" x14ac:dyDescent="0.3">
      <c r="A22" s="5" t="str">
        <f>'Exportations  (adap)'!B23</f>
        <v>Patisseries et préparations à base de céréales</v>
      </c>
      <c r="B22" s="6">
        <f>'Exportations  (adap)'!C23</f>
        <v>35988</v>
      </c>
      <c r="C22" s="6">
        <f>'Exportations  (adap)'!D23</f>
        <v>464531</v>
      </c>
      <c r="D22" s="6">
        <f>'Exportations  (adap)'!E23</f>
        <v>34227</v>
      </c>
      <c r="E22" s="6">
        <f>'Exportations  (adap)'!F23</f>
        <v>395472</v>
      </c>
    </row>
    <row r="23" spans="1:5" ht="16.5" x14ac:dyDescent="0.3">
      <c r="A23" s="5" t="str">
        <f>'Exportations  (adap)'!B24</f>
        <v>Farine et poudre de poissons</v>
      </c>
      <c r="B23" s="6">
        <f>'Exportations  (adap)'!C24</f>
        <v>15813</v>
      </c>
      <c r="C23" s="6">
        <f>'Exportations  (adap)'!D24</f>
        <v>236495</v>
      </c>
      <c r="D23" s="6">
        <f>'Exportations  (adap)'!E24</f>
        <v>25705</v>
      </c>
      <c r="E23" s="6">
        <f>'Exportations  (adap)'!F24</f>
        <v>327082</v>
      </c>
    </row>
    <row r="24" spans="1:5" ht="16.5" x14ac:dyDescent="0.3">
      <c r="A24" s="5" t="str">
        <f>'Exportations  (adap)'!B25</f>
        <v>Extraits et essences de café ou de thé</v>
      </c>
      <c r="B24" s="6">
        <f>'Exportations  (adap)'!C25</f>
        <v>1186</v>
      </c>
      <c r="C24" s="6">
        <f>'Exportations  (adap)'!D25</f>
        <v>175094</v>
      </c>
      <c r="D24" s="6">
        <f>'Exportations  (adap)'!E25</f>
        <v>895</v>
      </c>
      <c r="E24" s="6">
        <f>'Exportations  (adap)'!F25</f>
        <v>156723</v>
      </c>
    </row>
    <row r="25" spans="1:5" ht="16.5" x14ac:dyDescent="0.3">
      <c r="A25" s="5" t="str">
        <f>'Exportations  (adap)'!B26</f>
        <v>Eaux minérales et boissons non alcooliques</v>
      </c>
      <c r="B25" s="6">
        <f>'Exportations  (adap)'!C26</f>
        <v>17492</v>
      </c>
      <c r="C25" s="6">
        <f>'Exportations  (adap)'!D26</f>
        <v>131603</v>
      </c>
      <c r="D25" s="6">
        <f>'Exportations  (adap)'!E26</f>
        <v>13576</v>
      </c>
      <c r="E25" s="6">
        <f>'Exportations  (adap)'!F26</f>
        <v>98564</v>
      </c>
    </row>
    <row r="26" spans="1:5" ht="16.5" x14ac:dyDescent="0.3">
      <c r="A26" s="5" t="str">
        <f>'Exportations  (adap)'!B27</f>
        <v>Oeufs</v>
      </c>
      <c r="B26" s="6">
        <f>'Exportations  (adap)'!C27</f>
        <v>2212</v>
      </c>
      <c r="C26" s="6">
        <f>'Exportations  (adap)'!D27</f>
        <v>127834</v>
      </c>
      <c r="D26" s="6">
        <f>'Exportations  (adap)'!E27</f>
        <v>1870</v>
      </c>
      <c r="E26" s="6">
        <f>'Exportations  (adap)'!F27</f>
        <v>96340</v>
      </c>
    </row>
    <row r="27" spans="1:5" ht="16.5" x14ac:dyDescent="0.3">
      <c r="A27" s="5" t="str">
        <f>'Exportations  (adap)'!B28</f>
        <v>Jus de fruits et de légumes</v>
      </c>
      <c r="B27" s="6">
        <f>'Exportations  (adap)'!C28</f>
        <v>7731</v>
      </c>
      <c r="C27" s="6">
        <f>'Exportations  (adap)'!D28</f>
        <v>108665</v>
      </c>
      <c r="D27" s="6">
        <f>'Exportations  (adap)'!E28</f>
        <v>3288</v>
      </c>
      <c r="E27" s="6">
        <f>'Exportations  (adap)'!F28</f>
        <v>61887</v>
      </c>
    </row>
    <row r="28" spans="1:5" ht="16.5" x14ac:dyDescent="0.3">
      <c r="A28" s="5" t="str">
        <f>'Exportations  (adap)'!B29</f>
        <v>Thé</v>
      </c>
      <c r="B28" s="6">
        <f>'Exportations  (adap)'!C29</f>
        <v>280</v>
      </c>
      <c r="C28" s="6">
        <f>'Exportations  (adap)'!D29</f>
        <v>90565</v>
      </c>
      <c r="D28" s="6">
        <f>'Exportations  (adap)'!E29</f>
        <v>316</v>
      </c>
      <c r="E28" s="6">
        <f>'Exportations  (adap)'!F29</f>
        <v>85119</v>
      </c>
    </row>
    <row r="29" spans="1:5" ht="16.5" x14ac:dyDescent="0.3">
      <c r="A29" s="5" t="str">
        <f>'Exportations  (adap)'!B30</f>
        <v>Dattes</v>
      </c>
      <c r="B29" s="6">
        <f>'Exportations  (adap)'!C30</f>
        <v>1265</v>
      </c>
      <c r="C29" s="6">
        <f>'Exportations  (adap)'!D30</f>
        <v>89863</v>
      </c>
      <c r="D29" s="6">
        <f>'Exportations  (adap)'!E30</f>
        <v>1109</v>
      </c>
      <c r="E29" s="6">
        <f>'Exportations  (adap)'!F30</f>
        <v>63749</v>
      </c>
    </row>
    <row r="30" spans="1:5" ht="16.5" x14ac:dyDescent="0.3">
      <c r="A30" s="5" t="str">
        <f>'Exportations  (adap)'!B31</f>
        <v>Conserves de fruits et confitures</v>
      </c>
      <c r="B30" s="6">
        <f>'Exportations  (adap)'!C31</f>
        <v>4303</v>
      </c>
      <c r="C30" s="6">
        <f>'Exportations  (adap)'!D31</f>
        <v>85447</v>
      </c>
      <c r="D30" s="6">
        <f>'Exportations  (adap)'!E31</f>
        <v>3871</v>
      </c>
      <c r="E30" s="6">
        <f>'Exportations  (adap)'!F31</f>
        <v>79492</v>
      </c>
    </row>
    <row r="31" spans="1:5" ht="16.5" x14ac:dyDescent="0.3">
      <c r="A31" s="5" t="str">
        <f>'Exportations  (adap)'!B32</f>
        <v>Fromage</v>
      </c>
      <c r="B31" s="6">
        <f>'Exportations  (adap)'!C32</f>
        <v>1796</v>
      </c>
      <c r="C31" s="6">
        <f>'Exportations  (adap)'!D32</f>
        <v>79940</v>
      </c>
      <c r="D31" s="6">
        <f>'Exportations  (adap)'!E32</f>
        <v>2573</v>
      </c>
      <c r="E31" s="6">
        <f>'Exportations  (adap)'!F32</f>
        <v>127996</v>
      </c>
    </row>
    <row r="32" spans="1:5" ht="16.5" x14ac:dyDescent="0.3">
      <c r="A32" s="5" t="str">
        <f>'Exportations  (adap)'!B33</f>
        <v>Préparations à base de sucre</v>
      </c>
      <c r="B32" s="6">
        <f>'Exportations  (adap)'!C33</f>
        <v>8667</v>
      </c>
      <c r="C32" s="6">
        <f>'Exportations  (adap)'!D33</f>
        <v>78173</v>
      </c>
      <c r="D32" s="6">
        <f>'Exportations  (adap)'!E33</f>
        <v>16775</v>
      </c>
      <c r="E32" s="6">
        <f>'Exportations  (adap)'!F33</f>
        <v>98877</v>
      </c>
    </row>
    <row r="33" spans="1:5" ht="16.5" x14ac:dyDescent="0.3">
      <c r="A33" s="5" t="str">
        <f>'Exportations  (adap)'!B34</f>
        <v>Epices</v>
      </c>
      <c r="B33" s="6">
        <f>'Exportations  (adap)'!C34</f>
        <v>2910</v>
      </c>
      <c r="C33" s="6">
        <f>'Exportations  (adap)'!D34</f>
        <v>65912</v>
      </c>
      <c r="D33" s="6">
        <f>'Exportations  (adap)'!E34</f>
        <v>2743</v>
      </c>
      <c r="E33" s="6">
        <f>'Exportations  (adap)'!F34</f>
        <v>70135</v>
      </c>
    </row>
    <row r="34" spans="1:5" ht="16.5" x14ac:dyDescent="0.3">
      <c r="A34" s="5" t="str">
        <f>'Exportations  (adap)'!B35</f>
        <v>Café</v>
      </c>
      <c r="B34" s="6">
        <f>'Exportations  (adap)'!C35</f>
        <v>279</v>
      </c>
      <c r="C34" s="6">
        <f>'Exportations  (adap)'!D35</f>
        <v>62476</v>
      </c>
      <c r="D34" s="6">
        <f>'Exportations  (adap)'!E35</f>
        <v>155</v>
      </c>
      <c r="E34" s="6">
        <f>'Exportations  (adap)'!F35</f>
        <v>25287</v>
      </c>
    </row>
    <row r="35" spans="1:5" ht="16.5" x14ac:dyDescent="0.3">
      <c r="A35" s="5" t="str">
        <f>'Exportations  (adap)'!B36</f>
        <v>Cacao et preparations à base de cacao</v>
      </c>
      <c r="B35" s="6">
        <f>'Exportations  (adap)'!C36</f>
        <v>870</v>
      </c>
      <c r="C35" s="6">
        <f>'Exportations  (adap)'!D36</f>
        <v>55218</v>
      </c>
      <c r="D35" s="6">
        <f>'Exportations  (adap)'!E36</f>
        <v>942</v>
      </c>
      <c r="E35" s="6">
        <f>'Exportations  (adap)'!F36</f>
        <v>48837</v>
      </c>
    </row>
    <row r="36" spans="1:5" ht="16.5" x14ac:dyDescent="0.3">
      <c r="A36" s="5" t="str">
        <f>'Exportations  (adap)'!B37</f>
        <v>Bières; vins; vermouths; et autres boissons spiritueuses</v>
      </c>
      <c r="B36" s="6">
        <f>'Exportations  (adap)'!C37</f>
        <v>703</v>
      </c>
      <c r="C36" s="6">
        <f>'Exportations  (adap)'!D37</f>
        <v>39865</v>
      </c>
      <c r="D36" s="6">
        <f>'Exportations  (adap)'!E37</f>
        <v>1940</v>
      </c>
      <c r="E36" s="6">
        <f>'Exportations  (adap)'!F37</f>
        <v>62239</v>
      </c>
    </row>
    <row r="37" spans="1:5" ht="16.5" x14ac:dyDescent="0.3">
      <c r="A37" s="5" t="str">
        <f>'Exportations  (adap)'!B38</f>
        <v>Farines, gruaux, semoules et agglomérés de céréales</v>
      </c>
      <c r="B37" s="6">
        <f>'Exportations  (adap)'!C38</f>
        <v>4527</v>
      </c>
      <c r="C37" s="6">
        <f>'Exportations  (adap)'!D38</f>
        <v>31595</v>
      </c>
      <c r="D37" s="6">
        <f>'Exportations  (adap)'!E38</f>
        <v>5367</v>
      </c>
      <c r="E37" s="6">
        <f>'Exportations  (adap)'!F38</f>
        <v>36930</v>
      </c>
    </row>
    <row r="38" spans="1:5" ht="16.5" x14ac:dyDescent="0.3">
      <c r="A38" s="5" t="str">
        <f>'Exportations  (adap)'!B39</f>
        <v>Autres produits alimentaires</v>
      </c>
      <c r="B38" s="6">
        <f>'Exportations  (adap)'!C39</f>
        <v>24585</v>
      </c>
      <c r="C38" s="6">
        <f>'Exportations  (adap)'!D39</f>
        <v>164533</v>
      </c>
      <c r="D38" s="6">
        <f>'Exportations  (adap)'!E39</f>
        <v>24596</v>
      </c>
      <c r="E38" s="6">
        <f>'Exportations  (adap)'!F39</f>
        <v>178263</v>
      </c>
    </row>
    <row r="39" spans="1:5" x14ac:dyDescent="0.25">
      <c r="A39" s="2" t="str">
        <f>UPPER('Exportations  (adap)'!B40)</f>
        <v>ENERGIE ET LUBRIFIANTS</v>
      </c>
      <c r="B39" s="3">
        <f>'Exportations  (adap)'!C40</f>
        <v>186797</v>
      </c>
      <c r="C39" s="3">
        <f>'Exportations  (adap)'!D40</f>
        <v>1848836</v>
      </c>
      <c r="D39" s="3">
        <f>'Exportations  (adap)'!E40</f>
        <v>194189</v>
      </c>
      <c r="E39" s="3">
        <f>'Exportations  (adap)'!F40</f>
        <v>1878781</v>
      </c>
    </row>
    <row r="40" spans="1:5" ht="16.5" x14ac:dyDescent="0.3">
      <c r="A40" s="5" t="str">
        <f>'Exportations  (adap)'!B41</f>
        <v>Huiles de pétrole et lubrifiants</v>
      </c>
      <c r="B40" s="6">
        <f>'Exportations  (adap)'!C41</f>
        <v>181667</v>
      </c>
      <c r="C40" s="6">
        <f>'Exportations  (adap)'!D41</f>
        <v>1783436</v>
      </c>
      <c r="D40" s="6">
        <f>'Exportations  (adap)'!E41</f>
        <v>165498</v>
      </c>
      <c r="E40" s="6">
        <f>'Exportations  (adap)'!F41</f>
        <v>1604149</v>
      </c>
    </row>
    <row r="41" spans="1:5" ht="16.5" x14ac:dyDescent="0.3">
      <c r="A41" s="5" t="str">
        <f>'Exportations  (adap)'!B42</f>
        <v>Energie électrique</v>
      </c>
      <c r="B41" s="6">
        <f>'Exportations  (adap)'!C42</f>
        <v>0</v>
      </c>
      <c r="C41" s="6">
        <f>'Exportations  (adap)'!D42</f>
        <v>39086</v>
      </c>
      <c r="D41" s="6">
        <f>'Exportations  (adap)'!E42</f>
        <v>0</v>
      </c>
      <c r="E41" s="6">
        <f>'Exportations  (adap)'!F42</f>
        <v>176899</v>
      </c>
    </row>
    <row r="42" spans="1:5" ht="16.5" x14ac:dyDescent="0.3">
      <c r="A42" s="5" t="str">
        <f>'Exportations  (adap)'!B43</f>
        <v>Autres produits énergétiques</v>
      </c>
      <c r="B42" s="6">
        <f>'Exportations  (adap)'!C43</f>
        <v>5130</v>
      </c>
      <c r="C42" s="6">
        <f>'Exportations  (adap)'!D43</f>
        <v>26314</v>
      </c>
      <c r="D42" s="6">
        <f>'Exportations  (adap)'!E43</f>
        <v>28691</v>
      </c>
      <c r="E42" s="6">
        <f>'Exportations  (adap)'!F43</f>
        <v>97733</v>
      </c>
    </row>
    <row r="43" spans="1:5" x14ac:dyDescent="0.25">
      <c r="A43" s="2" t="str">
        <f>UPPER('Exportations  (adap)'!B44)</f>
        <v>PRODUITS BRUTS D'ORIGINE ANIMALE ET VEGETALE</v>
      </c>
      <c r="B43" s="3">
        <f>'Exportations  (adap)'!C44</f>
        <v>89516</v>
      </c>
      <c r="C43" s="3">
        <f>'Exportations  (adap)'!D44</f>
        <v>2413430</v>
      </c>
      <c r="D43" s="3">
        <f>'Exportations  (adap)'!E44</f>
        <v>83567</v>
      </c>
      <c r="E43" s="3">
        <f>'Exportations  (adap)'!F44</f>
        <v>1884946</v>
      </c>
    </row>
    <row r="44" spans="1:5" ht="16.5" x14ac:dyDescent="0.3">
      <c r="A44" s="5" t="str">
        <f>'Exportations  (adap)'!B45</f>
        <v>Huile d'olive brute ou raffinée</v>
      </c>
      <c r="B44" s="6">
        <f>'Exportations  (adap)'!C45</f>
        <v>24020</v>
      </c>
      <c r="C44" s="6">
        <f>'Exportations  (adap)'!D45</f>
        <v>812230</v>
      </c>
      <c r="D44" s="6">
        <f>'Exportations  (adap)'!E45</f>
        <v>5945</v>
      </c>
      <c r="E44" s="6">
        <f>'Exportations  (adap)'!F45</f>
        <v>162294</v>
      </c>
    </row>
    <row r="45" spans="1:5" ht="16.5" x14ac:dyDescent="0.3">
      <c r="A45" s="5" t="str">
        <f>'Exportations  (adap)'!B46</f>
        <v>Plantes et parties de plantes</v>
      </c>
      <c r="B45" s="6">
        <f>'Exportations  (adap)'!C46</f>
        <v>12684</v>
      </c>
      <c r="C45" s="6">
        <f>'Exportations  (adap)'!D46</f>
        <v>321058</v>
      </c>
      <c r="D45" s="6">
        <f>'Exportations  (adap)'!E46</f>
        <v>13246</v>
      </c>
      <c r="E45" s="6">
        <f>'Exportations  (adap)'!F46</f>
        <v>296770</v>
      </c>
    </row>
    <row r="46" spans="1:5" ht="16.5" x14ac:dyDescent="0.3">
      <c r="A46" s="5" t="str">
        <f>'Exportations  (adap)'!B47</f>
        <v>Sous-produits animaux non comestibles</v>
      </c>
      <c r="B46" s="6">
        <f>'Exportations  (adap)'!C47</f>
        <v>4523</v>
      </c>
      <c r="C46" s="6">
        <f>'Exportations  (adap)'!D47</f>
        <v>311113</v>
      </c>
      <c r="D46" s="6">
        <f>'Exportations  (adap)'!E47</f>
        <v>5311</v>
      </c>
      <c r="E46" s="6">
        <f>'Exportations  (adap)'!F47</f>
        <v>335972</v>
      </c>
    </row>
    <row r="47" spans="1:5" ht="16.5" x14ac:dyDescent="0.3">
      <c r="A47" s="5" t="str">
        <f>'Exportations  (adap)'!B48</f>
        <v>Graisses et huiles de poissons</v>
      </c>
      <c r="B47" s="6">
        <f>'Exportations  (adap)'!C48</f>
        <v>5207</v>
      </c>
      <c r="C47" s="6">
        <f>'Exportations  (adap)'!D48</f>
        <v>165977</v>
      </c>
      <c r="D47" s="6">
        <f>'Exportations  (adap)'!E48</f>
        <v>8125</v>
      </c>
      <c r="E47" s="6">
        <f>'Exportations  (adap)'!F48</f>
        <v>251400</v>
      </c>
    </row>
    <row r="48" spans="1:5" ht="16.5" x14ac:dyDescent="0.3">
      <c r="A48" s="5" t="str">
        <f>'Exportations  (adap)'!B49</f>
        <v>Autres huiles végétales brutes ou raffinées</v>
      </c>
      <c r="B48" s="6">
        <f>'Exportations  (adap)'!C49</f>
        <v>2166</v>
      </c>
      <c r="C48" s="6">
        <f>'Exportations  (adap)'!D49</f>
        <v>149141</v>
      </c>
      <c r="D48" s="6">
        <f>'Exportations  (adap)'!E49</f>
        <v>389</v>
      </c>
      <c r="E48" s="6">
        <f>'Exportations  (adap)'!F49</f>
        <v>115992</v>
      </c>
    </row>
    <row r="49" spans="1:6" ht="16.5" x14ac:dyDescent="0.3">
      <c r="A49" s="5" t="str">
        <f>'Exportations  (adap)'!B50</f>
        <v>Gommes; résines et autres sucs et extraits végétaux</v>
      </c>
      <c r="B49" s="6">
        <f>'Exportations  (adap)'!C50</f>
        <v>568</v>
      </c>
      <c r="C49" s="6">
        <f>'Exportations  (adap)'!D50</f>
        <v>119218</v>
      </c>
      <c r="D49" s="6">
        <f>'Exportations  (adap)'!E50</f>
        <v>535</v>
      </c>
      <c r="E49" s="6">
        <f>'Exportations  (adap)'!F50</f>
        <v>122064</v>
      </c>
    </row>
    <row r="50" spans="1:6" ht="16.5" x14ac:dyDescent="0.3">
      <c r="A50" s="5" t="str">
        <f>'Exportations  (adap)'!B51</f>
        <v>Agar-agar</v>
      </c>
      <c r="B50" s="6">
        <f>'Exportations  (adap)'!C51</f>
        <v>314</v>
      </c>
      <c r="C50" s="6">
        <f>'Exportations  (adap)'!D51</f>
        <v>96089</v>
      </c>
      <c r="D50" s="6">
        <f>'Exportations  (adap)'!E51</f>
        <v>300</v>
      </c>
      <c r="E50" s="6">
        <f>'Exportations  (adap)'!F51</f>
        <v>94345</v>
      </c>
    </row>
    <row r="51" spans="1:6" ht="16.5" x14ac:dyDescent="0.3">
      <c r="A51" s="5" t="str">
        <f>'Exportations  (adap)'!B52</f>
        <v>Plantes vivantes et produits de la floriculture</v>
      </c>
      <c r="B51" s="6">
        <f>'Exportations  (adap)'!C52</f>
        <v>4581</v>
      </c>
      <c r="C51" s="6">
        <f>'Exportations  (adap)'!D52</f>
        <v>91243</v>
      </c>
      <c r="D51" s="6">
        <f>'Exportations  (adap)'!E52</f>
        <v>4919</v>
      </c>
      <c r="E51" s="6">
        <f>'Exportations  (adap)'!F52</f>
        <v>97233</v>
      </c>
    </row>
    <row r="52" spans="1:6" ht="16.5" x14ac:dyDescent="0.3">
      <c r="A52" s="5" t="str">
        <f>'Exportations  (adap)'!B53</f>
        <v>Huile de soja brute ou raffinée</v>
      </c>
      <c r="B52" s="6">
        <f>'Exportations  (adap)'!C53</f>
        <v>4754</v>
      </c>
      <c r="C52" s="6">
        <f>'Exportations  (adap)'!D53</f>
        <v>69910</v>
      </c>
      <c r="D52" s="6">
        <f>'Exportations  (adap)'!E53</f>
        <v>4921</v>
      </c>
      <c r="E52" s="6">
        <f>'Exportations  (adap)'!F53</f>
        <v>71260</v>
      </c>
    </row>
    <row r="53" spans="1:6" ht="16.5" x14ac:dyDescent="0.3">
      <c r="A53" s="5" t="str">
        <f>'Exportations  (adap)'!B54</f>
        <v>Animaux vivants</v>
      </c>
      <c r="B53" s="6">
        <f>'Exportations  (adap)'!C54</f>
        <v>65</v>
      </c>
      <c r="C53" s="6">
        <f>'Exportations  (adap)'!D54</f>
        <v>64125</v>
      </c>
      <c r="D53" s="6">
        <f>'Exportations  (adap)'!E54</f>
        <v>42</v>
      </c>
      <c r="E53" s="6">
        <f>'Exportations  (adap)'!F54</f>
        <v>61983</v>
      </c>
    </row>
    <row r="54" spans="1:6" ht="16.5" x14ac:dyDescent="0.3">
      <c r="A54" s="5" t="str">
        <f>'Exportations  (adap)'!B55</f>
        <v>Graisses et huiles animales sauf de poissons</v>
      </c>
      <c r="B54" s="6">
        <f>'Exportations  (adap)'!C55</f>
        <v>3412</v>
      </c>
      <c r="C54" s="6">
        <f>'Exportations  (adap)'!D55</f>
        <v>37625</v>
      </c>
      <c r="D54" s="6">
        <f>'Exportations  (adap)'!E55</f>
        <v>2374</v>
      </c>
      <c r="E54" s="6">
        <f>'Exportations  (adap)'!F55</f>
        <v>27386</v>
      </c>
    </row>
    <row r="55" spans="1:6" ht="16.5" x14ac:dyDescent="0.3">
      <c r="A55" s="5" t="str">
        <f>'Exportations  (adap)'!B56</f>
        <v>Algues</v>
      </c>
      <c r="B55" s="6">
        <f>'Exportations  (adap)'!C56</f>
        <v>1172</v>
      </c>
      <c r="C55" s="6">
        <f>'Exportations  (adap)'!D56</f>
        <v>35342</v>
      </c>
      <c r="D55" s="6">
        <f>'Exportations  (adap)'!E56</f>
        <v>1163</v>
      </c>
      <c r="E55" s="6">
        <f>'Exportations  (adap)'!F56</f>
        <v>30865</v>
      </c>
    </row>
    <row r="56" spans="1:6" ht="16.5" x14ac:dyDescent="0.3">
      <c r="A56" s="5" t="str">
        <f>'Exportations  (adap)'!B57</f>
        <v>Liège brut, élaboré et mi-ouvré</v>
      </c>
      <c r="B56" s="6">
        <f>'Exportations  (adap)'!C57</f>
        <v>1302</v>
      </c>
      <c r="C56" s="6">
        <f>'Exportations  (adap)'!D57</f>
        <v>32055</v>
      </c>
      <c r="D56" s="6">
        <f>'Exportations  (adap)'!E57</f>
        <v>1388</v>
      </c>
      <c r="E56" s="6">
        <f>'Exportations  (adap)'!F57</f>
        <v>34764</v>
      </c>
    </row>
    <row r="57" spans="1:6" ht="16.5" x14ac:dyDescent="0.3">
      <c r="A57" s="5" t="str">
        <f>'Exportations  (adap)'!B58</f>
        <v>Graines, spores et fruits à ensemencer</v>
      </c>
      <c r="B57" s="6">
        <f>'Exportations  (adap)'!C58</f>
        <v>4</v>
      </c>
      <c r="C57" s="6">
        <f>'Exportations  (adap)'!D58</f>
        <v>23321</v>
      </c>
      <c r="D57" s="6">
        <f>'Exportations  (adap)'!E58</f>
        <v>2</v>
      </c>
      <c r="E57" s="6">
        <f>'Exportations  (adap)'!F58</f>
        <v>11550</v>
      </c>
    </row>
    <row r="58" spans="1:6" ht="16.5" x14ac:dyDescent="0.3">
      <c r="A58" s="5" t="str">
        <f>'Exportations  (adap)'!B59</f>
        <v>Vieux papiers</v>
      </c>
      <c r="B58" s="6">
        <f>'Exportations  (adap)'!C59</f>
        <v>14734</v>
      </c>
      <c r="C58" s="6">
        <f>'Exportations  (adap)'!D59</f>
        <v>19664</v>
      </c>
      <c r="D58" s="6">
        <f>'Exportations  (adap)'!E59</f>
        <v>18458</v>
      </c>
      <c r="E58" s="6">
        <f>'Exportations  (adap)'!F59</f>
        <v>28422</v>
      </c>
    </row>
    <row r="59" spans="1:6" ht="16.5" x14ac:dyDescent="0.3">
      <c r="A59" s="5" t="str">
        <f>'Exportations  (adap)'!B60</f>
        <v>Huile de tournesol brute ou raffinée</v>
      </c>
      <c r="B59" s="6">
        <f>'Exportations  (adap)'!C60</f>
        <v>1156</v>
      </c>
      <c r="C59" s="6">
        <f>'Exportations  (adap)'!D60</f>
        <v>19178</v>
      </c>
      <c r="D59" s="6">
        <f>'Exportations  (adap)'!E60</f>
        <v>5227</v>
      </c>
      <c r="E59" s="6">
        <f>'Exportations  (adap)'!F60</f>
        <v>82187</v>
      </c>
    </row>
    <row r="60" spans="1:6" ht="16.5" x14ac:dyDescent="0.3">
      <c r="A60" s="5" t="str">
        <f>'Exportations  (adap)'!B61</f>
        <v>Autres produits bruts d'origine animale et végétale</v>
      </c>
      <c r="B60" s="6">
        <f>'Exportations  (adap)'!C61</f>
        <v>8854</v>
      </c>
      <c r="C60" s="6">
        <f>'Exportations  (adap)'!D61</f>
        <v>46141</v>
      </c>
      <c r="D60" s="6">
        <f>'Exportations  (adap)'!E61</f>
        <v>11222</v>
      </c>
      <c r="E60" s="6">
        <f>'Exportations  (adap)'!F61</f>
        <v>60459</v>
      </c>
    </row>
    <row r="61" spans="1:6" x14ac:dyDescent="0.25">
      <c r="A61" s="2" t="str">
        <f>UPPER('Exportations  (adap)'!B62)</f>
        <v>PRODUITS BRUTS D'ORIGINE MINERALE</v>
      </c>
      <c r="B61" s="3">
        <f>'Exportations  (adap)'!C62</f>
        <v>3922835</v>
      </c>
      <c r="C61" s="3">
        <f>'Exportations  (adap)'!D62</f>
        <v>6539580</v>
      </c>
      <c r="D61" s="3">
        <f>'Exportations  (adap)'!E62</f>
        <v>3729770</v>
      </c>
      <c r="E61" s="3">
        <f>'Exportations  (adap)'!F62</f>
        <v>4989701</v>
      </c>
    </row>
    <row r="62" spans="1:6" ht="16.5" x14ac:dyDescent="0.3">
      <c r="A62" s="5" t="str">
        <f>'Exportations  (adap)'!B63</f>
        <v>Phosphates</v>
      </c>
      <c r="B62" s="6">
        <f>'Exportations  (adap)'!C63</f>
        <v>2057005</v>
      </c>
      <c r="C62" s="6">
        <f>'Exportations  (adap)'!D63</f>
        <v>2672308</v>
      </c>
      <c r="D62" s="6">
        <f>'Exportations  (adap)'!E63</f>
        <v>1941001</v>
      </c>
      <c r="E62" s="6">
        <f>'Exportations  (adap)'!F63</f>
        <v>2759294</v>
      </c>
      <c r="F62" s="4"/>
    </row>
    <row r="63" spans="1:6" ht="16.5" x14ac:dyDescent="0.3">
      <c r="A63" s="5" t="str">
        <f>'Exportations  (adap)'!B64</f>
        <v>Minerai de cuivre</v>
      </c>
      <c r="B63" s="6">
        <f>'Exportations  (adap)'!C64</f>
        <v>61579</v>
      </c>
      <c r="C63" s="6">
        <f>'Exportations  (adap)'!D64</f>
        <v>1711085</v>
      </c>
      <c r="D63" s="6">
        <f>'Exportations  (adap)'!E64</f>
        <v>31941</v>
      </c>
      <c r="E63" s="6">
        <f>'Exportations  (adap)'!F64</f>
        <v>490524</v>
      </c>
    </row>
    <row r="64" spans="1:6" ht="16.5" x14ac:dyDescent="0.3">
      <c r="A64" s="5" t="str">
        <f>'Exportations  (adap)'!B65</f>
        <v>Ferraille, déchets, débris de cuivre,fonte, fer, acier et autres mierais</v>
      </c>
      <c r="B64" s="6">
        <f>'Exportations  (adap)'!C65</f>
        <v>18934</v>
      </c>
      <c r="C64" s="6">
        <f>'Exportations  (adap)'!D65</f>
        <v>543971</v>
      </c>
      <c r="D64" s="6">
        <f>'Exportations  (adap)'!E65</f>
        <v>19819</v>
      </c>
      <c r="E64" s="6">
        <f>'Exportations  (adap)'!F65</f>
        <v>354787</v>
      </c>
      <c r="F64" s="4"/>
    </row>
    <row r="65" spans="1:13" ht="16.5" x14ac:dyDescent="0.3">
      <c r="A65" s="5" t="str">
        <f>'Exportations  (adap)'!B66</f>
        <v>Sulfate de baryum</v>
      </c>
      <c r="B65" s="6">
        <f>'Exportations  (adap)'!C66</f>
        <v>354747</v>
      </c>
      <c r="C65" s="6">
        <f>'Exportations  (adap)'!D66</f>
        <v>408315</v>
      </c>
      <c r="D65" s="6">
        <f>'Exportations  (adap)'!E66</f>
        <v>359333</v>
      </c>
      <c r="E65" s="6">
        <f>'Exportations  (adap)'!F66</f>
        <v>414148</v>
      </c>
      <c r="F65" s="4"/>
    </row>
    <row r="66" spans="1:13" ht="16.5" x14ac:dyDescent="0.3">
      <c r="A66" s="5" t="str">
        <f>'Exportations  (adap)'!B67</f>
        <v>Minerai de plomb</v>
      </c>
      <c r="B66" s="6">
        <f>'Exportations  (adap)'!C67</f>
        <v>21048</v>
      </c>
      <c r="C66" s="6">
        <f>'Exportations  (adap)'!D67</f>
        <v>377248</v>
      </c>
      <c r="D66" s="6">
        <f>'Exportations  (adap)'!E67</f>
        <v>20225</v>
      </c>
      <c r="E66" s="6">
        <f>'Exportations  (adap)'!F67</f>
        <v>305137</v>
      </c>
    </row>
    <row r="67" spans="1:13" ht="16.5" x14ac:dyDescent="0.3">
      <c r="A67" s="5" t="str">
        <f>'Exportations  (adap)'!B68</f>
        <v>Autres minerais métallifères et déchets métalliques</v>
      </c>
      <c r="B67" s="6">
        <f>'Exportations  (adap)'!C68</f>
        <v>24973</v>
      </c>
      <c r="C67" s="6">
        <f>'Exportations  (adap)'!D68</f>
        <v>169918</v>
      </c>
      <c r="D67" s="6">
        <f>'Exportations  (adap)'!E68</f>
        <v>21425</v>
      </c>
      <c r="E67" s="6">
        <f>'Exportations  (adap)'!F68</f>
        <v>101156</v>
      </c>
    </row>
    <row r="68" spans="1:13" ht="16.5" x14ac:dyDescent="0.3">
      <c r="A68" s="5" t="str">
        <f>'Exportations  (adap)'!B69</f>
        <v>Fluorine spath fluor</v>
      </c>
      <c r="B68" s="6">
        <f>'Exportations  (adap)'!C69</f>
        <v>439755</v>
      </c>
      <c r="C68" s="6">
        <f>'Exportations  (adap)'!D69</f>
        <v>136473</v>
      </c>
      <c r="D68" s="6">
        <f>'Exportations  (adap)'!E69</f>
        <v>345824</v>
      </c>
      <c r="E68" s="6">
        <f>'Exportations  (adap)'!F69</f>
        <v>109788</v>
      </c>
    </row>
    <row r="69" spans="1:13" ht="16.5" x14ac:dyDescent="0.3">
      <c r="A69" s="5" t="str">
        <f>'Exportations  (adap)'!B70</f>
        <v>Marbres; granit; gypse et autres pierres</v>
      </c>
      <c r="B69" s="6">
        <f>'Exportations  (adap)'!C70</f>
        <v>590968</v>
      </c>
      <c r="C69" s="6">
        <f>'Exportations  (adap)'!D70</f>
        <v>135422</v>
      </c>
      <c r="D69" s="6">
        <f>'Exportations  (adap)'!E70</f>
        <v>695215</v>
      </c>
      <c r="E69" s="6">
        <f>'Exportations  (adap)'!F70</f>
        <v>146933</v>
      </c>
    </row>
    <row r="70" spans="1:13" ht="16.5" x14ac:dyDescent="0.3">
      <c r="A70" s="5" t="str">
        <f>'Exportations  (adap)'!B71</f>
        <v>Minerai de zinc</v>
      </c>
      <c r="B70" s="6">
        <f>'Exportations  (adap)'!C71</f>
        <v>19414</v>
      </c>
      <c r="C70" s="6">
        <f>'Exportations  (adap)'!D71</f>
        <v>107765</v>
      </c>
      <c r="D70" s="6">
        <f>'Exportations  (adap)'!E71</f>
        <v>20646</v>
      </c>
      <c r="E70" s="6">
        <f>'Exportations  (adap)'!F71</f>
        <v>114610</v>
      </c>
    </row>
    <row r="71" spans="1:13" ht="16.5" x14ac:dyDescent="0.3">
      <c r="A71" s="5" t="str">
        <f>'Exportations  (adap)'!B72</f>
        <v>Minerai de fer</v>
      </c>
      <c r="B71" s="6">
        <f>'Exportations  (adap)'!C72</f>
        <v>98145</v>
      </c>
      <c r="C71" s="6">
        <f>'Exportations  (adap)'!D72</f>
        <v>69347</v>
      </c>
      <c r="D71" s="6">
        <f>'Exportations  (adap)'!E72</f>
        <v>10937</v>
      </c>
      <c r="E71" s="6">
        <f>'Exportations  (adap)'!F72</f>
        <v>6109</v>
      </c>
    </row>
    <row r="72" spans="1:13" ht="16.5" x14ac:dyDescent="0.3">
      <c r="A72" s="5" t="str">
        <f>'Exportations  (adap)'!B73</f>
        <v>Minerai de manganèse</v>
      </c>
      <c r="B72" s="6">
        <f>'Exportations  (adap)'!C73</f>
        <v>25860</v>
      </c>
      <c r="C72" s="6">
        <f>'Exportations  (adap)'!D73</f>
        <v>68193</v>
      </c>
      <c r="D72" s="6">
        <f>'Exportations  (adap)'!E73</f>
        <v>34648</v>
      </c>
      <c r="E72" s="6">
        <f>'Exportations  (adap)'!F73</f>
        <v>80901</v>
      </c>
    </row>
    <row r="73" spans="1:13" ht="16.5" x14ac:dyDescent="0.3">
      <c r="A73" s="5" t="str">
        <f>'Exportations  (adap)'!B74</f>
        <v>Autres produits bruts d'origine minérale</v>
      </c>
      <c r="B73" s="6">
        <f>'Exportations  (adap)'!C74</f>
        <v>210407</v>
      </c>
      <c r="C73" s="6">
        <f>'Exportations  (adap)'!D74</f>
        <v>139535</v>
      </c>
      <c r="D73" s="6">
        <f>'Exportations  (adap)'!E74</f>
        <v>228756</v>
      </c>
      <c r="E73" s="6">
        <f>'Exportations  (adap)'!F74</f>
        <v>106314</v>
      </c>
    </row>
    <row r="74" spans="1:13" x14ac:dyDescent="0.25">
      <c r="A74" s="2" t="str">
        <f>UPPER('Exportations  (adap)'!B75)</f>
        <v>DEMI PRODUITS</v>
      </c>
      <c r="B74" s="3">
        <f>'Exportations  (adap)'!C75</f>
        <v>4200326</v>
      </c>
      <c r="C74" s="3">
        <f>'Exportations  (adap)'!D75</f>
        <v>33418581</v>
      </c>
      <c r="D74" s="3">
        <f>'Exportations  (adap)'!E75</f>
        <v>5119261</v>
      </c>
      <c r="E74" s="3">
        <f>'Exportations  (adap)'!F75</f>
        <v>33505544</v>
      </c>
      <c r="J74" s="4"/>
      <c r="K74" s="4"/>
      <c r="L74" s="4"/>
      <c r="M74" s="4"/>
    </row>
    <row r="75" spans="1:13" ht="16.5" x14ac:dyDescent="0.3">
      <c r="A75" s="5" t="str">
        <f>'Exportations  (adap)'!B76</f>
        <v>Engrais naturels et chimiques</v>
      </c>
      <c r="B75" s="6">
        <f>'Exportations  (adap)'!C76</f>
        <v>3335115</v>
      </c>
      <c r="C75" s="6">
        <f>'Exportations  (adap)'!D76</f>
        <v>19326748</v>
      </c>
      <c r="D75" s="6">
        <f>'Exportations  (adap)'!E76</f>
        <v>3796623</v>
      </c>
      <c r="E75" s="6">
        <f>'Exportations  (adap)'!F76</f>
        <v>20114632</v>
      </c>
      <c r="F75" s="4"/>
      <c r="J75" s="4"/>
      <c r="K75" s="4"/>
      <c r="L75" s="4"/>
      <c r="M75" s="4"/>
    </row>
    <row r="76" spans="1:13" ht="16.5" x14ac:dyDescent="0.3">
      <c r="A76" s="5" t="str">
        <f>'Exportations  (adap)'!B77</f>
        <v>Acide phosphorique</v>
      </c>
      <c r="B76" s="6">
        <f>'Exportations  (adap)'!C77</f>
        <v>429322</v>
      </c>
      <c r="C76" s="6">
        <f>'Exportations  (adap)'!D77</f>
        <v>5150636</v>
      </c>
      <c r="D76" s="6">
        <f>'Exportations  (adap)'!E77</f>
        <v>664336</v>
      </c>
      <c r="E76" s="6">
        <f>'Exportations  (adap)'!F77</f>
        <v>4690769</v>
      </c>
      <c r="J76" s="4"/>
      <c r="K76" s="4"/>
      <c r="L76" s="4"/>
      <c r="M76" s="4"/>
    </row>
    <row r="77" spans="1:13" ht="16.5" x14ac:dyDescent="0.3">
      <c r="A77" s="5" t="str">
        <f>'Exportations  (adap)'!B78</f>
        <v>Argent brut et ouvrages mi-ouvrés en argent</v>
      </c>
      <c r="B77" s="6">
        <f>'Exportations  (adap)'!C78</f>
        <v>88</v>
      </c>
      <c r="C77" s="6">
        <f>'Exportations  (adap)'!D78</f>
        <v>1809697</v>
      </c>
      <c r="D77" s="6">
        <f>'Exportations  (adap)'!E78</f>
        <v>84</v>
      </c>
      <c r="E77" s="6">
        <f>'Exportations  (adap)'!F78</f>
        <v>724813</v>
      </c>
      <c r="G77" s="4"/>
      <c r="H77" s="4"/>
      <c r="I77" s="4"/>
      <c r="J77" s="4"/>
      <c r="K77" s="4"/>
      <c r="L77" s="4"/>
      <c r="M77" s="4"/>
    </row>
    <row r="78" spans="1:13" ht="16.5" x14ac:dyDescent="0.3">
      <c r="A78" s="5" t="str">
        <f>'Exportations  (adap)'!B79</f>
        <v>Composants électroniques</v>
      </c>
      <c r="B78" s="6">
        <f>'Exportations  (adap)'!C79</f>
        <v>462</v>
      </c>
      <c r="C78" s="6">
        <f>'Exportations  (adap)'!D79</f>
        <v>1382571</v>
      </c>
      <c r="D78" s="6">
        <f>'Exportations  (adap)'!E79</f>
        <v>440</v>
      </c>
      <c r="E78" s="6">
        <f>'Exportations  (adap)'!F79</f>
        <v>1643322</v>
      </c>
      <c r="J78" s="4"/>
      <c r="K78" s="4"/>
      <c r="L78" s="4"/>
      <c r="M78" s="4"/>
    </row>
    <row r="79" spans="1:13" ht="16.5" x14ac:dyDescent="0.3">
      <c r="A79" s="5" t="str">
        <f>'Exportations  (adap)'!B80</f>
        <v>Cuivre et alliages de cuivre</v>
      </c>
      <c r="B79" s="6">
        <f>'Exportations  (adap)'!C80</f>
        <v>7025</v>
      </c>
      <c r="C79" s="6">
        <f>'Exportations  (adap)'!D80</f>
        <v>681405</v>
      </c>
      <c r="D79" s="6">
        <f>'Exportations  (adap)'!E80</f>
        <v>5719</v>
      </c>
      <c r="E79" s="6">
        <f>'Exportations  (adap)'!F80</f>
        <v>447770</v>
      </c>
      <c r="G79" s="4"/>
      <c r="H79" s="4"/>
      <c r="I79" s="4"/>
      <c r="J79" s="4"/>
      <c r="K79" s="4"/>
      <c r="L79" s="4"/>
      <c r="M79" s="4"/>
    </row>
    <row r="80" spans="1:13" ht="16.5" x14ac:dyDescent="0.3">
      <c r="A80" s="5" t="str">
        <f>'Exportations  (adap)'!B81</f>
        <v>Fils et câbles électriques</v>
      </c>
      <c r="B80" s="6">
        <f>'Exportations  (adap)'!C81</f>
        <v>5240</v>
      </c>
      <c r="C80" s="6">
        <f>'Exportations  (adap)'!D81</f>
        <v>486802</v>
      </c>
      <c r="D80" s="6">
        <f>'Exportations  (adap)'!E81</f>
        <v>8931</v>
      </c>
      <c r="E80" s="6">
        <f>'Exportations  (adap)'!F81</f>
        <v>1310936</v>
      </c>
      <c r="J80" s="4"/>
      <c r="K80" s="4"/>
      <c r="L80" s="4"/>
      <c r="M80" s="4"/>
    </row>
    <row r="81" spans="1:13" ht="16.5" x14ac:dyDescent="0.3">
      <c r="A81" s="5" t="str">
        <f>'Exportations  (adap)'!B82</f>
        <v>Autres métaux communs et ouvrages en ces matières</v>
      </c>
      <c r="B81" s="6">
        <f>'Exportations  (adap)'!C82</f>
        <v>671</v>
      </c>
      <c r="C81" s="6">
        <f>'Exportations  (adap)'!D82</f>
        <v>457855</v>
      </c>
      <c r="D81" s="6">
        <f>'Exportations  (adap)'!E82</f>
        <v>563</v>
      </c>
      <c r="E81" s="6">
        <f>'Exportations  (adap)'!F82</f>
        <v>380352</v>
      </c>
      <c r="J81" s="4"/>
      <c r="K81" s="4"/>
      <c r="L81" s="4"/>
      <c r="M81" s="4"/>
    </row>
    <row r="82" spans="1:13" ht="16.5" x14ac:dyDescent="0.3">
      <c r="A82" s="5" t="str">
        <f>'Exportations  (adap)'!B83</f>
        <v>Isolateurs et pièces isolantes</v>
      </c>
      <c r="B82" s="6">
        <f>'Exportations  (adap)'!C83</f>
        <v>2220</v>
      </c>
      <c r="C82" s="6">
        <f>'Exportations  (adap)'!D83</f>
        <v>402378</v>
      </c>
      <c r="D82" s="6">
        <f>'Exportations  (adap)'!E83</f>
        <v>2049</v>
      </c>
      <c r="E82" s="6">
        <f>'Exportations  (adap)'!F83</f>
        <v>331821</v>
      </c>
      <c r="G82" s="4"/>
      <c r="H82" s="4"/>
      <c r="I82" s="4"/>
      <c r="J82" s="4"/>
      <c r="K82" s="4"/>
      <c r="L82" s="4"/>
      <c r="M82" s="4"/>
    </row>
    <row r="83" spans="1:13" ht="16.5" x14ac:dyDescent="0.3">
      <c r="A83" s="5" t="str">
        <f>'Exportations  (adap)'!B84</f>
        <v>Tubes; tuyaux et leurs accessoires, en matière plastique</v>
      </c>
      <c r="B83" s="6">
        <f>'Exportations  (adap)'!C84</f>
        <v>3181</v>
      </c>
      <c r="C83" s="6">
        <f>'Exportations  (adap)'!D84</f>
        <v>391994</v>
      </c>
      <c r="D83" s="6">
        <f>'Exportations  (adap)'!E84</f>
        <v>2159</v>
      </c>
      <c r="E83" s="6">
        <f>'Exportations  (adap)'!F84</f>
        <v>346464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 s="5" t="str">
        <f>'Exportations  (adap)'!B85</f>
        <v>Produits chimiques</v>
      </c>
      <c r="B84" s="6">
        <f>'Exportations  (adap)'!C85</f>
        <v>11752</v>
      </c>
      <c r="C84" s="6">
        <f>'Exportations  (adap)'!D85</f>
        <v>382489</v>
      </c>
      <c r="D84" s="6">
        <f>'Exportations  (adap)'!E85</f>
        <v>12884</v>
      </c>
      <c r="E84" s="6">
        <f>'Exportations  (adap)'!F85</f>
        <v>245900</v>
      </c>
      <c r="J84" s="4"/>
      <c r="K84" s="4"/>
      <c r="L84" s="4"/>
      <c r="M84" s="4"/>
    </row>
    <row r="85" spans="1:13" ht="16.5" x14ac:dyDescent="0.3">
      <c r="A85" s="5" t="str">
        <f>'Exportations  (adap)'!B86</f>
        <v>Papiers et cartons; ouvrages divers en papiers et cartons</v>
      </c>
      <c r="B85" s="6">
        <f>'Exportations  (adap)'!C86</f>
        <v>20382</v>
      </c>
      <c r="C85" s="6">
        <f>'Exportations  (adap)'!D86</f>
        <v>349519</v>
      </c>
      <c r="D85" s="6">
        <f>'Exportations  (adap)'!E86</f>
        <v>21903</v>
      </c>
      <c r="E85" s="6">
        <f>'Exportations  (adap)'!F86</f>
        <v>329725</v>
      </c>
      <c r="J85" s="4"/>
      <c r="K85" s="4"/>
      <c r="L85" s="4"/>
      <c r="M85" s="4"/>
    </row>
    <row r="86" spans="1:13" ht="16.5" x14ac:dyDescent="0.3">
      <c r="A86" s="5" t="str">
        <f>'Exportations  (adap)'!B87</f>
        <v>Matières plastiques et ouvrages divers en plastique</v>
      </c>
      <c r="B86" s="6">
        <f>'Exportations  (adap)'!C87</f>
        <v>16399</v>
      </c>
      <c r="C86" s="6">
        <f>'Exportations  (adap)'!D87</f>
        <v>291570</v>
      </c>
      <c r="D86" s="6">
        <f>'Exportations  (adap)'!E87</f>
        <v>12481</v>
      </c>
      <c r="E86" s="6">
        <f>'Exportations  (adap)'!F87</f>
        <v>238974</v>
      </c>
      <c r="J86" s="4"/>
      <c r="K86" s="4"/>
      <c r="L86" s="4"/>
      <c r="M86" s="4"/>
    </row>
    <row r="87" spans="1:13" ht="16.5" x14ac:dyDescent="0.3">
      <c r="A87" s="5" t="str">
        <f>'Exportations  (adap)'!B88</f>
        <v>Aluminium brut, déchets et poudres d'aluminium</v>
      </c>
      <c r="B87" s="6">
        <f>'Exportations  (adap)'!C88</f>
        <v>9706</v>
      </c>
      <c r="C87" s="6">
        <f>'Exportations  (adap)'!D88</f>
        <v>232113</v>
      </c>
      <c r="D87" s="6">
        <f>'Exportations  (adap)'!E88</f>
        <v>7345</v>
      </c>
      <c r="E87" s="6">
        <f>'Exportations  (adap)'!F88</f>
        <v>159538</v>
      </c>
      <c r="J87" s="4"/>
      <c r="K87" s="4"/>
      <c r="L87" s="4"/>
      <c r="M87" s="4"/>
    </row>
    <row r="88" spans="1:13" ht="16.5" x14ac:dyDescent="0.3">
      <c r="A88" s="5" t="str">
        <f>'Exportations  (adap)'!B89</f>
        <v>Ouvrages en pierres, platre, ciment, ou en matières similaires</v>
      </c>
      <c r="B88" s="6">
        <f>'Exportations  (adap)'!C89</f>
        <v>16952</v>
      </c>
      <c r="C88" s="6">
        <f>'Exportations  (adap)'!D89</f>
        <v>218075</v>
      </c>
      <c r="D88" s="6">
        <f>'Exportations  (adap)'!E89</f>
        <v>14922</v>
      </c>
      <c r="E88" s="6">
        <f>'Exportations  (adap)'!F89</f>
        <v>199065</v>
      </c>
      <c r="G88" s="4"/>
      <c r="H88" s="4"/>
      <c r="I88" s="4"/>
      <c r="J88" s="4"/>
      <c r="K88" s="4"/>
      <c r="L88" s="4"/>
      <c r="M88" s="4"/>
    </row>
    <row r="89" spans="1:13" ht="16.5" x14ac:dyDescent="0.3">
      <c r="A89" s="5" t="str">
        <f>'Exportations  (adap)'!B90</f>
        <v>Parties de chaussures</v>
      </c>
      <c r="B89" s="6">
        <f>'Exportations  (adap)'!C90</f>
        <v>943</v>
      </c>
      <c r="C89" s="6">
        <f>'Exportations  (adap)'!D90</f>
        <v>208533</v>
      </c>
      <c r="D89" s="6">
        <f>'Exportations  (adap)'!E90</f>
        <v>1083</v>
      </c>
      <c r="E89" s="6">
        <f>'Exportations  (adap)'!F90</f>
        <v>232474</v>
      </c>
      <c r="J89" s="4"/>
      <c r="K89" s="4"/>
      <c r="L89" s="4"/>
      <c r="M89" s="4"/>
    </row>
    <row r="90" spans="1:13" ht="16.5" x14ac:dyDescent="0.3">
      <c r="A90" s="5" t="str">
        <f>'Exportations  (adap)'!B91</f>
        <v>Verre et ouvrages en verre</v>
      </c>
      <c r="B90" s="6">
        <f>'Exportations  (adap)'!C91</f>
        <v>25049</v>
      </c>
      <c r="C90" s="6">
        <f>'Exportations  (adap)'!D91</f>
        <v>168686</v>
      </c>
      <c r="D90" s="6">
        <f>'Exportations  (adap)'!E91</f>
        <v>19224</v>
      </c>
      <c r="E90" s="6">
        <f>'Exportations  (adap)'!F91</f>
        <v>121125</v>
      </c>
      <c r="J90" s="4"/>
      <c r="K90" s="4"/>
      <c r="L90" s="4"/>
      <c r="M90" s="4"/>
    </row>
    <row r="91" spans="1:13" ht="16.5" x14ac:dyDescent="0.3">
      <c r="A91" s="5" t="str">
        <f>'Exportations  (adap)'!B92</f>
        <v>Produits céramiques</v>
      </c>
      <c r="B91" s="6">
        <f>'Exportations  (adap)'!C92</f>
        <v>5419</v>
      </c>
      <c r="C91" s="6">
        <f>'Exportations  (adap)'!D92</f>
        <v>124088</v>
      </c>
      <c r="D91" s="6">
        <f>'Exportations  (adap)'!E92</f>
        <v>7682</v>
      </c>
      <c r="E91" s="6">
        <f>'Exportations  (adap)'!F92</f>
        <v>142501</v>
      </c>
      <c r="J91" s="4"/>
      <c r="K91" s="4"/>
      <c r="L91" s="4"/>
      <c r="M91" s="4"/>
    </row>
    <row r="92" spans="1:13" ht="16.5" x14ac:dyDescent="0.3">
      <c r="A92" s="5" t="str">
        <f>'Exportations  (adap)'!B93</f>
        <v>Fils, barres et profilés en aluminium</v>
      </c>
      <c r="B92" s="6">
        <f>'Exportations  (adap)'!C93</f>
        <v>2499</v>
      </c>
      <c r="C92" s="6">
        <f>'Exportations  (adap)'!D93</f>
        <v>121341</v>
      </c>
      <c r="D92" s="6">
        <f>'Exportations  (adap)'!E93</f>
        <v>2802</v>
      </c>
      <c r="E92" s="6">
        <f>'Exportations  (adap)'!F93</f>
        <v>139774</v>
      </c>
      <c r="G92" s="4"/>
      <c r="H92" s="4"/>
      <c r="I92" s="4"/>
      <c r="J92" s="4"/>
      <c r="K92" s="4"/>
      <c r="L92" s="4"/>
      <c r="M92" s="4"/>
    </row>
    <row r="93" spans="1:13" ht="16.5" x14ac:dyDescent="0.3">
      <c r="A93" s="5" t="str">
        <f>'Exportations  (adap)'!B94</f>
        <v>Huiles essentielles, parfums et aromatisants</v>
      </c>
      <c r="B93" s="6">
        <f>'Exportations  (adap)'!C94</f>
        <v>293</v>
      </c>
      <c r="C93" s="6">
        <f>'Exportations  (adap)'!D94</f>
        <v>119286</v>
      </c>
      <c r="D93" s="6">
        <f>'Exportations  (adap)'!E94</f>
        <v>360</v>
      </c>
      <c r="E93" s="6">
        <f>'Exportations  (adap)'!F94</f>
        <v>122916</v>
      </c>
      <c r="J93" s="4"/>
      <c r="K93" s="4"/>
      <c r="L93" s="4"/>
      <c r="M93" s="4"/>
    </row>
    <row r="94" spans="1:13" ht="16.5" x14ac:dyDescent="0.3">
      <c r="A94" s="5" t="str">
        <f>'Exportations  (adap)'!B95</f>
        <v>Ciments, chaux et plâtre</v>
      </c>
      <c r="B94" s="6">
        <f>'Exportations  (adap)'!C95</f>
        <v>280394</v>
      </c>
      <c r="C94" s="6">
        <f>'Exportations  (adap)'!D95</f>
        <v>115488</v>
      </c>
      <c r="D94" s="6">
        <f>'Exportations  (adap)'!E95</f>
        <v>490933</v>
      </c>
      <c r="E94" s="6">
        <f>'Exportations  (adap)'!F95</f>
        <v>195963</v>
      </c>
      <c r="G94" s="4"/>
      <c r="H94" s="4"/>
      <c r="I94" s="4"/>
      <c r="J94" s="4"/>
      <c r="K94" s="4"/>
      <c r="L94" s="4"/>
      <c r="M94" s="4"/>
    </row>
    <row r="95" spans="1:13" ht="16.5" x14ac:dyDescent="0.3">
      <c r="A95" s="5" t="str">
        <f>'Exportations  (adap)'!B96</f>
        <v>Quincaillerie sauf de ménage</v>
      </c>
      <c r="B95" s="6">
        <f>'Exportations  (adap)'!C96</f>
        <v>338</v>
      </c>
      <c r="C95" s="6">
        <f>'Exportations  (adap)'!D96</f>
        <v>102613</v>
      </c>
      <c r="D95" s="6">
        <f>'Exportations  (adap)'!E96</f>
        <v>344</v>
      </c>
      <c r="E95" s="6">
        <f>'Exportations  (adap)'!F96</f>
        <v>96902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 s="5" t="str">
        <f>'Exportations  (adap)'!B97</f>
        <v>Tubes, tuyaux et autres ouvrages en aluminium</v>
      </c>
      <c r="B96" s="6">
        <f>'Exportations  (adap)'!C97</f>
        <v>743</v>
      </c>
      <c r="C96" s="6">
        <f>'Exportations  (adap)'!D97</f>
        <v>91481</v>
      </c>
      <c r="D96" s="6">
        <f>'Exportations  (adap)'!E97</f>
        <v>824</v>
      </c>
      <c r="E96" s="6">
        <f>'Exportations  (adap)'!F97</f>
        <v>49739</v>
      </c>
      <c r="J96" s="4"/>
      <c r="K96" s="4"/>
      <c r="L96" s="4"/>
      <c r="M96" s="4"/>
    </row>
    <row r="97" spans="1:13" ht="16.5" x14ac:dyDescent="0.3">
      <c r="A97" s="5" t="str">
        <f>'Exportations  (adap)'!B98</f>
        <v>Bois préparés et ouvrages en bois</v>
      </c>
      <c r="B97" s="6">
        <f>'Exportations  (adap)'!C98</f>
        <v>6795</v>
      </c>
      <c r="C97" s="6">
        <f>'Exportations  (adap)'!D98</f>
        <v>90762</v>
      </c>
      <c r="D97" s="6">
        <f>'Exportations  (adap)'!E98</f>
        <v>8365</v>
      </c>
      <c r="E97" s="6">
        <f>'Exportations  (adap)'!F98</f>
        <v>113919</v>
      </c>
      <c r="G97" s="4"/>
      <c r="H97" s="4"/>
      <c r="I97" s="4"/>
      <c r="J97" s="4"/>
      <c r="K97" s="4"/>
      <c r="L97" s="4"/>
      <c r="M97" s="4"/>
    </row>
    <row r="98" spans="1:13" ht="16.5" x14ac:dyDescent="0.3">
      <c r="A98" s="5" t="str">
        <f>'Exportations  (adap)'!B99</f>
        <v>Caoutchouc et ouvrages en caoutchouc</v>
      </c>
      <c r="B98" s="6">
        <f>'Exportations  (adap)'!C99</f>
        <v>1302</v>
      </c>
      <c r="C98" s="6">
        <f>'Exportations  (adap)'!D99</f>
        <v>74622</v>
      </c>
      <c r="D98" s="6">
        <f>'Exportations  (adap)'!E99</f>
        <v>1868</v>
      </c>
      <c r="E98" s="6">
        <f>'Exportations  (adap)'!F99</f>
        <v>205389</v>
      </c>
      <c r="J98" s="4"/>
      <c r="K98" s="4"/>
      <c r="L98" s="4"/>
      <c r="M98" s="4"/>
    </row>
    <row r="99" spans="1:13" ht="16.5" x14ac:dyDescent="0.3">
      <c r="A99" s="5" t="str">
        <f>'Exportations  (adap)'!B100</f>
        <v>Tapis et revêtements de sol</v>
      </c>
      <c r="B99" s="6">
        <f>'Exportations  (adap)'!C100</f>
        <v>314</v>
      </c>
      <c r="C99" s="6">
        <f>'Exportations  (adap)'!D100</f>
        <v>64858</v>
      </c>
      <c r="D99" s="6">
        <f>'Exportations  (adap)'!E100</f>
        <v>198</v>
      </c>
      <c r="E99" s="6">
        <f>'Exportations  (adap)'!F100</f>
        <v>55338</v>
      </c>
      <c r="J99" s="4"/>
      <c r="K99" s="4"/>
      <c r="L99" s="4"/>
      <c r="M99" s="4"/>
    </row>
    <row r="100" spans="1:13" ht="16.5" x14ac:dyDescent="0.3">
      <c r="A100" s="5" t="str">
        <f>'Exportations  (adap)'!B101</f>
        <v>Tissus imprégnés ou enduits de matières diverse</v>
      </c>
      <c r="B100" s="6">
        <f>'Exportations  (adap)'!C101</f>
        <v>996</v>
      </c>
      <c r="C100" s="6">
        <f>'Exportations  (adap)'!D101</f>
        <v>58685</v>
      </c>
      <c r="D100" s="6">
        <f>'Exportations  (adap)'!E101</f>
        <v>735</v>
      </c>
      <c r="E100" s="6">
        <f>'Exportations  (adap)'!F101</f>
        <v>50869</v>
      </c>
      <c r="J100" s="4"/>
      <c r="K100" s="4"/>
      <c r="L100" s="4"/>
      <c r="M100" s="4"/>
    </row>
    <row r="101" spans="1:13" ht="16.5" x14ac:dyDescent="0.3">
      <c r="A101" s="5" t="str">
        <f>'Exportations  (adap)'!B102</f>
        <v>Cuirs et peaux ayant subi une opération de tannage</v>
      </c>
      <c r="B101" s="6">
        <f>'Exportations  (adap)'!C102</f>
        <v>322</v>
      </c>
      <c r="C101" s="6">
        <f>'Exportations  (adap)'!D102</f>
        <v>48943</v>
      </c>
      <c r="D101" s="6">
        <f>'Exportations  (adap)'!E102</f>
        <v>553</v>
      </c>
      <c r="E101" s="6">
        <f>'Exportations  (adap)'!F102</f>
        <v>67279</v>
      </c>
      <c r="J101" s="4"/>
      <c r="K101" s="4"/>
      <c r="L101" s="4"/>
      <c r="M101" s="4"/>
    </row>
    <row r="102" spans="1:13" ht="16.5" x14ac:dyDescent="0.3">
      <c r="A102" s="5" t="str">
        <f>'Exportations  (adap)'!B103</f>
        <v>Accessoires de tuyauterie et construction métallique</v>
      </c>
      <c r="B102" s="6">
        <f>'Exportations  (adap)'!C103</f>
        <v>1565</v>
      </c>
      <c r="C102" s="6">
        <f>'Exportations  (adap)'!D103</f>
        <v>48523</v>
      </c>
      <c r="D102" s="6">
        <f>'Exportations  (adap)'!E103</f>
        <v>4544</v>
      </c>
      <c r="E102" s="6">
        <f>'Exportations  (adap)'!F103</f>
        <v>144714</v>
      </c>
      <c r="G102" s="4"/>
      <c r="H102" s="4"/>
      <c r="I102" s="4"/>
      <c r="J102" s="4"/>
      <c r="K102" s="4"/>
      <c r="L102" s="4"/>
      <c r="M102" s="4"/>
    </row>
    <row r="103" spans="1:13" ht="16.5" x14ac:dyDescent="0.3">
      <c r="A103" s="5" t="str">
        <f>'Exportations  (adap)'!B104</f>
        <v>Produits laminés plats, en fer ou en aciers non alliés</v>
      </c>
      <c r="B103" s="6">
        <f>'Exportations  (adap)'!C104</f>
        <v>6268</v>
      </c>
      <c r="C103" s="6">
        <f>'Exportations  (adap)'!D104</f>
        <v>44823</v>
      </c>
      <c r="D103" s="6">
        <f>'Exportations  (adap)'!E104</f>
        <v>10785</v>
      </c>
      <c r="E103" s="6">
        <f>'Exportations  (adap)'!F104</f>
        <v>73716</v>
      </c>
      <c r="J103" s="4"/>
      <c r="K103" s="4"/>
      <c r="L103" s="4"/>
      <c r="M103" s="4"/>
    </row>
    <row r="104" spans="1:13" ht="16.5" x14ac:dyDescent="0.3">
      <c r="A104" s="5" t="str">
        <f>'Exportations  (adap)'!B105</f>
        <v>Autres demi-produits</v>
      </c>
      <c r="B104" s="6">
        <f>'Exportations  (adap)'!C105</f>
        <v>8571</v>
      </c>
      <c r="C104" s="6">
        <f>'Exportations  (adap)'!D105</f>
        <v>371997</v>
      </c>
      <c r="D104" s="6">
        <f>'Exportations  (adap)'!E105</f>
        <v>18522</v>
      </c>
      <c r="E104" s="6">
        <f>'Exportations  (adap)'!F105</f>
        <v>528845</v>
      </c>
      <c r="J104" s="4"/>
      <c r="K104" s="4"/>
      <c r="L104" s="4"/>
      <c r="M104" s="4"/>
    </row>
    <row r="105" spans="1:13" x14ac:dyDescent="0.25">
      <c r="A105" s="2" t="str">
        <f>UPPER('Exportations  (adap)'!B106)</f>
        <v>PRODUITS FINIS D'EQUIPEMENT AGRICOLE</v>
      </c>
      <c r="B105" s="3">
        <f>'Exportations  (adap)'!C106</f>
        <v>293</v>
      </c>
      <c r="C105" s="3">
        <f>'Exportations  (adap)'!D106</f>
        <v>56251</v>
      </c>
      <c r="D105" s="3">
        <f>'Exportations  (adap)'!E106</f>
        <v>710</v>
      </c>
      <c r="E105" s="3">
        <f>'Exportations  (adap)'!F106</f>
        <v>76572</v>
      </c>
      <c r="G105" s="4"/>
      <c r="H105" s="4"/>
      <c r="I105" s="4"/>
      <c r="J105" s="4"/>
      <c r="K105" s="4"/>
      <c r="L105" s="4"/>
      <c r="M105" s="4"/>
    </row>
    <row r="106" spans="1:13" ht="16.5" x14ac:dyDescent="0.3">
      <c r="A106" s="5" t="str">
        <f>'Exportations  (adap)'!B107</f>
        <v>Machines et outils agricoles</v>
      </c>
      <c r="B106" s="6">
        <f>'Exportations  (adap)'!C107</f>
        <v>134</v>
      </c>
      <c r="C106" s="6">
        <f>'Exportations  (adap)'!D107</f>
        <v>6257</v>
      </c>
      <c r="D106" s="6">
        <f>'Exportations  (adap)'!E107</f>
        <v>572</v>
      </c>
      <c r="E106" s="6">
        <f>'Exportations  (adap)'!F107</f>
        <v>26716</v>
      </c>
      <c r="J106" s="4"/>
      <c r="K106" s="4"/>
      <c r="L106" s="4"/>
      <c r="M106" s="4"/>
    </row>
    <row r="107" spans="1:13" ht="16.5" x14ac:dyDescent="0.3">
      <c r="A107" s="5" t="str">
        <f>'Exportations  (adap)'!B108</f>
        <v>Autres produits finis d'équipement agricole</v>
      </c>
      <c r="B107" s="6">
        <f>'Exportations  (adap)'!C108</f>
        <v>159</v>
      </c>
      <c r="C107" s="6">
        <f>'Exportations  (adap)'!D108</f>
        <v>49994</v>
      </c>
      <c r="D107" s="6">
        <f>'Exportations  (adap)'!E108</f>
        <v>138</v>
      </c>
      <c r="E107" s="6">
        <f>'Exportations  (adap)'!F108</f>
        <v>49856</v>
      </c>
      <c r="G107" s="4"/>
      <c r="H107" s="4"/>
      <c r="I107" s="4"/>
      <c r="J107" s="4"/>
      <c r="K107" s="4"/>
      <c r="L107" s="4"/>
      <c r="M107" s="4"/>
    </row>
    <row r="108" spans="1:13" x14ac:dyDescent="0.25">
      <c r="A108" s="2" t="str">
        <f>UPPER('Exportations  (adap)'!B109)</f>
        <v>PRODUITS FINIS D'EQUIPEMENT INDUSTRIEL</v>
      </c>
      <c r="B108" s="3">
        <f>'Exportations  (adap)'!C109</f>
        <v>156262</v>
      </c>
      <c r="C108" s="3">
        <f>'Exportations  (adap)'!D109</f>
        <v>38438244</v>
      </c>
      <c r="D108" s="3">
        <f>'Exportations  (adap)'!E109</f>
        <v>125335</v>
      </c>
      <c r="E108" s="3">
        <f>'Exportations  (adap)'!F109</f>
        <v>32280725</v>
      </c>
      <c r="J108" s="4"/>
      <c r="K108" s="4"/>
      <c r="L108" s="4"/>
      <c r="M108" s="4"/>
    </row>
    <row r="109" spans="1:13" ht="16.5" x14ac:dyDescent="0.3">
      <c r="A109" s="5" t="str">
        <f>'Exportations  (adap)'!B110</f>
        <v>Fils, câbles et autres conducteurs isolés pour l'électricité</v>
      </c>
      <c r="B109" s="6">
        <f>'Exportations  (adap)'!C110</f>
        <v>96018</v>
      </c>
      <c r="C109" s="6">
        <f>'Exportations  (adap)'!D110</f>
        <v>21767839</v>
      </c>
      <c r="D109" s="6">
        <f>'Exportations  (adap)'!E110</f>
        <v>86616</v>
      </c>
      <c r="E109" s="6">
        <f>'Exportations  (adap)'!F110</f>
        <v>17984497</v>
      </c>
      <c r="J109" s="4"/>
      <c r="K109" s="4"/>
      <c r="L109" s="4"/>
      <c r="M109" s="4"/>
    </row>
    <row r="110" spans="1:13" ht="16.5" x14ac:dyDescent="0.3">
      <c r="A110" s="5" t="str">
        <f>'Exportations  (adap)'!B111</f>
        <v>Parties d'avions et d'autres véhicules aériens ou spatiaux</v>
      </c>
      <c r="B110" s="6">
        <f>'Exportations  (adap)'!C111</f>
        <v>1444</v>
      </c>
      <c r="C110" s="6">
        <f>'Exportations  (adap)'!D111</f>
        <v>7010528</v>
      </c>
      <c r="D110" s="6">
        <f>'Exportations  (adap)'!E111</f>
        <v>1211</v>
      </c>
      <c r="E110" s="6">
        <f>'Exportations  (adap)'!F111</f>
        <v>5843665</v>
      </c>
      <c r="J110" s="4"/>
      <c r="K110" s="4"/>
      <c r="L110" s="4"/>
      <c r="M110" s="4"/>
    </row>
    <row r="111" spans="1:13" ht="16.5" x14ac:dyDescent="0.3">
      <c r="A111" s="5" t="str">
        <f>'Exportations  (adap)'!B112</f>
        <v>Appareils pour la coupure ou la connexion des circuits électriques et résistances</v>
      </c>
      <c r="B111" s="6">
        <f>'Exportations  (adap)'!C112</f>
        <v>7426</v>
      </c>
      <c r="C111" s="6">
        <f>'Exportations  (adap)'!D112</f>
        <v>3922408</v>
      </c>
      <c r="D111" s="6">
        <f>'Exportations  (adap)'!E112</f>
        <v>6980</v>
      </c>
      <c r="E111" s="6">
        <f>'Exportations  (adap)'!F112</f>
        <v>3871880</v>
      </c>
      <c r="J111" s="4"/>
      <c r="K111" s="4"/>
      <c r="L111" s="4"/>
      <c r="M111" s="4"/>
    </row>
    <row r="112" spans="1:13" ht="16.5" x14ac:dyDescent="0.3">
      <c r="A112" s="5" t="str">
        <f>'Exportations  (adap)'!B113</f>
        <v>Bandages et pneumatiques</v>
      </c>
      <c r="B112" s="6">
        <f>'Exportations  (adap)'!C113</f>
        <v>25243</v>
      </c>
      <c r="C112" s="6">
        <f>'Exportations  (adap)'!D113</f>
        <v>645272</v>
      </c>
      <c r="D112" s="6">
        <f>'Exportations  (adap)'!E113</f>
        <v>2126</v>
      </c>
      <c r="E112" s="6">
        <f>'Exportations  (adap)'!F113</f>
        <v>61031</v>
      </c>
      <c r="J112" s="4"/>
      <c r="K112" s="4"/>
      <c r="L112" s="4"/>
      <c r="M112" s="4"/>
    </row>
    <row r="113" spans="1:13" ht="16.5" x14ac:dyDescent="0.3">
      <c r="A113" s="5" t="str">
        <f>'Exportations  (adap)'!B114</f>
        <v>Moteurs à pistons; autres moteurs et leurs parties</v>
      </c>
      <c r="B113" s="6">
        <f>'Exportations  (adap)'!C114</f>
        <v>2289</v>
      </c>
      <c r="C113" s="6">
        <f>'Exportations  (adap)'!D114</f>
        <v>499809</v>
      </c>
      <c r="D113" s="6">
        <f>'Exportations  (adap)'!E114</f>
        <v>1347</v>
      </c>
      <c r="E113" s="6">
        <f>'Exportations  (adap)'!F114</f>
        <v>387455</v>
      </c>
      <c r="J113" s="4"/>
      <c r="K113" s="4"/>
      <c r="L113" s="4"/>
      <c r="M113" s="4"/>
    </row>
    <row r="114" spans="1:13" ht="16.5" x14ac:dyDescent="0.3">
      <c r="A114" s="5" t="str">
        <f>'Exportations  (adap)'!B115</f>
        <v>Appareils électriques pour la téléphonie ou la télégraphie par fil</v>
      </c>
      <c r="B114" s="6">
        <f>'Exportations  (adap)'!C115</f>
        <v>145</v>
      </c>
      <c r="C114" s="6">
        <f>'Exportations  (adap)'!D115</f>
        <v>496007</v>
      </c>
      <c r="D114" s="6">
        <f>'Exportations  (adap)'!E115</f>
        <v>137</v>
      </c>
      <c r="E114" s="6">
        <f>'Exportations  (adap)'!F115</f>
        <v>675591</v>
      </c>
      <c r="G114" s="4"/>
      <c r="H114" s="4"/>
      <c r="I114" s="4"/>
      <c r="J114" s="4"/>
      <c r="K114" s="4"/>
      <c r="L114" s="4"/>
      <c r="M114" s="4"/>
    </row>
    <row r="115" spans="1:13" ht="16.5" x14ac:dyDescent="0.3">
      <c r="A115" s="5" t="str">
        <f>'Exportations  (adap)'!B116</f>
        <v>Circuits intégrés et micro-assemblages électroniques</v>
      </c>
      <c r="B115" s="6">
        <f>'Exportations  (adap)'!C116</f>
        <v>241</v>
      </c>
      <c r="C115" s="6">
        <f>'Exportations  (adap)'!D116</f>
        <v>421411</v>
      </c>
      <c r="D115" s="6">
        <f>'Exportations  (adap)'!E116</f>
        <v>687</v>
      </c>
      <c r="E115" s="6">
        <f>'Exportations  (adap)'!F116</f>
        <v>666515</v>
      </c>
      <c r="J115" s="4"/>
      <c r="K115" s="4"/>
      <c r="L115" s="4"/>
      <c r="M115" s="4"/>
    </row>
    <row r="116" spans="1:13" ht="16.5" x14ac:dyDescent="0.3">
      <c r="A116" s="5" t="str">
        <f>'Exportations  (adap)'!B117</f>
        <v>Voitures utilitaires</v>
      </c>
      <c r="B116" s="6">
        <f>'Exportations  (adap)'!C117</f>
        <v>1926</v>
      </c>
      <c r="C116" s="6">
        <f>'Exportations  (adap)'!D117</f>
        <v>340358</v>
      </c>
      <c r="D116" s="6">
        <f>'Exportations  (adap)'!E117</f>
        <v>2372</v>
      </c>
      <c r="E116" s="6">
        <f>'Exportations  (adap)'!F117</f>
        <v>373734</v>
      </c>
      <c r="G116" s="4"/>
      <c r="H116" s="4"/>
      <c r="I116" s="4"/>
      <c r="J116" s="4"/>
      <c r="K116" s="4"/>
      <c r="L116" s="4"/>
      <c r="M116" s="4"/>
    </row>
    <row r="117" spans="1:13" ht="16.5" x14ac:dyDescent="0.3">
      <c r="A117" s="5" t="str">
        <f>'Exportations  (adap)'!B118</f>
        <v>Transformatreurs et convertisseurs électriques</v>
      </c>
      <c r="B117" s="6">
        <f>'Exportations  (adap)'!C118</f>
        <v>1018</v>
      </c>
      <c r="C117" s="6">
        <f>'Exportations  (adap)'!D118</f>
        <v>312027</v>
      </c>
      <c r="D117" s="6">
        <f>'Exportations  (adap)'!E118</f>
        <v>1217</v>
      </c>
      <c r="E117" s="6">
        <f>'Exportations  (adap)'!F118</f>
        <v>163653</v>
      </c>
      <c r="J117" s="4"/>
      <c r="K117" s="4"/>
      <c r="L117" s="4"/>
      <c r="M117" s="4"/>
    </row>
    <row r="118" spans="1:13" ht="16.5" x14ac:dyDescent="0.3">
      <c r="A118" s="5" t="str">
        <f>'Exportations  (adap)'!B119</f>
        <v>Appareils émetteurs; récepteurs; pour la radiotéléphonie, la radiotélégraphie</v>
      </c>
      <c r="B118" s="6">
        <f>'Exportations  (adap)'!C119</f>
        <v>37</v>
      </c>
      <c r="C118" s="6">
        <f>'Exportations  (adap)'!D119</f>
        <v>301937</v>
      </c>
      <c r="D118" s="6">
        <f>'Exportations  (adap)'!E119</f>
        <v>2</v>
      </c>
      <c r="E118" s="6">
        <f>'Exportations  (adap)'!F119</f>
        <v>6468</v>
      </c>
      <c r="J118" s="4"/>
      <c r="K118" s="4"/>
      <c r="L118" s="4"/>
      <c r="M118" s="4"/>
    </row>
    <row r="119" spans="1:13" ht="16.5" x14ac:dyDescent="0.3">
      <c r="A119" s="5" t="str">
        <f>'Exportations  (adap)'!B120</f>
        <v>Pompes et compresseurs</v>
      </c>
      <c r="B119" s="6">
        <f>'Exportations  (adap)'!C120</f>
        <v>1852</v>
      </c>
      <c r="C119" s="6">
        <f>'Exportations  (adap)'!D120</f>
        <v>253105</v>
      </c>
      <c r="D119" s="6">
        <f>'Exportations  (adap)'!E120</f>
        <v>236</v>
      </c>
      <c r="E119" s="6">
        <f>'Exportations  (adap)'!F120</f>
        <v>33413</v>
      </c>
      <c r="J119" s="4"/>
      <c r="K119" s="4"/>
      <c r="L119" s="4"/>
      <c r="M119" s="4"/>
    </row>
    <row r="120" spans="1:13" ht="16.5" x14ac:dyDescent="0.3">
      <c r="A120" s="5" t="str">
        <f>'Exportations  (adap)'!B121</f>
        <v>Avions et autres véhicules aériens ou spatiaux</v>
      </c>
      <c r="B120" s="6">
        <f>'Exportations  (adap)'!C121</f>
        <v>196</v>
      </c>
      <c r="C120" s="6">
        <f>'Exportations  (adap)'!D121</f>
        <v>250419</v>
      </c>
      <c r="D120" s="6">
        <f>'Exportations  (adap)'!E121</f>
        <v>8</v>
      </c>
      <c r="E120" s="6">
        <f>'Exportations  (adap)'!F121</f>
        <v>29900</v>
      </c>
      <c r="J120" s="4"/>
      <c r="K120" s="4"/>
      <c r="L120" s="4"/>
      <c r="M120" s="4"/>
    </row>
    <row r="121" spans="1:13" ht="16.5" x14ac:dyDescent="0.3">
      <c r="A121" s="5" t="str">
        <f>'Exportations  (adap)'!B122</f>
        <v>Réservoirs, bouteilles et fûts métalliques</v>
      </c>
      <c r="B121" s="6">
        <f>'Exportations  (adap)'!C122</f>
        <v>3365</v>
      </c>
      <c r="C121" s="6">
        <f>'Exportations  (adap)'!D122</f>
        <v>238542</v>
      </c>
      <c r="D121" s="6">
        <f>'Exportations  (adap)'!E122</f>
        <v>3473</v>
      </c>
      <c r="E121" s="6">
        <f>'Exportations  (adap)'!F122</f>
        <v>244518</v>
      </c>
      <c r="J121" s="4"/>
      <c r="K121" s="4"/>
      <c r="L121" s="4"/>
      <c r="M121" s="4"/>
    </row>
    <row r="122" spans="1:13" ht="16.5" x14ac:dyDescent="0.3">
      <c r="A122" s="5" t="str">
        <f>'Exportations  (adap)'!B123</f>
        <v>Moteurs et machines génératrices, électriques,</v>
      </c>
      <c r="B122" s="6">
        <f>'Exportations  (adap)'!C123</f>
        <v>1084</v>
      </c>
      <c r="C122" s="6">
        <f>'Exportations  (adap)'!D123</f>
        <v>231369</v>
      </c>
      <c r="D122" s="6">
        <f>'Exportations  (adap)'!E123</f>
        <v>633</v>
      </c>
      <c r="E122" s="6">
        <f>'Exportations  (adap)'!F123</f>
        <v>111841</v>
      </c>
      <c r="G122" s="4"/>
      <c r="H122" s="4"/>
      <c r="I122" s="4"/>
      <c r="J122" s="4"/>
      <c r="K122" s="4"/>
      <c r="L122" s="4"/>
      <c r="M122" s="4"/>
    </row>
    <row r="123" spans="1:13" ht="16.5" x14ac:dyDescent="0.3">
      <c r="A123" s="5" t="str">
        <f>'Exportations  (adap)'!B124</f>
        <v>Groupes pour le conditionnement de l'air</v>
      </c>
      <c r="B123" s="6">
        <f>'Exportations  (adap)'!C124</f>
        <v>1745</v>
      </c>
      <c r="C123" s="6">
        <f>'Exportations  (adap)'!D124</f>
        <v>220638</v>
      </c>
      <c r="D123" s="6">
        <f>'Exportations  (adap)'!E124</f>
        <v>2411</v>
      </c>
      <c r="E123" s="6">
        <f>'Exportations  (adap)'!F124</f>
        <v>295753</v>
      </c>
      <c r="J123" s="4"/>
      <c r="K123" s="4"/>
      <c r="L123" s="4"/>
      <c r="M123" s="4"/>
    </row>
    <row r="124" spans="1:13" ht="16.5" x14ac:dyDescent="0.3">
      <c r="A124" s="5" t="str">
        <f>'Exportations  (adap)'!B125</f>
        <v>Turboréacteurs et turbopropulseurs et leurs parties</v>
      </c>
      <c r="B124" s="6">
        <f>'Exportations  (adap)'!C125</f>
        <v>48</v>
      </c>
      <c r="C124" s="6">
        <f>'Exportations  (adap)'!D125</f>
        <v>211413</v>
      </c>
      <c r="D124" s="6">
        <f>'Exportations  (adap)'!E125</f>
        <v>32</v>
      </c>
      <c r="E124" s="6">
        <f>'Exportations  (adap)'!F125</f>
        <v>146130</v>
      </c>
      <c r="J124" s="4"/>
      <c r="K124" s="4"/>
      <c r="L124" s="4"/>
      <c r="M124" s="4"/>
    </row>
    <row r="125" spans="1:13" ht="16.5" x14ac:dyDescent="0.3">
      <c r="A125" s="5" t="str">
        <f>'Exportations  (adap)'!B126</f>
        <v>Centrifugeuses et appareils pour filtration des liquides ou des gaz</v>
      </c>
      <c r="B125" s="6">
        <f>'Exportations  (adap)'!C126</f>
        <v>1240</v>
      </c>
      <c r="C125" s="6">
        <f>'Exportations  (adap)'!D126</f>
        <v>207526</v>
      </c>
      <c r="D125" s="6">
        <f>'Exportations  (adap)'!E126</f>
        <v>995</v>
      </c>
      <c r="E125" s="6">
        <f>'Exportations  (adap)'!F126</f>
        <v>176137</v>
      </c>
      <c r="G125" s="4"/>
      <c r="H125" s="4"/>
      <c r="I125" s="4"/>
      <c r="J125" s="4"/>
      <c r="K125" s="4"/>
      <c r="L125" s="4"/>
      <c r="M125" s="4"/>
    </row>
    <row r="126" spans="1:13" ht="16.5" x14ac:dyDescent="0.3">
      <c r="A126" s="5" t="str">
        <f>'Exportations  (adap)'!B127</f>
        <v>Machines et appareils divers</v>
      </c>
      <c r="B126" s="6">
        <f>'Exportations  (adap)'!C127</f>
        <v>818</v>
      </c>
      <c r="C126" s="6">
        <f>'Exportations  (adap)'!D127</f>
        <v>163924</v>
      </c>
      <c r="D126" s="6">
        <f>'Exportations  (adap)'!E127</f>
        <v>1670</v>
      </c>
      <c r="E126" s="6">
        <f>'Exportations  (adap)'!F127</f>
        <v>138249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 s="5" t="str">
        <f>'Exportations  (adap)'!B128</f>
        <v>Instruments de mesure, de controle ou de précisions</v>
      </c>
      <c r="B127" s="6">
        <f>'Exportations  (adap)'!C128</f>
        <v>189</v>
      </c>
      <c r="C127" s="6">
        <f>'Exportations  (adap)'!D128</f>
        <v>105179</v>
      </c>
      <c r="D127" s="6">
        <f>'Exportations  (adap)'!E128</f>
        <v>230</v>
      </c>
      <c r="E127" s="6">
        <f>'Exportations  (adap)'!F128</f>
        <v>88867</v>
      </c>
      <c r="J127" s="4"/>
      <c r="K127" s="4"/>
      <c r="L127" s="4"/>
      <c r="M127" s="4"/>
    </row>
    <row r="128" spans="1:13" ht="16.5" x14ac:dyDescent="0.3">
      <c r="A128" s="5" t="str">
        <f>'Exportations  (adap)'!B129</f>
        <v>Machines et appareils servant à l'impression</v>
      </c>
      <c r="B128" s="6">
        <f>'Exportations  (adap)'!C129</f>
        <v>426</v>
      </c>
      <c r="C128" s="6">
        <f>'Exportations  (adap)'!D129</f>
        <v>99933</v>
      </c>
      <c r="D128" s="6">
        <f>'Exportations  (adap)'!E129</f>
        <v>418</v>
      </c>
      <c r="E128" s="6">
        <f>'Exportations  (adap)'!F129</f>
        <v>85544</v>
      </c>
      <c r="J128" s="4"/>
      <c r="K128" s="4"/>
      <c r="L128" s="4"/>
      <c r="M128" s="4"/>
    </row>
    <row r="129" spans="1:13" ht="16.5" x14ac:dyDescent="0.3">
      <c r="A129" s="5" t="str">
        <f>'Exportations  (adap)'!B130</f>
        <v>Instruments et appareils médico-chirurgicaux</v>
      </c>
      <c r="B129" s="6">
        <f>'Exportations  (adap)'!C130</f>
        <v>190</v>
      </c>
      <c r="C129" s="6">
        <f>'Exportations  (adap)'!D130</f>
        <v>87192</v>
      </c>
      <c r="D129" s="6">
        <f>'Exportations  (adap)'!E130</f>
        <v>217</v>
      </c>
      <c r="E129" s="6">
        <f>'Exportations  (adap)'!F130</f>
        <v>73666</v>
      </c>
      <c r="J129" s="4"/>
      <c r="K129" s="4"/>
      <c r="L129" s="4"/>
      <c r="M129" s="4"/>
    </row>
    <row r="130" spans="1:13" ht="16.5" x14ac:dyDescent="0.3">
      <c r="A130" s="5" t="str">
        <f>'Exportations  (adap)'!B131</f>
        <v>Articles textiles d'emballage</v>
      </c>
      <c r="B130" s="6">
        <f>'Exportations  (adap)'!C131</f>
        <v>2557</v>
      </c>
      <c r="C130" s="6">
        <f>'Exportations  (adap)'!D131</f>
        <v>73772</v>
      </c>
      <c r="D130" s="6">
        <f>'Exportations  (adap)'!E131</f>
        <v>2625</v>
      </c>
      <c r="E130" s="6">
        <f>'Exportations  (adap)'!F131</f>
        <v>68741</v>
      </c>
      <c r="J130" s="4"/>
      <c r="K130" s="4"/>
      <c r="L130" s="4"/>
      <c r="M130" s="4"/>
    </row>
    <row r="131" spans="1:13" ht="16.5" x14ac:dyDescent="0.3">
      <c r="A131" s="5" t="str">
        <f>'Exportations  (adap)'!B132</f>
        <v>Parties de machines ou d'appareils ne comportant pas de connexions électriques</v>
      </c>
      <c r="B131" s="6">
        <f>'Exportations  (adap)'!C132</f>
        <v>216</v>
      </c>
      <c r="C131" s="6">
        <f>'Exportations  (adap)'!D132</f>
        <v>46960</v>
      </c>
      <c r="D131" s="6">
        <f>'Exportations  (adap)'!E132</f>
        <v>245</v>
      </c>
      <c r="E131" s="6">
        <f>'Exportations  (adap)'!F132</f>
        <v>41045</v>
      </c>
      <c r="J131" s="4"/>
      <c r="K131" s="4"/>
      <c r="L131" s="4"/>
      <c r="M131" s="4"/>
    </row>
    <row r="132" spans="1:13" ht="16.5" x14ac:dyDescent="0.3">
      <c r="A132" s="5" t="str">
        <f>'Exportations  (adap)'!B133</f>
        <v>Outils de métier</v>
      </c>
      <c r="B132" s="6">
        <f>'Exportations  (adap)'!C133</f>
        <v>598</v>
      </c>
      <c r="C132" s="6">
        <f>'Exportations  (adap)'!D133</f>
        <v>38236</v>
      </c>
      <c r="D132" s="6">
        <f>'Exportations  (adap)'!E133</f>
        <v>109</v>
      </c>
      <c r="E132" s="6">
        <f>'Exportations  (adap)'!F133</f>
        <v>15239</v>
      </c>
      <c r="G132" s="4"/>
      <c r="H132" s="4"/>
      <c r="I132" s="4"/>
      <c r="J132" s="4"/>
      <c r="K132" s="4"/>
      <c r="L132" s="4"/>
      <c r="M132" s="4"/>
    </row>
    <row r="133" spans="1:13" ht="16.5" x14ac:dyDescent="0.3">
      <c r="A133" s="5" t="str">
        <f>'Exportations  (adap)'!B134</f>
        <v>Sous systèmes électroniques</v>
      </c>
      <c r="B133" s="6">
        <f>'Exportations  (adap)'!C134</f>
        <v>19</v>
      </c>
      <c r="C133" s="6">
        <f>'Exportations  (adap)'!D134</f>
        <v>36486</v>
      </c>
      <c r="D133" s="6">
        <f>'Exportations  (adap)'!E134</f>
        <v>17</v>
      </c>
      <c r="E133" s="6">
        <f>'Exportations  (adap)'!F134</f>
        <v>28853</v>
      </c>
      <c r="J133" s="4"/>
      <c r="K133" s="4"/>
      <c r="L133" s="4"/>
      <c r="M133" s="4"/>
    </row>
    <row r="134" spans="1:13" ht="16.5" x14ac:dyDescent="0.3">
      <c r="A134" s="5" t="str">
        <f>'Exportations  (adap)'!B135</f>
        <v>Moules, modèles et plaques de fond pour moules</v>
      </c>
      <c r="B134" s="6">
        <f>'Exportations  (adap)'!C135</f>
        <v>317</v>
      </c>
      <c r="C134" s="6">
        <f>'Exportations  (adap)'!D135</f>
        <v>35913</v>
      </c>
      <c r="D134" s="6">
        <f>'Exportations  (adap)'!E135</f>
        <v>262</v>
      </c>
      <c r="E134" s="6">
        <f>'Exportations  (adap)'!F135</f>
        <v>25791</v>
      </c>
      <c r="J134" s="4"/>
      <c r="K134" s="4"/>
      <c r="L134" s="4"/>
      <c r="M134" s="4"/>
    </row>
    <row r="135" spans="1:13" ht="16.5" x14ac:dyDescent="0.3">
      <c r="A135" s="5" t="str">
        <f>'Exportations  (adap)'!B136</f>
        <v>Piles, batteries de piles et acumulateurs électriques</v>
      </c>
      <c r="B135" s="6">
        <f>'Exportations  (adap)'!C136</f>
        <v>1242</v>
      </c>
      <c r="C135" s="6">
        <f>'Exportations  (adap)'!D136</f>
        <v>34822</v>
      </c>
      <c r="D135" s="6">
        <f>'Exportations  (adap)'!E136</f>
        <v>1407</v>
      </c>
      <c r="E135" s="6">
        <f>'Exportations  (adap)'!F136</f>
        <v>40895</v>
      </c>
      <c r="J135" s="4"/>
      <c r="K135" s="4"/>
      <c r="L135" s="4"/>
      <c r="M135" s="4"/>
    </row>
    <row r="136" spans="1:13" ht="16.5" x14ac:dyDescent="0.3">
      <c r="A136" s="5" t="str">
        <f>'Exportations  (adap)'!B137</f>
        <v>Appareils de réception, enregistrement ou reproduction du son et de l'image</v>
      </c>
      <c r="B136" s="6">
        <f>'Exportations  (adap)'!C137</f>
        <v>10</v>
      </c>
      <c r="C136" s="6">
        <f>'Exportations  (adap)'!D137</f>
        <v>31500</v>
      </c>
      <c r="D136" s="6">
        <f>'Exportations  (adap)'!E137</f>
        <v>7</v>
      </c>
      <c r="E136" s="6">
        <f>'Exportations  (adap)'!F137</f>
        <v>27888</v>
      </c>
      <c r="G136" s="4"/>
      <c r="H136" s="4"/>
      <c r="I136" s="4"/>
      <c r="J136" s="4"/>
      <c r="K136" s="4"/>
      <c r="L136" s="4"/>
      <c r="M136" s="4"/>
    </row>
    <row r="137" spans="1:13" ht="16.5" x14ac:dyDescent="0.3">
      <c r="A137" s="5" t="str">
        <f>'Exportations  (adap)'!B138</f>
        <v>Articles divers en caoutchouc</v>
      </c>
      <c r="B137" s="6">
        <f>'Exportations  (adap)'!C138</f>
        <v>265</v>
      </c>
      <c r="C137" s="6">
        <f>'Exportations  (adap)'!D138</f>
        <v>28506</v>
      </c>
      <c r="D137" s="6">
        <f>'Exportations  (adap)'!E138</f>
        <v>281</v>
      </c>
      <c r="E137" s="6">
        <f>'Exportations  (adap)'!F138</f>
        <v>31945</v>
      </c>
      <c r="J137" s="4"/>
      <c r="K137" s="4"/>
      <c r="L137" s="4"/>
      <c r="M137" s="4"/>
    </row>
    <row r="138" spans="1:13" ht="16.5" x14ac:dyDescent="0.3">
      <c r="A138" s="5" t="str">
        <f>'Exportations  (adap)'!B139</f>
        <v>Meubles; mobilier medico-chirurgical; articles de literie et appareils d'eclairage</v>
      </c>
      <c r="B138" s="6">
        <f>'Exportations  (adap)'!C139</f>
        <v>182</v>
      </c>
      <c r="C138" s="6">
        <f>'Exportations  (adap)'!D139</f>
        <v>25012</v>
      </c>
      <c r="D138" s="6">
        <f>'Exportations  (adap)'!E139</f>
        <v>225</v>
      </c>
      <c r="E138" s="6">
        <f>'Exportations  (adap)'!F139</f>
        <v>28609</v>
      </c>
      <c r="J138" s="4"/>
      <c r="K138" s="4"/>
      <c r="L138" s="4"/>
      <c r="M138" s="4"/>
    </row>
    <row r="139" spans="1:13" ht="16.5" x14ac:dyDescent="0.3">
      <c r="A139" s="5" t="str">
        <f>'Exportations  (adap)'!B140</f>
        <v>Autres produits finis d'équipement industriel</v>
      </c>
      <c r="B139" s="6">
        <f>'Exportations  (adap)'!C140</f>
        <v>3916</v>
      </c>
      <c r="C139" s="6">
        <f>'Exportations  (adap)'!D140</f>
        <v>300201</v>
      </c>
      <c r="D139" s="6">
        <f>'Exportations  (adap)'!E140</f>
        <v>7139</v>
      </c>
      <c r="E139" s="6">
        <f>'Exportations  (adap)'!F140</f>
        <v>513212</v>
      </c>
      <c r="J139" s="4"/>
      <c r="K139" s="4"/>
      <c r="L139" s="4"/>
      <c r="M139" s="4"/>
    </row>
    <row r="140" spans="1:13" x14ac:dyDescent="0.25">
      <c r="A140" s="2" t="str">
        <f>UPPER('Exportations  (adap)'!B141)</f>
        <v>PRODUITS FINIS DE CONSOMMATION</v>
      </c>
      <c r="B140" s="3">
        <f>'Exportations  (adap)'!C141</f>
        <v>425621</v>
      </c>
      <c r="C140" s="3">
        <f>'Exportations  (adap)'!D141</f>
        <v>51439204</v>
      </c>
      <c r="D140" s="3">
        <f>'Exportations  (adap)'!E141</f>
        <v>387797</v>
      </c>
      <c r="E140" s="3">
        <f>'Exportations  (adap)'!F141</f>
        <v>45777783</v>
      </c>
      <c r="J140" s="4"/>
      <c r="K140" s="4"/>
      <c r="L140" s="4"/>
      <c r="M140" s="4"/>
    </row>
    <row r="141" spans="1:13" ht="16.5" x14ac:dyDescent="0.3">
      <c r="A141" s="5" t="str">
        <f>'Exportations  (adap)'!B142</f>
        <v>Voitures de tourisme</v>
      </c>
      <c r="B141" s="6">
        <f>'Exportations  (adap)'!C142</f>
        <v>185583</v>
      </c>
      <c r="C141" s="6">
        <f>'Exportations  (adap)'!D142</f>
        <v>23024034</v>
      </c>
      <c r="D141" s="6">
        <f>'Exportations  (adap)'!E142</f>
        <v>149383</v>
      </c>
      <c r="E141" s="6">
        <f>'Exportations  (adap)'!F142</f>
        <v>17061253</v>
      </c>
      <c r="J141" s="4"/>
      <c r="K141" s="4"/>
      <c r="L141" s="4"/>
      <c r="M141" s="4"/>
    </row>
    <row r="142" spans="1:13" ht="16.5" x14ac:dyDescent="0.3">
      <c r="A142" s="5" t="str">
        <f>'Exportations  (adap)'!B143</f>
        <v>Vêtements confectionnes</v>
      </c>
      <c r="B142" s="6">
        <f>'Exportations  (adap)'!C143</f>
        <v>25554</v>
      </c>
      <c r="C142" s="6">
        <f>'Exportations  (adap)'!D143</f>
        <v>9159021</v>
      </c>
      <c r="D142" s="6">
        <f>'Exportations  (adap)'!E143</f>
        <v>28475</v>
      </c>
      <c r="E142" s="6">
        <f>'Exportations  (adap)'!F143</f>
        <v>9755540</v>
      </c>
      <c r="J142" s="4"/>
      <c r="K142" s="4"/>
      <c r="L142" s="4"/>
      <c r="M142" s="4"/>
    </row>
    <row r="143" spans="1:13" ht="16.5" x14ac:dyDescent="0.3">
      <c r="A143" s="5" t="str">
        <f>'Exportations  (adap)'!B144</f>
        <v>Parties et pièces pour voitures et véhicules de tourisme</v>
      </c>
      <c r="B143" s="6">
        <f>'Exportations  (adap)'!C144</f>
        <v>73585</v>
      </c>
      <c r="C143" s="6">
        <f>'Exportations  (adap)'!D144</f>
        <v>5670440</v>
      </c>
      <c r="D143" s="6">
        <f>'Exportations  (adap)'!E144</f>
        <v>85979</v>
      </c>
      <c r="E143" s="6">
        <f>'Exportations  (adap)'!F144</f>
        <v>6407054</v>
      </c>
      <c r="G143" s="4"/>
      <c r="H143" s="4"/>
      <c r="I143" s="4"/>
      <c r="J143" s="4"/>
      <c r="K143" s="4"/>
      <c r="L143" s="4"/>
      <c r="M143" s="4"/>
    </row>
    <row r="144" spans="1:13" ht="16.5" x14ac:dyDescent="0.3">
      <c r="A144" s="5" t="str">
        <f>'Exportations  (adap)'!B145</f>
        <v>Sièges, meubles,matelas et articles d'éclairage</v>
      </c>
      <c r="B144" s="6">
        <f>'Exportations  (adap)'!C145</f>
        <v>19543</v>
      </c>
      <c r="C144" s="6">
        <f>'Exportations  (adap)'!D145</f>
        <v>3162373</v>
      </c>
      <c r="D144" s="6">
        <f>'Exportations  (adap)'!E145</f>
        <v>15700</v>
      </c>
      <c r="E144" s="6">
        <f>'Exportations  (adap)'!F145</f>
        <v>2717909</v>
      </c>
      <c r="J144" s="4"/>
      <c r="K144" s="4"/>
      <c r="L144" s="4"/>
      <c r="M144" s="4"/>
    </row>
    <row r="145" spans="1:13" ht="16.5" x14ac:dyDescent="0.3">
      <c r="A145" s="5" t="str">
        <f>'Exportations  (adap)'!B146</f>
        <v>Articles de bonneterie</v>
      </c>
      <c r="B145" s="6">
        <f>'Exportations  (adap)'!C146</f>
        <v>12693</v>
      </c>
      <c r="C145" s="6">
        <f>'Exportations  (adap)'!D146</f>
        <v>2582842</v>
      </c>
      <c r="D145" s="6">
        <f>'Exportations  (adap)'!E146</f>
        <v>14514</v>
      </c>
      <c r="E145" s="6">
        <f>'Exportations  (adap)'!F146</f>
        <v>2865536</v>
      </c>
      <c r="G145" s="4"/>
      <c r="H145" s="4"/>
      <c r="I145" s="4"/>
      <c r="J145" s="4"/>
      <c r="K145" s="4"/>
      <c r="L145" s="4"/>
      <c r="M145" s="4"/>
    </row>
    <row r="146" spans="1:13" ht="16.5" x14ac:dyDescent="0.3">
      <c r="A146" s="5" t="str">
        <f>'Exportations  (adap)'!B147</f>
        <v>Equipements électriques divers</v>
      </c>
      <c r="B146" s="6">
        <f>'Exportations  (adap)'!C147</f>
        <v>6280</v>
      </c>
      <c r="C146" s="6">
        <f>'Exportations  (adap)'!D147</f>
        <v>1454484</v>
      </c>
      <c r="D146" s="6">
        <f>'Exportations  (adap)'!E147</f>
        <v>6010</v>
      </c>
      <c r="E146" s="6">
        <f>'Exportations  (adap)'!F147</f>
        <v>1251650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 s="5" t="str">
        <f>'Exportations  (adap)'!B148</f>
        <v>Ouvrages divers en matières plastiques</v>
      </c>
      <c r="B147" s="6">
        <f>'Exportations  (adap)'!C148</f>
        <v>18479</v>
      </c>
      <c r="C147" s="6">
        <f>'Exportations  (adap)'!D148</f>
        <v>930134</v>
      </c>
      <c r="D147" s="6">
        <f>'Exportations  (adap)'!E148</f>
        <v>14305</v>
      </c>
      <c r="E147" s="6">
        <f>'Exportations  (adap)'!F148</f>
        <v>729657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 s="5" t="str">
        <f>'Exportations  (adap)'!B149</f>
        <v>Chaussures</v>
      </c>
      <c r="B148" s="6">
        <f>'Exportations  (adap)'!C149</f>
        <v>3285</v>
      </c>
      <c r="C148" s="6">
        <f>'Exportations  (adap)'!D149</f>
        <v>775511</v>
      </c>
      <c r="D148" s="6">
        <f>'Exportations  (adap)'!E149</f>
        <v>3395</v>
      </c>
      <c r="E148" s="6">
        <f>'Exportations  (adap)'!F149</f>
        <v>752652</v>
      </c>
      <c r="J148" s="4"/>
      <c r="K148" s="4"/>
      <c r="L148" s="4"/>
      <c r="M148" s="4"/>
    </row>
    <row r="149" spans="1:13" ht="16.5" x14ac:dyDescent="0.3">
      <c r="A149" s="5" t="str">
        <f>'Exportations  (adap)'!B150</f>
        <v>Ouvrages divers en fer ou en acier</v>
      </c>
      <c r="B149" s="6">
        <f>'Exportations  (adap)'!C150</f>
        <v>31242</v>
      </c>
      <c r="C149" s="6">
        <f>'Exportations  (adap)'!D150</f>
        <v>660688</v>
      </c>
      <c r="D149" s="6">
        <f>'Exportations  (adap)'!E150</f>
        <v>24792</v>
      </c>
      <c r="E149" s="6">
        <f>'Exportations  (adap)'!F150</f>
        <v>474280</v>
      </c>
      <c r="J149" s="4"/>
      <c r="K149" s="4"/>
      <c r="L149" s="4"/>
      <c r="M149" s="4"/>
    </row>
    <row r="150" spans="1:13" ht="16.5" x14ac:dyDescent="0.3">
      <c r="A150" s="5" t="str">
        <f>'Exportations  (adap)'!B151</f>
        <v>Médicaments et autres produits pharmaceutiques</v>
      </c>
      <c r="B150" s="6">
        <f>'Exportations  (adap)'!C151</f>
        <v>2886</v>
      </c>
      <c r="C150" s="6">
        <f>'Exportations  (adap)'!D151</f>
        <v>526164</v>
      </c>
      <c r="D150" s="6">
        <f>'Exportations  (adap)'!E151</f>
        <v>2357</v>
      </c>
      <c r="E150" s="6">
        <f>'Exportations  (adap)'!F151</f>
        <v>484971</v>
      </c>
      <c r="J150" s="4"/>
      <c r="K150" s="4"/>
      <c r="L150" s="4"/>
      <c r="M150" s="4"/>
    </row>
    <row r="151" spans="1:13" ht="16.5" x14ac:dyDescent="0.3">
      <c r="A151" s="5" t="str">
        <f>'Exportations  (adap)'!B152</f>
        <v>Couvertures, linge  et autres articles textiles confectionnés</v>
      </c>
      <c r="B151" s="6">
        <f>'Exportations  (adap)'!C152</f>
        <v>2610</v>
      </c>
      <c r="C151" s="6">
        <f>'Exportations  (adap)'!D152</f>
        <v>516507</v>
      </c>
      <c r="D151" s="6">
        <f>'Exportations  (adap)'!E152</f>
        <v>2202</v>
      </c>
      <c r="E151" s="6">
        <f>'Exportations  (adap)'!F152</f>
        <v>497651</v>
      </c>
      <c r="J151" s="4"/>
      <c r="K151" s="4"/>
      <c r="L151" s="4"/>
      <c r="M151" s="4"/>
    </row>
    <row r="152" spans="1:13" ht="16.5" x14ac:dyDescent="0.3">
      <c r="A152" s="5" t="str">
        <f>'Exportations  (adap)'!B153</f>
        <v>Articles divers en caoutchouc</v>
      </c>
      <c r="B152" s="6">
        <f>'Exportations  (adap)'!C153</f>
        <v>3285</v>
      </c>
      <c r="C152" s="6">
        <f>'Exportations  (adap)'!D153</f>
        <v>462776</v>
      </c>
      <c r="D152" s="6">
        <f>'Exportations  (adap)'!E153</f>
        <v>3312</v>
      </c>
      <c r="E152" s="6">
        <f>'Exportations  (adap)'!F153</f>
        <v>412803</v>
      </c>
      <c r="J152" s="4"/>
      <c r="K152" s="4"/>
      <c r="L152" s="4"/>
      <c r="M152" s="4"/>
    </row>
    <row r="153" spans="1:13" ht="16.5" x14ac:dyDescent="0.3">
      <c r="A153" s="5" t="str">
        <f>'Exportations  (adap)'!B154</f>
        <v>Produits de parfumerie ou de toilette et preparations cosmetiques</v>
      </c>
      <c r="B153" s="6">
        <f>'Exportations  (adap)'!C154</f>
        <v>1678</v>
      </c>
      <c r="C153" s="6">
        <f>'Exportations  (adap)'!D154</f>
        <v>323487</v>
      </c>
      <c r="D153" s="6">
        <f>'Exportations  (adap)'!E154</f>
        <v>1697</v>
      </c>
      <c r="E153" s="6">
        <f>'Exportations  (adap)'!F154</f>
        <v>297239</v>
      </c>
      <c r="J153" s="4"/>
      <c r="K153" s="4"/>
      <c r="L153" s="4"/>
      <c r="M153" s="4"/>
    </row>
    <row r="154" spans="1:13" ht="16.5" x14ac:dyDescent="0.3">
      <c r="A154" s="5" t="str">
        <f>'Exportations  (adap)'!B155</f>
        <v>Quincaillerie de ménage et articles d'économie domestique</v>
      </c>
      <c r="B154" s="6">
        <f>'Exportations  (adap)'!C155</f>
        <v>2843</v>
      </c>
      <c r="C154" s="6">
        <f>'Exportations  (adap)'!D155</f>
        <v>266334</v>
      </c>
      <c r="D154" s="6">
        <f>'Exportations  (adap)'!E155</f>
        <v>2251</v>
      </c>
      <c r="E154" s="6">
        <f>'Exportations  (adap)'!F155</f>
        <v>262302</v>
      </c>
      <c r="J154" s="4"/>
      <c r="K154" s="4"/>
      <c r="L154" s="4"/>
      <c r="M154" s="4"/>
    </row>
    <row r="155" spans="1:13" ht="16.5" x14ac:dyDescent="0.3">
      <c r="A155" s="5" t="str">
        <f>'Exportations  (adap)'!B156</f>
        <v>Sacs, malles et ouvrages divers en cuir</v>
      </c>
      <c r="B155" s="6">
        <f>'Exportations  (adap)'!C156</f>
        <v>829</v>
      </c>
      <c r="C155" s="6">
        <f>'Exportations  (adap)'!D156</f>
        <v>227038</v>
      </c>
      <c r="D155" s="6">
        <f>'Exportations  (adap)'!E156</f>
        <v>789</v>
      </c>
      <c r="E155" s="6">
        <f>'Exportations  (adap)'!F156</f>
        <v>196554</v>
      </c>
      <c r="J155" s="4"/>
      <c r="K155" s="4"/>
      <c r="L155" s="4"/>
      <c r="M155" s="4"/>
    </row>
    <row r="156" spans="1:13" ht="16.5" x14ac:dyDescent="0.3">
      <c r="A156" s="5" t="str">
        <f>'Exportations  (adap)'!B157</f>
        <v>Vaisselle et objets céramiques divers</v>
      </c>
      <c r="B156" s="6">
        <f>'Exportations  (adap)'!C157</f>
        <v>11503</v>
      </c>
      <c r="C156" s="6">
        <f>'Exportations  (adap)'!D157</f>
        <v>217769</v>
      </c>
      <c r="D156" s="6">
        <f>'Exportations  (adap)'!E157</f>
        <v>11666</v>
      </c>
      <c r="E156" s="6">
        <f>'Exportations  (adap)'!F157</f>
        <v>216268</v>
      </c>
    </row>
    <row r="157" spans="1:13" ht="16.5" x14ac:dyDescent="0.3">
      <c r="A157" s="5" t="str">
        <f>'Exportations  (adap)'!B158</f>
        <v>Ouvrages divers en verre</v>
      </c>
      <c r="B157" s="6">
        <f>'Exportations  (adap)'!C158</f>
        <v>746</v>
      </c>
      <c r="C157" s="6">
        <f>'Exportations  (adap)'!D158</f>
        <v>205900</v>
      </c>
      <c r="D157" s="6">
        <f>'Exportations  (adap)'!E158</f>
        <v>677</v>
      </c>
      <c r="E157" s="6">
        <f>'Exportations  (adap)'!F158</f>
        <v>163204</v>
      </c>
    </row>
    <row r="158" spans="1:13" ht="16.5" x14ac:dyDescent="0.3">
      <c r="A158" s="5" t="str">
        <f>'Exportations  (adap)'!B159</f>
        <v>Réfrigérateurs, lave-vaisselle et autres articles domestiques</v>
      </c>
      <c r="B158" s="6">
        <f>'Exportations  (adap)'!C159</f>
        <v>729</v>
      </c>
      <c r="C158" s="6">
        <f>'Exportations  (adap)'!D159</f>
        <v>160584</v>
      </c>
      <c r="D158" s="6">
        <f>'Exportations  (adap)'!E159</f>
        <v>307</v>
      </c>
      <c r="E158" s="6">
        <f>'Exportations  (adap)'!F159</f>
        <v>37079</v>
      </c>
    </row>
    <row r="159" spans="1:13" ht="16.5" x14ac:dyDescent="0.3">
      <c r="A159" s="5" t="str">
        <f>'Exportations  (adap)'!B160</f>
        <v>Livres et imprimés divers</v>
      </c>
      <c r="B159" s="6">
        <f>'Exportations  (adap)'!C160</f>
        <v>457</v>
      </c>
      <c r="C159" s="6">
        <f>'Exportations  (adap)'!D160</f>
        <v>157454</v>
      </c>
      <c r="D159" s="6">
        <f>'Exportations  (adap)'!E160</f>
        <v>555</v>
      </c>
      <c r="E159" s="6">
        <f>'Exportations  (adap)'!F160</f>
        <v>180041</v>
      </c>
    </row>
    <row r="160" spans="1:13" ht="16.5" x14ac:dyDescent="0.3">
      <c r="A160" s="5" t="str">
        <f>'Exportations  (adap)'!B161</f>
        <v>Ouvrages divers en bois en sparterie ou en vannerie</v>
      </c>
      <c r="B160" s="6">
        <f>'Exportations  (adap)'!C161</f>
        <v>1859</v>
      </c>
      <c r="C160" s="6">
        <f>'Exportations  (adap)'!D161</f>
        <v>102915</v>
      </c>
      <c r="D160" s="6">
        <f>'Exportations  (adap)'!E161</f>
        <v>1602</v>
      </c>
      <c r="E160" s="6">
        <f>'Exportations  (adap)'!F161</f>
        <v>76730</v>
      </c>
    </row>
    <row r="161" spans="1:5" ht="16.5" x14ac:dyDescent="0.3">
      <c r="A161" s="5" t="str">
        <f>'Exportations  (adap)'!B162</f>
        <v>Papiers finis et ouvrages en papier</v>
      </c>
      <c r="B161" s="6">
        <f>'Exportations  (adap)'!C162</f>
        <v>9079</v>
      </c>
      <c r="C161" s="6">
        <f>'Exportations  (adap)'!D162</f>
        <v>99228</v>
      </c>
      <c r="D161" s="6">
        <f>'Exportations  (adap)'!E162</f>
        <v>8676</v>
      </c>
      <c r="E161" s="6">
        <f>'Exportations  (adap)'!F162</f>
        <v>86939</v>
      </c>
    </row>
    <row r="162" spans="1:5" ht="16.5" x14ac:dyDescent="0.3">
      <c r="A162" s="5" t="str">
        <f>'Exportations  (adap)'!B163</f>
        <v>Tissus spéciaux, velours, dentelles et broderies</v>
      </c>
      <c r="B162" s="6">
        <f>'Exportations  (adap)'!C163</f>
        <v>279</v>
      </c>
      <c r="C162" s="6">
        <f>'Exportations  (adap)'!D163</f>
        <v>90661</v>
      </c>
      <c r="D162" s="6">
        <f>'Exportations  (adap)'!E163</f>
        <v>192</v>
      </c>
      <c r="E162" s="6">
        <f>'Exportations  (adap)'!F163</f>
        <v>71399</v>
      </c>
    </row>
    <row r="163" spans="1:5" ht="16.5" x14ac:dyDescent="0.3">
      <c r="A163" s="5" t="str">
        <f>'Exportations  (adap)'!B164</f>
        <v>Savons; agents de surface organiques et préparations tensio-avtives</v>
      </c>
      <c r="B163" s="6">
        <f>'Exportations  (adap)'!C164</f>
        <v>4118</v>
      </c>
      <c r="C163" s="6">
        <f>'Exportations  (adap)'!D164</f>
        <v>85365</v>
      </c>
      <c r="D163" s="6">
        <f>'Exportations  (adap)'!E164</f>
        <v>1411</v>
      </c>
      <c r="E163" s="6">
        <f>'Exportations  (adap)'!F164</f>
        <v>34611</v>
      </c>
    </row>
    <row r="164" spans="1:5" ht="16.5" x14ac:dyDescent="0.3">
      <c r="A164" s="5" t="str">
        <f>'Exportations  (adap)'!B165</f>
        <v>Tissus et fils de fibres synthétiques et artificielles</v>
      </c>
      <c r="B164" s="6">
        <f>'Exportations  (adap)'!C165</f>
        <v>813</v>
      </c>
      <c r="C164" s="6">
        <f>'Exportations  (adap)'!D165</f>
        <v>70819</v>
      </c>
      <c r="D164" s="6">
        <f>'Exportations  (adap)'!E165</f>
        <v>909</v>
      </c>
      <c r="E164" s="6">
        <f>'Exportations  (adap)'!F165</f>
        <v>116449</v>
      </c>
    </row>
    <row r="165" spans="1:5" ht="16.5" x14ac:dyDescent="0.3">
      <c r="A165" s="5" t="str">
        <f>'Exportations  (adap)'!B166</f>
        <v>Peintures, vernis et mastics</v>
      </c>
      <c r="B165" s="6">
        <f>'Exportations  (adap)'!C166</f>
        <v>1668</v>
      </c>
      <c r="C165" s="6">
        <f>'Exportations  (adap)'!D166</f>
        <v>52720</v>
      </c>
      <c r="D165" s="6">
        <f>'Exportations  (adap)'!E166</f>
        <v>1792</v>
      </c>
      <c r="E165" s="6">
        <f>'Exportations  (adap)'!F166</f>
        <v>58683</v>
      </c>
    </row>
    <row r="166" spans="1:5" ht="16.5" x14ac:dyDescent="0.3">
      <c r="A166" s="5" t="str">
        <f>'Exportations  (adap)'!B167</f>
        <v>Perles et bijouteries de fantaisie</v>
      </c>
      <c r="B166" s="6">
        <f>'Exportations  (adap)'!C167</f>
        <v>6</v>
      </c>
      <c r="C166" s="6">
        <f>'Exportations  (adap)'!D167</f>
        <v>52513</v>
      </c>
      <c r="D166" s="6">
        <f>'Exportations  (adap)'!E167</f>
        <v>7</v>
      </c>
      <c r="E166" s="6">
        <f>'Exportations  (adap)'!F167</f>
        <v>50112</v>
      </c>
    </row>
    <row r="167" spans="1:5" ht="16.5" x14ac:dyDescent="0.3">
      <c r="A167" s="5" t="str">
        <f>'Exportations  (adap)'!B168</f>
        <v>Ouvrages divers en cuivre</v>
      </c>
      <c r="B167" s="6">
        <f>'Exportations  (adap)'!C168</f>
        <v>154</v>
      </c>
      <c r="C167" s="6">
        <f>'Exportations  (adap)'!D168</f>
        <v>50973</v>
      </c>
      <c r="D167" s="6">
        <f>'Exportations  (adap)'!E168</f>
        <v>137</v>
      </c>
      <c r="E167" s="6">
        <f>'Exportations  (adap)'!F168</f>
        <v>49035</v>
      </c>
    </row>
    <row r="168" spans="1:5" ht="16.5" x14ac:dyDescent="0.3">
      <c r="A168" s="5" t="str">
        <f>'Exportations  (adap)'!B169</f>
        <v>Jouets, jeux et articles de divertissement ou de sport</v>
      </c>
      <c r="B168" s="6">
        <f>'Exportations  (adap)'!C169</f>
        <v>447</v>
      </c>
      <c r="C168" s="6">
        <f>'Exportations  (adap)'!D169</f>
        <v>43063</v>
      </c>
      <c r="D168" s="6">
        <f>'Exportations  (adap)'!E169</f>
        <v>266</v>
      </c>
      <c r="E168" s="6">
        <f>'Exportations  (adap)'!F169</f>
        <v>29863</v>
      </c>
    </row>
    <row r="169" spans="1:5" ht="16.5" x14ac:dyDescent="0.3">
      <c r="A169" s="5" t="str">
        <f>'Exportations  (adap)'!B170</f>
        <v>Tapis et revêtements de sol</v>
      </c>
      <c r="B169" s="6">
        <f>'Exportations  (adap)'!C170</f>
        <v>406</v>
      </c>
      <c r="C169" s="6">
        <f>'Exportations  (adap)'!D170</f>
        <v>40341</v>
      </c>
      <c r="D169" s="6">
        <f>'Exportations  (adap)'!E170</f>
        <v>514</v>
      </c>
      <c r="E169" s="6">
        <f>'Exportations  (adap)'!F170</f>
        <v>57031</v>
      </c>
    </row>
    <row r="170" spans="1:5" ht="16.5" x14ac:dyDescent="0.3">
      <c r="A170" s="5" t="str">
        <f>'Exportations  (adap)'!B171</f>
        <v>Autres produits finis de consommation</v>
      </c>
      <c r="B170" s="6">
        <f>'Exportations  (adap)'!C171</f>
        <v>2982</v>
      </c>
      <c r="C170" s="6">
        <f>'Exportations  (adap)'!D171</f>
        <v>267066</v>
      </c>
      <c r="D170" s="6">
        <f>'Exportations  (adap)'!E171</f>
        <v>3925</v>
      </c>
      <c r="E170" s="6">
        <f>'Exportations  (adap)'!F171</f>
        <v>383288</v>
      </c>
    </row>
    <row r="171" spans="1:5" x14ac:dyDescent="0.25">
      <c r="A171" s="2" t="str">
        <f>UPPER('Exportations  (adap)'!B172)</f>
        <v>OR INDUSTRIEL</v>
      </c>
      <c r="B171" s="23">
        <f>'Exportations  (adap)'!C172</f>
        <v>0</v>
      </c>
      <c r="C171" s="3">
        <f>'Exportations  (adap)'!D172</f>
        <v>137517</v>
      </c>
      <c r="D171" s="23">
        <f>'Exportations  (adap)'!E172</f>
        <v>0</v>
      </c>
      <c r="E171" s="3">
        <f>'Exportations  (adap)'!F172</f>
        <v>103943</v>
      </c>
    </row>
    <row r="172" spans="1:5" ht="16.5" x14ac:dyDescent="0.25">
      <c r="A172" s="9" t="str">
        <f>'Exportations  (adap)'!B173</f>
        <v>Total général</v>
      </c>
      <c r="B172" s="10">
        <f>'Exportations  (adap)'!C173</f>
        <v>10611374</v>
      </c>
      <c r="C172" s="10">
        <f>'Exportations  (adap)'!D173</f>
        <v>168856296</v>
      </c>
      <c r="D172" s="10">
        <f>'Exportations  (adap)'!E173</f>
        <v>11395664</v>
      </c>
      <c r="E172" s="10">
        <f>'Exportations  (adap)'!F173</f>
        <v>155314337</v>
      </c>
    </row>
    <row r="173" spans="1:5" ht="15.75" x14ac:dyDescent="0.25">
      <c r="A173" s="11" t="s">
        <v>139</v>
      </c>
      <c r="B173" s="12"/>
      <c r="C173" s="12"/>
      <c r="D173" s="12"/>
      <c r="E173" s="12"/>
    </row>
    <row r="174" spans="1:5" x14ac:dyDescent="0.25">
      <c r="B174" s="4"/>
      <c r="C174" s="4"/>
      <c r="D174" s="4"/>
      <c r="E174" s="4"/>
    </row>
    <row r="175" spans="1:5" x14ac:dyDescent="0.25">
      <c r="B175" s="4"/>
      <c r="C175" s="4"/>
      <c r="D175" s="4"/>
      <c r="E175" s="4"/>
    </row>
    <row r="176" spans="1:5" x14ac:dyDescent="0.25">
      <c r="B176" s="7"/>
      <c r="C176" s="7"/>
      <c r="D176" s="7"/>
      <c r="E176" s="7"/>
    </row>
    <row r="177" spans="2:5" x14ac:dyDescent="0.25">
      <c r="B177" s="7"/>
      <c r="C177" s="7"/>
      <c r="D177" s="7"/>
      <c r="E177" s="7"/>
    </row>
    <row r="178" spans="2:5" x14ac:dyDescent="0.25">
      <c r="B178" s="7"/>
    </row>
    <row r="179" spans="2:5" x14ac:dyDescent="0.25">
      <c r="B179" s="4"/>
      <c r="C179" s="4"/>
      <c r="D179" s="4"/>
      <c r="E179" s="4"/>
    </row>
    <row r="180" spans="2:5" x14ac:dyDescent="0.25">
      <c r="B180" s="4"/>
      <c r="C180" s="4"/>
      <c r="D180" s="4"/>
      <c r="E180" s="4"/>
    </row>
  </sheetData>
  <sortState xmlns:xlrd2="http://schemas.microsoft.com/office/spreadsheetml/2017/richdata2" ref="G76:I156">
    <sortCondition descending="1" ref="G76:G156"/>
  </sortState>
  <mergeCells count="4">
    <mergeCell ref="A2:E3"/>
    <mergeCell ref="A5:A7"/>
    <mergeCell ref="B5:C5"/>
    <mergeCell ref="D5:E5"/>
  </mergeCells>
  <pageMargins left="0.7" right="0.7" top="0.75" bottom="0.75" header="0.3" footer="0.3"/>
  <pageSetup paperSize="9" orientation="portrait" r:id="rId1"/>
  <ignoredErrors>
    <ignoredError sqref="C7: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8"/>
  <sheetViews>
    <sheetView showGridLines="0" topLeftCell="A174" zoomScale="85" zoomScaleNormal="85" workbookViewId="0">
      <selection activeCell="H13" sqref="H13"/>
    </sheetView>
  </sheetViews>
  <sheetFormatPr baseColWidth="10" defaultRowHeight="15" x14ac:dyDescent="0.25"/>
  <cols>
    <col min="1" max="1" width="80.42578125" customWidth="1"/>
    <col min="2" max="2" width="17.85546875" customWidth="1"/>
    <col min="3" max="3" width="18.140625" customWidth="1"/>
    <col min="4" max="4" width="16.5703125" customWidth="1"/>
    <col min="5" max="5" width="19.5703125" customWidth="1"/>
    <col min="6" max="6" width="5.85546875" customWidth="1"/>
  </cols>
  <sheetData>
    <row r="1" spans="1:5" ht="15.75" x14ac:dyDescent="0.25">
      <c r="A1" s="13"/>
      <c r="B1" s="14"/>
      <c r="C1" s="14"/>
      <c r="D1" s="14"/>
      <c r="E1" s="14"/>
    </row>
    <row r="2" spans="1:5" x14ac:dyDescent="0.25">
      <c r="A2" s="43" t="s">
        <v>189</v>
      </c>
      <c r="B2" s="44"/>
      <c r="C2" s="44"/>
      <c r="D2" s="44"/>
      <c r="E2" s="45"/>
    </row>
    <row r="3" spans="1:5" ht="55.5" customHeight="1" x14ac:dyDescent="0.25">
      <c r="A3" s="46"/>
      <c r="B3" s="47"/>
      <c r="C3" s="47"/>
      <c r="D3" s="47"/>
      <c r="E3" s="48"/>
    </row>
    <row r="4" spans="1:5" ht="15.75" x14ac:dyDescent="0.25">
      <c r="A4" s="15"/>
      <c r="B4" s="16"/>
      <c r="C4" s="16"/>
      <c r="D4" s="16"/>
      <c r="E4" s="17"/>
    </row>
    <row r="5" spans="1:5" x14ac:dyDescent="0.25">
      <c r="A5" s="49"/>
      <c r="B5" s="51" t="str">
        <f>OUTIL!$A$1</f>
        <v>Janvier - Avril 2026*</v>
      </c>
      <c r="C5" s="52"/>
      <c r="D5" s="53" t="str">
        <f>FILTRES!$C$1</f>
        <v>Janvier - Avril 2025</v>
      </c>
      <c r="E5" s="52"/>
    </row>
    <row r="6" spans="1:5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5" ht="15.75" x14ac:dyDescent="0.3">
      <c r="A7" s="50"/>
      <c r="B7" s="18" t="s">
        <v>3</v>
      </c>
      <c r="C7" s="18" t="s">
        <v>4</v>
      </c>
      <c r="D7" s="18" t="s">
        <v>3</v>
      </c>
      <c r="E7" s="18" t="s">
        <v>4</v>
      </c>
    </row>
    <row r="8" spans="1:5" x14ac:dyDescent="0.25">
      <c r="A8" s="2" t="str">
        <f>UPPER('Importations (adap)'!B9)</f>
        <v>ALIMENTATION, BOISSONS ET TABACS</v>
      </c>
      <c r="B8" s="2">
        <f>'Importations (adap)'!C9</f>
        <v>6210710</v>
      </c>
      <c r="C8" s="2">
        <f>'Importations (adap)'!D9</f>
        <v>31518309</v>
      </c>
      <c r="D8" s="2">
        <f>'Importations (adap)'!E9</f>
        <v>5947972</v>
      </c>
      <c r="E8" s="2">
        <f>'Importations (adap)'!F9</f>
        <v>33485935</v>
      </c>
    </row>
    <row r="9" spans="1:5" ht="16.5" x14ac:dyDescent="0.3">
      <c r="A9" s="5" t="str">
        <f>'Importations (adap)'!B10</f>
        <v>Blé</v>
      </c>
      <c r="B9" s="5">
        <f>'Importations (adap)'!C10</f>
        <v>2481992</v>
      </c>
      <c r="C9" s="5">
        <f>'Importations (adap)'!D10</f>
        <v>6239931</v>
      </c>
      <c r="D9" s="5">
        <f>'Importations (adap)'!E10</f>
        <v>2200074</v>
      </c>
      <c r="E9" s="5">
        <f>'Importations (adap)'!F10</f>
        <v>6089551</v>
      </c>
    </row>
    <row r="10" spans="1:5" ht="16.5" x14ac:dyDescent="0.3">
      <c r="A10" s="5" t="str">
        <f>'Importations (adap)'!B11</f>
        <v>Tourteaux et autres résidus des industries alimentaires</v>
      </c>
      <c r="B10" s="5">
        <f>'Importations (adap)'!C11</f>
        <v>1057924</v>
      </c>
      <c r="C10" s="5">
        <f>'Importations (adap)'!D11</f>
        <v>2906279</v>
      </c>
      <c r="D10" s="5">
        <f>'Importations (adap)'!E11</f>
        <v>928669</v>
      </c>
      <c r="E10" s="5">
        <f>'Importations (adap)'!F11</f>
        <v>2403901</v>
      </c>
    </row>
    <row r="11" spans="1:5" ht="16.5" x14ac:dyDescent="0.3">
      <c r="A11" s="5" t="str">
        <f>'Importations (adap)'!B12</f>
        <v>Mais</v>
      </c>
      <c r="B11" s="5">
        <f>'Importations (adap)'!C12</f>
        <v>1168559</v>
      </c>
      <c r="C11" s="5">
        <f>'Importations (adap)'!D12</f>
        <v>2766936</v>
      </c>
      <c r="D11" s="5">
        <f>'Importations (adap)'!E12</f>
        <v>1018003</v>
      </c>
      <c r="E11" s="5">
        <f>'Importations (adap)'!F12</f>
        <v>2646194</v>
      </c>
    </row>
    <row r="12" spans="1:5" ht="16.5" x14ac:dyDescent="0.3">
      <c r="A12" s="5" t="str">
        <f>'Importations (adap)'!B13</f>
        <v>Fruits frais ou secs, congelés ou en saumure</v>
      </c>
      <c r="B12" s="5">
        <f>'Importations (adap)'!C13</f>
        <v>80289</v>
      </c>
      <c r="C12" s="5">
        <f>'Importations (adap)'!D13</f>
        <v>2041912</v>
      </c>
      <c r="D12" s="5">
        <f>'Importations (adap)'!E13</f>
        <v>65008</v>
      </c>
      <c r="E12" s="5">
        <f>'Importations (adap)'!F13</f>
        <v>1627957</v>
      </c>
    </row>
    <row r="13" spans="1:5" ht="16.5" x14ac:dyDescent="0.3">
      <c r="A13" s="5" t="str">
        <f>'Importations (adap)'!B14</f>
        <v>Animaux vivants</v>
      </c>
      <c r="B13" s="5">
        <f>'Importations (adap)'!C14</f>
        <v>31259</v>
      </c>
      <c r="C13" s="5">
        <f>'Importations (adap)'!D14</f>
        <v>1397850</v>
      </c>
      <c r="D13" s="5">
        <f>'Importations (adap)'!E14</f>
        <v>49272</v>
      </c>
      <c r="E13" s="5">
        <f>'Importations (adap)'!F14</f>
        <v>2245580</v>
      </c>
    </row>
    <row r="14" spans="1:5" ht="16.5" x14ac:dyDescent="0.3">
      <c r="A14" s="5" t="str">
        <f>'Importations (adap)'!B15</f>
        <v>Sucre brut ou raffiné</v>
      </c>
      <c r="B14" s="5">
        <f>'Importations (adap)'!C15</f>
        <v>390925</v>
      </c>
      <c r="C14" s="5">
        <f>'Importations (adap)'!D15</f>
        <v>1394122</v>
      </c>
      <c r="D14" s="5">
        <f>'Importations (adap)'!E15</f>
        <v>559416</v>
      </c>
      <c r="E14" s="5">
        <f>'Importations (adap)'!F15</f>
        <v>2888191</v>
      </c>
    </row>
    <row r="15" spans="1:5" ht="16.5" x14ac:dyDescent="0.3">
      <c r="A15" s="5" t="str">
        <f>'Importations (adap)'!B16</f>
        <v>Café</v>
      </c>
      <c r="B15" s="5">
        <f>'Importations (adap)'!C16</f>
        <v>19385</v>
      </c>
      <c r="C15" s="5">
        <f>'Importations (adap)'!D16</f>
        <v>1029247</v>
      </c>
      <c r="D15" s="5">
        <f>'Importations (adap)'!E16</f>
        <v>19396</v>
      </c>
      <c r="E15" s="5">
        <f>'Importations (adap)'!F16</f>
        <v>1061418</v>
      </c>
    </row>
    <row r="16" spans="1:5" ht="16.5" x14ac:dyDescent="0.3">
      <c r="A16" s="5" t="str">
        <f>'Importations (adap)'!B17</f>
        <v>Préparations alimentaires diverses</v>
      </c>
      <c r="B16" s="5">
        <f>'Importations (adap)'!C17</f>
        <v>23453</v>
      </c>
      <c r="C16" s="5">
        <f>'Importations (adap)'!D17</f>
        <v>945157</v>
      </c>
      <c r="D16" s="5">
        <f>'Importations (adap)'!E17</f>
        <v>21265</v>
      </c>
      <c r="E16" s="5">
        <f>'Importations (adap)'!F17</f>
        <v>843740</v>
      </c>
    </row>
    <row r="17" spans="1:5" ht="16.5" x14ac:dyDescent="0.3">
      <c r="A17" s="5" t="str">
        <f>'Importations (adap)'!B18</f>
        <v>Dattes</v>
      </c>
      <c r="B17" s="5">
        <f>'Importations (adap)'!C18</f>
        <v>53950</v>
      </c>
      <c r="C17" s="5">
        <f>'Importations (adap)'!D18</f>
        <v>927608</v>
      </c>
      <c r="D17" s="5">
        <f>'Importations (adap)'!E18</f>
        <v>84780</v>
      </c>
      <c r="E17" s="5">
        <f>'Importations (adap)'!F18</f>
        <v>1635292</v>
      </c>
    </row>
    <row r="18" spans="1:5" ht="16.5" x14ac:dyDescent="0.3">
      <c r="A18" s="5" t="str">
        <f>'Importations (adap)'!B19</f>
        <v>Tabacs</v>
      </c>
      <c r="B18" s="5">
        <f>'Importations (adap)'!C19</f>
        <v>5025</v>
      </c>
      <c r="C18" s="5">
        <f>'Importations (adap)'!D19</f>
        <v>830591</v>
      </c>
      <c r="D18" s="5">
        <f>'Importations (adap)'!E19</f>
        <v>6507</v>
      </c>
      <c r="E18" s="5">
        <f>'Importations (adap)'!F19</f>
        <v>856654</v>
      </c>
    </row>
    <row r="19" spans="1:5" ht="16.5" x14ac:dyDescent="0.3">
      <c r="A19" s="5" t="str">
        <f>'Importations (adap)'!B20</f>
        <v>Patisseries et préparations à base de céréales</v>
      </c>
      <c r="B19" s="5">
        <f>'Importations (adap)'!C20</f>
        <v>26814</v>
      </c>
      <c r="C19" s="5">
        <f>'Importations (adap)'!D20</f>
        <v>763610</v>
      </c>
      <c r="D19" s="5">
        <f>'Importations (adap)'!E20</f>
        <v>25701</v>
      </c>
      <c r="E19" s="5">
        <f>'Importations (adap)'!F20</f>
        <v>716250</v>
      </c>
    </row>
    <row r="20" spans="1:5" ht="16.5" x14ac:dyDescent="0.3">
      <c r="A20" s="5" t="str">
        <f>'Importations (adap)'!B21</f>
        <v>Orge</v>
      </c>
      <c r="B20" s="5">
        <f>'Importations (adap)'!C21</f>
        <v>303686</v>
      </c>
      <c r="C20" s="5">
        <f>'Importations (adap)'!D21</f>
        <v>733155</v>
      </c>
      <c r="D20" s="5">
        <f>'Importations (adap)'!E21</f>
        <v>450841</v>
      </c>
      <c r="E20" s="5">
        <f>'Importations (adap)'!F21</f>
        <v>1089903</v>
      </c>
    </row>
    <row r="21" spans="1:5" ht="16.5" x14ac:dyDescent="0.3">
      <c r="A21" s="5" t="str">
        <f>'Importations (adap)'!B22</f>
        <v>Thé</v>
      </c>
      <c r="B21" s="5">
        <f>'Importations (adap)'!C22</f>
        <v>24429</v>
      </c>
      <c r="C21" s="5">
        <f>'Importations (adap)'!D22</f>
        <v>724366</v>
      </c>
      <c r="D21" s="5">
        <f>'Importations (adap)'!E22</f>
        <v>29371</v>
      </c>
      <c r="E21" s="5">
        <f>'Importations (adap)'!F22</f>
        <v>892626</v>
      </c>
    </row>
    <row r="22" spans="1:5" ht="16.5" x14ac:dyDescent="0.3">
      <c r="A22" s="5" t="str">
        <f>'Importations (adap)'!B23</f>
        <v>Fromage</v>
      </c>
      <c r="B22" s="5">
        <f>'Importations (adap)'!C23</f>
        <v>11528</v>
      </c>
      <c r="C22" s="5">
        <f>'Importations (adap)'!D23</f>
        <v>696345</v>
      </c>
      <c r="D22" s="5">
        <f>'Importations (adap)'!E23</f>
        <v>10680</v>
      </c>
      <c r="E22" s="5">
        <f>'Importations (adap)'!F23</f>
        <v>652431</v>
      </c>
    </row>
    <row r="23" spans="1:5" ht="16.5" x14ac:dyDescent="0.3">
      <c r="A23" s="5" t="str">
        <f>'Importations (adap)'!B24</f>
        <v>Crustacés, mollusques et coquillages</v>
      </c>
      <c r="B23" s="5">
        <f>'Importations (adap)'!C24</f>
        <v>19284</v>
      </c>
      <c r="C23" s="5">
        <f>'Importations (adap)'!D24</f>
        <v>665819</v>
      </c>
      <c r="D23" s="5">
        <f>'Importations (adap)'!E24</f>
        <v>18120</v>
      </c>
      <c r="E23" s="5">
        <f>'Importations (adap)'!F24</f>
        <v>613048</v>
      </c>
    </row>
    <row r="24" spans="1:5" ht="16.5" x14ac:dyDescent="0.3">
      <c r="A24" s="5" t="str">
        <f>'Importations (adap)'!B25</f>
        <v>Cacao et preparations à base de cacao</v>
      </c>
      <c r="B24" s="5">
        <f>'Importations (adap)'!C25</f>
        <v>10360</v>
      </c>
      <c r="C24" s="5">
        <f>'Importations (adap)'!D25</f>
        <v>639624</v>
      </c>
      <c r="D24" s="5">
        <f>'Importations (adap)'!E25</f>
        <v>10583</v>
      </c>
      <c r="E24" s="5">
        <f>'Importations (adap)'!F25</f>
        <v>621154</v>
      </c>
    </row>
    <row r="25" spans="1:5" ht="16.5" x14ac:dyDescent="0.3">
      <c r="A25" s="5" t="str">
        <f>'Importations (adap)'!B26</f>
        <v>Préparations pour l'alimentation des animaux.</v>
      </c>
      <c r="B25" s="5">
        <f>'Importations (adap)'!C26</f>
        <v>82735</v>
      </c>
      <c r="C25" s="5">
        <f>'Importations (adap)'!D26</f>
        <v>577934</v>
      </c>
      <c r="D25" s="5">
        <f>'Importations (adap)'!E26</f>
        <v>92366</v>
      </c>
      <c r="E25" s="5">
        <f>'Importations (adap)'!F26</f>
        <v>526282</v>
      </c>
    </row>
    <row r="26" spans="1:5" ht="16.5" x14ac:dyDescent="0.3">
      <c r="A26" s="5" t="str">
        <f>'Importations (adap)'!B27</f>
        <v>Lait et produits de la laiterie autres que le beurre et le fromage</v>
      </c>
      <c r="B26" s="5">
        <f>'Importations (adap)'!C27</f>
        <v>21777</v>
      </c>
      <c r="C26" s="5">
        <f>'Importations (adap)'!D27</f>
        <v>553100</v>
      </c>
      <c r="D26" s="5">
        <f>'Importations (adap)'!E27</f>
        <v>20203</v>
      </c>
      <c r="E26" s="5">
        <f>'Importations (adap)'!F27</f>
        <v>492108</v>
      </c>
    </row>
    <row r="27" spans="1:5" ht="16.5" x14ac:dyDescent="0.3">
      <c r="A27" s="5" t="str">
        <f>'Importations (adap)'!B28</f>
        <v>Légumes à cosse secs</v>
      </c>
      <c r="B27" s="5">
        <f>'Importations (adap)'!C28</f>
        <v>73643</v>
      </c>
      <c r="C27" s="5">
        <f>'Importations (adap)'!D28</f>
        <v>509052</v>
      </c>
      <c r="D27" s="5">
        <f>'Importations (adap)'!E28</f>
        <v>62719</v>
      </c>
      <c r="E27" s="5">
        <f>'Importations (adap)'!F28</f>
        <v>660313</v>
      </c>
    </row>
    <row r="28" spans="1:5" ht="16.5" x14ac:dyDescent="0.3">
      <c r="A28" s="5" t="str">
        <f>'Importations (adap)'!B29</f>
        <v>Beurre</v>
      </c>
      <c r="B28" s="5">
        <f>'Importations (adap)'!C29</f>
        <v>8663</v>
      </c>
      <c r="C28" s="5">
        <f>'Importations (adap)'!D29</f>
        <v>485109</v>
      </c>
      <c r="D28" s="5">
        <f>'Importations (adap)'!E29</f>
        <v>5948</v>
      </c>
      <c r="E28" s="5">
        <f>'Importations (adap)'!F29</f>
        <v>396866</v>
      </c>
    </row>
    <row r="29" spans="1:5" ht="16.5" x14ac:dyDescent="0.3">
      <c r="A29" s="5" t="str">
        <f>'Importations (adap)'!B30</f>
        <v>Bières; vins; vermouths; et autres boissons spiritueuses</v>
      </c>
      <c r="B29" s="5">
        <f>'Importations (adap)'!C30</f>
        <v>23799</v>
      </c>
      <c r="C29" s="5">
        <f>'Importations (adap)'!D30</f>
        <v>467943</v>
      </c>
      <c r="D29" s="5">
        <f>'Importations (adap)'!E30</f>
        <v>15673</v>
      </c>
      <c r="E29" s="5">
        <f>'Importations (adap)'!F30</f>
        <v>340075</v>
      </c>
    </row>
    <row r="30" spans="1:5" ht="16.5" x14ac:dyDescent="0.3">
      <c r="A30" s="5" t="str">
        <f>'Importations (adap)'!B31</f>
        <v>Epices</v>
      </c>
      <c r="B30" s="5">
        <f>'Importations (adap)'!C31</f>
        <v>14475</v>
      </c>
      <c r="C30" s="5">
        <f>'Importations (adap)'!D31</f>
        <v>451925</v>
      </c>
      <c r="D30" s="5">
        <f>'Importations (adap)'!E31</f>
        <v>17457</v>
      </c>
      <c r="E30" s="5">
        <f>'Importations (adap)'!F31</f>
        <v>575162</v>
      </c>
    </row>
    <row r="31" spans="1:5" ht="16.5" x14ac:dyDescent="0.3">
      <c r="A31" s="5" t="str">
        <f>'Importations (adap)'!B32</f>
        <v>Poissons frais, salés, séchés ou fumés</v>
      </c>
      <c r="B31" s="5">
        <f>'Importations (adap)'!C32</f>
        <v>18462</v>
      </c>
      <c r="C31" s="5">
        <f>'Importations (adap)'!D32</f>
        <v>381522</v>
      </c>
      <c r="D31" s="5">
        <f>'Importations (adap)'!E32</f>
        <v>13095</v>
      </c>
      <c r="E31" s="5">
        <f>'Importations (adap)'!F32</f>
        <v>298391</v>
      </c>
    </row>
    <row r="32" spans="1:5" ht="16.5" x14ac:dyDescent="0.3">
      <c r="A32" s="5" t="str">
        <f>'Importations (adap)'!B33</f>
        <v>Conserves de légumes</v>
      </c>
      <c r="B32" s="5">
        <f>'Importations (adap)'!C33</f>
        <v>22503</v>
      </c>
      <c r="C32" s="5">
        <f>'Importations (adap)'!D33</f>
        <v>361993</v>
      </c>
      <c r="D32" s="5">
        <f>'Importations (adap)'!E33</f>
        <v>19882</v>
      </c>
      <c r="E32" s="5">
        <f>'Importations (adap)'!F33</f>
        <v>335057</v>
      </c>
    </row>
    <row r="33" spans="1:5" ht="16.5" x14ac:dyDescent="0.3">
      <c r="A33" s="5" t="str">
        <f>'Importations (adap)'!B34</f>
        <v>Légumes frais, congelés ou en saumure</v>
      </c>
      <c r="B33" s="5">
        <f>'Importations (adap)'!C34</f>
        <v>31696</v>
      </c>
      <c r="C33" s="5">
        <f>'Importations (adap)'!D34</f>
        <v>342454</v>
      </c>
      <c r="D33" s="5">
        <f>'Importations (adap)'!E34</f>
        <v>10359</v>
      </c>
      <c r="E33" s="5">
        <f>'Importations (adap)'!F34</f>
        <v>249816</v>
      </c>
    </row>
    <row r="34" spans="1:5" ht="16.5" x14ac:dyDescent="0.3">
      <c r="A34" s="5" t="str">
        <f>'Importations (adap)'!B35</f>
        <v>Eaux minérales et boissons non alcooliques</v>
      </c>
      <c r="B34" s="5">
        <f>'Importations (adap)'!C35</f>
        <v>26000</v>
      </c>
      <c r="C34" s="5">
        <f>'Importations (adap)'!D35</f>
        <v>261677</v>
      </c>
      <c r="D34" s="5">
        <f>'Importations (adap)'!E35</f>
        <v>23220</v>
      </c>
      <c r="E34" s="5">
        <f>'Importations (adap)'!F35</f>
        <v>215257</v>
      </c>
    </row>
    <row r="35" spans="1:5" ht="16.5" x14ac:dyDescent="0.3">
      <c r="A35" s="5" t="str">
        <f>'Importations (adap)'!B36</f>
        <v>Préparations et conserves de poissons et crustacés</v>
      </c>
      <c r="B35" s="5">
        <f>'Importations (adap)'!C36</f>
        <v>5400</v>
      </c>
      <c r="C35" s="5">
        <f>'Importations (adap)'!D36</f>
        <v>261475</v>
      </c>
      <c r="D35" s="5">
        <f>'Importations (adap)'!E36</f>
        <v>3126</v>
      </c>
      <c r="E35" s="5">
        <f>'Importations (adap)'!F36</f>
        <v>148261</v>
      </c>
    </row>
    <row r="36" spans="1:5" ht="16.5" x14ac:dyDescent="0.3">
      <c r="A36" s="5" t="str">
        <f>'Importations (adap)'!B37</f>
        <v>Pommes de terre</v>
      </c>
      <c r="B36" s="5">
        <f>'Importations (adap)'!C37</f>
        <v>40911</v>
      </c>
      <c r="C36" s="5">
        <f>'Importations (adap)'!D37</f>
        <v>235415</v>
      </c>
      <c r="D36" s="5">
        <f>'Importations (adap)'!E37</f>
        <v>38241</v>
      </c>
      <c r="E36" s="5">
        <f>'Importations (adap)'!F37</f>
        <v>376492</v>
      </c>
    </row>
    <row r="37" spans="1:5" ht="16.5" x14ac:dyDescent="0.3">
      <c r="A37" s="5" t="str">
        <f>'Importations (adap)'!B38</f>
        <v>Margarines et matiéres grasses</v>
      </c>
      <c r="B37" s="5">
        <f>'Importations (adap)'!C38</f>
        <v>12546</v>
      </c>
      <c r="C37" s="5">
        <f>'Importations (adap)'!D38</f>
        <v>220086</v>
      </c>
      <c r="D37" s="5">
        <f>'Importations (adap)'!E38</f>
        <v>13179</v>
      </c>
      <c r="E37" s="5">
        <f>'Importations (adap)'!F38</f>
        <v>225603</v>
      </c>
    </row>
    <row r="38" spans="1:5" ht="16.5" x14ac:dyDescent="0.3">
      <c r="A38" s="5" t="str">
        <f>'Importations (adap)'!B39</f>
        <v>Préparations lactées pour enfants</v>
      </c>
      <c r="B38" s="5">
        <f>'Importations (adap)'!C39</f>
        <v>1968</v>
      </c>
      <c r="C38" s="5">
        <f>'Importations (adap)'!D39</f>
        <v>200002</v>
      </c>
      <c r="D38" s="5">
        <f>'Importations (adap)'!E39</f>
        <v>2438</v>
      </c>
      <c r="E38" s="5">
        <f>'Importations (adap)'!F39</f>
        <v>228449</v>
      </c>
    </row>
    <row r="39" spans="1:5" ht="16.5" x14ac:dyDescent="0.3">
      <c r="A39" s="5" t="str">
        <f>'Importations (adap)'!B40</f>
        <v>Autres produits alimentaires</v>
      </c>
      <c r="B39" s="5">
        <f>'Importations (adap)'!C40</f>
        <v>117270</v>
      </c>
      <c r="C39" s="5">
        <f>'Importations (adap)'!D40</f>
        <v>1506070</v>
      </c>
      <c r="D39" s="5">
        <f>'Importations (adap)'!E40</f>
        <v>112380</v>
      </c>
      <c r="E39" s="5">
        <f>'Importations (adap)'!F40</f>
        <v>1533913</v>
      </c>
    </row>
    <row r="40" spans="1:5" x14ac:dyDescent="0.25">
      <c r="A40" s="2" t="str">
        <f>UPPER('Importations (adap)'!B41)</f>
        <v>ENERGIE ET LUBRIFIANTS</v>
      </c>
      <c r="B40" s="2">
        <f>'Importations (adap)'!C41</f>
        <v>11040752</v>
      </c>
      <c r="C40" s="2">
        <f>'Importations (adap)'!D41</f>
        <v>41780629</v>
      </c>
      <c r="D40" s="2">
        <f>'Importations (adap)'!E41</f>
        <v>11809056</v>
      </c>
      <c r="E40" s="2">
        <f>'Importations (adap)'!F41</f>
        <v>37300341</v>
      </c>
    </row>
    <row r="41" spans="1:5" ht="16.5" x14ac:dyDescent="0.3">
      <c r="A41" s="5" t="str">
        <f>'Importations (adap)'!B42</f>
        <v>Gas-oils et fuel-oils</v>
      </c>
      <c r="B41" s="5">
        <f>'Importations (adap)'!C42</f>
        <v>2776938</v>
      </c>
      <c r="C41" s="5">
        <f>'Importations (adap)'!D42</f>
        <v>21783013</v>
      </c>
      <c r="D41" s="5">
        <f>'Importations (adap)'!E42</f>
        <v>2592145</v>
      </c>
      <c r="E41" s="5">
        <f>'Importations (adap)'!F42</f>
        <v>17643289</v>
      </c>
    </row>
    <row r="42" spans="1:5" ht="16.5" x14ac:dyDescent="0.3">
      <c r="A42" s="5" t="str">
        <f>'Importations (adap)'!B43</f>
        <v>Gaz de pétrole et autres hydrocarbures</v>
      </c>
      <c r="B42" s="5">
        <f>'Importations (adap)'!C43</f>
        <v>3430271</v>
      </c>
      <c r="C42" s="5">
        <f>'Importations (adap)'!D43</f>
        <v>7028873</v>
      </c>
      <c r="D42" s="5">
        <f>'Importations (adap)'!E43</f>
        <v>4112099</v>
      </c>
      <c r="E42" s="5">
        <f>'Importations (adap)'!F43</f>
        <v>7613274</v>
      </c>
    </row>
    <row r="43" spans="1:5" ht="16.5" x14ac:dyDescent="0.3">
      <c r="A43" s="5" t="str">
        <f>'Importations (adap)'!B44</f>
        <v>Huiles de pétrole et lubrifiants</v>
      </c>
      <c r="B43" s="5">
        <f>'Importations (adap)'!C44</f>
        <v>577031</v>
      </c>
      <c r="C43" s="5">
        <f>'Importations (adap)'!D44</f>
        <v>5273801</v>
      </c>
      <c r="D43" s="5">
        <f>'Importations (adap)'!E44</f>
        <v>482539</v>
      </c>
      <c r="E43" s="5">
        <f>'Importations (adap)'!F44</f>
        <v>3838669</v>
      </c>
    </row>
    <row r="44" spans="1:5" ht="16.5" x14ac:dyDescent="0.3">
      <c r="A44" s="5" t="str">
        <f>'Importations (adap)'!B45</f>
        <v>Houilles; cokes et combustibles solides similaires</v>
      </c>
      <c r="B44" s="5">
        <f>'Importations (adap)'!C45</f>
        <v>3816217</v>
      </c>
      <c r="C44" s="5">
        <f>'Importations (adap)'!D45</f>
        <v>4140532</v>
      </c>
      <c r="D44" s="5">
        <f>'Importations (adap)'!E45</f>
        <v>4188231</v>
      </c>
      <c r="E44" s="5">
        <f>'Importations (adap)'!F45</f>
        <v>4844383</v>
      </c>
    </row>
    <row r="45" spans="1:5" ht="16.5" x14ac:dyDescent="0.3">
      <c r="A45" s="5" t="str">
        <f>'Importations (adap)'!B46</f>
        <v>Essence de pétrole</v>
      </c>
      <c r="B45" s="5">
        <f>'Importations (adap)'!C46</f>
        <v>309773</v>
      </c>
      <c r="C45" s="5">
        <f>'Importations (adap)'!D46</f>
        <v>2439926</v>
      </c>
      <c r="D45" s="5">
        <f>'Importations (adap)'!E46</f>
        <v>281226</v>
      </c>
      <c r="E45" s="5">
        <f>'Importations (adap)'!F46</f>
        <v>2145200</v>
      </c>
    </row>
    <row r="46" spans="1:5" ht="16.5" x14ac:dyDescent="0.3">
      <c r="A46" s="5" t="str">
        <f>'Importations (adap)'!B47</f>
        <v>Paraffines et autres produits dérivés du pétrole</v>
      </c>
      <c r="B46" s="5">
        <f>'Importations (adap)'!C47</f>
        <v>130523</v>
      </c>
      <c r="C46" s="5">
        <f>'Importations (adap)'!D47</f>
        <v>618654</v>
      </c>
      <c r="D46" s="5">
        <f>'Importations (adap)'!E47</f>
        <v>152817</v>
      </c>
      <c r="E46" s="5">
        <f>'Importations (adap)'!F47</f>
        <v>776713</v>
      </c>
    </row>
    <row r="47" spans="1:5" ht="16.5" x14ac:dyDescent="0.3">
      <c r="A47" s="5" t="str">
        <f>'Importations (adap)'!B48</f>
        <v>Autres produits énergétiques</v>
      </c>
      <c r="B47" s="5">
        <f>'Importations (adap)'!C48</f>
        <v>0</v>
      </c>
      <c r="C47" s="5">
        <f>'Importations (adap)'!D48</f>
        <v>495830</v>
      </c>
      <c r="D47" s="5">
        <f>'Importations (adap)'!E48</f>
        <v>0</v>
      </c>
      <c r="E47" s="5">
        <f>'Importations (adap)'!F48</f>
        <v>438813</v>
      </c>
    </row>
    <row r="48" spans="1:5" x14ac:dyDescent="0.25">
      <c r="A48" s="2" t="str">
        <f>UPPER('Importations (adap)'!B49)</f>
        <v>PRODUITS BRUTS D'ORIGINE ANIMALE ET VEGETALE</v>
      </c>
      <c r="B48" s="2">
        <f>'Importations (adap)'!C49</f>
        <v>622068</v>
      </c>
      <c r="C48" s="2">
        <f>'Importations (adap)'!D49</f>
        <v>6253426</v>
      </c>
      <c r="D48" s="2">
        <f>'Importations (adap)'!E49</f>
        <v>759033</v>
      </c>
      <c r="E48" s="2">
        <f>'Importations (adap)'!F49</f>
        <v>7005244</v>
      </c>
    </row>
    <row r="49" spans="1:5" ht="16.5" x14ac:dyDescent="0.3">
      <c r="A49" s="5" t="str">
        <f>'Importations (adap)'!B50</f>
        <v>Huile de soja brute ou raffinée</v>
      </c>
      <c r="B49" s="5">
        <f>'Importations (adap)'!C50</f>
        <v>224884</v>
      </c>
      <c r="C49" s="5">
        <f>'Importations (adap)'!D50</f>
        <v>2432635</v>
      </c>
      <c r="D49" s="5">
        <f>'Importations (adap)'!E50</f>
        <v>209928</v>
      </c>
      <c r="E49" s="5">
        <f>'Importations (adap)'!F50</f>
        <v>2297021</v>
      </c>
    </row>
    <row r="50" spans="1:5" ht="16.5" x14ac:dyDescent="0.3">
      <c r="A50" s="5" t="str">
        <f>'Importations (adap)'!B51</f>
        <v>Bois bruts, équarris ou sciés</v>
      </c>
      <c r="B50" s="5">
        <f>'Importations (adap)'!C51</f>
        <v>168445</v>
      </c>
      <c r="C50" s="5">
        <f>'Importations (adap)'!D51</f>
        <v>838370</v>
      </c>
      <c r="D50" s="5">
        <f>'Importations (adap)'!E51</f>
        <v>223220</v>
      </c>
      <c r="E50" s="5">
        <f>'Importations (adap)'!F51</f>
        <v>1095619</v>
      </c>
    </row>
    <row r="51" spans="1:5" ht="16.5" x14ac:dyDescent="0.3">
      <c r="A51" s="5" t="str">
        <f>'Importations (adap)'!B52</f>
        <v>Graines, spores et fruits à ensemencer</v>
      </c>
      <c r="B51" s="5">
        <f>'Importations (adap)'!C52</f>
        <v>1472</v>
      </c>
      <c r="C51" s="5">
        <f>'Importations (adap)'!D52</f>
        <v>614484</v>
      </c>
      <c r="D51" s="5">
        <f>'Importations (adap)'!E52</f>
        <v>7600</v>
      </c>
      <c r="E51" s="5">
        <f>'Importations (adap)'!F52</f>
        <v>422249</v>
      </c>
    </row>
    <row r="52" spans="1:5" ht="16.5" x14ac:dyDescent="0.3">
      <c r="A52" s="5" t="str">
        <f>'Importations (adap)'!B53</f>
        <v>Graines et fruits oléagineux</v>
      </c>
      <c r="B52" s="5">
        <f>'Importations (adap)'!C53</f>
        <v>23144</v>
      </c>
      <c r="C52" s="5">
        <f>'Importations (adap)'!D53</f>
        <v>418833</v>
      </c>
      <c r="D52" s="5">
        <f>'Importations (adap)'!E53</f>
        <v>27779</v>
      </c>
      <c r="E52" s="5">
        <f>'Importations (adap)'!F53</f>
        <v>550748</v>
      </c>
    </row>
    <row r="53" spans="1:5" ht="16.5" x14ac:dyDescent="0.3">
      <c r="A53" s="5" t="str">
        <f>'Importations (adap)'!B54</f>
        <v>Huile de palme ou palmiste brute ou raffinée</v>
      </c>
      <c r="B53" s="5">
        <f>'Importations (adap)'!C54</f>
        <v>23620</v>
      </c>
      <c r="C53" s="5">
        <f>'Importations (adap)'!D54</f>
        <v>305352</v>
      </c>
      <c r="D53" s="5">
        <f>'Importations (adap)'!E54</f>
        <v>27177</v>
      </c>
      <c r="E53" s="5">
        <f>'Importations (adap)'!F54</f>
        <v>388207</v>
      </c>
    </row>
    <row r="54" spans="1:5" ht="16.5" x14ac:dyDescent="0.3">
      <c r="A54" s="5" t="str">
        <f>'Importations (adap)'!B55</f>
        <v>Sous-produits animaux non comestibles</v>
      </c>
      <c r="B54" s="5">
        <f>'Importations (adap)'!C55</f>
        <v>5814</v>
      </c>
      <c r="C54" s="5">
        <f>'Importations (adap)'!D55</f>
        <v>252242</v>
      </c>
      <c r="D54" s="5">
        <f>'Importations (adap)'!E55</f>
        <v>5530</v>
      </c>
      <c r="E54" s="5">
        <f>'Importations (adap)'!F55</f>
        <v>244587</v>
      </c>
    </row>
    <row r="55" spans="1:5" ht="16.5" x14ac:dyDescent="0.3">
      <c r="A55" s="5" t="str">
        <f>'Importations (adap)'!B56</f>
        <v>Plantes vivantes et produits de la floriculture</v>
      </c>
      <c r="B55" s="5">
        <f>'Importations (adap)'!C56</f>
        <v>2842</v>
      </c>
      <c r="C55" s="5">
        <f>'Importations (adap)'!D56</f>
        <v>250704</v>
      </c>
      <c r="D55" s="5">
        <f>'Importations (adap)'!E56</f>
        <v>5735</v>
      </c>
      <c r="E55" s="5">
        <f>'Importations (adap)'!F56</f>
        <v>291208</v>
      </c>
    </row>
    <row r="56" spans="1:5" ht="16.5" x14ac:dyDescent="0.3">
      <c r="A56" s="5" t="str">
        <f>'Importations (adap)'!B57</f>
        <v>Caoutchouc naturel ou régénéré</v>
      </c>
      <c r="B56" s="5">
        <f>'Importations (adap)'!C57</f>
        <v>70176</v>
      </c>
      <c r="C56" s="5">
        <f>'Importations (adap)'!D57</f>
        <v>201987</v>
      </c>
      <c r="D56" s="5">
        <f>'Importations (adap)'!E57</f>
        <v>76401</v>
      </c>
      <c r="E56" s="5">
        <f>'Importations (adap)'!F57</f>
        <v>81276</v>
      </c>
    </row>
    <row r="57" spans="1:5" ht="16.5" x14ac:dyDescent="0.3">
      <c r="A57" s="5" t="str">
        <f>'Importations (adap)'!B58</f>
        <v>Huile de tournesol brute ou raffinée</v>
      </c>
      <c r="B57" s="5">
        <f>'Importations (adap)'!C58</f>
        <v>14447</v>
      </c>
      <c r="C57" s="5">
        <f>'Importations (adap)'!D58</f>
        <v>189703</v>
      </c>
      <c r="D57" s="5">
        <f>'Importations (adap)'!E58</f>
        <v>29972</v>
      </c>
      <c r="E57" s="5">
        <f>'Importations (adap)'!F58</f>
        <v>366040</v>
      </c>
    </row>
    <row r="58" spans="1:5" ht="16.5" x14ac:dyDescent="0.3">
      <c r="A58" s="5" t="str">
        <f>'Importations (adap)'!B59</f>
        <v>Autres huiles végétales brutes ou raffinées</v>
      </c>
      <c r="B58" s="5">
        <f>'Importations (adap)'!C59</f>
        <v>9708</v>
      </c>
      <c r="C58" s="5">
        <f>'Importations (adap)'!D59</f>
        <v>144831</v>
      </c>
      <c r="D58" s="5">
        <f>'Importations (adap)'!E59</f>
        <v>13927</v>
      </c>
      <c r="E58" s="5">
        <f>'Importations (adap)'!F59</f>
        <v>200313</v>
      </c>
    </row>
    <row r="59" spans="1:5" ht="16.5" x14ac:dyDescent="0.3">
      <c r="A59" s="5" t="str">
        <f>'Importations (adap)'!B60</f>
        <v>Plantes et parties de plantes</v>
      </c>
      <c r="B59" s="5">
        <f>'Importations (adap)'!C60</f>
        <v>44014</v>
      </c>
      <c r="C59" s="5">
        <f>'Importations (adap)'!D60</f>
        <v>144805</v>
      </c>
      <c r="D59" s="5">
        <f>'Importations (adap)'!E60</f>
        <v>89670</v>
      </c>
      <c r="E59" s="5">
        <f>'Importations (adap)'!F60</f>
        <v>232132</v>
      </c>
    </row>
    <row r="60" spans="1:5" ht="16.5" x14ac:dyDescent="0.3">
      <c r="A60" s="5" t="str">
        <f>'Importations (adap)'!B61</f>
        <v>Pâte à papier</v>
      </c>
      <c r="B60" s="5">
        <f>'Importations (adap)'!C61</f>
        <v>16783</v>
      </c>
      <c r="C60" s="5">
        <f>'Importations (adap)'!D61</f>
        <v>126265</v>
      </c>
      <c r="D60" s="5">
        <f>'Importations (adap)'!E61</f>
        <v>17506</v>
      </c>
      <c r="E60" s="5">
        <f>'Importations (adap)'!F61</f>
        <v>134549</v>
      </c>
    </row>
    <row r="61" spans="1:5" ht="16.5" x14ac:dyDescent="0.3">
      <c r="A61" s="5" t="str">
        <f>'Importations (adap)'!B62</f>
        <v>Gommes; résines et autres sucs et extraits végétaux</v>
      </c>
      <c r="B61" s="5">
        <f>'Importations (adap)'!C62</f>
        <v>797</v>
      </c>
      <c r="C61" s="5">
        <f>'Importations (adap)'!D62</f>
        <v>79221</v>
      </c>
      <c r="D61" s="5">
        <f>'Importations (adap)'!E62</f>
        <v>670</v>
      </c>
      <c r="E61" s="5">
        <f>'Importations (adap)'!F62</f>
        <v>69934</v>
      </c>
    </row>
    <row r="62" spans="1:5" ht="16.5" x14ac:dyDescent="0.3">
      <c r="A62" s="5" t="str">
        <f>'Importations (adap)'!B63</f>
        <v>Animaux vivants</v>
      </c>
      <c r="B62" s="5">
        <f>'Importations (adap)'!C63</f>
        <v>613</v>
      </c>
      <c r="C62" s="5">
        <f>'Importations (adap)'!D63</f>
        <v>49286</v>
      </c>
      <c r="D62" s="5">
        <f>'Importations (adap)'!E63</f>
        <v>509</v>
      </c>
      <c r="E62" s="5">
        <f>'Importations (adap)'!F63</f>
        <v>36425</v>
      </c>
    </row>
    <row r="63" spans="1:5" ht="16.5" x14ac:dyDescent="0.3">
      <c r="A63" s="5" t="str">
        <f>'Importations (adap)'!B64</f>
        <v>Autres fibres textiles vegetales</v>
      </c>
      <c r="B63" s="5">
        <f>'Importations (adap)'!C64</f>
        <v>2708</v>
      </c>
      <c r="C63" s="5">
        <f>'Importations (adap)'!D64</f>
        <v>45989</v>
      </c>
      <c r="D63" s="5">
        <f>'Importations (adap)'!E64</f>
        <v>2116</v>
      </c>
      <c r="E63" s="5">
        <f>'Importations (adap)'!F64</f>
        <v>38931</v>
      </c>
    </row>
    <row r="64" spans="1:5" ht="16.5" x14ac:dyDescent="0.3">
      <c r="A64" s="5" t="str">
        <f>'Importations (adap)'!B65</f>
        <v>Huile d'olive brute ou raffinée</v>
      </c>
      <c r="B64" s="5">
        <f>'Importations (adap)'!C65</f>
        <v>973</v>
      </c>
      <c r="C64" s="5">
        <f>'Importations (adap)'!D65</f>
        <v>40605</v>
      </c>
      <c r="D64" s="5">
        <f>'Importations (adap)'!E65</f>
        <v>9427</v>
      </c>
      <c r="E64" s="5">
        <f>'Importations (adap)'!F65</f>
        <v>436798</v>
      </c>
    </row>
    <row r="65" spans="1:5" ht="16.5" x14ac:dyDescent="0.3">
      <c r="A65" s="5" t="str">
        <f>'Importations (adap)'!B66</f>
        <v>Fibres textiles artificielles</v>
      </c>
      <c r="B65" s="5">
        <f>'Importations (adap)'!C66</f>
        <v>859</v>
      </c>
      <c r="C65" s="5">
        <f>'Importations (adap)'!D66</f>
        <v>27638</v>
      </c>
      <c r="D65" s="5">
        <f>'Importations (adap)'!E66</f>
        <v>674</v>
      </c>
      <c r="E65" s="5">
        <f>'Importations (adap)'!F66</f>
        <v>25393</v>
      </c>
    </row>
    <row r="66" spans="1:5" ht="16.5" x14ac:dyDescent="0.3">
      <c r="A66" s="5" t="str">
        <f>'Importations (adap)'!B67</f>
        <v>Autres produits bruts d'origine animale et végétale</v>
      </c>
      <c r="B66" s="5">
        <f>'Importations (adap)'!C67</f>
        <v>10769</v>
      </c>
      <c r="C66" s="5">
        <f>'Importations (adap)'!D67</f>
        <v>90476</v>
      </c>
      <c r="D66" s="5">
        <f>'Importations (adap)'!E67</f>
        <v>11192</v>
      </c>
      <c r="E66" s="5">
        <f>'Importations (adap)'!F67</f>
        <v>93814</v>
      </c>
    </row>
    <row r="67" spans="1:5" x14ac:dyDescent="0.25">
      <c r="A67" s="2" t="str">
        <f>UPPER('Importations (adap)'!B68)</f>
        <v>PRODUITS BRUTS D'ORIGINE MINERALE</v>
      </c>
      <c r="B67" s="2">
        <f>'Importations (adap)'!C68</f>
        <v>3107182</v>
      </c>
      <c r="C67" s="2">
        <f>'Importations (adap)'!D68</f>
        <v>12978981</v>
      </c>
      <c r="D67" s="2">
        <f>'Importations (adap)'!E68</f>
        <v>2844916</v>
      </c>
      <c r="E67" s="2">
        <f>'Importations (adap)'!F68</f>
        <v>5918968</v>
      </c>
    </row>
    <row r="68" spans="1:5" ht="16.5" x14ac:dyDescent="0.3">
      <c r="A68" s="5" t="str">
        <f>'Importations (adap)'!B69</f>
        <v>Soufres bruts et non raffinés</v>
      </c>
      <c r="B68" s="5">
        <f>'Importations (adap)'!C69</f>
        <v>2431684</v>
      </c>
      <c r="C68" s="5">
        <f>'Importations (adap)'!D69</f>
        <v>10446870</v>
      </c>
      <c r="D68" s="5">
        <f>'Importations (adap)'!E69</f>
        <v>2252075</v>
      </c>
      <c r="E68" s="5">
        <f>'Importations (adap)'!F69</f>
        <v>3765766</v>
      </c>
    </row>
    <row r="69" spans="1:5" ht="16.5" x14ac:dyDescent="0.3">
      <c r="A69" s="5" t="str">
        <f>'Importations (adap)'!B70</f>
        <v>Ferraille, déchets, débris de cuivre,fonte, fer, acier et autres mierais</v>
      </c>
      <c r="B69" s="5">
        <f>'Importations (adap)'!C70</f>
        <v>514061</v>
      </c>
      <c r="C69" s="5">
        <f>'Importations (adap)'!D70</f>
        <v>1912716</v>
      </c>
      <c r="D69" s="5">
        <f>'Importations (adap)'!E70</f>
        <v>404057</v>
      </c>
      <c r="E69" s="5">
        <f>'Importations (adap)'!F70</f>
        <v>1514873</v>
      </c>
    </row>
    <row r="70" spans="1:5" ht="16.5" x14ac:dyDescent="0.3">
      <c r="A70" s="5" t="str">
        <f>'Importations (adap)'!B71</f>
        <v>Fibres textiles synthétiques</v>
      </c>
      <c r="B70" s="5">
        <f>'Importations (adap)'!C71</f>
        <v>12250</v>
      </c>
      <c r="C70" s="5">
        <f>'Importations (adap)'!D71</f>
        <v>182603</v>
      </c>
      <c r="D70" s="5">
        <f>'Importations (adap)'!E71</f>
        <v>11054</v>
      </c>
      <c r="E70" s="5">
        <f>'Importations (adap)'!F71</f>
        <v>173487</v>
      </c>
    </row>
    <row r="71" spans="1:5" ht="16.5" x14ac:dyDescent="0.3">
      <c r="A71" s="5" t="str">
        <f>'Importations (adap)'!B72</f>
        <v>Caoutchouc synthétique</v>
      </c>
      <c r="B71" s="5">
        <f>'Importations (adap)'!C72</f>
        <v>7448</v>
      </c>
      <c r="C71" s="5">
        <f>'Importations (adap)'!D72</f>
        <v>159147</v>
      </c>
      <c r="D71" s="5">
        <f>'Importations (adap)'!E72</f>
        <v>8072</v>
      </c>
      <c r="E71" s="5">
        <f>'Importations (adap)'!F72</f>
        <v>180905</v>
      </c>
    </row>
    <row r="72" spans="1:5" ht="16.5" x14ac:dyDescent="0.3">
      <c r="A72" s="5" t="str">
        <f>'Importations (adap)'!B73</f>
        <v>Sable; quartz; kaolin et autres argiles</v>
      </c>
      <c r="B72" s="5">
        <f>'Importations (adap)'!C73</f>
        <v>50548</v>
      </c>
      <c r="C72" s="5">
        <f>'Importations (adap)'!D73</f>
        <v>107066</v>
      </c>
      <c r="D72" s="5">
        <f>'Importations (adap)'!E73</f>
        <v>75465</v>
      </c>
      <c r="E72" s="5">
        <f>'Importations (adap)'!F73</f>
        <v>122078</v>
      </c>
    </row>
    <row r="73" spans="1:5" ht="16.5" x14ac:dyDescent="0.3">
      <c r="A73" s="5" t="str">
        <f>'Importations (adap)'!B74</f>
        <v>Autres produits bruts d'origine minérale</v>
      </c>
      <c r="B73" s="5">
        <f>'Importations (adap)'!C74</f>
        <v>91191</v>
      </c>
      <c r="C73" s="5">
        <f>'Importations (adap)'!D74</f>
        <v>170579</v>
      </c>
      <c r="D73" s="5">
        <f>'Importations (adap)'!E74</f>
        <v>94193</v>
      </c>
      <c r="E73" s="5">
        <f>'Importations (adap)'!F74</f>
        <v>161859</v>
      </c>
    </row>
    <row r="74" spans="1:5" x14ac:dyDescent="0.25">
      <c r="A74" s="2" t="str">
        <f>UPPER('Importations (adap)'!B75)</f>
        <v>DEMI PRODUITS</v>
      </c>
      <c r="B74" s="2">
        <f>'Importations (adap)'!C75</f>
        <v>3878008</v>
      </c>
      <c r="C74" s="2">
        <f>'Importations (adap)'!D75</f>
        <v>56923113</v>
      </c>
      <c r="D74" s="2">
        <f>'Importations (adap)'!E75</f>
        <v>4308160</v>
      </c>
      <c r="E74" s="2">
        <f>'Importations (adap)'!F75</f>
        <v>55405579</v>
      </c>
    </row>
    <row r="75" spans="1:5" ht="16.5" x14ac:dyDescent="0.3">
      <c r="A75" s="5" t="str">
        <f>'Importations (adap)'!B76</f>
        <v>Matières plastiques et ouvrages divers en plastique</v>
      </c>
      <c r="B75" s="5">
        <f>'Importations (adap)'!C76</f>
        <v>447107</v>
      </c>
      <c r="C75" s="5">
        <f>'Importations (adap)'!D76</f>
        <v>7253237</v>
      </c>
      <c r="D75" s="5">
        <f>'Importations (adap)'!E76</f>
        <v>432843</v>
      </c>
      <c r="E75" s="5">
        <f>'Importations (adap)'!F76</f>
        <v>7230094</v>
      </c>
    </row>
    <row r="76" spans="1:5" ht="16.5" x14ac:dyDescent="0.3">
      <c r="A76" s="5" t="str">
        <f>'Importations (adap)'!B77</f>
        <v>Produits chimiques</v>
      </c>
      <c r="B76" s="5">
        <f>'Importations (adap)'!C77</f>
        <v>459610</v>
      </c>
      <c r="C76" s="5">
        <f>'Importations (adap)'!D77</f>
        <v>5418172</v>
      </c>
      <c r="D76" s="5">
        <f>'Importations (adap)'!E77</f>
        <v>779449</v>
      </c>
      <c r="E76" s="5">
        <f>'Importations (adap)'!F77</f>
        <v>5652248</v>
      </c>
    </row>
    <row r="77" spans="1:5" ht="16.5" x14ac:dyDescent="0.3">
      <c r="A77" s="5" t="str">
        <f>'Importations (adap)'!B78</f>
        <v>Fils, barres et profilés en cuivre</v>
      </c>
      <c r="B77" s="5">
        <f>'Importations (adap)'!C78</f>
        <v>43104</v>
      </c>
      <c r="C77" s="5">
        <f>'Importations (adap)'!D78</f>
        <v>5122072</v>
      </c>
      <c r="D77" s="5">
        <f>'Importations (adap)'!E78</f>
        <v>38596</v>
      </c>
      <c r="E77" s="5">
        <f>'Importations (adap)'!F78</f>
        <v>3737663</v>
      </c>
    </row>
    <row r="78" spans="1:5" ht="16.5" x14ac:dyDescent="0.3">
      <c r="A78" s="5" t="str">
        <f>'Importations (adap)'!B79</f>
        <v>Papiers et cartons; ouvrages divers en papiers et cartons</v>
      </c>
      <c r="B78" s="5">
        <f>'Importations (adap)'!C79</f>
        <v>301912</v>
      </c>
      <c r="C78" s="5">
        <f>'Importations (adap)'!D79</f>
        <v>3027803</v>
      </c>
      <c r="D78" s="5">
        <f>'Importations (adap)'!E79</f>
        <v>307186</v>
      </c>
      <c r="E78" s="5">
        <f>'Importations (adap)'!F79</f>
        <v>3128265</v>
      </c>
    </row>
    <row r="79" spans="1:5" ht="16.5" x14ac:dyDescent="0.3">
      <c r="A79" s="5" t="str">
        <f>'Importations (adap)'!B80</f>
        <v>Ammoniac</v>
      </c>
      <c r="B79" s="5">
        <f>'Importations (adap)'!C80</f>
        <v>463233</v>
      </c>
      <c r="C79" s="5">
        <f>'Importations (adap)'!D80</f>
        <v>2605471</v>
      </c>
      <c r="D79" s="5">
        <f>'Importations (adap)'!E80</f>
        <v>560927</v>
      </c>
      <c r="E79" s="5">
        <f>'Importations (adap)'!F80</f>
        <v>2667081</v>
      </c>
    </row>
    <row r="80" spans="1:5" ht="16.5" x14ac:dyDescent="0.3">
      <c r="A80" s="5" t="str">
        <f>'Importations (adap)'!B81</f>
        <v>Fils et câbles électriques</v>
      </c>
      <c r="B80" s="5">
        <f>'Importations (adap)'!C81</f>
        <v>27506</v>
      </c>
      <c r="C80" s="5">
        <f>'Importations (adap)'!D81</f>
        <v>2484277</v>
      </c>
      <c r="D80" s="5">
        <f>'Importations (adap)'!E81</f>
        <v>23217</v>
      </c>
      <c r="E80" s="5">
        <f>'Importations (adap)'!F81</f>
        <v>1964026</v>
      </c>
    </row>
    <row r="81" spans="1:5" ht="16.5" x14ac:dyDescent="0.3">
      <c r="A81" s="5" t="str">
        <f>'Importations (adap)'!B82</f>
        <v>Accessoires de tuyauterie et construction métallique</v>
      </c>
      <c r="B81" s="5">
        <f>'Importations (adap)'!C82</f>
        <v>104027</v>
      </c>
      <c r="C81" s="5">
        <f>'Importations (adap)'!D82</f>
        <v>2288337</v>
      </c>
      <c r="D81" s="5">
        <f>'Importations (adap)'!E82</f>
        <v>52975</v>
      </c>
      <c r="E81" s="5">
        <f>'Importations (adap)'!F82</f>
        <v>1568463</v>
      </c>
    </row>
    <row r="82" spans="1:5" ht="16.5" x14ac:dyDescent="0.3">
      <c r="A82" s="5" t="str">
        <f>'Importations (adap)'!B83</f>
        <v>Bois préparés et ouvrages en bois</v>
      </c>
      <c r="B82" s="5">
        <f>'Importations (adap)'!C83</f>
        <v>195172</v>
      </c>
      <c r="C82" s="5">
        <f>'Importations (adap)'!D83</f>
        <v>1450280</v>
      </c>
      <c r="D82" s="5">
        <f>'Importations (adap)'!E83</f>
        <v>214649</v>
      </c>
      <c r="E82" s="5">
        <f>'Importations (adap)'!F83</f>
        <v>1551502</v>
      </c>
    </row>
    <row r="83" spans="1:5" ht="16.5" x14ac:dyDescent="0.3">
      <c r="A83" s="5" t="str">
        <f>'Importations (adap)'!B84</f>
        <v>Aluminium brut, déchets et poudres d'aluminium</v>
      </c>
      <c r="B83" s="5">
        <f>'Importations (adap)'!C84</f>
        <v>46624</v>
      </c>
      <c r="C83" s="5">
        <f>'Importations (adap)'!D84</f>
        <v>1450127</v>
      </c>
      <c r="D83" s="5">
        <f>'Importations (adap)'!E84</f>
        <v>53799</v>
      </c>
      <c r="E83" s="5">
        <f>'Importations (adap)'!F84</f>
        <v>1540982</v>
      </c>
    </row>
    <row r="84" spans="1:5" ht="16.5" x14ac:dyDescent="0.3">
      <c r="A84" s="5" t="str">
        <f>'Importations (adap)'!B85</f>
        <v>Engrais naturels et chimiques</v>
      </c>
      <c r="B84" s="5">
        <f>'Importations (adap)'!C85</f>
        <v>340952</v>
      </c>
      <c r="C84" s="5">
        <f>'Importations (adap)'!D85</f>
        <v>1416963</v>
      </c>
      <c r="D84" s="5">
        <f>'Importations (adap)'!E85</f>
        <v>206830</v>
      </c>
      <c r="E84" s="5">
        <f>'Importations (adap)'!F85</f>
        <v>885513</v>
      </c>
    </row>
    <row r="85" spans="1:5" ht="16.5" x14ac:dyDescent="0.3">
      <c r="A85" s="5" t="str">
        <f>'Importations (adap)'!B86</f>
        <v>Produits laminés plats, en fer ou en aciers non alliés</v>
      </c>
      <c r="B85" s="5">
        <f>'Importations (adap)'!C86</f>
        <v>140903</v>
      </c>
      <c r="C85" s="5">
        <f>'Importations (adap)'!D86</f>
        <v>1352573</v>
      </c>
      <c r="D85" s="5">
        <f>'Importations (adap)'!E86</f>
        <v>118773</v>
      </c>
      <c r="E85" s="5">
        <f>'Importations (adap)'!F86</f>
        <v>1209556</v>
      </c>
    </row>
    <row r="86" spans="1:5" ht="16.5" x14ac:dyDescent="0.3">
      <c r="A86" s="5" t="str">
        <f>'Importations (adap)'!B87</f>
        <v>Composants électroniques</v>
      </c>
      <c r="B86" s="5">
        <f>'Importations (adap)'!C87</f>
        <v>176</v>
      </c>
      <c r="C86" s="5">
        <f>'Importations (adap)'!D87</f>
        <v>1158418</v>
      </c>
      <c r="D86" s="5">
        <f>'Importations (adap)'!E87</f>
        <v>247</v>
      </c>
      <c r="E86" s="5">
        <f>'Importations (adap)'!F87</f>
        <v>1339663</v>
      </c>
    </row>
    <row r="87" spans="1:5" ht="16.5" x14ac:dyDescent="0.3">
      <c r="A87" s="5" t="str">
        <f>'Importations (adap)'!B88</f>
        <v>Fils, barres, et profilés  en fer ou en aciers non alliés</v>
      </c>
      <c r="B87" s="5">
        <f>'Importations (adap)'!C88</f>
        <v>162294</v>
      </c>
      <c r="C87" s="5">
        <f>'Importations (adap)'!D88</f>
        <v>1119825</v>
      </c>
      <c r="D87" s="5">
        <f>'Importations (adap)'!E88</f>
        <v>189916</v>
      </c>
      <c r="E87" s="5">
        <f>'Importations (adap)'!F88</f>
        <v>1421749</v>
      </c>
    </row>
    <row r="88" spans="1:5" ht="16.5" x14ac:dyDescent="0.3">
      <c r="A88" s="5" t="str">
        <f>'Importations (adap)'!B89</f>
        <v>Tubes, tuyaux et profilés creux en fonte, fer et acier</v>
      </c>
      <c r="B88" s="5">
        <f>'Importations (adap)'!C89</f>
        <v>64961</v>
      </c>
      <c r="C88" s="5">
        <f>'Importations (adap)'!D89</f>
        <v>1107359</v>
      </c>
      <c r="D88" s="5">
        <f>'Importations (adap)'!E89</f>
        <v>68875</v>
      </c>
      <c r="E88" s="5">
        <f>'Importations (adap)'!F89</f>
        <v>1119664</v>
      </c>
    </row>
    <row r="89" spans="1:5" ht="16.5" x14ac:dyDescent="0.3">
      <c r="A89" s="5" t="str">
        <f>'Importations (adap)'!B90</f>
        <v>Produits céramiques</v>
      </c>
      <c r="B89" s="5">
        <f>'Importations (adap)'!C90</f>
        <v>186279</v>
      </c>
      <c r="C89" s="5">
        <f>'Importations (adap)'!D90</f>
        <v>1028683</v>
      </c>
      <c r="D89" s="5">
        <f>'Importations (adap)'!E90</f>
        <v>202566</v>
      </c>
      <c r="E89" s="5">
        <f>'Importations (adap)'!F90</f>
        <v>1022648</v>
      </c>
    </row>
    <row r="90" spans="1:5" ht="16.5" x14ac:dyDescent="0.3">
      <c r="A90" s="5" t="str">
        <f>'Importations (adap)'!B91</f>
        <v>Tissus imprégnés ou enduits de matières diverse</v>
      </c>
      <c r="B90" s="5">
        <f>'Importations (adap)'!C91</f>
        <v>13078</v>
      </c>
      <c r="C90" s="5">
        <f>'Importations (adap)'!D91</f>
        <v>1021522</v>
      </c>
      <c r="D90" s="5">
        <f>'Importations (adap)'!E91</f>
        <v>11449</v>
      </c>
      <c r="E90" s="5">
        <f>'Importations (adap)'!F91</f>
        <v>860945</v>
      </c>
    </row>
    <row r="91" spans="1:5" ht="16.5" x14ac:dyDescent="0.3">
      <c r="A91" s="5" t="str">
        <f>'Importations (adap)'!B92</f>
        <v>Verre et ouvrages en verre</v>
      </c>
      <c r="B91" s="5">
        <f>'Importations (adap)'!C92</f>
        <v>143194</v>
      </c>
      <c r="C91" s="5">
        <f>'Importations (adap)'!D92</f>
        <v>1019853</v>
      </c>
      <c r="D91" s="5">
        <f>'Importations (adap)'!E92</f>
        <v>116676</v>
      </c>
      <c r="E91" s="5">
        <f>'Importations (adap)'!F92</f>
        <v>870957</v>
      </c>
    </row>
    <row r="92" spans="1:5" ht="16.5" x14ac:dyDescent="0.3">
      <c r="A92" s="5" t="str">
        <f>'Importations (adap)'!B93</f>
        <v>Demi-produits en fer ou en aciers non alliés.</v>
      </c>
      <c r="B92" s="5">
        <f>'Importations (adap)'!C93</f>
        <v>204680</v>
      </c>
      <c r="C92" s="5">
        <f>'Importations (adap)'!D93</f>
        <v>928646</v>
      </c>
      <c r="D92" s="5">
        <f>'Importations (adap)'!E93</f>
        <v>379872</v>
      </c>
      <c r="E92" s="5">
        <f>'Importations (adap)'!F93</f>
        <v>1892132</v>
      </c>
    </row>
    <row r="93" spans="1:5" ht="16.5" x14ac:dyDescent="0.3">
      <c r="A93" s="5" t="str">
        <f>'Importations (adap)'!B94</f>
        <v>Ouvrages en pierres, platre, ciment, ou en matières similaires</v>
      </c>
      <c r="B93" s="5">
        <f>'Importations (adap)'!C94</f>
        <v>126722</v>
      </c>
      <c r="C93" s="5">
        <f>'Importations (adap)'!D94</f>
        <v>923342</v>
      </c>
      <c r="D93" s="5">
        <f>'Importations (adap)'!E94</f>
        <v>141574</v>
      </c>
      <c r="E93" s="5">
        <f>'Importations (adap)'!F94</f>
        <v>911380</v>
      </c>
    </row>
    <row r="94" spans="1:5" ht="16.5" x14ac:dyDescent="0.3">
      <c r="A94" s="5" t="str">
        <f>'Importations (adap)'!B95</f>
        <v>Autres métaux communs et ouvrages en ces matières</v>
      </c>
      <c r="B94" s="5">
        <f>'Importations (adap)'!C95</f>
        <v>9092</v>
      </c>
      <c r="C94" s="5">
        <f>'Importations (adap)'!D95</f>
        <v>885034</v>
      </c>
      <c r="D94" s="5">
        <f>'Importations (adap)'!E95</f>
        <v>7840</v>
      </c>
      <c r="E94" s="5">
        <f>'Importations (adap)'!F95</f>
        <v>774510</v>
      </c>
    </row>
    <row r="95" spans="1:5" ht="16.5" x14ac:dyDescent="0.3">
      <c r="A95" s="5" t="str">
        <f>'Importations (adap)'!B96</f>
        <v>Fils de fibres synthétiques et artificielles pour tissage</v>
      </c>
      <c r="B95" s="5">
        <f>'Importations (adap)'!C96</f>
        <v>38956</v>
      </c>
      <c r="C95" s="5">
        <f>'Importations (adap)'!D96</f>
        <v>870688</v>
      </c>
      <c r="D95" s="5">
        <f>'Importations (adap)'!E96</f>
        <v>41163</v>
      </c>
      <c r="E95" s="5">
        <f>'Importations (adap)'!F96</f>
        <v>932335</v>
      </c>
    </row>
    <row r="96" spans="1:5" ht="16.5" x14ac:dyDescent="0.3">
      <c r="A96" s="5" t="str">
        <f>'Importations (adap)'!B97</f>
        <v>Quincaillerie sauf de ménage</v>
      </c>
      <c r="B96" s="5">
        <f>'Importations (adap)'!C97</f>
        <v>23797</v>
      </c>
      <c r="C96" s="5">
        <f>'Importations (adap)'!D97</f>
        <v>857304</v>
      </c>
      <c r="D96" s="5">
        <f>'Importations (adap)'!E97</f>
        <v>20255</v>
      </c>
      <c r="E96" s="5">
        <f>'Importations (adap)'!F97</f>
        <v>763545</v>
      </c>
    </row>
    <row r="97" spans="1:5" ht="16.5" x14ac:dyDescent="0.3">
      <c r="A97" s="5" t="str">
        <f>'Importations (adap)'!B98</f>
        <v>Désinfectants et produits similaires</v>
      </c>
      <c r="B97" s="5">
        <f>'Importations (adap)'!C98</f>
        <v>11384</v>
      </c>
      <c r="C97" s="5">
        <f>'Importations (adap)'!D98</f>
        <v>844484</v>
      </c>
      <c r="D97" s="5">
        <f>'Importations (adap)'!E98</f>
        <v>12313</v>
      </c>
      <c r="E97" s="5">
        <f>'Importations (adap)'!F98</f>
        <v>917636</v>
      </c>
    </row>
    <row r="98" spans="1:5" ht="16.5" x14ac:dyDescent="0.3">
      <c r="A98" s="5" t="str">
        <f>'Importations (adap)'!B99</f>
        <v>Articles de robinetterie et organes similaires</v>
      </c>
      <c r="B98" s="5">
        <f>'Importations (adap)'!C99</f>
        <v>5044</v>
      </c>
      <c r="C98" s="5">
        <f>'Importations (adap)'!D99</f>
        <v>751049</v>
      </c>
      <c r="D98" s="5">
        <f>'Importations (adap)'!E99</f>
        <v>3970</v>
      </c>
      <c r="E98" s="5">
        <f>'Importations (adap)'!F99</f>
        <v>549564</v>
      </c>
    </row>
    <row r="99" spans="1:5" ht="16.5" x14ac:dyDescent="0.3">
      <c r="A99" s="5" t="str">
        <f>'Importations (adap)'!B100</f>
        <v>Tôles et bandes en aluminium</v>
      </c>
      <c r="B99" s="5">
        <f>'Importations (adap)'!C100</f>
        <v>17894</v>
      </c>
      <c r="C99" s="5">
        <f>'Importations (adap)'!D100</f>
        <v>729858</v>
      </c>
      <c r="D99" s="5">
        <f>'Importations (adap)'!E100</f>
        <v>19707</v>
      </c>
      <c r="E99" s="5">
        <f>'Importations (adap)'!F100</f>
        <v>871623</v>
      </c>
    </row>
    <row r="100" spans="1:5" ht="16.5" x14ac:dyDescent="0.3">
      <c r="A100" s="5" t="str">
        <f>'Importations (adap)'!B101</f>
        <v>Tubes; tuyaux et leurs accessoires, en matière plastique</v>
      </c>
      <c r="B100" s="5">
        <f>'Importations (adap)'!C101</f>
        <v>16396</v>
      </c>
      <c r="C100" s="5">
        <f>'Importations (adap)'!D101</f>
        <v>645911</v>
      </c>
      <c r="D100" s="5">
        <f>'Importations (adap)'!E101</f>
        <v>12889</v>
      </c>
      <c r="E100" s="5">
        <f>'Importations (adap)'!F101</f>
        <v>555248</v>
      </c>
    </row>
    <row r="101" spans="1:5" ht="16.5" x14ac:dyDescent="0.3">
      <c r="A101" s="5" t="str">
        <f>'Importations (adap)'!B102</f>
        <v>Boutons et leur parties en diverse matières</v>
      </c>
      <c r="B101" s="5">
        <f>'Importations (adap)'!C102</f>
        <v>2359</v>
      </c>
      <c r="C101" s="5">
        <f>'Importations (adap)'!D102</f>
        <v>632182</v>
      </c>
      <c r="D101" s="5">
        <f>'Importations (adap)'!E102</f>
        <v>2716</v>
      </c>
      <c r="E101" s="5">
        <f>'Importations (adap)'!F102</f>
        <v>692346</v>
      </c>
    </row>
    <row r="102" spans="1:5" ht="16.5" x14ac:dyDescent="0.3">
      <c r="A102" s="5" t="str">
        <f>'Importations (adap)'!B103</f>
        <v>Peintures, vernis et mastics</v>
      </c>
      <c r="B102" s="5">
        <f>'Importations (adap)'!C103</f>
        <v>20203</v>
      </c>
      <c r="C102" s="5">
        <f>'Importations (adap)'!D103</f>
        <v>583753</v>
      </c>
      <c r="D102" s="5">
        <f>'Importations (adap)'!E103</f>
        <v>13256</v>
      </c>
      <c r="E102" s="5">
        <f>'Importations (adap)'!F103</f>
        <v>535429</v>
      </c>
    </row>
    <row r="103" spans="1:5" ht="16.5" x14ac:dyDescent="0.3">
      <c r="A103" s="5" t="str">
        <f>'Importations (adap)'!B104</f>
        <v>Fils, barres et profilés en aluminium</v>
      </c>
      <c r="B103" s="5">
        <f>'Importations (adap)'!C104</f>
        <v>15262</v>
      </c>
      <c r="C103" s="5">
        <f>'Importations (adap)'!D104</f>
        <v>575323</v>
      </c>
      <c r="D103" s="5">
        <f>'Importations (adap)'!E104</f>
        <v>13957</v>
      </c>
      <c r="E103" s="5">
        <f>'Importations (adap)'!F104</f>
        <v>552451</v>
      </c>
    </row>
    <row r="104" spans="1:5" ht="16.5" x14ac:dyDescent="0.3">
      <c r="A104" s="5" t="str">
        <f>'Importations (adap)'!B105</f>
        <v>Isolateurs et pièces isolantes</v>
      </c>
      <c r="B104" s="5">
        <f>'Importations (adap)'!C105</f>
        <v>1800</v>
      </c>
      <c r="C104" s="5">
        <f>'Importations (adap)'!D105</f>
        <v>533476</v>
      </c>
      <c r="D104" s="5">
        <f>'Importations (adap)'!E105</f>
        <v>1709</v>
      </c>
      <c r="E104" s="5">
        <f>'Importations (adap)'!F105</f>
        <v>509856</v>
      </c>
    </row>
    <row r="105" spans="1:5" ht="16.5" x14ac:dyDescent="0.3">
      <c r="A105" s="5" t="str">
        <f>'Importations (adap)'!B106</f>
        <v>Caoutchouc et ouvrages en caoutchouc</v>
      </c>
      <c r="B105" s="5">
        <f>'Importations (adap)'!C106</f>
        <v>9725</v>
      </c>
      <c r="C105" s="5">
        <f>'Importations (adap)'!D106</f>
        <v>529609</v>
      </c>
      <c r="D105" s="5">
        <f>'Importations (adap)'!E106</f>
        <v>11812</v>
      </c>
      <c r="E105" s="5">
        <f>'Importations (adap)'!F106</f>
        <v>517308</v>
      </c>
    </row>
    <row r="106" spans="1:5" ht="16.5" x14ac:dyDescent="0.3">
      <c r="A106" s="5" t="str">
        <f>'Importations (adap)'!B107</f>
        <v>Huiles essentielles, parfums et aromatisants</v>
      </c>
      <c r="B106" s="5">
        <f>'Importations (adap)'!C107</f>
        <v>4107</v>
      </c>
      <c r="C106" s="5">
        <f>'Importations (adap)'!D107</f>
        <v>487937</v>
      </c>
      <c r="D106" s="5">
        <f>'Importations (adap)'!E107</f>
        <v>3897</v>
      </c>
      <c r="E106" s="5">
        <f>'Importations (adap)'!F107</f>
        <v>475894</v>
      </c>
    </row>
    <row r="107" spans="1:5" ht="16.5" x14ac:dyDescent="0.3">
      <c r="A107" s="5" t="str">
        <f>'Importations (adap)'!B108</f>
        <v>Produits tannants et matières colorantes</v>
      </c>
      <c r="B107" s="5">
        <f>'Importations (adap)'!C108</f>
        <v>12550</v>
      </c>
      <c r="C107" s="5">
        <f>'Importations (adap)'!D108</f>
        <v>406100</v>
      </c>
      <c r="D107" s="5">
        <f>'Importations (adap)'!E108</f>
        <v>11947</v>
      </c>
      <c r="E107" s="5">
        <f>'Importations (adap)'!F108</f>
        <v>394869</v>
      </c>
    </row>
    <row r="108" spans="1:5" ht="16.5" x14ac:dyDescent="0.3">
      <c r="A108" s="5" t="str">
        <f>'Importations (adap)'!B109</f>
        <v>Produits laminés plats en autres aciers alliés</v>
      </c>
      <c r="B108" s="5">
        <f>'Importations (adap)'!C109</f>
        <v>31251</v>
      </c>
      <c r="C108" s="5">
        <f>'Importations (adap)'!D109</f>
        <v>342255</v>
      </c>
      <c r="D108" s="5">
        <f>'Importations (adap)'!E109</f>
        <v>31644</v>
      </c>
      <c r="E108" s="5">
        <f>'Importations (adap)'!F109</f>
        <v>352327</v>
      </c>
    </row>
    <row r="109" spans="1:5" ht="16.5" x14ac:dyDescent="0.3">
      <c r="A109" s="5" t="str">
        <f>'Importations (adap)'!B110</f>
        <v>Matieres albuminoides ; produits a base d'amidons et enzymes</v>
      </c>
      <c r="B109" s="5">
        <f>'Importations (adap)'!C110</f>
        <v>10266</v>
      </c>
      <c r="C109" s="5">
        <f>'Importations (adap)'!D110</f>
        <v>325340</v>
      </c>
      <c r="D109" s="5">
        <f>'Importations (adap)'!E110</f>
        <v>8956</v>
      </c>
      <c r="E109" s="5">
        <f>'Importations (adap)'!F110</f>
        <v>296890</v>
      </c>
    </row>
    <row r="110" spans="1:5" ht="16.5" x14ac:dyDescent="0.3">
      <c r="A110" s="5" t="str">
        <f>'Importations (adap)'!B111</f>
        <v>Tubes, tuyaux et autres ouvrages en aluminium</v>
      </c>
      <c r="B110" s="5">
        <f>'Importations (adap)'!C111</f>
        <v>4815</v>
      </c>
      <c r="C110" s="5">
        <f>'Importations (adap)'!D111</f>
        <v>286246</v>
      </c>
      <c r="D110" s="5">
        <f>'Importations (adap)'!E111</f>
        <v>11538</v>
      </c>
      <c r="E110" s="5">
        <f>'Importations (adap)'!F111</f>
        <v>603328</v>
      </c>
    </row>
    <row r="111" spans="1:5" ht="16.5" x14ac:dyDescent="0.3">
      <c r="A111" s="5" t="str">
        <f>'Importations (adap)'!B112</f>
        <v>Fils de coton</v>
      </c>
      <c r="B111" s="5">
        <f>'Importations (adap)'!C112</f>
        <v>7776</v>
      </c>
      <c r="C111" s="5">
        <f>'Importations (adap)'!D112</f>
        <v>249247</v>
      </c>
      <c r="D111" s="5">
        <f>'Importations (adap)'!E112</f>
        <v>9420</v>
      </c>
      <c r="E111" s="5">
        <f>'Importations (adap)'!F112</f>
        <v>321463</v>
      </c>
    </row>
    <row r="112" spans="1:5" ht="16.5" x14ac:dyDescent="0.3">
      <c r="A112" s="5" t="str">
        <f>'Importations (adap)'!B113</f>
        <v>Cuirs et peaux ayant subi une opération de tannage</v>
      </c>
      <c r="B112" s="5">
        <f>'Importations (adap)'!C113</f>
        <v>1264</v>
      </c>
      <c r="C112" s="5">
        <f>'Importations (adap)'!D113</f>
        <v>245530</v>
      </c>
      <c r="D112" s="5">
        <f>'Importations (adap)'!E113</f>
        <v>1220</v>
      </c>
      <c r="E112" s="5">
        <f>'Importations (adap)'!F113</f>
        <v>238498</v>
      </c>
    </row>
    <row r="113" spans="1:6" ht="16.5" x14ac:dyDescent="0.3">
      <c r="A113" s="5" t="str">
        <f>'Importations (adap)'!B114</f>
        <v>Autres demi-produits</v>
      </c>
      <c r="B113" s="5">
        <f>'Importations (adap)'!C114</f>
        <v>162533</v>
      </c>
      <c r="C113" s="5">
        <f>'Importations (adap)'!D114</f>
        <v>3964827</v>
      </c>
      <c r="D113" s="5">
        <f>'Importations (adap)'!E114</f>
        <v>167532</v>
      </c>
      <c r="E113" s="5">
        <f>'Importations (adap)'!F114</f>
        <v>3975928</v>
      </c>
    </row>
    <row r="114" spans="1:6" x14ac:dyDescent="0.25">
      <c r="A114" s="2" t="str">
        <f>UPPER('Importations (adap)'!B115)</f>
        <v>PRODUITS FINIS D'EQUIPEMENT AGRICOLE</v>
      </c>
      <c r="B114" s="2">
        <f>'Importations (adap)'!C115</f>
        <v>12233</v>
      </c>
      <c r="C114" s="2">
        <f>'Importations (adap)'!D115</f>
        <v>688244</v>
      </c>
      <c r="D114" s="2">
        <f>'Importations (adap)'!E115</f>
        <v>8658</v>
      </c>
      <c r="E114" s="2">
        <f>'Importations (adap)'!F115</f>
        <v>625317</v>
      </c>
    </row>
    <row r="115" spans="1:6" ht="16.5" x14ac:dyDescent="0.3">
      <c r="A115" s="5" t="str">
        <f>'Importations (adap)'!B116</f>
        <v>Machines et outils agricoles</v>
      </c>
      <c r="B115" s="5">
        <f>'Importations (adap)'!C116</f>
        <v>9339</v>
      </c>
      <c r="C115" s="5">
        <f>'Importations (adap)'!D116</f>
        <v>505233</v>
      </c>
      <c r="D115" s="5">
        <f>'Importations (adap)'!E116</f>
        <v>7248</v>
      </c>
      <c r="E115" s="5">
        <f>'Importations (adap)'!F116</f>
        <v>540809</v>
      </c>
    </row>
    <row r="116" spans="1:6" ht="16.5" x14ac:dyDescent="0.3">
      <c r="A116" s="5" t="str">
        <f>'Importations (adap)'!B117</f>
        <v>Motoculteurs et tracteurs agricoles</v>
      </c>
      <c r="B116" s="5">
        <f>'Importations (adap)'!C117</f>
        <v>2777</v>
      </c>
      <c r="C116" s="5">
        <f>'Importations (adap)'!D117</f>
        <v>172658</v>
      </c>
      <c r="D116" s="5">
        <f>'Importations (adap)'!E117</f>
        <v>1359</v>
      </c>
      <c r="E116" s="5">
        <f>'Importations (adap)'!F117</f>
        <v>81546</v>
      </c>
    </row>
    <row r="117" spans="1:6" ht="16.5" x14ac:dyDescent="0.3">
      <c r="A117" s="5" t="str">
        <f>'Importations (adap)'!B118</f>
        <v>Autres produits finis d'équipement agricole</v>
      </c>
      <c r="B117" s="5">
        <f>'Importations (adap)'!C118</f>
        <v>117</v>
      </c>
      <c r="C117" s="5">
        <f>'Importations (adap)'!D118</f>
        <v>10353</v>
      </c>
      <c r="D117" s="5">
        <f>'Importations (adap)'!E118</f>
        <v>51</v>
      </c>
      <c r="E117" s="5">
        <f>'Importations (adap)'!F118</f>
        <v>2962</v>
      </c>
    </row>
    <row r="118" spans="1:6" x14ac:dyDescent="0.25">
      <c r="A118" s="2" t="str">
        <f>UPPER('Importations (adap)'!B119)</f>
        <v>PRODUITS FINIS D'EQUIPEMENT INDUSTRIEL</v>
      </c>
      <c r="B118" s="2">
        <f>'Importations (adap)'!C119</f>
        <v>560885</v>
      </c>
      <c r="C118" s="2">
        <f>'Importations (adap)'!D119</f>
        <v>71917227</v>
      </c>
      <c r="D118" s="2">
        <f>'Importations (adap)'!E119</f>
        <v>462285</v>
      </c>
      <c r="E118" s="2">
        <f>'Importations (adap)'!F119</f>
        <v>58967722</v>
      </c>
    </row>
    <row r="119" spans="1:6" ht="16.5" x14ac:dyDescent="0.3">
      <c r="A119" s="5" t="str">
        <f>'Importations (adap)'!B120</f>
        <v>Parties d'avions et d'autres véhicules aériens ou spatiaux</v>
      </c>
      <c r="B119" s="5">
        <f>'Importations (adap)'!C120</f>
        <v>1018</v>
      </c>
      <c r="C119" s="5">
        <f>'Importations (adap)'!D120</f>
        <v>7596074</v>
      </c>
      <c r="D119" s="5">
        <f>'Importations (adap)'!E120</f>
        <v>1108</v>
      </c>
      <c r="E119" s="5">
        <f>'Importations (adap)'!F120</f>
        <v>6037927</v>
      </c>
    </row>
    <row r="120" spans="1:6" ht="16.5" x14ac:dyDescent="0.3">
      <c r="A120" s="5" t="str">
        <f>'Importations (adap)'!B121</f>
        <v>Appareils pour la coupure ou la connexion des circuits électriques et résistances</v>
      </c>
      <c r="B120" s="5">
        <f>'Importations (adap)'!C121</f>
        <v>14997</v>
      </c>
      <c r="C120" s="5">
        <f>'Importations (adap)'!D121</f>
        <v>6309830</v>
      </c>
      <c r="D120" s="5">
        <f>'Importations (adap)'!E121</f>
        <v>13033</v>
      </c>
      <c r="E120" s="5">
        <f>'Importations (adap)'!F121</f>
        <v>5417433</v>
      </c>
    </row>
    <row r="121" spans="1:6" ht="16.5" x14ac:dyDescent="0.3">
      <c r="A121" s="5" t="str">
        <f>'Importations (adap)'!B122</f>
        <v>Moteurs à pistons; autres moteurs et leurs parties</v>
      </c>
      <c r="B121" s="5">
        <f>'Importations (adap)'!C122</f>
        <v>38825</v>
      </c>
      <c r="C121" s="5">
        <f>'Importations (adap)'!D122</f>
        <v>5704733</v>
      </c>
      <c r="D121" s="5">
        <f>'Importations (adap)'!E122</f>
        <v>34844</v>
      </c>
      <c r="E121" s="5">
        <f>'Importations (adap)'!F122</f>
        <v>4760832</v>
      </c>
    </row>
    <row r="122" spans="1:6" s="19" customFormat="1" ht="16.5" x14ac:dyDescent="0.3">
      <c r="A122" s="5" t="str">
        <f>'Importations (adap)'!B123</f>
        <v>Fils, câbles et autres conducteurs isolés pour l'électricité</v>
      </c>
      <c r="B122" s="5">
        <f>'Importations (adap)'!C123</f>
        <v>28305</v>
      </c>
      <c r="C122" s="5">
        <f>'Importations (adap)'!D123</f>
        <v>5646136</v>
      </c>
      <c r="D122" s="5">
        <f>'Importations (adap)'!E123</f>
        <v>23652</v>
      </c>
      <c r="E122" s="5">
        <f>'Importations (adap)'!F123</f>
        <v>4712742</v>
      </c>
      <c r="F122"/>
    </row>
    <row r="123" spans="1:6" s="19" customFormat="1" ht="16.5" x14ac:dyDescent="0.3">
      <c r="A123" s="5" t="str">
        <f>'Importations (adap)'!B124</f>
        <v>Machines et appareils divers</v>
      </c>
      <c r="B123" s="5">
        <f>'Importations (adap)'!C124</f>
        <v>49422</v>
      </c>
      <c r="C123" s="5">
        <f>'Importations (adap)'!D124</f>
        <v>4594403</v>
      </c>
      <c r="D123" s="5">
        <f>'Importations (adap)'!E124</f>
        <v>39440</v>
      </c>
      <c r="E123" s="5">
        <f>'Importations (adap)'!F124</f>
        <v>4208952</v>
      </c>
      <c r="F123"/>
    </row>
    <row r="124" spans="1:6" s="19" customFormat="1" ht="16.5" x14ac:dyDescent="0.3">
      <c r="A124" s="5" t="str">
        <f>'Importations (adap)'!B125</f>
        <v>Voitures utilitaires</v>
      </c>
      <c r="B124" s="5">
        <f>'Importations (adap)'!C125</f>
        <v>52573</v>
      </c>
      <c r="C124" s="5">
        <f>'Importations (adap)'!D125</f>
        <v>4076084</v>
      </c>
      <c r="D124" s="5">
        <f>'Importations (adap)'!E125</f>
        <v>29939</v>
      </c>
      <c r="E124" s="5">
        <f>'Importations (adap)'!F125</f>
        <v>2309449</v>
      </c>
      <c r="F124"/>
    </row>
    <row r="125" spans="1:6" s="19" customFormat="1" ht="16.5" x14ac:dyDescent="0.3">
      <c r="A125" s="5" t="str">
        <f>'Importations (adap)'!B126</f>
        <v>Avions et autres véhicules aériens ou spatiaux</v>
      </c>
      <c r="B125" s="5">
        <f>'Importations (adap)'!C126</f>
        <v>418</v>
      </c>
      <c r="C125" s="5">
        <f>'Importations (adap)'!D126</f>
        <v>3369999</v>
      </c>
      <c r="D125" s="5">
        <f>'Importations (adap)'!E126</f>
        <v>60</v>
      </c>
      <c r="E125" s="5">
        <f>'Importations (adap)'!F126</f>
        <v>259704</v>
      </c>
      <c r="F125"/>
    </row>
    <row r="126" spans="1:6" s="19" customFormat="1" ht="16.5" x14ac:dyDescent="0.3">
      <c r="A126" s="5" t="str">
        <f>'Importations (adap)'!B127</f>
        <v>Turboréacteurs et turbopropulseurs et leurs parties</v>
      </c>
      <c r="B126" s="5">
        <f>'Importations (adap)'!C127</f>
        <v>77</v>
      </c>
      <c r="C126" s="5">
        <f>'Importations (adap)'!D127</f>
        <v>2237555</v>
      </c>
      <c r="D126" s="5">
        <f>'Importations (adap)'!E127</f>
        <v>54</v>
      </c>
      <c r="E126" s="5">
        <f>'Importations (adap)'!F127</f>
        <v>1752531</v>
      </c>
      <c r="F126"/>
    </row>
    <row r="127" spans="1:6" s="19" customFormat="1" ht="16.5" x14ac:dyDescent="0.3">
      <c r="A127" s="5" t="str">
        <f>'Importations (adap)'!B128</f>
        <v>Appareils électriques pour la téléphonie ou la télégraphie par fil</v>
      </c>
      <c r="B127" s="5">
        <f>'Importations (adap)'!C128</f>
        <v>1184</v>
      </c>
      <c r="C127" s="5">
        <f>'Importations (adap)'!D128</f>
        <v>2111564</v>
      </c>
      <c r="D127" s="5">
        <f>'Importations (adap)'!E128</f>
        <v>1051</v>
      </c>
      <c r="E127" s="5">
        <f>'Importations (adap)'!F128</f>
        <v>1625616</v>
      </c>
      <c r="F127"/>
    </row>
    <row r="128" spans="1:6" s="19" customFormat="1" ht="16.5" x14ac:dyDescent="0.3">
      <c r="A128" s="5" t="str">
        <f>'Importations (adap)'!B129</f>
        <v>Pompes et compresseurs</v>
      </c>
      <c r="B128" s="5">
        <f>'Importations (adap)'!C129</f>
        <v>17661</v>
      </c>
      <c r="C128" s="5">
        <f>'Importations (adap)'!D129</f>
        <v>2079986</v>
      </c>
      <c r="D128" s="5">
        <f>'Importations (adap)'!E129</f>
        <v>18014</v>
      </c>
      <c r="E128" s="5">
        <f>'Importations (adap)'!F129</f>
        <v>1796149</v>
      </c>
      <c r="F128"/>
    </row>
    <row r="129" spans="1:6" s="19" customFormat="1" ht="16.5" x14ac:dyDescent="0.3">
      <c r="A129" s="5" t="str">
        <f>'Importations (adap)'!B130</f>
        <v>Bandages et pneumatiques</v>
      </c>
      <c r="B129" s="5">
        <f>'Importations (adap)'!C130</f>
        <v>34874</v>
      </c>
      <c r="C129" s="5">
        <f>'Importations (adap)'!D130</f>
        <v>1751928</v>
      </c>
      <c r="D129" s="5">
        <f>'Importations (adap)'!E130</f>
        <v>32587</v>
      </c>
      <c r="E129" s="5">
        <f>'Importations (adap)'!F130</f>
        <v>1626943</v>
      </c>
      <c r="F129"/>
    </row>
    <row r="130" spans="1:6" s="19" customFormat="1" ht="16.5" x14ac:dyDescent="0.3">
      <c r="A130" s="5" t="str">
        <f>'Importations (adap)'!B131</f>
        <v>Instruments de mesure, de controle ou de précisions</v>
      </c>
      <c r="B130" s="5">
        <f>'Importations (adap)'!C131</f>
        <v>3587</v>
      </c>
      <c r="C130" s="5">
        <f>'Importations (adap)'!D131</f>
        <v>1721360</v>
      </c>
      <c r="D130" s="5">
        <f>'Importations (adap)'!E131</f>
        <v>3716</v>
      </c>
      <c r="E130" s="5">
        <f>'Importations (adap)'!F131</f>
        <v>1601425</v>
      </c>
      <c r="F130"/>
    </row>
    <row r="131" spans="1:6" s="19" customFormat="1" ht="16.5" x14ac:dyDescent="0.3">
      <c r="A131" s="5" t="str">
        <f>'Importations (adap)'!B132</f>
        <v>Machines automatiques de traitement de l'information et leurs parties</v>
      </c>
      <c r="B131" s="5">
        <f>'Importations (adap)'!C132</f>
        <v>1464</v>
      </c>
      <c r="C131" s="5">
        <f>'Importations (adap)'!D132</f>
        <v>1640472</v>
      </c>
      <c r="D131" s="5">
        <f>'Importations (adap)'!E132</f>
        <v>1371</v>
      </c>
      <c r="E131" s="5">
        <f>'Importations (adap)'!F132</f>
        <v>1414949</v>
      </c>
      <c r="F131"/>
    </row>
    <row r="132" spans="1:6" s="19" customFormat="1" ht="16.5" x14ac:dyDescent="0.3">
      <c r="A132" s="5" t="str">
        <f>'Importations (adap)'!B133</f>
        <v>Machines et appareils de levage ou de manutention</v>
      </c>
      <c r="B132" s="5">
        <f>'Importations (adap)'!C133</f>
        <v>35339</v>
      </c>
      <c r="C132" s="5">
        <f>'Importations (adap)'!D133</f>
        <v>1581564</v>
      </c>
      <c r="D132" s="5">
        <f>'Importations (adap)'!E133</f>
        <v>26791</v>
      </c>
      <c r="E132" s="5">
        <f>'Importations (adap)'!F133</f>
        <v>1162924</v>
      </c>
      <c r="F132"/>
    </row>
    <row r="133" spans="1:6" s="19" customFormat="1" ht="16.5" x14ac:dyDescent="0.3">
      <c r="A133" s="5" t="str">
        <f>'Importations (adap)'!B134</f>
        <v>Instruments et appareils médico-chirurgicaux</v>
      </c>
      <c r="B133" s="5">
        <f>'Importations (adap)'!C134</f>
        <v>3011</v>
      </c>
      <c r="C133" s="5">
        <f>'Importations (adap)'!D134</f>
        <v>1492540</v>
      </c>
      <c r="D133" s="5">
        <f>'Importations (adap)'!E134</f>
        <v>3147</v>
      </c>
      <c r="E133" s="5">
        <f>'Importations (adap)'!F134</f>
        <v>1629689</v>
      </c>
      <c r="F133"/>
    </row>
    <row r="134" spans="1:6" s="19" customFormat="1" ht="16.5" x14ac:dyDescent="0.3">
      <c r="A134" s="5" t="str">
        <f>'Importations (adap)'!B135</f>
        <v>Centrifugeuses et appareils pour filtration des liquides ou des gaz</v>
      </c>
      <c r="B134" s="5">
        <f>'Importations (adap)'!C135</f>
        <v>9840</v>
      </c>
      <c r="C134" s="5">
        <f>'Importations (adap)'!D135</f>
        <v>1254849</v>
      </c>
      <c r="D134" s="5">
        <f>'Importations (adap)'!E135</f>
        <v>7082</v>
      </c>
      <c r="E134" s="5">
        <f>'Importations (adap)'!F135</f>
        <v>1263289</v>
      </c>
      <c r="F134"/>
    </row>
    <row r="135" spans="1:6" s="19" customFormat="1" ht="16.5" x14ac:dyDescent="0.3">
      <c r="A135" s="5" t="str">
        <f>'Importations (adap)'!B136</f>
        <v>Tracteurs sauf agricoles</v>
      </c>
      <c r="B135" s="5">
        <f>'Importations (adap)'!C136</f>
        <v>13331</v>
      </c>
      <c r="C135" s="5">
        <f>'Importations (adap)'!D136</f>
        <v>1233870</v>
      </c>
      <c r="D135" s="5">
        <f>'Importations (adap)'!E136</f>
        <v>9979</v>
      </c>
      <c r="E135" s="5">
        <f>'Importations (adap)'!F136</f>
        <v>907735</v>
      </c>
      <c r="F135"/>
    </row>
    <row r="136" spans="1:6" s="19" customFormat="1" ht="16.5" x14ac:dyDescent="0.3">
      <c r="A136" s="5" t="str">
        <f>'Importations (adap)'!B137</f>
        <v>Appareils de réception, enregistrement ou reproduction du son et de l'image</v>
      </c>
      <c r="B136" s="5">
        <f>'Importations (adap)'!C137</f>
        <v>1263</v>
      </c>
      <c r="C136" s="5">
        <f>'Importations (adap)'!D137</f>
        <v>1133167</v>
      </c>
      <c r="D136" s="5">
        <f>'Importations (adap)'!E137</f>
        <v>1033</v>
      </c>
      <c r="E136" s="5">
        <f>'Importations (adap)'!F137</f>
        <v>1059786</v>
      </c>
      <c r="F136"/>
    </row>
    <row r="137" spans="1:6" ht="16.5" x14ac:dyDescent="0.3">
      <c r="A137" s="5" t="str">
        <f>'Importations (adap)'!B138</f>
        <v>Appareils pour la production du froid à usage industriel</v>
      </c>
      <c r="B137" s="5">
        <f>'Importations (adap)'!C138</f>
        <v>22525</v>
      </c>
      <c r="C137" s="5">
        <f>'Importations (adap)'!D138</f>
        <v>1115397</v>
      </c>
      <c r="D137" s="5">
        <f>'Importations (adap)'!E138</f>
        <v>20967</v>
      </c>
      <c r="E137" s="5">
        <f>'Importations (adap)'!F138</f>
        <v>1087705</v>
      </c>
    </row>
    <row r="138" spans="1:6" ht="16.5" x14ac:dyDescent="0.3">
      <c r="A138" s="5" t="str">
        <f>'Importations (adap)'!B139</f>
        <v>Groupes pour le conditionnement de l'air</v>
      </c>
      <c r="B138" s="5">
        <f>'Importations (adap)'!C139</f>
        <v>10854</v>
      </c>
      <c r="C138" s="5">
        <f>'Importations (adap)'!D139</f>
        <v>956795</v>
      </c>
      <c r="D138" s="5">
        <f>'Importations (adap)'!E139</f>
        <v>11706</v>
      </c>
      <c r="E138" s="5">
        <f>'Importations (adap)'!F139</f>
        <v>1022033</v>
      </c>
    </row>
    <row r="139" spans="1:6" ht="16.5" x14ac:dyDescent="0.3">
      <c r="A139" s="5" t="str">
        <f>'Importations (adap)'!B140</f>
        <v>Machines et matériel de génie civil et de construction</v>
      </c>
      <c r="B139" s="5">
        <f>'Importations (adap)'!C140</f>
        <v>30070</v>
      </c>
      <c r="C139" s="5">
        <f>'Importations (adap)'!D140</f>
        <v>933501</v>
      </c>
      <c r="D139" s="5">
        <f>'Importations (adap)'!E140</f>
        <v>31252</v>
      </c>
      <c r="E139" s="5">
        <f>'Importations (adap)'!F140</f>
        <v>1058228</v>
      </c>
    </row>
    <row r="140" spans="1:6" ht="16.5" x14ac:dyDescent="0.3">
      <c r="A140" s="5" t="str">
        <f>'Importations (adap)'!B141</f>
        <v>Appareils et dispositifs, même chauffés électriquement</v>
      </c>
      <c r="B140" s="5">
        <f>'Importations (adap)'!C141</f>
        <v>4909</v>
      </c>
      <c r="C140" s="5">
        <f>'Importations (adap)'!D141</f>
        <v>833511</v>
      </c>
      <c r="D140" s="5">
        <f>'Importations (adap)'!E141</f>
        <v>2049</v>
      </c>
      <c r="E140" s="5">
        <f>'Importations (adap)'!F141</f>
        <v>403005</v>
      </c>
    </row>
    <row r="141" spans="1:6" ht="16.5" x14ac:dyDescent="0.3">
      <c r="A141" s="5" t="str">
        <f>'Importations (adap)'!B142</f>
        <v>Moteurs et machines génératrices, électriques,</v>
      </c>
      <c r="B141" s="5">
        <f>'Importations (adap)'!C142</f>
        <v>8895</v>
      </c>
      <c r="C141" s="5">
        <f>'Importations (adap)'!D142</f>
        <v>827299</v>
      </c>
      <c r="D141" s="5">
        <f>'Importations (adap)'!E142</f>
        <v>8018</v>
      </c>
      <c r="E141" s="5">
        <f>'Importations (adap)'!F142</f>
        <v>684700</v>
      </c>
    </row>
    <row r="142" spans="1:6" ht="16.5" x14ac:dyDescent="0.3">
      <c r="A142" s="5" t="str">
        <f>'Importations (adap)'!B143</f>
        <v>Transformatreurs et convertisseurs électriques</v>
      </c>
      <c r="B142" s="5">
        <f>'Importations (adap)'!C143</f>
        <v>6376</v>
      </c>
      <c r="C142" s="5">
        <f>'Importations (adap)'!D143</f>
        <v>799008</v>
      </c>
      <c r="D142" s="5">
        <f>'Importations (adap)'!E143</f>
        <v>2776</v>
      </c>
      <c r="E142" s="5">
        <f>'Importations (adap)'!F143</f>
        <v>553918</v>
      </c>
    </row>
    <row r="143" spans="1:6" ht="16.5" x14ac:dyDescent="0.3">
      <c r="A143" s="5" t="str">
        <f>'Importations (adap)'!B144</f>
        <v>Piles, batteries de piles et acumulateurs électriques</v>
      </c>
      <c r="B143" s="5">
        <f>'Importations (adap)'!C144</f>
        <v>9477</v>
      </c>
      <c r="C143" s="5">
        <f>'Importations (adap)'!D144</f>
        <v>676121</v>
      </c>
      <c r="D143" s="5">
        <f>'Importations (adap)'!E144</f>
        <v>7503</v>
      </c>
      <c r="E143" s="5">
        <f>'Importations (adap)'!F144</f>
        <v>526425</v>
      </c>
    </row>
    <row r="144" spans="1:6" ht="16.5" x14ac:dyDescent="0.3">
      <c r="A144" s="5" t="str">
        <f>'Importations (adap)'!B145</f>
        <v>Appareils émetteurs; récepteurs; pour la radiotéléphonie, la radiotélégraphie</v>
      </c>
      <c r="B144" s="5">
        <f>'Importations (adap)'!C145</f>
        <v>898</v>
      </c>
      <c r="C144" s="5">
        <f>'Importations (adap)'!D145</f>
        <v>591946</v>
      </c>
      <c r="D144" s="5">
        <f>'Importations (adap)'!E145</f>
        <v>656</v>
      </c>
      <c r="E144" s="5">
        <f>'Importations (adap)'!F145</f>
        <v>451171</v>
      </c>
    </row>
    <row r="145" spans="1:5" ht="16.5" x14ac:dyDescent="0.3">
      <c r="A145" s="5" t="str">
        <f>'Importations (adap)'!B146</f>
        <v>Machines et appareils servant à l'impression</v>
      </c>
      <c r="B145" s="5">
        <f>'Importations (adap)'!C146</f>
        <v>3213</v>
      </c>
      <c r="C145" s="5">
        <f>'Importations (adap)'!D146</f>
        <v>550837</v>
      </c>
      <c r="D145" s="5">
        <f>'Importations (adap)'!E146</f>
        <v>3174</v>
      </c>
      <c r="E145" s="5">
        <f>'Importations (adap)'!F146</f>
        <v>560098</v>
      </c>
    </row>
    <row r="146" spans="1:5" ht="16.5" x14ac:dyDescent="0.3">
      <c r="A146" s="5" t="str">
        <f>'Importations (adap)'!B147</f>
        <v>Moules, modèles et plaques de fond pour moules</v>
      </c>
      <c r="B146" s="5">
        <f>'Importations (adap)'!C147</f>
        <v>3592</v>
      </c>
      <c r="C146" s="5">
        <f>'Importations (adap)'!D147</f>
        <v>517258</v>
      </c>
      <c r="D146" s="5">
        <f>'Importations (adap)'!E147</f>
        <v>4084</v>
      </c>
      <c r="E146" s="5">
        <f>'Importations (adap)'!F147</f>
        <v>554222</v>
      </c>
    </row>
    <row r="147" spans="1:5" ht="16.5" x14ac:dyDescent="0.3">
      <c r="A147" s="5" t="str">
        <f>'Importations (adap)'!B148</f>
        <v>Réservoirs, bouteilles et fûts métalliques</v>
      </c>
      <c r="B147" s="5">
        <f>'Importations (adap)'!C148</f>
        <v>10941</v>
      </c>
      <c r="C147" s="5">
        <f>'Importations (adap)'!D148</f>
        <v>504734</v>
      </c>
      <c r="D147" s="5">
        <f>'Importations (adap)'!E148</f>
        <v>9180</v>
      </c>
      <c r="E147" s="5">
        <f>'Importations (adap)'!F148</f>
        <v>449987</v>
      </c>
    </row>
    <row r="148" spans="1:5" ht="16.5" x14ac:dyDescent="0.3">
      <c r="A148" s="5" t="str">
        <f>'Importations (adap)'!B149</f>
        <v>Parties des machines ou appareils des n°s 84.25 à 84.30</v>
      </c>
      <c r="B148" s="5">
        <f>'Importations (adap)'!C149</f>
        <v>12580</v>
      </c>
      <c r="C148" s="5">
        <f>'Importations (adap)'!D149</f>
        <v>495838</v>
      </c>
      <c r="D148" s="5">
        <f>'Importations (adap)'!E149</f>
        <v>5504</v>
      </c>
      <c r="E148" s="5">
        <f>'Importations (adap)'!F149</f>
        <v>440067</v>
      </c>
    </row>
    <row r="149" spans="1:5" ht="16.5" x14ac:dyDescent="0.3">
      <c r="A149" s="5" t="str">
        <f>'Importations (adap)'!B150</f>
        <v>Machines pour le travail du caoutchouc ou des plastiques</v>
      </c>
      <c r="B149" s="5">
        <f>'Importations (adap)'!C150</f>
        <v>4517</v>
      </c>
      <c r="C149" s="5">
        <f>'Importations (adap)'!D150</f>
        <v>490269</v>
      </c>
      <c r="D149" s="5">
        <f>'Importations (adap)'!E150</f>
        <v>7983</v>
      </c>
      <c r="E149" s="5">
        <f>'Importations (adap)'!F150</f>
        <v>832508</v>
      </c>
    </row>
    <row r="150" spans="1:5" ht="16.5" x14ac:dyDescent="0.3">
      <c r="A150" s="5" t="str">
        <f>'Importations (adap)'!B151</f>
        <v>Arbres de transmission, manivelles, vilebrequins</v>
      </c>
      <c r="B150" s="5">
        <f>'Importations (adap)'!C151</f>
        <v>2643</v>
      </c>
      <c r="C150" s="5">
        <f>'Importations (adap)'!D151</f>
        <v>468073</v>
      </c>
      <c r="D150" s="5">
        <f>'Importations (adap)'!E151</f>
        <v>2143</v>
      </c>
      <c r="E150" s="5">
        <f>'Importations (adap)'!F151</f>
        <v>339271</v>
      </c>
    </row>
    <row r="151" spans="1:5" ht="16.5" x14ac:dyDescent="0.3">
      <c r="A151" s="5" t="str">
        <f>'Importations (adap)'!B152</f>
        <v>Meubles; mobilier medico-chirurgical; articles de literie et appareils d'eclairage</v>
      </c>
      <c r="B151" s="5">
        <f>'Importations (adap)'!C152</f>
        <v>4288</v>
      </c>
      <c r="C151" s="5">
        <f>'Importations (adap)'!D152</f>
        <v>454561</v>
      </c>
      <c r="D151" s="5">
        <f>'Importations (adap)'!E152</f>
        <v>4615</v>
      </c>
      <c r="E151" s="5">
        <f>'Importations (adap)'!F152</f>
        <v>511901</v>
      </c>
    </row>
    <row r="152" spans="1:5" ht="16.5" x14ac:dyDescent="0.3">
      <c r="A152" s="5" t="str">
        <f>'Importations (adap)'!B153</f>
        <v>Diodes, transistors thyristors, et dispositifs photosensibles</v>
      </c>
      <c r="B152" s="5">
        <f>'Importations (adap)'!C153</f>
        <v>16228</v>
      </c>
      <c r="C152" s="5">
        <f>'Importations (adap)'!D153</f>
        <v>452368</v>
      </c>
      <c r="D152" s="5">
        <f>'Importations (adap)'!E153</f>
        <v>17488</v>
      </c>
      <c r="E152" s="5">
        <f>'Importations (adap)'!F153</f>
        <v>587894</v>
      </c>
    </row>
    <row r="153" spans="1:5" ht="16.5" x14ac:dyDescent="0.3">
      <c r="A153" s="5" t="str">
        <f>'Importations (adap)'!B154</f>
        <v>Machines à trier, concasser, broyer ou agglomérer</v>
      </c>
      <c r="B153" s="5">
        <f>'Importations (adap)'!C154</f>
        <v>8891</v>
      </c>
      <c r="C153" s="5">
        <f>'Importations (adap)'!D154</f>
        <v>450218</v>
      </c>
      <c r="D153" s="5">
        <f>'Importations (adap)'!E154</f>
        <v>5428</v>
      </c>
      <c r="E153" s="5">
        <f>'Importations (adap)'!F154</f>
        <v>392784</v>
      </c>
    </row>
    <row r="154" spans="1:5" ht="16.5" x14ac:dyDescent="0.3">
      <c r="A154" s="5" t="str">
        <f>'Importations (adap)'!B155</f>
        <v>Articles de robinetterie et organes similaires</v>
      </c>
      <c r="B154" s="5">
        <f>'Importations (adap)'!C155</f>
        <v>2394</v>
      </c>
      <c r="C154" s="5">
        <f>'Importations (adap)'!D155</f>
        <v>433417</v>
      </c>
      <c r="D154" s="5">
        <f>'Importations (adap)'!E155</f>
        <v>2597</v>
      </c>
      <c r="E154" s="5">
        <f>'Importations (adap)'!F155</f>
        <v>395604</v>
      </c>
    </row>
    <row r="155" spans="1:5" ht="16.5" x14ac:dyDescent="0.3">
      <c r="A155" s="5" t="str">
        <f>'Importations (adap)'!B156</f>
        <v>Parties et pieces detachees pour vehicules industriels</v>
      </c>
      <c r="B155" s="5">
        <f>'Importations (adap)'!C156</f>
        <v>6923</v>
      </c>
      <c r="C155" s="5">
        <f>'Importations (adap)'!D156</f>
        <v>415579</v>
      </c>
      <c r="D155" s="5">
        <f>'Importations (adap)'!E156</f>
        <v>4706</v>
      </c>
      <c r="E155" s="5">
        <f>'Importations (adap)'!F156</f>
        <v>314678</v>
      </c>
    </row>
    <row r="156" spans="1:5" ht="16.5" x14ac:dyDescent="0.3">
      <c r="A156" s="5" t="str">
        <f>'Importations (adap)'!B157</f>
        <v>Sous systèmes électroniques</v>
      </c>
      <c r="B156" s="5">
        <f>'Importations (adap)'!C157</f>
        <v>1786</v>
      </c>
      <c r="C156" s="5">
        <f>'Importations (adap)'!D157</f>
        <v>386463</v>
      </c>
      <c r="D156" s="5">
        <f>'Importations (adap)'!E157</f>
        <v>2151</v>
      </c>
      <c r="E156" s="5">
        <f>'Importations (adap)'!F157</f>
        <v>383598</v>
      </c>
    </row>
    <row r="157" spans="1:5" ht="16.5" x14ac:dyDescent="0.3">
      <c r="A157" s="5" t="str">
        <f>'Importations (adap)'!B158</f>
        <v>Circuits intégrés et micro-assemblages électroniques</v>
      </c>
      <c r="B157" s="5">
        <f>'Importations (adap)'!C158</f>
        <v>383</v>
      </c>
      <c r="C157" s="5">
        <f>'Importations (adap)'!D158</f>
        <v>380469</v>
      </c>
      <c r="D157" s="5">
        <f>'Importations (adap)'!E158</f>
        <v>361</v>
      </c>
      <c r="E157" s="5">
        <f>'Importations (adap)'!F158</f>
        <v>369291</v>
      </c>
    </row>
    <row r="158" spans="1:5" ht="16.5" x14ac:dyDescent="0.3">
      <c r="A158" s="5" t="str">
        <f>'Importations (adap)'!B159</f>
        <v>Outils de métier</v>
      </c>
      <c r="B158" s="5">
        <f>'Importations (adap)'!C159</f>
        <v>6494</v>
      </c>
      <c r="C158" s="5">
        <f>'Importations (adap)'!D159</f>
        <v>343980</v>
      </c>
      <c r="D158" s="5">
        <f>'Importations (adap)'!E159</f>
        <v>5476</v>
      </c>
      <c r="E158" s="5">
        <f>'Importations (adap)'!F159</f>
        <v>377654</v>
      </c>
    </row>
    <row r="159" spans="1:5" ht="16.5" x14ac:dyDescent="0.3">
      <c r="A159" s="5" t="str">
        <f>'Importations (adap)'!B160</f>
        <v>Autres produits finis d'équipement industriel</v>
      </c>
      <c r="B159" s="5">
        <f>'Importations (adap)'!C160</f>
        <v>74819</v>
      </c>
      <c r="C159" s="5">
        <f>'Importations (adap)'!D160</f>
        <v>3303471</v>
      </c>
      <c r="D159" s="5">
        <f>'Importations (adap)'!E160</f>
        <v>55567</v>
      </c>
      <c r="E159" s="5">
        <f>'Importations (adap)'!F160</f>
        <v>3122905</v>
      </c>
    </row>
    <row r="160" spans="1:5" x14ac:dyDescent="0.25">
      <c r="A160" s="2" t="str">
        <f>UPPER('Importations (adap)'!B161)</f>
        <v>PRODUITS FINIS DE CONSOMMATION</v>
      </c>
      <c r="B160" s="2">
        <f>'Importations (adap)'!C161</f>
        <v>818452</v>
      </c>
      <c r="C160" s="2">
        <f>'Importations (adap)'!D161</f>
        <v>72974809</v>
      </c>
      <c r="D160" s="2">
        <f>'Importations (adap)'!E161</f>
        <v>728102</v>
      </c>
      <c r="E160" s="2">
        <f>'Importations (adap)'!F161</f>
        <v>63372838</v>
      </c>
    </row>
    <row r="161" spans="1:5" ht="16.5" x14ac:dyDescent="0.3">
      <c r="A161" s="5" t="str">
        <f>'Importations (adap)'!B162</f>
        <v>Parties et pièces pour voitures et véhicules de tourisme</v>
      </c>
      <c r="B161" s="5">
        <f>'Importations (adap)'!C162</f>
        <v>131979</v>
      </c>
      <c r="C161" s="5">
        <f>'Importations (adap)'!D162</f>
        <v>14219810</v>
      </c>
      <c r="D161" s="5">
        <f>'Importations (adap)'!E162</f>
        <v>108173</v>
      </c>
      <c r="E161" s="5">
        <f>'Importations (adap)'!F162</f>
        <v>10757302</v>
      </c>
    </row>
    <row r="162" spans="1:5" ht="16.5" x14ac:dyDescent="0.3">
      <c r="A162" s="5" t="str">
        <f>'Importations (adap)'!B163</f>
        <v>Voitures de tourisme</v>
      </c>
      <c r="B162" s="5">
        <f>'Importations (adap)'!C163</f>
        <v>94135</v>
      </c>
      <c r="C162" s="5">
        <f>'Importations (adap)'!D163</f>
        <v>13177017</v>
      </c>
      <c r="D162" s="5">
        <f>'Importations (adap)'!E163</f>
        <v>69677</v>
      </c>
      <c r="E162" s="5">
        <f>'Importations (adap)'!F163</f>
        <v>10491998</v>
      </c>
    </row>
    <row r="163" spans="1:5" ht="16.5" x14ac:dyDescent="0.3">
      <c r="A163" s="5" t="str">
        <f>'Importations (adap)'!B164</f>
        <v>Tissus et fils de fibres synthétiques et artificielles</v>
      </c>
      <c r="B163" s="5">
        <f>'Importations (adap)'!C164</f>
        <v>51368</v>
      </c>
      <c r="C163" s="5">
        <f>'Importations (adap)'!D164</f>
        <v>4711885</v>
      </c>
      <c r="D163" s="5">
        <f>'Importations (adap)'!E164</f>
        <v>46345</v>
      </c>
      <c r="E163" s="5">
        <f>'Importations (adap)'!F164</f>
        <v>4696596</v>
      </c>
    </row>
    <row r="164" spans="1:5" ht="16.5" x14ac:dyDescent="0.3">
      <c r="A164" s="5" t="str">
        <f>'Importations (adap)'!B165</f>
        <v>Médicaments et autres produits pharmaceutiques</v>
      </c>
      <c r="B164" s="5">
        <f>'Importations (adap)'!C165</f>
        <v>4296</v>
      </c>
      <c r="C164" s="5">
        <f>'Importations (adap)'!D165</f>
        <v>4666310</v>
      </c>
      <c r="D164" s="5">
        <f>'Importations (adap)'!E165</f>
        <v>4026</v>
      </c>
      <c r="E164" s="5">
        <f>'Importations (adap)'!F165</f>
        <v>4001214</v>
      </c>
    </row>
    <row r="165" spans="1:5" ht="16.5" x14ac:dyDescent="0.3">
      <c r="A165" s="5" t="str">
        <f>'Importations (adap)'!B166</f>
        <v>Ouvrages divers en matières plastiques</v>
      </c>
      <c r="B165" s="5">
        <f>'Importations (adap)'!C166</f>
        <v>61371</v>
      </c>
      <c r="C165" s="5">
        <f>'Importations (adap)'!D166</f>
        <v>3928186</v>
      </c>
      <c r="D165" s="5">
        <f>'Importations (adap)'!E166</f>
        <v>58312</v>
      </c>
      <c r="E165" s="5">
        <f>'Importations (adap)'!F166</f>
        <v>3446746</v>
      </c>
    </row>
    <row r="166" spans="1:5" ht="16.5" x14ac:dyDescent="0.3">
      <c r="A166" s="5" t="str">
        <f>'Importations (adap)'!B167</f>
        <v>Etoffes de bonneterie</v>
      </c>
      <c r="B166" s="5">
        <f>'Importations (adap)'!C167</f>
        <v>50142</v>
      </c>
      <c r="C166" s="5">
        <f>'Importations (adap)'!D167</f>
        <v>2691723</v>
      </c>
      <c r="D166" s="5">
        <f>'Importations (adap)'!E167</f>
        <v>40318</v>
      </c>
      <c r="E166" s="5">
        <f>'Importations (adap)'!F167</f>
        <v>2420730</v>
      </c>
    </row>
    <row r="167" spans="1:5" ht="16.5" x14ac:dyDescent="0.3">
      <c r="A167" s="5" t="str">
        <f>'Importations (adap)'!B168</f>
        <v>Sièges, meubles,matelas et articles d'éclairage</v>
      </c>
      <c r="B167" s="5">
        <f>'Importations (adap)'!C168</f>
        <v>48958</v>
      </c>
      <c r="C167" s="5">
        <f>'Importations (adap)'!D168</f>
        <v>2132936</v>
      </c>
      <c r="D167" s="5">
        <f>'Importations (adap)'!E168</f>
        <v>46731</v>
      </c>
      <c r="E167" s="5">
        <f>'Importations (adap)'!F168</f>
        <v>2130624</v>
      </c>
    </row>
    <row r="168" spans="1:5" ht="16.5" x14ac:dyDescent="0.3">
      <c r="A168" s="5" t="str">
        <f>'Importations (adap)'!B169</f>
        <v>Produits de parfumerie ou de toilette et preparations cosmetiques</v>
      </c>
      <c r="B168" s="5">
        <f>'Importations (adap)'!C169</f>
        <v>19162</v>
      </c>
      <c r="C168" s="5">
        <f>'Importations (adap)'!D169</f>
        <v>1465512</v>
      </c>
      <c r="D168" s="5">
        <f>'Importations (adap)'!E169</f>
        <v>18889</v>
      </c>
      <c r="E168" s="5">
        <f>'Importations (adap)'!F169</f>
        <v>1407078</v>
      </c>
    </row>
    <row r="169" spans="1:5" ht="16.5" x14ac:dyDescent="0.3">
      <c r="A169" s="5" t="str">
        <f>'Importations (adap)'!B170</f>
        <v>Tissus et fils de coton</v>
      </c>
      <c r="B169" s="5">
        <f>'Importations (adap)'!C170</f>
        <v>13308</v>
      </c>
      <c r="C169" s="5">
        <f>'Importations (adap)'!D170</f>
        <v>1442732</v>
      </c>
      <c r="D169" s="5">
        <f>'Importations (adap)'!E170</f>
        <v>13271</v>
      </c>
      <c r="E169" s="5">
        <f>'Importations (adap)'!F170</f>
        <v>1426354</v>
      </c>
    </row>
    <row r="170" spans="1:5" ht="16.5" x14ac:dyDescent="0.3">
      <c r="A170" s="5" t="str">
        <f>'Importations (adap)'!B171</f>
        <v>Appareils récepteurs radio et télévision</v>
      </c>
      <c r="B170" s="5">
        <f>'Importations (adap)'!C171</f>
        <v>6318</v>
      </c>
      <c r="C170" s="5">
        <f>'Importations (adap)'!D171</f>
        <v>1376024</v>
      </c>
      <c r="D170" s="5">
        <f>'Importations (adap)'!E171</f>
        <v>6761</v>
      </c>
      <c r="E170" s="5">
        <f>'Importations (adap)'!F171</f>
        <v>1254113</v>
      </c>
    </row>
    <row r="171" spans="1:5" ht="16.5" x14ac:dyDescent="0.3">
      <c r="A171" s="5" t="str">
        <f>'Importations (adap)'!B172</f>
        <v>Quincaillerie de ménage et articles d'économie domestique</v>
      </c>
      <c r="B171" s="5">
        <f>'Importations (adap)'!C172</f>
        <v>25326</v>
      </c>
      <c r="C171" s="5">
        <f>'Importations (adap)'!D172</f>
        <v>1272993</v>
      </c>
      <c r="D171" s="5">
        <f>'Importations (adap)'!E172</f>
        <v>25326</v>
      </c>
      <c r="E171" s="5">
        <f>'Importations (adap)'!F172</f>
        <v>1214039</v>
      </c>
    </row>
    <row r="172" spans="1:5" ht="16.5" x14ac:dyDescent="0.3">
      <c r="A172" s="5" t="str">
        <f>'Importations (adap)'!B173</f>
        <v>Articles de bonneterie</v>
      </c>
      <c r="B172" s="5">
        <f>'Importations (adap)'!C173</f>
        <v>6552</v>
      </c>
      <c r="C172" s="5">
        <f>'Importations (adap)'!D173</f>
        <v>1186136</v>
      </c>
      <c r="D172" s="5">
        <f>'Importations (adap)'!E173</f>
        <v>5474</v>
      </c>
      <c r="E172" s="5">
        <f>'Importations (adap)'!F173</f>
        <v>989545</v>
      </c>
    </row>
    <row r="173" spans="1:5" ht="16.5" x14ac:dyDescent="0.3">
      <c r="A173" s="5" t="str">
        <f>'Importations (adap)'!B174</f>
        <v>Réfrigérateurs, lave-vaisselle et autres articles domestiques</v>
      </c>
      <c r="B173" s="5">
        <f>'Importations (adap)'!C174</f>
        <v>19031</v>
      </c>
      <c r="C173" s="5">
        <f>'Importations (adap)'!D174</f>
        <v>1079639</v>
      </c>
      <c r="D173" s="5">
        <f>'Importations (adap)'!E174</f>
        <v>17166</v>
      </c>
      <c r="E173" s="5">
        <f>'Importations (adap)'!F174</f>
        <v>963653</v>
      </c>
    </row>
    <row r="174" spans="1:5" ht="16.5" x14ac:dyDescent="0.3">
      <c r="A174" s="5" t="str">
        <f>'Importations (adap)'!B175</f>
        <v>Cycles et motocycles, leurs parties et pièces</v>
      </c>
      <c r="B174" s="5">
        <f>'Importations (adap)'!C175</f>
        <v>17524</v>
      </c>
      <c r="C174" s="5">
        <f>'Importations (adap)'!D175</f>
        <v>1076547</v>
      </c>
      <c r="D174" s="5">
        <f>'Importations (adap)'!E175</f>
        <v>17703</v>
      </c>
      <c r="E174" s="5">
        <f>'Importations (adap)'!F175</f>
        <v>997043</v>
      </c>
    </row>
    <row r="175" spans="1:5" ht="16.5" x14ac:dyDescent="0.3">
      <c r="A175" s="5" t="str">
        <f>'Importations (adap)'!B176</f>
        <v>Vêtements confectionnes</v>
      </c>
      <c r="B175" s="5">
        <f>'Importations (adap)'!C176</f>
        <v>4564</v>
      </c>
      <c r="C175" s="5">
        <f>'Importations (adap)'!D176</f>
        <v>978722</v>
      </c>
      <c r="D175" s="5">
        <f>'Importations (adap)'!E176</f>
        <v>3870</v>
      </c>
      <c r="E175" s="5">
        <f>'Importations (adap)'!F176</f>
        <v>855677</v>
      </c>
    </row>
    <row r="176" spans="1:5" ht="16.5" x14ac:dyDescent="0.3">
      <c r="A176" s="5" t="str">
        <f>'Importations (adap)'!B177</f>
        <v>Chaussures</v>
      </c>
      <c r="B176" s="5">
        <f>'Importations (adap)'!C177</f>
        <v>10328</v>
      </c>
      <c r="C176" s="5">
        <f>'Importations (adap)'!D177</f>
        <v>948326</v>
      </c>
      <c r="D176" s="5">
        <f>'Importations (adap)'!E177</f>
        <v>12248</v>
      </c>
      <c r="E176" s="5">
        <f>'Importations (adap)'!F177</f>
        <v>1093150</v>
      </c>
    </row>
    <row r="177" spans="1:5" ht="16.5" x14ac:dyDescent="0.3">
      <c r="A177" s="5" t="str">
        <f>'Importations (adap)'!B178</f>
        <v>Ouvrages divers en fer ou en acier</v>
      </c>
      <c r="B177" s="5">
        <f>'Importations (adap)'!C178</f>
        <v>19472</v>
      </c>
      <c r="C177" s="5">
        <f>'Importations (adap)'!D178</f>
        <v>771537</v>
      </c>
      <c r="D177" s="5">
        <f>'Importations (adap)'!E178</f>
        <v>17941</v>
      </c>
      <c r="E177" s="5">
        <f>'Importations (adap)'!F178</f>
        <v>634757</v>
      </c>
    </row>
    <row r="178" spans="1:5" ht="16.5" x14ac:dyDescent="0.3">
      <c r="A178" s="5" t="str">
        <f>'Importations (adap)'!B179</f>
        <v>Tissus spéciaux, velours, dentelles et broderies</v>
      </c>
      <c r="B178" s="5">
        <f>'Importations (adap)'!C179</f>
        <v>7145</v>
      </c>
      <c r="C178" s="5">
        <f>'Importations (adap)'!D179</f>
        <v>729748</v>
      </c>
      <c r="D178" s="5">
        <f>'Importations (adap)'!E179</f>
        <v>6056</v>
      </c>
      <c r="E178" s="5">
        <f>'Importations (adap)'!F179</f>
        <v>667871</v>
      </c>
    </row>
    <row r="179" spans="1:5" ht="16.5" x14ac:dyDescent="0.3">
      <c r="A179" s="5" t="str">
        <f>'Importations (adap)'!B180</f>
        <v>Savons; agents de surface organiques et préparations tensio-avtives</v>
      </c>
      <c r="B179" s="5">
        <f>'Importations (adap)'!C180</f>
        <v>37812</v>
      </c>
      <c r="C179" s="5">
        <f>'Importations (adap)'!D180</f>
        <v>677196</v>
      </c>
      <c r="D179" s="5">
        <f>'Importations (adap)'!E180</f>
        <v>34019</v>
      </c>
      <c r="E179" s="5">
        <f>'Importations (adap)'!F180</f>
        <v>584791</v>
      </c>
    </row>
    <row r="180" spans="1:5" ht="16.5" x14ac:dyDescent="0.3">
      <c r="A180" s="5" t="str">
        <f>'Importations (adap)'!B181</f>
        <v>Sacs, malles et ouvrages divers en cuir</v>
      </c>
      <c r="B180" s="5">
        <f>'Importations (adap)'!C181</f>
        <v>4383</v>
      </c>
      <c r="C180" s="5">
        <f>'Importations (adap)'!D181</f>
        <v>618230</v>
      </c>
      <c r="D180" s="5">
        <f>'Importations (adap)'!E181</f>
        <v>3992</v>
      </c>
      <c r="E180" s="5">
        <f>'Importations (adap)'!F181</f>
        <v>633472</v>
      </c>
    </row>
    <row r="181" spans="1:5" ht="16.5" x14ac:dyDescent="0.3">
      <c r="A181" s="5" t="str">
        <f>'Importations (adap)'!B182</f>
        <v>Articles divers en caoutchouc</v>
      </c>
      <c r="B181" s="5">
        <f>'Importations (adap)'!C182</f>
        <v>7433</v>
      </c>
      <c r="C181" s="5">
        <f>'Importations (adap)'!D182</f>
        <v>613435</v>
      </c>
      <c r="D181" s="5">
        <f>'Importations (adap)'!E182</f>
        <v>7990</v>
      </c>
      <c r="E181" s="5">
        <f>'Importations (adap)'!F182</f>
        <v>641435</v>
      </c>
    </row>
    <row r="182" spans="1:5" ht="16.5" x14ac:dyDescent="0.3">
      <c r="A182" s="5" t="str">
        <f>'Importations (adap)'!B183</f>
        <v>Equipements électriques divers</v>
      </c>
      <c r="B182" s="5">
        <f>'Importations (adap)'!C183</f>
        <v>3260</v>
      </c>
      <c r="C182" s="5">
        <f>'Importations (adap)'!D183</f>
        <v>608518</v>
      </c>
      <c r="D182" s="5">
        <f>'Importations (adap)'!E183</f>
        <v>3338</v>
      </c>
      <c r="E182" s="5">
        <f>'Importations (adap)'!F183</f>
        <v>631318</v>
      </c>
    </row>
    <row r="183" spans="1:5" ht="16.5" x14ac:dyDescent="0.3">
      <c r="A183" s="5" t="str">
        <f>'Importations (adap)'!B184</f>
        <v>Papiers finis et ouvrages en papier</v>
      </c>
      <c r="B183" s="5">
        <f>'Importations (adap)'!C184</f>
        <v>22242</v>
      </c>
      <c r="C183" s="5">
        <f>'Importations (adap)'!D184</f>
        <v>588143</v>
      </c>
      <c r="D183" s="5">
        <f>'Importations (adap)'!E184</f>
        <v>20937</v>
      </c>
      <c r="E183" s="5">
        <f>'Importations (adap)'!F184</f>
        <v>532373</v>
      </c>
    </row>
    <row r="184" spans="1:5" ht="16.5" x14ac:dyDescent="0.3">
      <c r="A184" s="5" t="str">
        <f>'Importations (adap)'!B185</f>
        <v>Jouets, jeux et articles de divertissement ou de sport</v>
      </c>
      <c r="B184" s="5">
        <f>'Importations (adap)'!C185</f>
        <v>9667</v>
      </c>
      <c r="C184" s="5">
        <f>'Importations (adap)'!D185</f>
        <v>505267</v>
      </c>
      <c r="D184" s="5">
        <f>'Importations (adap)'!E185</f>
        <v>10398</v>
      </c>
      <c r="E184" s="5">
        <f>'Importations (adap)'!F185</f>
        <v>547354</v>
      </c>
    </row>
    <row r="185" spans="1:5" ht="16.5" x14ac:dyDescent="0.3">
      <c r="A185" s="5" t="str">
        <f>'Importations (adap)'!B186</f>
        <v>Ouvrages divers en verre</v>
      </c>
      <c r="B185" s="5">
        <f>'Importations (adap)'!C186</f>
        <v>24506</v>
      </c>
      <c r="C185" s="5">
        <f>'Importations (adap)'!D186</f>
        <v>487984</v>
      </c>
      <c r="D185" s="5">
        <f>'Importations (adap)'!E186</f>
        <v>19121</v>
      </c>
      <c r="E185" s="5">
        <f>'Importations (adap)'!F186</f>
        <v>391432</v>
      </c>
    </row>
    <row r="186" spans="1:5" ht="16.5" x14ac:dyDescent="0.3">
      <c r="A186" s="5" t="str">
        <f>'Importations (adap)'!B187</f>
        <v>Couvertures, linge  et autres articles textiles confectionnés</v>
      </c>
      <c r="B186" s="5">
        <f>'Importations (adap)'!C187</f>
        <v>8111</v>
      </c>
      <c r="C186" s="5">
        <f>'Importations (adap)'!D187</f>
        <v>480613</v>
      </c>
      <c r="D186" s="5">
        <f>'Importations (adap)'!E187</f>
        <v>7210</v>
      </c>
      <c r="E186" s="5">
        <f>'Importations (adap)'!F187</f>
        <v>446200</v>
      </c>
    </row>
    <row r="187" spans="1:5" ht="16.5" x14ac:dyDescent="0.3">
      <c r="A187" s="5" t="str">
        <f>'Importations (adap)'!B188</f>
        <v>Livres et imprimés divers</v>
      </c>
      <c r="B187" s="5">
        <f>'Importations (adap)'!C188</f>
        <v>4126</v>
      </c>
      <c r="C187" s="5">
        <f>'Importations (adap)'!D188</f>
        <v>450948</v>
      </c>
      <c r="D187" s="5">
        <f>'Importations (adap)'!E188</f>
        <v>4075</v>
      </c>
      <c r="E187" s="5">
        <f>'Importations (adap)'!F188</f>
        <v>418555</v>
      </c>
    </row>
    <row r="188" spans="1:5" ht="16.5" x14ac:dyDescent="0.3">
      <c r="A188" s="5" t="str">
        <f>'Importations (adap)'!B189</f>
        <v>Nontissés</v>
      </c>
      <c r="B188" s="5">
        <f>'Importations (adap)'!C189</f>
        <v>9172</v>
      </c>
      <c r="C188" s="5">
        <f>'Importations (adap)'!D189</f>
        <v>363319</v>
      </c>
      <c r="D188" s="5">
        <f>'Importations (adap)'!E189</f>
        <v>9247</v>
      </c>
      <c r="E188" s="5">
        <f>'Importations (adap)'!F189</f>
        <v>352347</v>
      </c>
    </row>
    <row r="189" spans="1:5" ht="16.5" x14ac:dyDescent="0.3">
      <c r="A189" s="5" t="str">
        <f>'Importations (adap)'!B190</f>
        <v>Ouvrages divers en aluminium</v>
      </c>
      <c r="B189" s="5">
        <f>'Importations (adap)'!C190</f>
        <v>2127</v>
      </c>
      <c r="C189" s="5">
        <f>'Importations (adap)'!D190</f>
        <v>337757</v>
      </c>
      <c r="D189" s="5">
        <f>'Importations (adap)'!E190</f>
        <v>1269</v>
      </c>
      <c r="E189" s="5">
        <f>'Importations (adap)'!F190</f>
        <v>191390</v>
      </c>
    </row>
    <row r="190" spans="1:5" ht="16.5" x14ac:dyDescent="0.3">
      <c r="A190" s="5" t="str">
        <f>'Importations (adap)'!B191</f>
        <v>Vaisselle et objets céramiques divers</v>
      </c>
      <c r="B190" s="5">
        <f>'Importations (adap)'!C191</f>
        <v>20012</v>
      </c>
      <c r="C190" s="5">
        <f>'Importations (adap)'!D191</f>
        <v>287018</v>
      </c>
      <c r="D190" s="5">
        <f>'Importations (adap)'!E191</f>
        <v>19416</v>
      </c>
      <c r="E190" s="5">
        <f>'Importations (adap)'!F191</f>
        <v>273697</v>
      </c>
    </row>
    <row r="191" spans="1:5" ht="16.5" x14ac:dyDescent="0.3">
      <c r="A191" s="5" t="str">
        <f>'Importations (adap)'!B192</f>
        <v>Perles et bijouteries de fantaisie</v>
      </c>
      <c r="B191" s="5">
        <f>'Importations (adap)'!C192</f>
        <v>300</v>
      </c>
      <c r="C191" s="5">
        <f>'Importations (adap)'!D192</f>
        <v>272397</v>
      </c>
      <c r="D191" s="5">
        <f>'Importations (adap)'!E192</f>
        <v>301</v>
      </c>
      <c r="E191" s="5">
        <f>'Importations (adap)'!F192</f>
        <v>248574</v>
      </c>
    </row>
    <row r="192" spans="1:5" ht="16.5" x14ac:dyDescent="0.3">
      <c r="A192" s="5" t="str">
        <f>'Importations (adap)'!B193</f>
        <v>Autres produits finis de consommation</v>
      </c>
      <c r="B192" s="5">
        <f>'Importations (adap)'!C193</f>
        <v>74322</v>
      </c>
      <c r="C192" s="5">
        <f>'Importations (adap)'!D193</f>
        <v>8828201</v>
      </c>
      <c r="D192" s="5">
        <f>'Importations (adap)'!E193</f>
        <v>68502</v>
      </c>
      <c r="E192" s="5">
        <f>'Importations (adap)'!F193</f>
        <v>8031410</v>
      </c>
    </row>
    <row r="193" spans="1:6" x14ac:dyDescent="0.25">
      <c r="A193" s="2" t="str">
        <f>UPPER('Importations (adap)'!B194)</f>
        <v>OR INDUSTRIEL</v>
      </c>
      <c r="B193" s="2">
        <f>'Importations (adap)'!C194</f>
        <v>414</v>
      </c>
      <c r="C193" s="2">
        <f>'Importations (adap)'!D194</f>
        <v>864442</v>
      </c>
      <c r="D193" s="2">
        <f>'Importations (adap)'!E194</f>
        <v>1</v>
      </c>
      <c r="E193" s="2">
        <f>'Importations (adap)'!F194</f>
        <v>512317</v>
      </c>
    </row>
    <row r="194" spans="1:6" ht="16.5" x14ac:dyDescent="0.25">
      <c r="A194" s="9" t="s">
        <v>138</v>
      </c>
      <c r="B194" s="20">
        <f>'Importations (adap)'!C195</f>
        <v>26250759</v>
      </c>
      <c r="C194" s="20">
        <f>'Importations (adap)'!D195</f>
        <v>295901146</v>
      </c>
      <c r="D194" s="20">
        <f>'Importations (adap)'!E195</f>
        <v>26868182</v>
      </c>
      <c r="E194" s="20">
        <f>'Importations (adap)'!F195</f>
        <v>262594262</v>
      </c>
    </row>
    <row r="195" spans="1:6" ht="15.75" x14ac:dyDescent="0.25">
      <c r="A195" s="11" t="s">
        <v>139</v>
      </c>
      <c r="B195" s="21"/>
      <c r="C195" s="21"/>
      <c r="D195" s="21"/>
      <c r="E195" s="21"/>
    </row>
    <row r="196" spans="1:6" ht="15.75" x14ac:dyDescent="0.25">
      <c r="A196" s="14"/>
      <c r="B196" s="4"/>
      <c r="C196" s="4"/>
      <c r="D196" s="4"/>
      <c r="E196" s="4"/>
      <c r="F196" s="4"/>
    </row>
    <row r="197" spans="1:6" x14ac:dyDescent="0.25">
      <c r="B197" s="19"/>
      <c r="C197" s="19"/>
      <c r="D197" s="19"/>
      <c r="E197" s="19"/>
    </row>
    <row r="198" spans="1:6" x14ac:dyDescent="0.25">
      <c r="B198" s="19"/>
      <c r="C198" s="19"/>
      <c r="D198" s="19"/>
      <c r="E198" s="19"/>
    </row>
    <row r="200" spans="1:6" x14ac:dyDescent="0.25">
      <c r="B200" s="4"/>
      <c r="C200" s="4"/>
      <c r="D200" s="4"/>
      <c r="E200" s="4"/>
    </row>
    <row r="201" spans="1:6" x14ac:dyDescent="0.25">
      <c r="B201" s="4"/>
      <c r="C201" s="4"/>
      <c r="D201" s="4"/>
      <c r="E201" s="22"/>
    </row>
    <row r="202" spans="1:6" x14ac:dyDescent="0.25">
      <c r="B202" s="4"/>
      <c r="C202" s="4"/>
      <c r="D202" s="4"/>
      <c r="E202" s="4"/>
    </row>
    <row r="203" spans="1:6" x14ac:dyDescent="0.25">
      <c r="B203" s="4"/>
      <c r="C203" s="4"/>
      <c r="D203" s="4"/>
      <c r="E203" s="4"/>
    </row>
    <row r="204" spans="1:6" x14ac:dyDescent="0.25">
      <c r="B204" s="4"/>
      <c r="C204" s="4"/>
      <c r="D204" s="4"/>
      <c r="E204" s="4"/>
    </row>
    <row r="205" spans="1:6" x14ac:dyDescent="0.25">
      <c r="B205" s="4"/>
      <c r="C205" s="4"/>
      <c r="D205" s="4"/>
      <c r="E205" s="4"/>
    </row>
    <row r="206" spans="1:6" x14ac:dyDescent="0.25">
      <c r="B206" s="4"/>
      <c r="C206" s="4"/>
      <c r="D206" s="4"/>
      <c r="E206" s="4"/>
    </row>
    <row r="207" spans="1:6" x14ac:dyDescent="0.25">
      <c r="B207" s="4"/>
      <c r="C207" s="4"/>
      <c r="D207" s="4"/>
      <c r="E207" s="4"/>
    </row>
    <row r="208" spans="1:6" x14ac:dyDescent="0.25">
      <c r="B208" s="4"/>
      <c r="C208" s="4"/>
      <c r="D208" s="4"/>
      <c r="E208" s="4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1"/>
  <sheetViews>
    <sheetView showGridLines="0" topLeftCell="B2" zoomScale="85" zoomScaleNormal="85" workbookViewId="0">
      <selection activeCell="B17" sqref="B17"/>
    </sheetView>
  </sheetViews>
  <sheetFormatPr baseColWidth="10" defaultRowHeight="15" x14ac:dyDescent="0.25"/>
  <cols>
    <col min="1" max="1" width="42.7109375" hidden="1" customWidth="1"/>
    <col min="2" max="2" width="82" bestFit="1" customWidth="1"/>
    <col min="3" max="3" width="17.85546875" bestFit="1" customWidth="1"/>
    <col min="4" max="4" width="19.7109375" bestFit="1" customWidth="1"/>
    <col min="5" max="5" width="18.28515625" bestFit="1" customWidth="1"/>
    <col min="6" max="6" width="19.7109375" bestFit="1" customWidth="1"/>
  </cols>
  <sheetData>
    <row r="1" spans="1:8" ht="15.75" hidden="1" x14ac:dyDescent="0.25">
      <c r="B1" s="13">
        <v>2</v>
      </c>
      <c r="C1" s="14">
        <v>3</v>
      </c>
      <c r="D1" s="14">
        <v>4</v>
      </c>
      <c r="E1" s="14">
        <v>5</v>
      </c>
      <c r="F1" s="14">
        <v>6</v>
      </c>
    </row>
    <row r="2" spans="1:8" ht="15.75" x14ac:dyDescent="0.25">
      <c r="B2" s="13"/>
      <c r="C2" s="14"/>
      <c r="D2" s="14"/>
      <c r="E2" s="14"/>
      <c r="F2" s="14"/>
    </row>
    <row r="3" spans="1:8" x14ac:dyDescent="0.25">
      <c r="B3" s="43" t="s">
        <v>0</v>
      </c>
      <c r="C3" s="44"/>
      <c r="D3" s="44"/>
      <c r="E3" s="44"/>
      <c r="F3" s="45"/>
    </row>
    <row r="4" spans="1:8" ht="55.5" customHeight="1" x14ac:dyDescent="0.25">
      <c r="B4" s="46"/>
      <c r="C4" s="47"/>
      <c r="D4" s="47"/>
      <c r="E4" s="47"/>
      <c r="F4" s="48"/>
    </row>
    <row r="5" spans="1:8" ht="15.75" x14ac:dyDescent="0.25">
      <c r="B5" s="15"/>
      <c r="C5" s="16"/>
      <c r="D5" s="16"/>
      <c r="E5" s="16"/>
      <c r="F5" s="17"/>
    </row>
    <row r="6" spans="1:8" x14ac:dyDescent="0.25">
      <c r="B6" s="49"/>
      <c r="C6" s="54" t="s">
        <v>451</v>
      </c>
      <c r="D6" s="55"/>
      <c r="E6" s="54" t="s">
        <v>452</v>
      </c>
      <c r="F6" s="55"/>
    </row>
    <row r="7" spans="1:8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8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8" x14ac:dyDescent="0.25">
      <c r="A9" t="s">
        <v>215</v>
      </c>
      <c r="B9" s="2" t="str">
        <f>IF($A$9="Alimentation, boissons et tabacs",VLOOKUP(VLOOKUP($A9,OUTIL!$E:$J,B$1,FALSE),REF!$K:$L,2,FALSE),IF($A$9="Demi produits",VLOOKUP(VLOOKUP($A9,OUTIL!$M:$R,B$1,FALSE),REF!$N:$O,2,FALSE),IF($A$9="Energie  et  lubrifiants",VLOOKUP(VLOOKUP($A9,OUTIL!$U:$Z,B$1,FALSE),REF!$Z:$AA,2,FALSE),IF($A$9="Or industriel",VLOOKUP(VLOOKUP($A9,OUTIL!$AC:$AH,B$1,FALSE),REF!$AC:$AD,2,FALSE),IF($A$9="Produits bruts d'origine animale et vegetale",VLOOKUP(VLOOKUP($A9,OUTIL!$AK:$AP,B$1,FALSE),REF!$Q:$R,2,FALSE),IF($A$9="Produits bruts d'origine minerale",VLOOKUP(VLOOKUP($A9,OUTIL!$AS:$AX,B$1,FALSE),REF!$AF:$AG,2,FALSE),IF($A$9="Produits finis de consommation",VLOOKUP(VLOOKUP($A9,OUTIL!$BA:$BF,B$1,FALSE),REF!$T:$U,2,FALSE),IF($A$9="Produits finis d'equipement agricole",VLOOKUP(VLOOKUP($A9,OUTIL!$BI:$BN,B$1,FALSE),REF!$AI:$AJ,2,FALSE),IF($A$9="Produits finis d'equipement industriel",VLOOKUP(VLOOKUP($A9,OUTIL!$BQ:$BV,B$1,FALSE),REF!$W:$X,2,FALSE),"Ahmadovitch")))))))))</f>
        <v>ALIMENTATION, BOISSONS ET TABACS</v>
      </c>
      <c r="C9" s="2">
        <f>ROUND(IF($A$9="Alimentation, boissons et tabacs",VLOOKUP($A9,OUTIL!$E:$J,C$1,FALSE),IF($A$9="Demi produits",VLOOKUP($A9,OUTIL!$M:$R,C$1,FALSE),IF($A$9="Energie  et  lubrifiants",VLOOKUP($A9,OUTIL!$U:$Z,C$1,FALSE),IF($A$9="Or industriel",VLOOKUP($A9,OUTIL!$AC:$AH,C$1,FALSE),IF($A$9="Produits bruts d'origine animale et vegetale",VLOOKUP($A9,OUTIL!$AK:$AP,C$1,FALSE),IF($A$9="Produits bruts d'origine minerale",VLOOKUP($A9,OUTIL!$AS:$AX,C$1,FALSE),IF($A$9="Produits finis de consommation",VLOOKUP($A9,OUTIL!$BA:$BF,C$1,FALSE),IF($A$9="Produits finis d'equipement agricole",VLOOKUP($A9,OUTIL!$BI:$BN,C$1,FALSE),IF($A$9="Produits finis d'equipement industriel",VLOOKUP($A9,OUTIL!$BQ:$BV,C$1,FALSE),"Ahmadovitch")))))))))/1000,0)</f>
        <v>1629724</v>
      </c>
      <c r="D9" s="2">
        <f>ROUND(IF($A$9="Alimentation, boissons et tabacs",VLOOKUP($A9,OUTIL!$E:$J,D$1,FALSE),IF($A$9="Demi produits",VLOOKUP($A9,OUTIL!$M:$R,D$1,FALSE),IF($A$9="Energie  et  lubrifiants",VLOOKUP($A9,OUTIL!$U:$Z,D$1,FALSE),IF($A$9="Or industriel",VLOOKUP($A9,OUTIL!$AC:$AH,D$1,FALSE),IF($A$9="Produits bruts d'origine animale et vegetale",VLOOKUP($A9,OUTIL!$AK:$AP,D$1,FALSE),IF($A$9="Produits bruts d'origine minerale",VLOOKUP($A9,OUTIL!$AS:$AX,D$1,FALSE),IF($A$9="Produits finis de consommation",VLOOKUP($A9,OUTIL!$BA:$BF,D$1,FALSE),IF($A$9="Produits finis d'equipement agricole",VLOOKUP($A9,OUTIL!$BI:$BN,D$1,FALSE),IF($A$9="Produits finis d'equipement industriel",VLOOKUP($A9,OUTIL!$BQ:$BV,D$1,FALSE),"Ahmadovitch")))))))))/1000,0)</f>
        <v>34564649</v>
      </c>
      <c r="E9" s="2">
        <f>ROUND(IF($A$9="Alimentation, boissons et tabacs",VLOOKUP($A9,OUTIL!$E:$J,E$1,FALSE),IF($A$9="Demi produits",VLOOKUP($A9,OUTIL!$M:$R,E$1,FALSE),IF($A$9="Energie  et  lubrifiants",VLOOKUP($A9,OUTIL!$U:$Z,E$1,FALSE),IF($A$9="Or industriel",VLOOKUP($A9,OUTIL!$AC:$AH,E$1,FALSE),IF($A$9="Produits bruts d'origine animale et vegetale",VLOOKUP($A9,OUTIL!$AK:$AP,E$1,FALSE),IF($A$9="Produits bruts d'origine minerale",VLOOKUP($A9,OUTIL!$AS:$AX,E$1,FALSE),IF($A$9="Produits finis de consommation",VLOOKUP($A9,OUTIL!$BA:$BF,E$1,FALSE),IF($A$9="Produits finis d'equipement agricole",VLOOKUP($A9,OUTIL!$BI:$BN,E$1,FALSE),IF($A$9="Produits finis d'equipement industriel",VLOOKUP($A9,OUTIL!$BQ:$BV,E$1,FALSE),"Ahmadovitch")))))))))/1000,0)</f>
        <v>1755036</v>
      </c>
      <c r="F9" s="2">
        <f>ROUND(IF($A$9="Alimentation, boissons et tabacs",VLOOKUP($A9,OUTIL!$E:$J,F$1,FALSE),IF($A$9="Demi produits",VLOOKUP($A9,OUTIL!$M:$R,F$1,FALSE),IF($A$9="Energie  et  lubrifiants",VLOOKUP($A9,OUTIL!$U:$Z,F$1,FALSE),IF($A$9="Or industriel",VLOOKUP($A9,OUTIL!$AC:$AH,F$1,FALSE),IF($A$9="Produits bruts d'origine animale et vegetale",VLOOKUP($A9,OUTIL!$AK:$AP,F$1,FALSE),IF($A$9="Produits bruts d'origine minerale",VLOOKUP($A9,OUTIL!$AS:$AX,F$1,FALSE),IF($A$9="Produits finis de consommation",VLOOKUP($A9,OUTIL!$BA:$BF,F$1,FALSE),IF($A$9="Produits finis d'equipement agricole",VLOOKUP($A9,OUTIL!$BI:$BN,F$1,FALSE),IF($A$9="Produits finis d'equipement industriel",VLOOKUP($A9,OUTIL!$BQ:$BV,F$1,FALSE),"Ahmadovitch")))))))))/1000,0)</f>
        <v>34816342</v>
      </c>
    </row>
    <row r="10" spans="1:8" ht="16.5" x14ac:dyDescent="0.3">
      <c r="A10">
        <v>1</v>
      </c>
      <c r="B10" s="5" t="str">
        <f>IF($A$9="Alimentation, boissons et tabacs",VLOOKUP(VLOOKUP($A10,OUTIL!$E:$J,B$1,FALSE),REF!$K:$L,2,FALSE),IF($A$9="Demi produits",VLOOKUP(VLOOKUP($A10,OUTIL!$M:$R,B$1,FALSE),REF!$N:$O,2,FALSE),IF($A$9="Energie  et  lubrifiants",VLOOKUP(VLOOKUP($A10,OUTIL!$U:$Z,B$1,FALSE),REF!$Z:$AA,2,FALSE),IF($A$9="Or industriel",VLOOKUP(VLOOKUP($A10,OUTIL!$AC:$AH,B$1,FALSE),REF!$AC:$AD,2,FALSE),IF($A$9="Produits bruts d'origine animale et vegetale",VLOOKUP(VLOOKUP($A10,OUTIL!$AK:$AP,B$1,FALSE),REF!$Q:$R,2,FALSE),IF($A$9="Produits bruts d'origine minerale",VLOOKUP(VLOOKUP($A10,OUTIL!$AS:$AX,B$1,FALSE),REF!$AF:$AG,2,FALSE),IF($A$9="Produits finis de consommation",VLOOKUP(VLOOKUP($A10,OUTIL!$BA:$BF,B$1,FALSE),REF!$T:$U,2,FALSE),IF($A$9="Produits finis d'equipement agricole",VLOOKUP(VLOOKUP($A10,OUTIL!$BI:$BN,B$1,FALSE),REF!$AI:$AJ,2,FALSE),IF($A$9="Produits finis d'equipement industriel",VLOOKUP(VLOOKUP($A10,OUTIL!$BQ:$BV,B$1,FALSE),REF!$W:$X,2,FALSE),"Ahmadovitch")))))))))</f>
        <v>Fruits rouges (fraises, framboises, myrtilles....)</v>
      </c>
      <c r="C10" s="6">
        <f>ROUND(IF($A$9="Alimentation, boissons et tabacs",VLOOKUP($A10,OUTIL!$E:$J,C$1,FALSE),IF($A$9="Demi produits",VLOOKUP($A10,OUTIL!$M:$R,C$1,FALSE),IF($A$9="Energie  et  lubrifiants",VLOOKUP($A10,OUTIL!$U:$Z,C$1,FALSE),IF($A$9="Or industriel",VLOOKUP($A10,OUTIL!$AC:$AH,C$1,FALSE),IF($A$9="Produits bruts d'origine animale et vegetale",VLOOKUP($A10,OUTIL!$AK:$AP,C$1,FALSE),IF($A$9="Produits bruts d'origine minerale",VLOOKUP($A10,OUTIL!$AS:$AX,C$1,FALSE),IF($A$9="Produits finis de consommation",VLOOKUP($A10,OUTIL!$BA:$BF,C$1,FALSE),IF($A$9="Produits finis d'equipement agricole",VLOOKUP($A10,OUTIL!$BI:$BN,C$1,FALSE),IF($A$9="Produits finis d'equipement industriel",VLOOKUP($A10,OUTIL!$BQ:$BV,C$1,FALSE),"Ahmadovitch")))))))))/1000,0)</f>
        <v>132565</v>
      </c>
      <c r="D10" s="6">
        <f>ROUND(IF($A$9="Alimentation, boissons et tabacs",VLOOKUP($A10,OUTIL!$E:$J,D$1,FALSE),IF($A$9="Demi produits",VLOOKUP($A10,OUTIL!$M:$R,D$1,FALSE),IF($A$9="Energie  et  lubrifiants",VLOOKUP($A10,OUTIL!$U:$Z,D$1,FALSE),IF($A$9="Or industriel",VLOOKUP($A10,OUTIL!$AC:$AH,D$1,FALSE),IF($A$9="Produits bruts d'origine animale et vegetale",VLOOKUP($A10,OUTIL!$AK:$AP,D$1,FALSE),IF($A$9="Produits bruts d'origine minerale",VLOOKUP($A10,OUTIL!$AS:$AX,D$1,FALSE),IF($A$9="Produits finis de consommation",VLOOKUP($A10,OUTIL!$BA:$BF,D$1,FALSE),IF($A$9="Produits finis d'equipement agricole",VLOOKUP($A10,OUTIL!$BI:$BN,D$1,FALSE),IF($A$9="Produits finis d'equipement industriel",VLOOKUP($A10,OUTIL!$BQ:$BV,D$1,FALSE),"Ahmadovitch")))))))))/1000,0)</f>
        <v>7850041</v>
      </c>
      <c r="E10" s="6">
        <f>ROUND(IF($A$9="Alimentation, boissons et tabacs",VLOOKUP($A10,OUTIL!$E:$J,E$1,FALSE),IF($A$9="Demi produits",VLOOKUP($A10,OUTIL!$M:$R,E$1,FALSE),IF($A$9="Energie  et  lubrifiants",VLOOKUP($A10,OUTIL!$U:$Z,E$1,FALSE),IF($A$9="Or industriel",VLOOKUP($A10,OUTIL!$AC:$AH,E$1,FALSE),IF($A$9="Produits bruts d'origine animale et vegetale",VLOOKUP($A10,OUTIL!$AK:$AP,E$1,FALSE),IF($A$9="Produits bruts d'origine minerale",VLOOKUP($A10,OUTIL!$AS:$AX,E$1,FALSE),IF($A$9="Produits finis de consommation",VLOOKUP($A10,OUTIL!$BA:$BF,E$1,FALSE),IF($A$9="Produits finis d'equipement agricole",VLOOKUP($A10,OUTIL!$BI:$BN,E$1,FALSE),IF($A$9="Produits finis d'equipement industriel",VLOOKUP($A10,OUTIL!$BQ:$BV,E$1,FALSE),"Ahmadovitch")))))))))/1000,0)</f>
        <v>136328</v>
      </c>
      <c r="F10" s="6">
        <f>ROUND(IF($A$9="Alimentation, boissons et tabacs",VLOOKUP($A10,OUTIL!$E:$J,F$1,FALSE),IF($A$9="Demi produits",VLOOKUP($A10,OUTIL!$M:$R,F$1,FALSE),IF($A$9="Energie  et  lubrifiants",VLOOKUP($A10,OUTIL!$U:$Z,F$1,FALSE),IF($A$9="Or industriel",VLOOKUP($A10,OUTIL!$AC:$AH,F$1,FALSE),IF($A$9="Produits bruts d'origine animale et vegetale",VLOOKUP($A10,OUTIL!$AK:$AP,F$1,FALSE),IF($A$9="Produits bruts d'origine minerale",VLOOKUP($A10,OUTIL!$AS:$AX,F$1,FALSE),IF($A$9="Produits finis de consommation",VLOOKUP($A10,OUTIL!$BA:$BF,F$1,FALSE),IF($A$9="Produits finis d'equipement agricole",VLOOKUP($A10,OUTIL!$BI:$BN,F$1,FALSE),IF($A$9="Produits finis d'equipement industriel",VLOOKUP($A10,OUTIL!$BQ:$BV,F$1,FALSE),"Ahmadovitch")))))))))/1000,0)</f>
        <v>7436016</v>
      </c>
    </row>
    <row r="11" spans="1:8" ht="16.5" x14ac:dyDescent="0.3">
      <c r="A11">
        <v>2</v>
      </c>
      <c r="B11" s="5" t="str">
        <f>IF($A$9="Alimentation, boissons et tabacs",VLOOKUP(VLOOKUP($A11,OUTIL!$E:$J,B$1,FALSE),REF!$K:$L,2,FALSE),IF($A$9="Demi produits",VLOOKUP(VLOOKUP($A11,OUTIL!$M:$R,B$1,FALSE),REF!$N:$O,2,FALSE),IF($A$9="Energie  et  lubrifiants",VLOOKUP(VLOOKUP($A11,OUTIL!$U:$Z,B$1,FALSE),REF!$Z:$AA,2,FALSE),IF($A$9="Or industriel",VLOOKUP(VLOOKUP($A11,OUTIL!$AC:$AH,B$1,FALSE),REF!$AC:$AD,2,FALSE),IF($A$9="Produits bruts d'origine animale et vegetale",VLOOKUP(VLOOKUP($A11,OUTIL!$AK:$AP,B$1,FALSE),REF!$Q:$R,2,FALSE),IF($A$9="Produits bruts d'origine minerale",VLOOKUP(VLOOKUP($A11,OUTIL!$AS:$AX,B$1,FALSE),REF!$AF:$AG,2,FALSE),IF($A$9="Produits finis de consommation",VLOOKUP(VLOOKUP($A11,OUTIL!$BA:$BF,B$1,FALSE),REF!$T:$U,2,FALSE),IF($A$9="Produits finis d'equipement agricole",VLOOKUP(VLOOKUP($A11,OUTIL!$BI:$BN,B$1,FALSE),REF!$AI:$AJ,2,FALSE),IF($A$9="Produits finis d'equipement industriel",VLOOKUP(VLOOKUP($A11,OUTIL!$BQ:$BV,B$1,FALSE),REF!$W:$X,2,FALSE),"Ahmadovitch")))))))))</f>
        <v>Crustacés, mollusques et coquillages</v>
      </c>
      <c r="C11" s="6">
        <f>ROUND(IF($A$9="Alimentation, boissons et tabacs",VLOOKUP($A11,OUTIL!$E:$J,C$1,FALSE),IF($A$9="Demi produits",VLOOKUP($A11,OUTIL!$M:$R,C$1,FALSE),IF($A$9="Energie  et  lubrifiants",VLOOKUP($A11,OUTIL!$U:$Z,C$1,FALSE),IF($A$9="Or industriel",VLOOKUP($A11,OUTIL!$AC:$AH,C$1,FALSE),IF($A$9="Produits bruts d'origine animale et vegetale",VLOOKUP($A11,OUTIL!$AK:$AP,C$1,FALSE),IF($A$9="Produits bruts d'origine minerale",VLOOKUP($A11,OUTIL!$AS:$AX,C$1,FALSE),IF($A$9="Produits finis de consommation",VLOOKUP($A11,OUTIL!$BA:$BF,C$1,FALSE),IF($A$9="Produits finis d'equipement agricole",VLOOKUP($A11,OUTIL!$BI:$BN,C$1,FALSE),IF($A$9="Produits finis d'equipement industriel",VLOOKUP($A11,OUTIL!$BQ:$BV,C$1,FALSE),"Ahmadovitch")))))))))/1000,0)</f>
        <v>54724</v>
      </c>
      <c r="D11" s="6">
        <f>ROUND(IF($A$9="Alimentation, boissons et tabacs",VLOOKUP($A11,OUTIL!$E:$J,D$1,FALSE),IF($A$9="Demi produits",VLOOKUP($A11,OUTIL!$M:$R,D$1,FALSE),IF($A$9="Energie  et  lubrifiants",VLOOKUP($A11,OUTIL!$U:$Z,D$1,FALSE),IF($A$9="Or industriel",VLOOKUP($A11,OUTIL!$AC:$AH,D$1,FALSE),IF($A$9="Produits bruts d'origine animale et vegetale",VLOOKUP($A11,OUTIL!$AK:$AP,D$1,FALSE),IF($A$9="Produits bruts d'origine minerale",VLOOKUP($A11,OUTIL!$AS:$AX,D$1,FALSE),IF($A$9="Produits finis de consommation",VLOOKUP($A11,OUTIL!$BA:$BF,D$1,FALSE),IF($A$9="Produits finis d'equipement agricole",VLOOKUP($A11,OUTIL!$BI:$BN,D$1,FALSE),IF($A$9="Produits finis d'equipement industriel",VLOOKUP($A11,OUTIL!$BQ:$BV,D$1,FALSE),"Ahmadovitch")))))))))/1000,0)</f>
        <v>5735430</v>
      </c>
      <c r="E11" s="6">
        <f>ROUND(IF($A$9="Alimentation, boissons et tabacs",VLOOKUP($A11,OUTIL!$E:$J,E$1,FALSE),IF($A$9="Demi produits",VLOOKUP($A11,OUTIL!$M:$R,E$1,FALSE),IF($A$9="Energie  et  lubrifiants",VLOOKUP($A11,OUTIL!$U:$Z,E$1,FALSE),IF($A$9="Or industriel",VLOOKUP($A11,OUTIL!$AC:$AH,E$1,FALSE),IF($A$9="Produits bruts d'origine animale et vegetale",VLOOKUP($A11,OUTIL!$AK:$AP,E$1,FALSE),IF($A$9="Produits bruts d'origine minerale",VLOOKUP($A11,OUTIL!$AS:$AX,E$1,FALSE),IF($A$9="Produits finis de consommation",VLOOKUP($A11,OUTIL!$BA:$BF,E$1,FALSE),IF($A$9="Produits finis d'equipement agricole",VLOOKUP($A11,OUTIL!$BI:$BN,E$1,FALSE),IF($A$9="Produits finis d'equipement industriel",VLOOKUP($A11,OUTIL!$BQ:$BV,E$1,FALSE),"Ahmadovitch")))))))))/1000,0)</f>
        <v>48609</v>
      </c>
      <c r="F11" s="6">
        <f>ROUND(IF($A$9="Alimentation, boissons et tabacs",VLOOKUP($A11,OUTIL!$E:$J,F$1,FALSE),IF($A$9="Demi produits",VLOOKUP($A11,OUTIL!$M:$R,F$1,FALSE),IF($A$9="Energie  et  lubrifiants",VLOOKUP($A11,OUTIL!$U:$Z,F$1,FALSE),IF($A$9="Or industriel",VLOOKUP($A11,OUTIL!$AC:$AH,F$1,FALSE),IF($A$9="Produits bruts d'origine animale et vegetale",VLOOKUP($A11,OUTIL!$AK:$AP,F$1,FALSE),IF($A$9="Produits bruts d'origine minerale",VLOOKUP($A11,OUTIL!$AS:$AX,F$1,FALSE),IF($A$9="Produits finis de consommation",VLOOKUP($A11,OUTIL!$BA:$BF,F$1,FALSE),IF($A$9="Produits finis d'equipement agricole",VLOOKUP($A11,OUTIL!$BI:$BN,F$1,FALSE),IF($A$9="Produits finis d'equipement industriel",VLOOKUP($A11,OUTIL!$BQ:$BV,F$1,FALSE),"Ahmadovitch")))))))))/1000,0)</f>
        <v>5008425</v>
      </c>
      <c r="H11" s="8"/>
    </row>
    <row r="12" spans="1:8" ht="16.5" x14ac:dyDescent="0.3">
      <c r="A12">
        <v>3</v>
      </c>
      <c r="B12" s="5" t="str">
        <f>IF($A$9="Alimentation, boissons et tabacs",VLOOKUP(VLOOKUP($A12,OUTIL!$E:$J,B$1,FALSE),REF!$K:$L,2,FALSE),IF($A$9="Demi produits",VLOOKUP(VLOOKUP($A12,OUTIL!$M:$R,B$1,FALSE),REF!$N:$O,2,FALSE),IF($A$9="Energie  et  lubrifiants",VLOOKUP(VLOOKUP($A12,OUTIL!$U:$Z,B$1,FALSE),REF!$Z:$AA,2,FALSE),IF($A$9="Or industriel",VLOOKUP(VLOOKUP($A12,OUTIL!$AC:$AH,B$1,FALSE),REF!$AC:$AD,2,FALSE),IF($A$9="Produits bruts d'origine animale et vegetale",VLOOKUP(VLOOKUP($A12,OUTIL!$AK:$AP,B$1,FALSE),REF!$Q:$R,2,FALSE),IF($A$9="Produits bruts d'origine minerale",VLOOKUP(VLOOKUP($A12,OUTIL!$AS:$AX,B$1,FALSE),REF!$AF:$AG,2,FALSE),IF($A$9="Produits finis de consommation",VLOOKUP(VLOOKUP($A12,OUTIL!$BA:$BF,B$1,FALSE),REF!$T:$U,2,FALSE),IF($A$9="Produits finis d'equipement agricole",VLOOKUP(VLOOKUP($A12,OUTIL!$BI:$BN,B$1,FALSE),REF!$AI:$AJ,2,FALSE),IF($A$9="Produits finis d'equipement industriel",VLOOKUP(VLOOKUP($A12,OUTIL!$BQ:$BV,B$1,FALSE),REF!$W:$X,2,FALSE),"Ahmadovitch")))))))))</f>
        <v>Tomates fraîches</v>
      </c>
      <c r="C12" s="6">
        <f>ROUND(IF($A$9="Alimentation, boissons et tabacs",VLOOKUP($A12,OUTIL!$E:$J,C$1,FALSE),IF($A$9="Demi produits",VLOOKUP($A12,OUTIL!$M:$R,C$1,FALSE),IF($A$9="Energie  et  lubrifiants",VLOOKUP($A12,OUTIL!$U:$Z,C$1,FALSE),IF($A$9="Or industriel",VLOOKUP($A12,OUTIL!$AC:$AH,C$1,FALSE),IF($A$9="Produits bruts d'origine animale et vegetale",VLOOKUP($A12,OUTIL!$AK:$AP,C$1,FALSE),IF($A$9="Produits bruts d'origine minerale",VLOOKUP($A12,OUTIL!$AS:$AX,C$1,FALSE),IF($A$9="Produits finis de consommation",VLOOKUP($A12,OUTIL!$BA:$BF,C$1,FALSE),IF($A$9="Produits finis d'equipement agricole",VLOOKUP($A12,OUTIL!$BI:$BN,C$1,FALSE),IF($A$9="Produits finis d'equipement industriel",VLOOKUP($A12,OUTIL!$BQ:$BV,C$1,FALSE),"Ahmadovitch")))))))))/1000,0)</f>
        <v>282636</v>
      </c>
      <c r="D12" s="6">
        <f>ROUND(IF($A$9="Alimentation, boissons et tabacs",VLOOKUP($A12,OUTIL!$E:$J,D$1,FALSE),IF($A$9="Demi produits",VLOOKUP($A12,OUTIL!$M:$R,D$1,FALSE),IF($A$9="Energie  et  lubrifiants",VLOOKUP($A12,OUTIL!$U:$Z,D$1,FALSE),IF($A$9="Or industriel",VLOOKUP($A12,OUTIL!$AC:$AH,D$1,FALSE),IF($A$9="Produits bruts d'origine animale et vegetale",VLOOKUP($A12,OUTIL!$AK:$AP,D$1,FALSE),IF($A$9="Produits bruts d'origine minerale",VLOOKUP($A12,OUTIL!$AS:$AX,D$1,FALSE),IF($A$9="Produits finis de consommation",VLOOKUP($A12,OUTIL!$BA:$BF,D$1,FALSE),IF($A$9="Produits finis d'equipement agricole",VLOOKUP($A12,OUTIL!$BI:$BN,D$1,FALSE),IF($A$9="Produits finis d'equipement industriel",VLOOKUP($A12,OUTIL!$BQ:$BV,D$1,FALSE),"Ahmadovitch")))))))))/1000,0)</f>
        <v>4911356</v>
      </c>
      <c r="E12" s="6">
        <f>ROUND(IF($A$9="Alimentation, boissons et tabacs",VLOOKUP($A12,OUTIL!$E:$J,E$1,FALSE),IF($A$9="Demi produits",VLOOKUP($A12,OUTIL!$M:$R,E$1,FALSE),IF($A$9="Energie  et  lubrifiants",VLOOKUP($A12,OUTIL!$U:$Z,E$1,FALSE),IF($A$9="Or industriel",VLOOKUP($A12,OUTIL!$AC:$AH,E$1,FALSE),IF($A$9="Produits bruts d'origine animale et vegetale",VLOOKUP($A12,OUTIL!$AK:$AP,E$1,FALSE),IF($A$9="Produits bruts d'origine minerale",VLOOKUP($A12,OUTIL!$AS:$AX,E$1,FALSE),IF($A$9="Produits finis de consommation",VLOOKUP($A12,OUTIL!$BA:$BF,E$1,FALSE),IF($A$9="Produits finis d'equipement agricole",VLOOKUP($A12,OUTIL!$BI:$BN,E$1,FALSE),IF($A$9="Produits finis d'equipement industriel",VLOOKUP($A12,OUTIL!$BQ:$BV,E$1,FALSE),"Ahmadovitch")))))))))/1000,0)</f>
        <v>298939</v>
      </c>
      <c r="F12" s="6">
        <f>ROUND(IF($A$9="Alimentation, boissons et tabacs",VLOOKUP($A12,OUTIL!$E:$J,F$1,FALSE),IF($A$9="Demi produits",VLOOKUP($A12,OUTIL!$M:$R,F$1,FALSE),IF($A$9="Energie  et  lubrifiants",VLOOKUP($A12,OUTIL!$U:$Z,F$1,FALSE),IF($A$9="Or industriel",VLOOKUP($A12,OUTIL!$AC:$AH,F$1,FALSE),IF($A$9="Produits bruts d'origine animale et vegetale",VLOOKUP($A12,OUTIL!$AK:$AP,F$1,FALSE),IF($A$9="Produits bruts d'origine minerale",VLOOKUP($A12,OUTIL!$AS:$AX,F$1,FALSE),IF($A$9="Produits finis de consommation",VLOOKUP($A12,OUTIL!$BA:$BF,F$1,FALSE),IF($A$9="Produits finis d'equipement agricole",VLOOKUP($A12,OUTIL!$BI:$BN,F$1,FALSE),IF($A$9="Produits finis d'equipement industriel",VLOOKUP($A12,OUTIL!$BQ:$BV,F$1,FALSE),"Ahmadovitch")))))))))/1000,0)</f>
        <v>5213179</v>
      </c>
      <c r="H12" s="8"/>
    </row>
    <row r="13" spans="1:8" ht="16.5" x14ac:dyDescent="0.3">
      <c r="A13">
        <v>4</v>
      </c>
      <c r="B13" s="5" t="str">
        <f>IF($A$9="Alimentation, boissons et tabacs",VLOOKUP(VLOOKUP($A13,OUTIL!$E:$J,B$1,FALSE),REF!$K:$L,2,FALSE),IF($A$9="Demi produits",VLOOKUP(VLOOKUP($A13,OUTIL!$M:$R,B$1,FALSE),REF!$N:$O,2,FALSE),IF($A$9="Energie  et  lubrifiants",VLOOKUP(VLOOKUP($A13,OUTIL!$U:$Z,B$1,FALSE),REF!$Z:$AA,2,FALSE),IF($A$9="Or industriel",VLOOKUP(VLOOKUP($A13,OUTIL!$AC:$AH,B$1,FALSE),REF!$AC:$AD,2,FALSE),IF($A$9="Produits bruts d'origine animale et vegetale",VLOOKUP(VLOOKUP($A13,OUTIL!$AK:$AP,B$1,FALSE),REF!$Q:$R,2,FALSE),IF($A$9="Produits bruts d'origine minerale",VLOOKUP(VLOOKUP($A13,OUTIL!$AS:$AX,B$1,FALSE),REF!$AF:$AG,2,FALSE),IF($A$9="Produits finis de consommation",VLOOKUP(VLOOKUP($A13,OUTIL!$BA:$BF,B$1,FALSE),REF!$T:$U,2,FALSE),IF($A$9="Produits finis d'equipement agricole",VLOOKUP(VLOOKUP($A13,OUTIL!$BI:$BN,B$1,FALSE),REF!$AI:$AJ,2,FALSE),IF($A$9="Produits finis d'equipement industriel",VLOOKUP(VLOOKUP($A13,OUTIL!$BQ:$BV,B$1,FALSE),REF!$W:$X,2,FALSE),"Ahmadovitch")))))))))</f>
        <v>Légumes frais, congelés ou en saumure</v>
      </c>
      <c r="C13" s="6">
        <f>ROUND(IF($A$9="Alimentation, boissons et tabacs",VLOOKUP($A13,OUTIL!$E:$J,C$1,FALSE),IF($A$9="Demi produits",VLOOKUP($A13,OUTIL!$M:$R,C$1,FALSE),IF($A$9="Energie  et  lubrifiants",VLOOKUP($A13,OUTIL!$U:$Z,C$1,FALSE),IF($A$9="Or industriel",VLOOKUP($A13,OUTIL!$AC:$AH,C$1,FALSE),IF($A$9="Produits bruts d'origine animale et vegetale",VLOOKUP($A13,OUTIL!$AK:$AP,C$1,FALSE),IF($A$9="Produits bruts d'origine minerale",VLOOKUP($A13,OUTIL!$AS:$AX,C$1,FALSE),IF($A$9="Produits finis de consommation",VLOOKUP($A13,OUTIL!$BA:$BF,C$1,FALSE),IF($A$9="Produits finis d'equipement agricole",VLOOKUP($A13,OUTIL!$BI:$BN,C$1,FALSE),IF($A$9="Produits finis d'equipement industriel",VLOOKUP($A13,OUTIL!$BQ:$BV,C$1,FALSE),"Ahmadovitch")))))))))/1000,0)</f>
        <v>218139</v>
      </c>
      <c r="D13" s="6">
        <f>ROUND(IF($A$9="Alimentation, boissons et tabacs",VLOOKUP($A13,OUTIL!$E:$J,D$1,FALSE),IF($A$9="Demi produits",VLOOKUP($A13,OUTIL!$M:$R,D$1,FALSE),IF($A$9="Energie  et  lubrifiants",VLOOKUP($A13,OUTIL!$U:$Z,D$1,FALSE),IF($A$9="Or industriel",VLOOKUP($A13,OUTIL!$AC:$AH,D$1,FALSE),IF($A$9="Produits bruts d'origine animale et vegetale",VLOOKUP($A13,OUTIL!$AK:$AP,D$1,FALSE),IF($A$9="Produits bruts d'origine minerale",VLOOKUP($A13,OUTIL!$AS:$AX,D$1,FALSE),IF($A$9="Produits finis de consommation",VLOOKUP($A13,OUTIL!$BA:$BF,D$1,FALSE),IF($A$9="Produits finis d'equipement agricole",VLOOKUP($A13,OUTIL!$BI:$BN,D$1,FALSE),IF($A$9="Produits finis d'equipement industriel",VLOOKUP($A13,OUTIL!$BQ:$BV,D$1,FALSE),"Ahmadovitch")))))))))/1000,0)</f>
        <v>3135385</v>
      </c>
      <c r="E13" s="6">
        <f>ROUND(IF($A$9="Alimentation, boissons et tabacs",VLOOKUP($A13,OUTIL!$E:$J,E$1,FALSE),IF($A$9="Demi produits",VLOOKUP($A13,OUTIL!$M:$R,E$1,FALSE),IF($A$9="Energie  et  lubrifiants",VLOOKUP($A13,OUTIL!$U:$Z,E$1,FALSE),IF($A$9="Or industriel",VLOOKUP($A13,OUTIL!$AC:$AH,E$1,FALSE),IF($A$9="Produits bruts d'origine animale et vegetale",VLOOKUP($A13,OUTIL!$AK:$AP,E$1,FALSE),IF($A$9="Produits bruts d'origine minerale",VLOOKUP($A13,OUTIL!$AS:$AX,E$1,FALSE),IF($A$9="Produits finis de consommation",VLOOKUP($A13,OUTIL!$BA:$BF,E$1,FALSE),IF($A$9="Produits finis d'equipement agricole",VLOOKUP($A13,OUTIL!$BI:$BN,E$1,FALSE),IF($A$9="Produits finis d'equipement industriel",VLOOKUP($A13,OUTIL!$BQ:$BV,E$1,FALSE),"Ahmadovitch")))))))))/1000,0)</f>
        <v>232543</v>
      </c>
      <c r="F13" s="6">
        <f>ROUND(IF($A$9="Alimentation, boissons et tabacs",VLOOKUP($A13,OUTIL!$E:$J,F$1,FALSE),IF($A$9="Demi produits",VLOOKUP($A13,OUTIL!$M:$R,F$1,FALSE),IF($A$9="Energie  et  lubrifiants",VLOOKUP($A13,OUTIL!$U:$Z,F$1,FALSE),IF($A$9="Or industriel",VLOOKUP($A13,OUTIL!$AC:$AH,F$1,FALSE),IF($A$9="Produits bruts d'origine animale et vegetale",VLOOKUP($A13,OUTIL!$AK:$AP,F$1,FALSE),IF($A$9="Produits bruts d'origine minerale",VLOOKUP($A13,OUTIL!$AS:$AX,F$1,FALSE),IF($A$9="Produits finis de consommation",VLOOKUP($A13,OUTIL!$BA:$BF,F$1,FALSE),IF($A$9="Produits finis d'equipement agricole",VLOOKUP($A13,OUTIL!$BI:$BN,F$1,FALSE),IF($A$9="Produits finis d'equipement industriel",VLOOKUP($A13,OUTIL!$BQ:$BV,F$1,FALSE),"Ahmadovitch")))))))))/1000,0)</f>
        <v>3209882</v>
      </c>
      <c r="H13" s="8"/>
    </row>
    <row r="14" spans="1:8" ht="16.5" x14ac:dyDescent="0.3">
      <c r="A14">
        <v>5</v>
      </c>
      <c r="B14" s="5" t="str">
        <f>IF($A$9="Alimentation, boissons et tabacs",VLOOKUP(VLOOKUP($A14,OUTIL!$E:$J,B$1,FALSE),REF!$K:$L,2,FALSE),IF($A$9="Demi produits",VLOOKUP(VLOOKUP($A14,OUTIL!$M:$R,B$1,FALSE),REF!$N:$O,2,FALSE),IF($A$9="Energie  et  lubrifiants",VLOOKUP(VLOOKUP($A14,OUTIL!$U:$Z,B$1,FALSE),REF!$Z:$AA,2,FALSE),IF($A$9="Or industriel",VLOOKUP(VLOOKUP($A14,OUTIL!$AC:$AH,B$1,FALSE),REF!$AC:$AD,2,FALSE),IF($A$9="Produits bruts d'origine animale et vegetale",VLOOKUP(VLOOKUP($A14,OUTIL!$AK:$AP,B$1,FALSE),REF!$Q:$R,2,FALSE),IF($A$9="Produits bruts d'origine minerale",VLOOKUP(VLOOKUP($A14,OUTIL!$AS:$AX,B$1,FALSE),REF!$AF:$AG,2,FALSE),IF($A$9="Produits finis de consommation",VLOOKUP(VLOOKUP($A14,OUTIL!$BA:$BF,B$1,FALSE),REF!$T:$U,2,FALSE),IF($A$9="Produits finis d'equipement agricole",VLOOKUP(VLOOKUP($A14,OUTIL!$BI:$BN,B$1,FALSE),REF!$AI:$AJ,2,FALSE),IF($A$9="Produits finis d'equipement industriel",VLOOKUP(VLOOKUP($A14,OUTIL!$BQ:$BV,B$1,FALSE),REF!$W:$X,2,FALSE),"Ahmadovitch")))))))))</f>
        <v>Agrumes</v>
      </c>
      <c r="C14" s="6">
        <f>ROUND(IF($A$9="Alimentation, boissons et tabacs",VLOOKUP($A14,OUTIL!$E:$J,C$1,FALSE),IF($A$9="Demi produits",VLOOKUP($A14,OUTIL!$M:$R,C$1,FALSE),IF($A$9="Energie  et  lubrifiants",VLOOKUP($A14,OUTIL!$U:$Z,C$1,FALSE),IF($A$9="Or industriel",VLOOKUP($A14,OUTIL!$AC:$AH,C$1,FALSE),IF($A$9="Produits bruts d'origine animale et vegetale",VLOOKUP($A14,OUTIL!$AK:$AP,C$1,FALSE),IF($A$9="Produits bruts d'origine minerale",VLOOKUP($A14,OUTIL!$AS:$AX,C$1,FALSE),IF($A$9="Produits finis de consommation",VLOOKUP($A14,OUTIL!$BA:$BF,C$1,FALSE),IF($A$9="Produits finis d'equipement agricole",VLOOKUP($A14,OUTIL!$BI:$BN,C$1,FALSE),IF($A$9="Produits finis d'equipement industriel",VLOOKUP($A14,OUTIL!$BQ:$BV,C$1,FALSE),"Ahmadovitch")))))))))/1000,0)</f>
        <v>351808</v>
      </c>
      <c r="D14" s="6">
        <f>ROUND(IF($A$9="Alimentation, boissons et tabacs",VLOOKUP($A14,OUTIL!$E:$J,D$1,FALSE),IF($A$9="Demi produits",VLOOKUP($A14,OUTIL!$M:$R,D$1,FALSE),IF($A$9="Energie  et  lubrifiants",VLOOKUP($A14,OUTIL!$U:$Z,D$1,FALSE),IF($A$9="Or industriel",VLOOKUP($A14,OUTIL!$AC:$AH,D$1,FALSE),IF($A$9="Produits bruts d'origine animale et vegetale",VLOOKUP($A14,OUTIL!$AK:$AP,D$1,FALSE),IF($A$9="Produits bruts d'origine minerale",VLOOKUP($A14,OUTIL!$AS:$AX,D$1,FALSE),IF($A$9="Produits finis de consommation",VLOOKUP($A14,OUTIL!$BA:$BF,D$1,FALSE),IF($A$9="Produits finis d'equipement agricole",VLOOKUP($A14,OUTIL!$BI:$BN,D$1,FALSE),IF($A$9="Produits finis d'equipement industriel",VLOOKUP($A14,OUTIL!$BQ:$BV,D$1,FALSE),"Ahmadovitch")))))))))/1000,0)</f>
        <v>3071114</v>
      </c>
      <c r="E14" s="6">
        <f>ROUND(IF($A$9="Alimentation, boissons et tabacs",VLOOKUP($A14,OUTIL!$E:$J,E$1,FALSE),IF($A$9="Demi produits",VLOOKUP($A14,OUTIL!$M:$R,E$1,FALSE),IF($A$9="Energie  et  lubrifiants",VLOOKUP($A14,OUTIL!$U:$Z,E$1,FALSE),IF($A$9="Or industriel",VLOOKUP($A14,OUTIL!$AC:$AH,E$1,FALSE),IF($A$9="Produits bruts d'origine animale et vegetale",VLOOKUP($A14,OUTIL!$AK:$AP,E$1,FALSE),IF($A$9="Produits bruts d'origine minerale",VLOOKUP($A14,OUTIL!$AS:$AX,E$1,FALSE),IF($A$9="Produits finis de consommation",VLOOKUP($A14,OUTIL!$BA:$BF,E$1,FALSE),IF($A$9="Produits finis d'equipement agricole",VLOOKUP($A14,OUTIL!$BI:$BN,E$1,FALSE),IF($A$9="Produits finis d'equipement industriel",VLOOKUP($A14,OUTIL!$BQ:$BV,E$1,FALSE),"Ahmadovitch")))))))))/1000,0)</f>
        <v>361798</v>
      </c>
      <c r="F14" s="6">
        <f>ROUND(IF($A$9="Alimentation, boissons et tabacs",VLOOKUP($A14,OUTIL!$E:$J,F$1,FALSE),IF($A$9="Demi produits",VLOOKUP($A14,OUTIL!$M:$R,F$1,FALSE),IF($A$9="Energie  et  lubrifiants",VLOOKUP($A14,OUTIL!$U:$Z,F$1,FALSE),IF($A$9="Or industriel",VLOOKUP($A14,OUTIL!$AC:$AH,F$1,FALSE),IF($A$9="Produits bruts d'origine animale et vegetale",VLOOKUP($A14,OUTIL!$AK:$AP,F$1,FALSE),IF($A$9="Produits bruts d'origine minerale",VLOOKUP($A14,OUTIL!$AS:$AX,F$1,FALSE),IF($A$9="Produits finis de consommation",VLOOKUP($A14,OUTIL!$BA:$BF,F$1,FALSE),IF($A$9="Produits finis d'equipement agricole",VLOOKUP($A14,OUTIL!$BI:$BN,F$1,FALSE),IF($A$9="Produits finis d'equipement industriel",VLOOKUP($A14,OUTIL!$BQ:$BV,F$1,FALSE),"Ahmadovitch")))))))))/1000,0)</f>
        <v>3271769</v>
      </c>
      <c r="H14" s="8"/>
    </row>
    <row r="15" spans="1:8" ht="16.5" x14ac:dyDescent="0.3">
      <c r="A15">
        <v>6</v>
      </c>
      <c r="B15" s="5" t="str">
        <f>IF($A$9="Alimentation, boissons et tabacs",VLOOKUP(VLOOKUP($A15,OUTIL!$E:$J,B$1,FALSE),REF!$K:$L,2,FALSE),IF($A$9="Demi produits",VLOOKUP(VLOOKUP($A15,OUTIL!$M:$R,B$1,FALSE),REF!$N:$O,2,FALSE),IF($A$9="Energie  et  lubrifiants",VLOOKUP(VLOOKUP($A15,OUTIL!$U:$Z,B$1,FALSE),REF!$Z:$AA,2,FALSE),IF($A$9="Or industriel",VLOOKUP(VLOOKUP($A15,OUTIL!$AC:$AH,B$1,FALSE),REF!$AC:$AD,2,FALSE),IF($A$9="Produits bruts d'origine animale et vegetale",VLOOKUP(VLOOKUP($A15,OUTIL!$AK:$AP,B$1,FALSE),REF!$Q:$R,2,FALSE),IF($A$9="Produits bruts d'origine minerale",VLOOKUP(VLOOKUP($A15,OUTIL!$AS:$AX,B$1,FALSE),REF!$AF:$AG,2,FALSE),IF($A$9="Produits finis de consommation",VLOOKUP(VLOOKUP($A15,OUTIL!$BA:$BF,B$1,FALSE),REF!$T:$U,2,FALSE),IF($A$9="Produits finis d'equipement agricole",VLOOKUP(VLOOKUP($A15,OUTIL!$BI:$BN,B$1,FALSE),REF!$AI:$AJ,2,FALSE),IF($A$9="Produits finis d'equipement industriel",VLOOKUP(VLOOKUP($A15,OUTIL!$BQ:$BV,B$1,FALSE),REF!$W:$X,2,FALSE),"Ahmadovitch")))))))))</f>
        <v>Préparations et conserves de poissons et crustacés</v>
      </c>
      <c r="C15" s="6">
        <f>ROUND(IF($A$9="Alimentation, boissons et tabacs",VLOOKUP($A15,OUTIL!$E:$J,C$1,FALSE),IF($A$9="Demi produits",VLOOKUP($A15,OUTIL!$M:$R,C$1,FALSE),IF($A$9="Energie  et  lubrifiants",VLOOKUP($A15,OUTIL!$U:$Z,C$1,FALSE),IF($A$9="Or industriel",VLOOKUP($A15,OUTIL!$AC:$AH,C$1,FALSE),IF($A$9="Produits bruts d'origine animale et vegetale",VLOOKUP($A15,OUTIL!$AK:$AP,C$1,FALSE),IF($A$9="Produits bruts d'origine minerale",VLOOKUP($A15,OUTIL!$AS:$AX,C$1,FALSE),IF($A$9="Produits finis de consommation",VLOOKUP($A15,OUTIL!$BA:$BF,C$1,FALSE),IF($A$9="Produits finis d'equipement agricole",VLOOKUP($A15,OUTIL!$BI:$BN,C$1,FALSE),IF($A$9="Produits finis d'equipement industriel",VLOOKUP($A15,OUTIL!$BQ:$BV,C$1,FALSE),"Ahmadovitch")))))))))/1000,0)</f>
        <v>32462</v>
      </c>
      <c r="D15" s="6">
        <f>ROUND(IF($A$9="Alimentation, boissons et tabacs",VLOOKUP($A15,OUTIL!$E:$J,D$1,FALSE),IF($A$9="Demi produits",VLOOKUP($A15,OUTIL!$M:$R,D$1,FALSE),IF($A$9="Energie  et  lubrifiants",VLOOKUP($A15,OUTIL!$U:$Z,D$1,FALSE),IF($A$9="Or industriel",VLOOKUP($A15,OUTIL!$AC:$AH,D$1,FALSE),IF($A$9="Produits bruts d'origine animale et vegetale",VLOOKUP($A15,OUTIL!$AK:$AP,D$1,FALSE),IF($A$9="Produits bruts d'origine minerale",VLOOKUP($A15,OUTIL!$AS:$AX,D$1,FALSE),IF($A$9="Produits finis de consommation",VLOOKUP($A15,OUTIL!$BA:$BF,D$1,FALSE),IF($A$9="Produits finis d'equipement agricole",VLOOKUP($A15,OUTIL!$BI:$BN,D$1,FALSE),IF($A$9="Produits finis d'equipement industriel",VLOOKUP($A15,OUTIL!$BQ:$BV,D$1,FALSE),"Ahmadovitch")))))))))/1000,0)</f>
        <v>2125915</v>
      </c>
      <c r="E15" s="6">
        <f>ROUND(IF($A$9="Alimentation, boissons et tabacs",VLOOKUP($A15,OUTIL!$E:$J,E$1,FALSE),IF($A$9="Demi produits",VLOOKUP($A15,OUTIL!$M:$R,E$1,FALSE),IF($A$9="Energie  et  lubrifiants",VLOOKUP($A15,OUTIL!$U:$Z,E$1,FALSE),IF($A$9="Or industriel",VLOOKUP($A15,OUTIL!$AC:$AH,E$1,FALSE),IF($A$9="Produits bruts d'origine animale et vegetale",VLOOKUP($A15,OUTIL!$AK:$AP,E$1,FALSE),IF($A$9="Produits bruts d'origine minerale",VLOOKUP($A15,OUTIL!$AS:$AX,E$1,FALSE),IF($A$9="Produits finis de consommation",VLOOKUP($A15,OUTIL!$BA:$BF,E$1,FALSE),IF($A$9="Produits finis d'equipement agricole",VLOOKUP($A15,OUTIL!$BI:$BN,E$1,FALSE),IF($A$9="Produits finis d'equipement industriel",VLOOKUP($A15,OUTIL!$BQ:$BV,E$1,FALSE),"Ahmadovitch")))))))))/1000,0)</f>
        <v>27065</v>
      </c>
      <c r="F15" s="6">
        <f>ROUND(IF($A$9="Alimentation, boissons et tabacs",VLOOKUP($A15,OUTIL!$E:$J,F$1,FALSE),IF($A$9="Demi produits",VLOOKUP($A15,OUTIL!$M:$R,F$1,FALSE),IF($A$9="Energie  et  lubrifiants",VLOOKUP($A15,OUTIL!$U:$Z,F$1,FALSE),IF($A$9="Or industriel",VLOOKUP($A15,OUTIL!$AC:$AH,F$1,FALSE),IF($A$9="Produits bruts d'origine animale et vegetale",VLOOKUP($A15,OUTIL!$AK:$AP,F$1,FALSE),IF($A$9="Produits bruts d'origine minerale",VLOOKUP($A15,OUTIL!$AS:$AX,F$1,FALSE),IF($A$9="Produits finis de consommation",VLOOKUP($A15,OUTIL!$BA:$BF,F$1,FALSE),IF($A$9="Produits finis d'equipement agricole",VLOOKUP($A15,OUTIL!$BI:$BN,F$1,FALSE),IF($A$9="Produits finis d'equipement industriel",VLOOKUP($A15,OUTIL!$BQ:$BV,F$1,FALSE),"Ahmadovitch")))))))))/1000,0)</f>
        <v>1638965</v>
      </c>
    </row>
    <row r="16" spans="1:8" ht="16.5" x14ac:dyDescent="0.3">
      <c r="A16">
        <v>7</v>
      </c>
      <c r="B16" s="5" t="str">
        <f>IF($A$9="Alimentation, boissons et tabacs",VLOOKUP(VLOOKUP($A16,OUTIL!$E:$J,B$1,FALSE),REF!$K:$L,2,FALSE),IF($A$9="Demi produits",VLOOKUP(VLOOKUP($A16,OUTIL!$M:$R,B$1,FALSE),REF!$N:$O,2,FALSE),IF($A$9="Energie  et  lubrifiants",VLOOKUP(VLOOKUP($A16,OUTIL!$U:$Z,B$1,FALSE),REF!$Z:$AA,2,FALSE),IF($A$9="Or industriel",VLOOKUP(VLOOKUP($A16,OUTIL!$AC:$AH,B$1,FALSE),REF!$AC:$AD,2,FALSE),IF($A$9="Produits bruts d'origine animale et vegetale",VLOOKUP(VLOOKUP($A16,OUTIL!$AK:$AP,B$1,FALSE),REF!$Q:$R,2,FALSE),IF($A$9="Produits bruts d'origine minerale",VLOOKUP(VLOOKUP($A16,OUTIL!$AS:$AX,B$1,FALSE),REF!$AF:$AG,2,FALSE),IF($A$9="Produits finis de consommation",VLOOKUP(VLOOKUP($A16,OUTIL!$BA:$BF,B$1,FALSE),REF!$T:$U,2,FALSE),IF($A$9="Produits finis d'equipement agricole",VLOOKUP(VLOOKUP($A16,OUTIL!$BI:$BN,B$1,FALSE),REF!$AI:$AJ,2,FALSE),IF($A$9="Produits finis d'equipement industriel",VLOOKUP(VLOOKUP($A16,OUTIL!$BQ:$BV,B$1,FALSE),REF!$W:$X,2,FALSE),"Ahmadovitch")))))))))</f>
        <v>Fruits frais ou secs, congelés ou en saumure</v>
      </c>
      <c r="C16" s="6">
        <f>ROUND(IF($A$9="Alimentation, boissons et tabacs",VLOOKUP($A16,OUTIL!$E:$J,C$1,FALSE),IF($A$9="Demi produits",VLOOKUP($A16,OUTIL!$M:$R,C$1,FALSE),IF($A$9="Energie  et  lubrifiants",VLOOKUP($A16,OUTIL!$U:$Z,C$1,FALSE),IF($A$9="Or industriel",VLOOKUP($A16,OUTIL!$AC:$AH,C$1,FALSE),IF($A$9="Produits bruts d'origine animale et vegetale",VLOOKUP($A16,OUTIL!$AK:$AP,C$1,FALSE),IF($A$9="Produits bruts d'origine minerale",VLOOKUP($A16,OUTIL!$AS:$AX,C$1,FALSE),IF($A$9="Produits finis de consommation",VLOOKUP($A16,OUTIL!$BA:$BF,C$1,FALSE),IF($A$9="Produits finis d'equipement agricole",VLOOKUP($A16,OUTIL!$BI:$BN,C$1,FALSE),IF($A$9="Produits finis d'equipement industriel",VLOOKUP($A16,OUTIL!$BQ:$BV,C$1,FALSE),"Ahmadovitch")))))))))/1000,0)</f>
        <v>41256</v>
      </c>
      <c r="D16" s="6">
        <f>ROUND(IF($A$9="Alimentation, boissons et tabacs",VLOOKUP($A16,OUTIL!$E:$J,D$1,FALSE),IF($A$9="Demi produits",VLOOKUP($A16,OUTIL!$M:$R,D$1,FALSE),IF($A$9="Energie  et  lubrifiants",VLOOKUP($A16,OUTIL!$U:$Z,D$1,FALSE),IF($A$9="Or industriel",VLOOKUP($A16,OUTIL!$AC:$AH,D$1,FALSE),IF($A$9="Produits bruts d'origine animale et vegetale",VLOOKUP($A16,OUTIL!$AK:$AP,D$1,FALSE),IF($A$9="Produits bruts d'origine minerale",VLOOKUP($A16,OUTIL!$AS:$AX,D$1,FALSE),IF($A$9="Produits finis de consommation",VLOOKUP($A16,OUTIL!$BA:$BF,D$1,FALSE),IF($A$9="Produits finis d'equipement agricole",VLOOKUP($A16,OUTIL!$BI:$BN,D$1,FALSE),IF($A$9="Produits finis d'equipement industriel",VLOOKUP($A16,OUTIL!$BQ:$BV,D$1,FALSE),"Ahmadovitch")))))))))/1000,0)</f>
        <v>1307019</v>
      </c>
      <c r="E16" s="6">
        <f>ROUND(IF($A$9="Alimentation, boissons et tabacs",VLOOKUP($A16,OUTIL!$E:$J,E$1,FALSE),IF($A$9="Demi produits",VLOOKUP($A16,OUTIL!$M:$R,E$1,FALSE),IF($A$9="Energie  et  lubrifiants",VLOOKUP($A16,OUTIL!$U:$Z,E$1,FALSE),IF($A$9="Or industriel",VLOOKUP($A16,OUTIL!$AC:$AH,E$1,FALSE),IF($A$9="Produits bruts d'origine animale et vegetale",VLOOKUP($A16,OUTIL!$AK:$AP,E$1,FALSE),IF($A$9="Produits bruts d'origine minerale",VLOOKUP($A16,OUTIL!$AS:$AX,E$1,FALSE),IF($A$9="Produits finis de consommation",VLOOKUP($A16,OUTIL!$BA:$BF,E$1,FALSE),IF($A$9="Produits finis d'equipement agricole",VLOOKUP($A16,OUTIL!$BI:$BN,E$1,FALSE),IF($A$9="Produits finis d'equipement industriel",VLOOKUP($A16,OUTIL!$BQ:$BV,E$1,FALSE),"Ahmadovitch")))))))))/1000,0)</f>
        <v>77176</v>
      </c>
      <c r="F16" s="6">
        <f>ROUND(IF($A$9="Alimentation, boissons et tabacs",VLOOKUP($A16,OUTIL!$E:$J,F$1,FALSE),IF($A$9="Demi produits",VLOOKUP($A16,OUTIL!$M:$R,F$1,FALSE),IF($A$9="Energie  et  lubrifiants",VLOOKUP($A16,OUTIL!$U:$Z,F$1,FALSE),IF($A$9="Or industriel",VLOOKUP($A16,OUTIL!$AC:$AH,F$1,FALSE),IF($A$9="Produits bruts d'origine animale et vegetale",VLOOKUP($A16,OUTIL!$AK:$AP,F$1,FALSE),IF($A$9="Produits bruts d'origine minerale",VLOOKUP($A16,OUTIL!$AS:$AX,F$1,FALSE),IF($A$9="Produits finis de consommation",VLOOKUP($A16,OUTIL!$BA:$BF,F$1,FALSE),IF($A$9="Produits finis d'equipement agricole",VLOOKUP($A16,OUTIL!$BI:$BN,F$1,FALSE),IF($A$9="Produits finis d'equipement industriel",VLOOKUP($A16,OUTIL!$BQ:$BV,F$1,FALSE),"Ahmadovitch")))))))))/1000,0)</f>
        <v>2082546</v>
      </c>
    </row>
    <row r="17" spans="1:6" ht="16.5" x14ac:dyDescent="0.3">
      <c r="A17">
        <v>8</v>
      </c>
      <c r="B17" s="5" t="str">
        <f>IF($A$9="Alimentation, boissons et tabacs",VLOOKUP(VLOOKUP($A17,OUTIL!$E:$J,B$1,FALSE),REF!$K:$L,2,FALSE),IF($A$9="Demi produits",VLOOKUP(VLOOKUP($A17,OUTIL!$M:$R,B$1,FALSE),REF!$N:$O,2,FALSE),IF($A$9="Energie  et  lubrifiants",VLOOKUP(VLOOKUP($A17,OUTIL!$U:$Z,B$1,FALSE),REF!$Z:$AA,2,FALSE),IF($A$9="Or industriel",VLOOKUP(VLOOKUP($A17,OUTIL!$AC:$AH,B$1,FALSE),REF!$AC:$AD,2,FALSE),IF($A$9="Produits bruts d'origine animale et vegetale",VLOOKUP(VLOOKUP($A17,OUTIL!$AK:$AP,B$1,FALSE),REF!$Q:$R,2,FALSE),IF($A$9="Produits bruts d'origine minerale",VLOOKUP(VLOOKUP($A17,OUTIL!$AS:$AX,B$1,FALSE),REF!$AF:$AG,2,FALSE),IF($A$9="Produits finis de consommation",VLOOKUP(VLOOKUP($A17,OUTIL!$BA:$BF,B$1,FALSE),REF!$T:$U,2,FALSE),IF($A$9="Produits finis d'equipement agricole",VLOOKUP(VLOOKUP($A17,OUTIL!$BI:$BN,B$1,FALSE),REF!$AI:$AJ,2,FALSE),IF($A$9="Produits finis d'equipement industriel",VLOOKUP(VLOOKUP($A17,OUTIL!$BQ:$BV,B$1,FALSE),REF!$W:$X,2,FALSE),"Ahmadovitch")))))))))</f>
        <v>Sucre brut ou raffiné</v>
      </c>
      <c r="C17" s="6">
        <f>ROUND(IF($A$9="Alimentation, boissons et tabacs",VLOOKUP($A17,OUTIL!$E:$J,C$1,FALSE),IF($A$9="Demi produits",VLOOKUP($A17,OUTIL!$M:$R,C$1,FALSE),IF($A$9="Energie  et  lubrifiants",VLOOKUP($A17,OUTIL!$U:$Z,C$1,FALSE),IF($A$9="Or industriel",VLOOKUP($A17,OUTIL!$AC:$AH,C$1,FALSE),IF($A$9="Produits bruts d'origine animale et vegetale",VLOOKUP($A17,OUTIL!$AK:$AP,C$1,FALSE),IF($A$9="Produits bruts d'origine minerale",VLOOKUP($A17,OUTIL!$AS:$AX,C$1,FALSE),IF($A$9="Produits finis de consommation",VLOOKUP($A17,OUTIL!$BA:$BF,C$1,FALSE),IF($A$9="Produits finis d'equipement agricole",VLOOKUP($A17,OUTIL!$BI:$BN,C$1,FALSE),IF($A$9="Produits finis d'equipement industriel",VLOOKUP($A17,OUTIL!$BQ:$BV,C$1,FALSE),"Ahmadovitch")))))))))/1000,0)</f>
        <v>260582</v>
      </c>
      <c r="D17" s="6">
        <f>ROUND(IF($A$9="Alimentation, boissons et tabacs",VLOOKUP($A17,OUTIL!$E:$J,D$1,FALSE),IF($A$9="Demi produits",VLOOKUP($A17,OUTIL!$M:$R,D$1,FALSE),IF($A$9="Energie  et  lubrifiants",VLOOKUP($A17,OUTIL!$U:$Z,D$1,FALSE),IF($A$9="Or industriel",VLOOKUP($A17,OUTIL!$AC:$AH,D$1,FALSE),IF($A$9="Produits bruts d'origine animale et vegetale",VLOOKUP($A17,OUTIL!$AK:$AP,D$1,FALSE),IF($A$9="Produits bruts d'origine minerale",VLOOKUP($A17,OUTIL!$AS:$AX,D$1,FALSE),IF($A$9="Produits finis de consommation",VLOOKUP($A17,OUTIL!$BA:$BF,D$1,FALSE),IF($A$9="Produits finis d'equipement agricole",VLOOKUP($A17,OUTIL!$BI:$BN,D$1,FALSE),IF($A$9="Produits finis d'equipement industriel",VLOOKUP($A17,OUTIL!$BQ:$BV,D$1,FALSE),"Ahmadovitch")))))))))/1000,0)</f>
        <v>1288479</v>
      </c>
      <c r="E17" s="6">
        <f>ROUND(IF($A$9="Alimentation, boissons et tabacs",VLOOKUP($A17,OUTIL!$E:$J,E$1,FALSE),IF($A$9="Demi produits",VLOOKUP($A17,OUTIL!$M:$R,E$1,FALSE),IF($A$9="Energie  et  lubrifiants",VLOOKUP($A17,OUTIL!$U:$Z,E$1,FALSE),IF($A$9="Or industriel",VLOOKUP($A17,OUTIL!$AC:$AH,E$1,FALSE),IF($A$9="Produits bruts d'origine animale et vegetale",VLOOKUP($A17,OUTIL!$AK:$AP,E$1,FALSE),IF($A$9="Produits bruts d'origine minerale",VLOOKUP($A17,OUTIL!$AS:$AX,E$1,FALSE),IF($A$9="Produits finis de consommation",VLOOKUP($A17,OUTIL!$BA:$BF,E$1,FALSE),IF($A$9="Produits finis d'equipement agricole",VLOOKUP($A17,OUTIL!$BI:$BN,E$1,FALSE),IF($A$9="Produits finis d'equipement industriel",VLOOKUP($A17,OUTIL!$BQ:$BV,E$1,FALSE),"Ahmadovitch")))))))))/1000,0)</f>
        <v>279542</v>
      </c>
      <c r="F17" s="6">
        <f>ROUND(IF($A$9="Alimentation, boissons et tabacs",VLOOKUP($A17,OUTIL!$E:$J,F$1,FALSE),IF($A$9="Demi produits",VLOOKUP($A17,OUTIL!$M:$R,F$1,FALSE),IF($A$9="Energie  et  lubrifiants",VLOOKUP($A17,OUTIL!$U:$Z,F$1,FALSE),IF($A$9="Or industriel",VLOOKUP($A17,OUTIL!$AC:$AH,F$1,FALSE),IF($A$9="Produits bruts d'origine animale et vegetale",VLOOKUP($A17,OUTIL!$AK:$AP,F$1,FALSE),IF($A$9="Produits bruts d'origine minerale",VLOOKUP($A17,OUTIL!$AS:$AX,F$1,FALSE),IF($A$9="Produits finis de consommation",VLOOKUP($A17,OUTIL!$BA:$BF,F$1,FALSE),IF($A$9="Produits finis d'equipement agricole",VLOOKUP($A17,OUTIL!$BI:$BN,F$1,FALSE),IF($A$9="Produits finis d'equipement industriel",VLOOKUP($A17,OUTIL!$BQ:$BV,F$1,FALSE),"Ahmadovitch")))))))))/1000,0)</f>
        <v>1658957</v>
      </c>
    </row>
    <row r="18" spans="1:6" ht="16.5" x14ac:dyDescent="0.3">
      <c r="A18">
        <v>9</v>
      </c>
      <c r="B18" s="5" t="str">
        <f>IF($A$9="Alimentation, boissons et tabacs",VLOOKUP(VLOOKUP($A18,OUTIL!$E:$J,B$1,FALSE),REF!$K:$L,2,FALSE),IF($A$9="Demi produits",VLOOKUP(VLOOKUP($A18,OUTIL!$M:$R,B$1,FALSE),REF!$N:$O,2,FALSE),IF($A$9="Energie  et  lubrifiants",VLOOKUP(VLOOKUP($A18,OUTIL!$U:$Z,B$1,FALSE),REF!$Z:$AA,2,FALSE),IF($A$9="Or industriel",VLOOKUP(VLOOKUP($A18,OUTIL!$AC:$AH,B$1,FALSE),REF!$AC:$AD,2,FALSE),IF($A$9="Produits bruts d'origine animale et vegetale",VLOOKUP(VLOOKUP($A18,OUTIL!$AK:$AP,B$1,FALSE),REF!$Q:$R,2,FALSE),IF($A$9="Produits bruts d'origine minerale",VLOOKUP(VLOOKUP($A18,OUTIL!$AS:$AX,B$1,FALSE),REF!$AF:$AG,2,FALSE),IF($A$9="Produits finis de consommation",VLOOKUP(VLOOKUP($A18,OUTIL!$BA:$BF,B$1,FALSE),REF!$T:$U,2,FALSE),IF($A$9="Produits finis d'equipement agricole",VLOOKUP(VLOOKUP($A18,OUTIL!$BI:$BN,B$1,FALSE),REF!$AI:$AJ,2,FALSE),IF($A$9="Produits finis d'equipement industriel",VLOOKUP(VLOOKUP($A18,OUTIL!$BQ:$BV,B$1,FALSE),REF!$W:$X,2,FALSE),"Ahmadovitch")))))))))</f>
        <v>Pastèques et melons</v>
      </c>
      <c r="C18" s="6">
        <f>ROUND(IF($A$9="Alimentation, boissons et tabacs",VLOOKUP($A18,OUTIL!$E:$J,C$1,FALSE),IF($A$9="Demi produits",VLOOKUP($A18,OUTIL!$M:$R,C$1,FALSE),IF($A$9="Energie  et  lubrifiants",VLOOKUP($A18,OUTIL!$U:$Z,C$1,FALSE),IF($A$9="Or industriel",VLOOKUP($A18,OUTIL!$AC:$AH,C$1,FALSE),IF($A$9="Produits bruts d'origine animale et vegetale",VLOOKUP($A18,OUTIL!$AK:$AP,C$1,FALSE),IF($A$9="Produits bruts d'origine minerale",VLOOKUP($A18,OUTIL!$AS:$AX,C$1,FALSE),IF($A$9="Produits finis de consommation",VLOOKUP($A18,OUTIL!$BA:$BF,C$1,FALSE),IF($A$9="Produits finis d'equipement agricole",VLOOKUP($A18,OUTIL!$BI:$BN,C$1,FALSE),IF($A$9="Produits finis d'equipement industriel",VLOOKUP($A18,OUTIL!$BQ:$BV,C$1,FALSE),"Ahmadovitch")))))))))/1000,0)</f>
        <v>51230</v>
      </c>
      <c r="D18" s="6">
        <f>ROUND(IF($A$9="Alimentation, boissons et tabacs",VLOOKUP($A18,OUTIL!$E:$J,D$1,FALSE),IF($A$9="Demi produits",VLOOKUP($A18,OUTIL!$M:$R,D$1,FALSE),IF($A$9="Energie  et  lubrifiants",VLOOKUP($A18,OUTIL!$U:$Z,D$1,FALSE),IF($A$9="Or industriel",VLOOKUP($A18,OUTIL!$AC:$AH,D$1,FALSE),IF($A$9="Produits bruts d'origine animale et vegetale",VLOOKUP($A18,OUTIL!$AK:$AP,D$1,FALSE),IF($A$9="Produits bruts d'origine minerale",VLOOKUP($A18,OUTIL!$AS:$AX,D$1,FALSE),IF($A$9="Produits finis de consommation",VLOOKUP($A18,OUTIL!$BA:$BF,D$1,FALSE),IF($A$9="Produits finis d'equipement agricole",VLOOKUP($A18,OUTIL!$BI:$BN,D$1,FALSE),IF($A$9="Produits finis d'equipement industriel",VLOOKUP($A18,OUTIL!$BQ:$BV,D$1,FALSE),"Ahmadovitch")))))))))/1000,0)</f>
        <v>730047</v>
      </c>
      <c r="E18" s="6">
        <f>ROUND(IF($A$9="Alimentation, boissons et tabacs",VLOOKUP($A18,OUTIL!$E:$J,E$1,FALSE),IF($A$9="Demi produits",VLOOKUP($A18,OUTIL!$M:$R,E$1,FALSE),IF($A$9="Energie  et  lubrifiants",VLOOKUP($A18,OUTIL!$U:$Z,E$1,FALSE),IF($A$9="Or industriel",VLOOKUP($A18,OUTIL!$AC:$AH,E$1,FALSE),IF($A$9="Produits bruts d'origine animale et vegetale",VLOOKUP($A18,OUTIL!$AK:$AP,E$1,FALSE),IF($A$9="Produits bruts d'origine minerale",VLOOKUP($A18,OUTIL!$AS:$AX,E$1,FALSE),IF($A$9="Produits finis de consommation",VLOOKUP($A18,OUTIL!$BA:$BF,E$1,FALSE),IF($A$9="Produits finis d'equipement agricole",VLOOKUP($A18,OUTIL!$BI:$BN,E$1,FALSE),IF($A$9="Produits finis d'equipement industriel",VLOOKUP($A18,OUTIL!$BQ:$BV,E$1,FALSE),"Ahmadovitch")))))))))/1000,0)</f>
        <v>56178</v>
      </c>
      <c r="F18" s="6">
        <f>ROUND(IF($A$9="Alimentation, boissons et tabacs",VLOOKUP($A18,OUTIL!$E:$J,F$1,FALSE),IF($A$9="Demi produits",VLOOKUP($A18,OUTIL!$M:$R,F$1,FALSE),IF($A$9="Energie  et  lubrifiants",VLOOKUP($A18,OUTIL!$U:$Z,F$1,FALSE),IF($A$9="Or industriel",VLOOKUP($A18,OUTIL!$AC:$AH,F$1,FALSE),IF($A$9="Produits bruts d'origine animale et vegetale",VLOOKUP($A18,OUTIL!$AK:$AP,F$1,FALSE),IF($A$9="Produits bruts d'origine minerale",VLOOKUP($A18,OUTIL!$AS:$AX,F$1,FALSE),IF($A$9="Produits finis de consommation",VLOOKUP($A18,OUTIL!$BA:$BF,F$1,FALSE),IF($A$9="Produits finis d'equipement agricole",VLOOKUP($A18,OUTIL!$BI:$BN,F$1,FALSE),IF($A$9="Produits finis d'equipement industriel",VLOOKUP($A18,OUTIL!$BQ:$BV,F$1,FALSE),"Ahmadovitch")))))))))/1000,0)</f>
        <v>810755</v>
      </c>
    </row>
    <row r="19" spans="1:6" ht="16.5" x14ac:dyDescent="0.3">
      <c r="A19">
        <v>10</v>
      </c>
      <c r="B19" s="5" t="str">
        <f>IF($A$9="Alimentation, boissons et tabacs",VLOOKUP(VLOOKUP($A19,OUTIL!$E:$J,B$1,FALSE),REF!$K:$L,2,FALSE),IF($A$9="Demi produits",VLOOKUP(VLOOKUP($A19,OUTIL!$M:$R,B$1,FALSE),REF!$N:$O,2,FALSE),IF($A$9="Energie  et  lubrifiants",VLOOKUP(VLOOKUP($A19,OUTIL!$U:$Z,B$1,FALSE),REF!$Z:$AA,2,FALSE),IF($A$9="Or industriel",VLOOKUP(VLOOKUP($A19,OUTIL!$AC:$AH,B$1,FALSE),REF!$AC:$AD,2,FALSE),IF($A$9="Produits bruts d'origine animale et vegetale",VLOOKUP(VLOOKUP($A19,OUTIL!$AK:$AP,B$1,FALSE),REF!$Q:$R,2,FALSE),IF($A$9="Produits bruts d'origine minerale",VLOOKUP(VLOOKUP($A19,OUTIL!$AS:$AX,B$1,FALSE),REF!$AF:$AG,2,FALSE),IF($A$9="Produits finis de consommation",VLOOKUP(VLOOKUP($A19,OUTIL!$BA:$BF,B$1,FALSE),REF!$T:$U,2,FALSE),IF($A$9="Produits finis d'equipement agricole",VLOOKUP(VLOOKUP($A19,OUTIL!$BI:$BN,B$1,FALSE),REF!$AI:$AJ,2,FALSE),IF($A$9="Produits finis d'equipement industriel",VLOOKUP(VLOOKUP($A19,OUTIL!$BQ:$BV,B$1,FALSE),REF!$W:$X,2,FALSE),"Ahmadovitch")))))))))</f>
        <v>Poissons frais, salés, séchés ou fumés</v>
      </c>
      <c r="C19" s="6">
        <f>ROUND(IF($A$9="Alimentation, boissons et tabacs",VLOOKUP($A19,OUTIL!$E:$J,C$1,FALSE),IF($A$9="Demi produits",VLOOKUP($A19,OUTIL!$M:$R,C$1,FALSE),IF($A$9="Energie  et  lubrifiants",VLOOKUP($A19,OUTIL!$U:$Z,C$1,FALSE),IF($A$9="Or industriel",VLOOKUP($A19,OUTIL!$AC:$AH,C$1,FALSE),IF($A$9="Produits bruts d'origine animale et vegetale",VLOOKUP($A19,OUTIL!$AK:$AP,C$1,FALSE),IF($A$9="Produits bruts d'origine minerale",VLOOKUP($A19,OUTIL!$AS:$AX,C$1,FALSE),IF($A$9="Produits finis de consommation",VLOOKUP($A19,OUTIL!$BA:$BF,C$1,FALSE),IF($A$9="Produits finis d'equipement agricole",VLOOKUP($A19,OUTIL!$BI:$BN,C$1,FALSE),IF($A$9="Produits finis d'equipement industriel",VLOOKUP($A19,OUTIL!$BQ:$BV,C$1,FALSE),"Ahmadovitch")))))))))/1000,0)</f>
        <v>33821</v>
      </c>
      <c r="D19" s="6">
        <f>ROUND(IF($A$9="Alimentation, boissons et tabacs",VLOOKUP($A19,OUTIL!$E:$J,D$1,FALSE),IF($A$9="Demi produits",VLOOKUP($A19,OUTIL!$M:$R,D$1,FALSE),IF($A$9="Energie  et  lubrifiants",VLOOKUP($A19,OUTIL!$U:$Z,D$1,FALSE),IF($A$9="Or industriel",VLOOKUP($A19,OUTIL!$AC:$AH,D$1,FALSE),IF($A$9="Produits bruts d'origine animale et vegetale",VLOOKUP($A19,OUTIL!$AK:$AP,D$1,FALSE),IF($A$9="Produits bruts d'origine minerale",VLOOKUP($A19,OUTIL!$AS:$AX,D$1,FALSE),IF($A$9="Produits finis de consommation",VLOOKUP($A19,OUTIL!$BA:$BF,D$1,FALSE),IF($A$9="Produits finis d'equipement agricole",VLOOKUP($A19,OUTIL!$BI:$BN,D$1,FALSE),IF($A$9="Produits finis d'equipement industriel",VLOOKUP($A19,OUTIL!$BQ:$BV,D$1,FALSE),"Ahmadovitch")))))))))/1000,0)</f>
        <v>725933</v>
      </c>
      <c r="E19" s="6">
        <f>ROUND(IF($A$9="Alimentation, boissons et tabacs",VLOOKUP($A19,OUTIL!$E:$J,E$1,FALSE),IF($A$9="Demi produits",VLOOKUP($A19,OUTIL!$M:$R,E$1,FALSE),IF($A$9="Energie  et  lubrifiants",VLOOKUP($A19,OUTIL!$U:$Z,E$1,FALSE),IF($A$9="Or industriel",VLOOKUP($A19,OUTIL!$AC:$AH,E$1,FALSE),IF($A$9="Produits bruts d'origine animale et vegetale",VLOOKUP($A19,OUTIL!$AK:$AP,E$1,FALSE),IF($A$9="Produits bruts d'origine minerale",VLOOKUP($A19,OUTIL!$AS:$AX,E$1,FALSE),IF($A$9="Produits finis de consommation",VLOOKUP($A19,OUTIL!$BA:$BF,E$1,FALSE),IF($A$9="Produits finis d'equipement agricole",VLOOKUP($A19,OUTIL!$BI:$BN,E$1,FALSE),IF($A$9="Produits finis d'equipement industriel",VLOOKUP($A19,OUTIL!$BQ:$BV,E$1,FALSE),"Ahmadovitch")))))))))/1000,0)</f>
        <v>61535</v>
      </c>
      <c r="F19" s="6">
        <f>ROUND(IF($A$9="Alimentation, boissons et tabacs",VLOOKUP($A19,OUTIL!$E:$J,F$1,FALSE),IF($A$9="Demi produits",VLOOKUP($A19,OUTIL!$M:$R,F$1,FALSE),IF($A$9="Energie  et  lubrifiants",VLOOKUP($A19,OUTIL!$U:$Z,F$1,FALSE),IF($A$9="Or industriel",VLOOKUP($A19,OUTIL!$AC:$AH,F$1,FALSE),IF($A$9="Produits bruts d'origine animale et vegetale",VLOOKUP($A19,OUTIL!$AK:$AP,F$1,FALSE),IF($A$9="Produits bruts d'origine minerale",VLOOKUP($A19,OUTIL!$AS:$AX,F$1,FALSE),IF($A$9="Produits finis de consommation",VLOOKUP($A19,OUTIL!$BA:$BF,F$1,FALSE),IF($A$9="Produits finis d'equipement agricole",VLOOKUP($A19,OUTIL!$BI:$BN,F$1,FALSE),IF($A$9="Produits finis d'equipement industriel",VLOOKUP($A19,OUTIL!$BQ:$BV,F$1,FALSE),"Ahmadovitch")))))))))/1000,0)</f>
        <v>957499</v>
      </c>
    </row>
    <row r="20" spans="1:6" ht="16.5" x14ac:dyDescent="0.3">
      <c r="A20">
        <v>11</v>
      </c>
      <c r="B20" s="5" t="str">
        <f>IF($A$9="Alimentation, boissons et tabacs",VLOOKUP(VLOOKUP($A20,OUTIL!$E:$J,B$1,FALSE),REF!$K:$L,2,FALSE),IF($A$9="Demi produits",VLOOKUP(VLOOKUP($A20,OUTIL!$M:$R,B$1,FALSE),REF!$N:$O,2,FALSE),IF($A$9="Energie  et  lubrifiants",VLOOKUP(VLOOKUP($A20,OUTIL!$U:$Z,B$1,FALSE),REF!$Z:$AA,2,FALSE),IF($A$9="Or industriel",VLOOKUP(VLOOKUP($A20,OUTIL!$AC:$AH,B$1,FALSE),REF!$AC:$AD,2,FALSE),IF($A$9="Produits bruts d'origine animale et vegetale",VLOOKUP(VLOOKUP($A20,OUTIL!$AK:$AP,B$1,FALSE),REF!$Q:$R,2,FALSE),IF($A$9="Produits bruts d'origine minerale",VLOOKUP(VLOOKUP($A20,OUTIL!$AS:$AX,B$1,FALSE),REF!$AF:$AG,2,FALSE),IF($A$9="Produits finis de consommation",VLOOKUP(VLOOKUP($A20,OUTIL!$BA:$BF,B$1,FALSE),REF!$T:$U,2,FALSE),IF($A$9="Produits finis d'equipement agricole",VLOOKUP(VLOOKUP($A20,OUTIL!$BI:$BN,B$1,FALSE),REF!$AI:$AJ,2,FALSE),IF($A$9="Produits finis d'equipement industriel",VLOOKUP(VLOOKUP($A20,OUTIL!$BQ:$BV,B$1,FALSE),REF!$W:$X,2,FALSE),"Ahmadovitch")))))))))</f>
        <v>Conserves de légumes</v>
      </c>
      <c r="C20" s="6">
        <f>ROUND(IF($A$9="Alimentation, boissons et tabacs",VLOOKUP($A20,OUTIL!$E:$J,C$1,FALSE),IF($A$9="Demi produits",VLOOKUP($A20,OUTIL!$M:$R,C$1,FALSE),IF($A$9="Energie  et  lubrifiants",VLOOKUP($A20,OUTIL!$U:$Z,C$1,FALSE),IF($A$9="Or industriel",VLOOKUP($A20,OUTIL!$AC:$AH,C$1,FALSE),IF($A$9="Produits bruts d'origine animale et vegetale",VLOOKUP($A20,OUTIL!$AK:$AP,C$1,FALSE),IF($A$9="Produits bruts d'origine minerale",VLOOKUP($A20,OUTIL!$AS:$AX,C$1,FALSE),IF($A$9="Produits finis de consommation",VLOOKUP($A20,OUTIL!$BA:$BF,C$1,FALSE),IF($A$9="Produits finis d'equipement agricole",VLOOKUP($A20,OUTIL!$BI:$BN,C$1,FALSE),IF($A$9="Produits finis d'equipement industriel",VLOOKUP($A20,OUTIL!$BQ:$BV,C$1,FALSE),"Ahmadovitch")))))))))/1000,0)</f>
        <v>32860</v>
      </c>
      <c r="D20" s="6">
        <f>ROUND(IF($A$9="Alimentation, boissons et tabacs",VLOOKUP($A20,OUTIL!$E:$J,D$1,FALSE),IF($A$9="Demi produits",VLOOKUP($A20,OUTIL!$M:$R,D$1,FALSE),IF($A$9="Energie  et  lubrifiants",VLOOKUP($A20,OUTIL!$U:$Z,D$1,FALSE),IF($A$9="Or industriel",VLOOKUP($A20,OUTIL!$AC:$AH,D$1,FALSE),IF($A$9="Produits bruts d'origine animale et vegetale",VLOOKUP($A20,OUTIL!$AK:$AP,D$1,FALSE),IF($A$9="Produits bruts d'origine minerale",VLOOKUP($A20,OUTIL!$AS:$AX,D$1,FALSE),IF($A$9="Produits finis de consommation",VLOOKUP($A20,OUTIL!$BA:$BF,D$1,FALSE),IF($A$9="Produits finis d'equipement agricole",VLOOKUP($A20,OUTIL!$BI:$BN,D$1,FALSE),IF($A$9="Produits finis d'equipement industriel",VLOOKUP($A20,OUTIL!$BQ:$BV,D$1,FALSE),"Ahmadovitch")))))))))/1000,0)</f>
        <v>634382</v>
      </c>
      <c r="E20" s="6">
        <f>ROUND(IF($A$9="Alimentation, boissons et tabacs",VLOOKUP($A20,OUTIL!$E:$J,E$1,FALSE),IF($A$9="Demi produits",VLOOKUP($A20,OUTIL!$M:$R,E$1,FALSE),IF($A$9="Energie  et  lubrifiants",VLOOKUP($A20,OUTIL!$U:$Z,E$1,FALSE),IF($A$9="Or industriel",VLOOKUP($A20,OUTIL!$AC:$AH,E$1,FALSE),IF($A$9="Produits bruts d'origine animale et vegetale",VLOOKUP($A20,OUTIL!$AK:$AP,E$1,FALSE),IF($A$9="Produits bruts d'origine minerale",VLOOKUP($A20,OUTIL!$AS:$AX,E$1,FALSE),IF($A$9="Produits finis de consommation",VLOOKUP($A20,OUTIL!$BA:$BF,E$1,FALSE),IF($A$9="Produits finis d'equipement agricole",VLOOKUP($A20,OUTIL!$BI:$BN,E$1,FALSE),IF($A$9="Produits finis d'equipement industriel",VLOOKUP($A20,OUTIL!$BQ:$BV,E$1,FALSE),"Ahmadovitch")))))))))/1000,0)</f>
        <v>30668</v>
      </c>
      <c r="F20" s="6">
        <f>ROUND(IF($A$9="Alimentation, boissons et tabacs",VLOOKUP($A20,OUTIL!$E:$J,F$1,FALSE),IF($A$9="Demi produits",VLOOKUP($A20,OUTIL!$M:$R,F$1,FALSE),IF($A$9="Energie  et  lubrifiants",VLOOKUP($A20,OUTIL!$U:$Z,F$1,FALSE),IF($A$9="Or industriel",VLOOKUP($A20,OUTIL!$AC:$AH,F$1,FALSE),IF($A$9="Produits bruts d'origine animale et vegetale",VLOOKUP($A20,OUTIL!$AK:$AP,F$1,FALSE),IF($A$9="Produits bruts d'origine minerale",VLOOKUP($A20,OUTIL!$AS:$AX,F$1,FALSE),IF($A$9="Produits finis de consommation",VLOOKUP($A20,OUTIL!$BA:$BF,F$1,FALSE),IF($A$9="Produits finis d'equipement agricole",VLOOKUP($A20,OUTIL!$BI:$BN,F$1,FALSE),IF($A$9="Produits finis d'equipement industriel",VLOOKUP($A20,OUTIL!$BQ:$BV,F$1,FALSE),"Ahmadovitch")))))))))/1000,0)</f>
        <v>680622</v>
      </c>
    </row>
    <row r="21" spans="1:6" ht="16.5" x14ac:dyDescent="0.3">
      <c r="A21">
        <v>12</v>
      </c>
      <c r="B21" s="5" t="str">
        <f>IF($A$9="Alimentation, boissons et tabacs",VLOOKUP(VLOOKUP($A21,OUTIL!$E:$J,B$1,FALSE),REF!$K:$L,2,FALSE),IF($A$9="Demi produits",VLOOKUP(VLOOKUP($A21,OUTIL!$M:$R,B$1,FALSE),REF!$N:$O,2,FALSE),IF($A$9="Energie  et  lubrifiants",VLOOKUP(VLOOKUP($A21,OUTIL!$U:$Z,B$1,FALSE),REF!$Z:$AA,2,FALSE),IF($A$9="Or industriel",VLOOKUP(VLOOKUP($A21,OUTIL!$AC:$AH,B$1,FALSE),REF!$AC:$AD,2,FALSE),IF($A$9="Produits bruts d'origine animale et vegetale",VLOOKUP(VLOOKUP($A21,OUTIL!$AK:$AP,B$1,FALSE),REF!$Q:$R,2,FALSE),IF($A$9="Produits bruts d'origine minerale",VLOOKUP(VLOOKUP($A21,OUTIL!$AS:$AX,B$1,FALSE),REF!$AF:$AG,2,FALSE),IF($A$9="Produits finis de consommation",VLOOKUP(VLOOKUP($A21,OUTIL!$BA:$BF,B$1,FALSE),REF!$T:$U,2,FALSE),IF($A$9="Produits finis d'equipement agricole",VLOOKUP(VLOOKUP($A21,OUTIL!$BI:$BN,B$1,FALSE),REF!$AI:$AJ,2,FALSE),IF($A$9="Produits finis d'equipement industriel",VLOOKUP(VLOOKUP($A21,OUTIL!$BQ:$BV,B$1,FALSE),REF!$W:$X,2,FALSE),"Ahmadovitch")))))))))</f>
        <v>Préparations alimentaires diverses</v>
      </c>
      <c r="C21" s="6">
        <f>ROUND(IF($A$9="Alimentation, boissons et tabacs",VLOOKUP($A21,OUTIL!$E:$J,C$1,FALSE),IF($A$9="Demi produits",VLOOKUP($A21,OUTIL!$M:$R,C$1,FALSE),IF($A$9="Energie  et  lubrifiants",VLOOKUP($A21,OUTIL!$U:$Z,C$1,FALSE),IF($A$9="Or industriel",VLOOKUP($A21,OUTIL!$AC:$AH,C$1,FALSE),IF($A$9="Produits bruts d'origine animale et vegetale",VLOOKUP($A21,OUTIL!$AK:$AP,C$1,FALSE),IF($A$9="Produits bruts d'origine minerale",VLOOKUP($A21,OUTIL!$AS:$AX,C$1,FALSE),IF($A$9="Produits finis de consommation",VLOOKUP($A21,OUTIL!$BA:$BF,C$1,FALSE),IF($A$9="Produits finis d'equipement agricole",VLOOKUP($A21,OUTIL!$BI:$BN,C$1,FALSE),IF($A$9="Produits finis d'equipement industriel",VLOOKUP($A21,OUTIL!$BQ:$BV,C$1,FALSE),"Ahmadovitch")))))))))/1000,0)</f>
        <v>6257</v>
      </c>
      <c r="D21" s="6">
        <f>ROUND(IF($A$9="Alimentation, boissons et tabacs",VLOOKUP($A21,OUTIL!$E:$J,D$1,FALSE),IF($A$9="Demi produits",VLOOKUP($A21,OUTIL!$M:$R,D$1,FALSE),IF($A$9="Energie  et  lubrifiants",VLOOKUP($A21,OUTIL!$U:$Z,D$1,FALSE),IF($A$9="Or industriel",VLOOKUP($A21,OUTIL!$AC:$AH,D$1,FALSE),IF($A$9="Produits bruts d'origine animale et vegetale",VLOOKUP($A21,OUTIL!$AK:$AP,D$1,FALSE),IF($A$9="Produits bruts d'origine minerale",VLOOKUP($A21,OUTIL!$AS:$AX,D$1,FALSE),IF($A$9="Produits finis de consommation",VLOOKUP($A21,OUTIL!$BA:$BF,D$1,FALSE),IF($A$9="Produits finis d'equipement agricole",VLOOKUP($A21,OUTIL!$BI:$BN,D$1,FALSE),IF($A$9="Produits finis d'equipement industriel",VLOOKUP($A21,OUTIL!$BQ:$BV,D$1,FALSE),"Ahmadovitch")))))))))/1000,0)</f>
        <v>487097</v>
      </c>
      <c r="E21" s="6">
        <f>ROUND(IF($A$9="Alimentation, boissons et tabacs",VLOOKUP($A21,OUTIL!$E:$J,E$1,FALSE),IF($A$9="Demi produits",VLOOKUP($A21,OUTIL!$M:$R,E$1,FALSE),IF($A$9="Energie  et  lubrifiants",VLOOKUP($A21,OUTIL!$U:$Z,E$1,FALSE),IF($A$9="Or industriel",VLOOKUP($A21,OUTIL!$AC:$AH,E$1,FALSE),IF($A$9="Produits bruts d'origine animale et vegetale",VLOOKUP($A21,OUTIL!$AK:$AP,E$1,FALSE),IF($A$9="Produits bruts d'origine minerale",VLOOKUP($A21,OUTIL!$AS:$AX,E$1,FALSE),IF($A$9="Produits finis de consommation",VLOOKUP($A21,OUTIL!$BA:$BF,E$1,FALSE),IF($A$9="Produits finis d'equipement agricole",VLOOKUP($A21,OUTIL!$BI:$BN,E$1,FALSE),IF($A$9="Produits finis d'equipement industriel",VLOOKUP($A21,OUTIL!$BQ:$BV,E$1,FALSE),"Ahmadovitch")))))))))/1000,0)</f>
        <v>4340</v>
      </c>
      <c r="F21" s="6">
        <f>ROUND(IF($A$9="Alimentation, boissons et tabacs",VLOOKUP($A21,OUTIL!$E:$J,F$1,FALSE),IF($A$9="Demi produits",VLOOKUP($A21,OUTIL!$M:$R,F$1,FALSE),IF($A$9="Energie  et  lubrifiants",VLOOKUP($A21,OUTIL!$U:$Z,F$1,FALSE),IF($A$9="Or industriel",VLOOKUP($A21,OUTIL!$AC:$AH,F$1,FALSE),IF($A$9="Produits bruts d'origine animale et vegetale",VLOOKUP($A21,OUTIL!$AK:$AP,F$1,FALSE),IF($A$9="Produits bruts d'origine minerale",VLOOKUP($A21,OUTIL!$AS:$AX,F$1,FALSE),IF($A$9="Produits finis de consommation",VLOOKUP($A21,OUTIL!$BA:$BF,F$1,FALSE),IF($A$9="Produits finis d'equipement agricole",VLOOKUP($A21,OUTIL!$BI:$BN,F$1,FALSE),IF($A$9="Produits finis d'equipement industriel",VLOOKUP($A21,OUTIL!$BQ:$BV,F$1,FALSE),"Ahmadovitch")))))))))/1000,0)</f>
        <v>438116</v>
      </c>
    </row>
    <row r="22" spans="1:6" ht="16.5" x14ac:dyDescent="0.3">
      <c r="A22">
        <v>13</v>
      </c>
      <c r="B22" s="5" t="str">
        <f>IF($A$9="Alimentation, boissons et tabacs",VLOOKUP(VLOOKUP($A22,OUTIL!$E:$J,B$1,FALSE),REF!$K:$L,2,FALSE),IF($A$9="Demi produits",VLOOKUP(VLOOKUP($A22,OUTIL!$M:$R,B$1,FALSE),REF!$N:$O,2,FALSE),IF($A$9="Energie  et  lubrifiants",VLOOKUP(VLOOKUP($A22,OUTIL!$U:$Z,B$1,FALSE),REF!$Z:$AA,2,FALSE),IF($A$9="Or industriel",VLOOKUP(VLOOKUP($A22,OUTIL!$AC:$AH,B$1,FALSE),REF!$AC:$AD,2,FALSE),IF($A$9="Produits bruts d'origine animale et vegetale",VLOOKUP(VLOOKUP($A22,OUTIL!$AK:$AP,B$1,FALSE),REF!$Q:$R,2,FALSE),IF($A$9="Produits bruts d'origine minerale",VLOOKUP(VLOOKUP($A22,OUTIL!$AS:$AX,B$1,FALSE),REF!$AF:$AG,2,FALSE),IF($A$9="Produits finis de consommation",VLOOKUP(VLOOKUP($A22,OUTIL!$BA:$BF,B$1,FALSE),REF!$T:$U,2,FALSE),IF($A$9="Produits finis d'equipement agricole",VLOOKUP(VLOOKUP($A22,OUTIL!$BI:$BN,B$1,FALSE),REF!$AI:$AJ,2,FALSE),IF($A$9="Produits finis d'equipement industriel",VLOOKUP(VLOOKUP($A22,OUTIL!$BQ:$BV,B$1,FALSE),REF!$W:$X,2,FALSE),"Ahmadovitch")))))))))</f>
        <v>Tabacs</v>
      </c>
      <c r="C22" s="6">
        <f>ROUND(IF($A$9="Alimentation, boissons et tabacs",VLOOKUP($A22,OUTIL!$E:$J,C$1,FALSE),IF($A$9="Demi produits",VLOOKUP($A22,OUTIL!$M:$R,C$1,FALSE),IF($A$9="Energie  et  lubrifiants",VLOOKUP($A22,OUTIL!$U:$Z,C$1,FALSE),IF($A$9="Or industriel",VLOOKUP($A22,OUTIL!$AC:$AH,C$1,FALSE),IF($A$9="Produits bruts d'origine animale et vegetale",VLOOKUP($A22,OUTIL!$AK:$AP,C$1,FALSE),IF($A$9="Produits bruts d'origine minerale",VLOOKUP($A22,OUTIL!$AS:$AX,C$1,FALSE),IF($A$9="Produits finis de consommation",VLOOKUP($A22,OUTIL!$BA:$BF,C$1,FALSE),IF($A$9="Produits finis d'equipement agricole",VLOOKUP($A22,OUTIL!$BI:$BN,C$1,FALSE),IF($A$9="Produits finis d'equipement industriel",VLOOKUP($A22,OUTIL!$BQ:$BV,C$1,FALSE),"Ahmadovitch")))))))))/1000,0)</f>
        <v>777</v>
      </c>
      <c r="D22" s="6">
        <f>ROUND(IF($A$9="Alimentation, boissons et tabacs",VLOOKUP($A22,OUTIL!$E:$J,D$1,FALSE),IF($A$9="Demi produits",VLOOKUP($A22,OUTIL!$M:$R,D$1,FALSE),IF($A$9="Energie  et  lubrifiants",VLOOKUP($A22,OUTIL!$U:$Z,D$1,FALSE),IF($A$9="Or industriel",VLOOKUP($A22,OUTIL!$AC:$AH,D$1,FALSE),IF($A$9="Produits bruts d'origine animale et vegetale",VLOOKUP($A22,OUTIL!$AK:$AP,D$1,FALSE),IF($A$9="Produits bruts d'origine minerale",VLOOKUP($A22,OUTIL!$AS:$AX,D$1,FALSE),IF($A$9="Produits finis de consommation",VLOOKUP($A22,OUTIL!$BA:$BF,D$1,FALSE),IF($A$9="Produits finis d'equipement agricole",VLOOKUP($A22,OUTIL!$BI:$BN,D$1,FALSE),IF($A$9="Produits finis d'equipement industriel",VLOOKUP($A22,OUTIL!$BQ:$BV,D$1,FALSE),"Ahmadovitch")))))))))/1000,0)</f>
        <v>474642</v>
      </c>
      <c r="E22" s="6">
        <f>ROUND(IF($A$9="Alimentation, boissons et tabacs",VLOOKUP($A22,OUTIL!$E:$J,E$1,FALSE),IF($A$9="Demi produits",VLOOKUP($A22,OUTIL!$M:$R,E$1,FALSE),IF($A$9="Energie  et  lubrifiants",VLOOKUP($A22,OUTIL!$U:$Z,E$1,FALSE),IF($A$9="Or industriel",VLOOKUP($A22,OUTIL!$AC:$AH,E$1,FALSE),IF($A$9="Produits bruts d'origine animale et vegetale",VLOOKUP($A22,OUTIL!$AK:$AP,E$1,FALSE),IF($A$9="Produits bruts d'origine minerale",VLOOKUP($A22,OUTIL!$AS:$AX,E$1,FALSE),IF($A$9="Produits finis de consommation",VLOOKUP($A22,OUTIL!$BA:$BF,E$1,FALSE),IF($A$9="Produits finis d'equipement agricole",VLOOKUP($A22,OUTIL!$BI:$BN,E$1,FALSE),IF($A$9="Produits finis d'equipement industriel",VLOOKUP($A22,OUTIL!$BQ:$BV,E$1,FALSE),"Ahmadovitch")))))))))/1000,0)</f>
        <v>367</v>
      </c>
      <c r="F22" s="6">
        <f>ROUND(IF($A$9="Alimentation, boissons et tabacs",VLOOKUP($A22,OUTIL!$E:$J,F$1,FALSE),IF($A$9="Demi produits",VLOOKUP($A22,OUTIL!$M:$R,F$1,FALSE),IF($A$9="Energie  et  lubrifiants",VLOOKUP($A22,OUTIL!$U:$Z,F$1,FALSE),IF($A$9="Or industriel",VLOOKUP($A22,OUTIL!$AC:$AH,F$1,FALSE),IF($A$9="Produits bruts d'origine animale et vegetale",VLOOKUP($A22,OUTIL!$AK:$AP,F$1,FALSE),IF($A$9="Produits bruts d'origine minerale",VLOOKUP($A22,OUTIL!$AS:$AX,F$1,FALSE),IF($A$9="Produits finis de consommation",VLOOKUP($A22,OUTIL!$BA:$BF,F$1,FALSE),IF($A$9="Produits finis d'equipement agricole",VLOOKUP($A22,OUTIL!$BI:$BN,F$1,FALSE),IF($A$9="Produits finis d'equipement industriel",VLOOKUP($A22,OUTIL!$BQ:$BV,F$1,FALSE),"Ahmadovitch")))))))))/1000,0)</f>
        <v>396619</v>
      </c>
    </row>
    <row r="23" spans="1:6" ht="16.5" x14ac:dyDescent="0.3">
      <c r="A23">
        <v>14</v>
      </c>
      <c r="B23" s="5" t="str">
        <f>IF($A$9="Alimentation, boissons et tabacs",VLOOKUP(VLOOKUP($A23,OUTIL!$E:$J,B$1,FALSE),REF!$K:$L,2,FALSE),IF($A$9="Demi produits",VLOOKUP(VLOOKUP($A23,OUTIL!$M:$R,B$1,FALSE),REF!$N:$O,2,FALSE),IF($A$9="Energie  et  lubrifiants",VLOOKUP(VLOOKUP($A23,OUTIL!$U:$Z,B$1,FALSE),REF!$Z:$AA,2,FALSE),IF($A$9="Or industriel",VLOOKUP(VLOOKUP($A23,OUTIL!$AC:$AH,B$1,FALSE),REF!$AC:$AD,2,FALSE),IF($A$9="Produits bruts d'origine animale et vegetale",VLOOKUP(VLOOKUP($A23,OUTIL!$AK:$AP,B$1,FALSE),REF!$Q:$R,2,FALSE),IF($A$9="Produits bruts d'origine minerale",VLOOKUP(VLOOKUP($A23,OUTIL!$AS:$AX,B$1,FALSE),REF!$AF:$AG,2,FALSE),IF($A$9="Produits finis de consommation",VLOOKUP(VLOOKUP($A23,OUTIL!$BA:$BF,B$1,FALSE),REF!$T:$U,2,FALSE),IF($A$9="Produits finis d'equipement agricole",VLOOKUP(VLOOKUP($A23,OUTIL!$BI:$BN,B$1,FALSE),REF!$AI:$AJ,2,FALSE),IF($A$9="Produits finis d'equipement industriel",VLOOKUP(VLOOKUP($A23,OUTIL!$BQ:$BV,B$1,FALSE),REF!$W:$X,2,FALSE),"Ahmadovitch")))))))))</f>
        <v>Patisseries et préparations à base de céréales</v>
      </c>
      <c r="C23" s="6">
        <f>ROUND(IF($A$9="Alimentation, boissons et tabacs",VLOOKUP($A23,OUTIL!$E:$J,C$1,FALSE),IF($A$9="Demi produits",VLOOKUP($A23,OUTIL!$M:$R,C$1,FALSE),IF($A$9="Energie  et  lubrifiants",VLOOKUP($A23,OUTIL!$U:$Z,C$1,FALSE),IF($A$9="Or industriel",VLOOKUP($A23,OUTIL!$AC:$AH,C$1,FALSE),IF($A$9="Produits bruts d'origine animale et vegetale",VLOOKUP($A23,OUTIL!$AK:$AP,C$1,FALSE),IF($A$9="Produits bruts d'origine minerale",VLOOKUP($A23,OUTIL!$AS:$AX,C$1,FALSE),IF($A$9="Produits finis de consommation",VLOOKUP($A23,OUTIL!$BA:$BF,C$1,FALSE),IF($A$9="Produits finis d'equipement agricole",VLOOKUP($A23,OUTIL!$BI:$BN,C$1,FALSE),IF($A$9="Produits finis d'equipement industriel",VLOOKUP($A23,OUTIL!$BQ:$BV,C$1,FALSE),"Ahmadovitch")))))))))/1000,0)</f>
        <v>35988</v>
      </c>
      <c r="D23" s="6">
        <f>ROUND(IF($A$9="Alimentation, boissons et tabacs",VLOOKUP($A23,OUTIL!$E:$J,D$1,FALSE),IF($A$9="Demi produits",VLOOKUP($A23,OUTIL!$M:$R,D$1,FALSE),IF($A$9="Energie  et  lubrifiants",VLOOKUP($A23,OUTIL!$U:$Z,D$1,FALSE),IF($A$9="Or industriel",VLOOKUP($A23,OUTIL!$AC:$AH,D$1,FALSE),IF($A$9="Produits bruts d'origine animale et vegetale",VLOOKUP($A23,OUTIL!$AK:$AP,D$1,FALSE),IF($A$9="Produits bruts d'origine minerale",VLOOKUP($A23,OUTIL!$AS:$AX,D$1,FALSE),IF($A$9="Produits finis de consommation",VLOOKUP($A23,OUTIL!$BA:$BF,D$1,FALSE),IF($A$9="Produits finis d'equipement agricole",VLOOKUP($A23,OUTIL!$BI:$BN,D$1,FALSE),IF($A$9="Produits finis d'equipement industriel",VLOOKUP($A23,OUTIL!$BQ:$BV,D$1,FALSE),"Ahmadovitch")))))))))/1000,0)</f>
        <v>464531</v>
      </c>
      <c r="E23" s="6">
        <f>ROUND(IF($A$9="Alimentation, boissons et tabacs",VLOOKUP($A23,OUTIL!$E:$J,E$1,FALSE),IF($A$9="Demi produits",VLOOKUP($A23,OUTIL!$M:$R,E$1,FALSE),IF($A$9="Energie  et  lubrifiants",VLOOKUP($A23,OUTIL!$U:$Z,E$1,FALSE),IF($A$9="Or industriel",VLOOKUP($A23,OUTIL!$AC:$AH,E$1,FALSE),IF($A$9="Produits bruts d'origine animale et vegetale",VLOOKUP($A23,OUTIL!$AK:$AP,E$1,FALSE),IF($A$9="Produits bruts d'origine minerale",VLOOKUP($A23,OUTIL!$AS:$AX,E$1,FALSE),IF($A$9="Produits finis de consommation",VLOOKUP($A23,OUTIL!$BA:$BF,E$1,FALSE),IF($A$9="Produits finis d'equipement agricole",VLOOKUP($A23,OUTIL!$BI:$BN,E$1,FALSE),IF($A$9="Produits finis d'equipement industriel",VLOOKUP($A23,OUTIL!$BQ:$BV,E$1,FALSE),"Ahmadovitch")))))))))/1000,0)</f>
        <v>34227</v>
      </c>
      <c r="F23" s="6">
        <f>ROUND(IF($A$9="Alimentation, boissons et tabacs",VLOOKUP($A23,OUTIL!$E:$J,F$1,FALSE),IF($A$9="Demi produits",VLOOKUP($A23,OUTIL!$M:$R,F$1,FALSE),IF($A$9="Energie  et  lubrifiants",VLOOKUP($A23,OUTIL!$U:$Z,F$1,FALSE),IF($A$9="Or industriel",VLOOKUP($A23,OUTIL!$AC:$AH,F$1,FALSE),IF($A$9="Produits bruts d'origine animale et vegetale",VLOOKUP($A23,OUTIL!$AK:$AP,F$1,FALSE),IF($A$9="Produits bruts d'origine minerale",VLOOKUP($A23,OUTIL!$AS:$AX,F$1,FALSE),IF($A$9="Produits finis de consommation",VLOOKUP($A23,OUTIL!$BA:$BF,F$1,FALSE),IF($A$9="Produits finis d'equipement agricole",VLOOKUP($A23,OUTIL!$BI:$BN,F$1,FALSE),IF($A$9="Produits finis d'equipement industriel",VLOOKUP($A23,OUTIL!$BQ:$BV,F$1,FALSE),"Ahmadovitch")))))))))/1000,0)</f>
        <v>395472</v>
      </c>
    </row>
    <row r="24" spans="1:6" ht="16.5" x14ac:dyDescent="0.3">
      <c r="A24">
        <v>15</v>
      </c>
      <c r="B24" s="5" t="str">
        <f>IF($A$9="Alimentation, boissons et tabacs",VLOOKUP(VLOOKUP($A24,OUTIL!$E:$J,B$1,FALSE),REF!$K:$L,2,FALSE),IF($A$9="Demi produits",VLOOKUP(VLOOKUP($A24,OUTIL!$M:$R,B$1,FALSE),REF!$N:$O,2,FALSE),IF($A$9="Energie  et  lubrifiants",VLOOKUP(VLOOKUP($A24,OUTIL!$U:$Z,B$1,FALSE),REF!$Z:$AA,2,FALSE),IF($A$9="Or industriel",VLOOKUP(VLOOKUP($A24,OUTIL!$AC:$AH,B$1,FALSE),REF!$AC:$AD,2,FALSE),IF($A$9="Produits bruts d'origine animale et vegetale",VLOOKUP(VLOOKUP($A24,OUTIL!$AK:$AP,B$1,FALSE),REF!$Q:$R,2,FALSE),IF($A$9="Produits bruts d'origine minerale",VLOOKUP(VLOOKUP($A24,OUTIL!$AS:$AX,B$1,FALSE),REF!$AF:$AG,2,FALSE),IF($A$9="Produits finis de consommation",VLOOKUP(VLOOKUP($A24,OUTIL!$BA:$BF,B$1,FALSE),REF!$T:$U,2,FALSE),IF($A$9="Produits finis d'equipement agricole",VLOOKUP(VLOOKUP($A24,OUTIL!$BI:$BN,B$1,FALSE),REF!$AI:$AJ,2,FALSE),IF($A$9="Produits finis d'equipement industriel",VLOOKUP(VLOOKUP($A24,OUTIL!$BQ:$BV,B$1,FALSE),REF!$W:$X,2,FALSE),"Ahmadovitch")))))))))</f>
        <v>Farine et poudre de poissons</v>
      </c>
      <c r="C24" s="6">
        <f>ROUND(IF($A$9="Alimentation, boissons et tabacs",VLOOKUP($A24,OUTIL!$E:$J,C$1,FALSE),IF($A$9="Demi produits",VLOOKUP($A24,OUTIL!$M:$R,C$1,FALSE),IF($A$9="Energie  et  lubrifiants",VLOOKUP($A24,OUTIL!$U:$Z,C$1,FALSE),IF($A$9="Or industriel",VLOOKUP($A24,OUTIL!$AC:$AH,C$1,FALSE),IF($A$9="Produits bruts d'origine animale et vegetale",VLOOKUP($A24,OUTIL!$AK:$AP,C$1,FALSE),IF($A$9="Produits bruts d'origine minerale",VLOOKUP($A24,OUTIL!$AS:$AX,C$1,FALSE),IF($A$9="Produits finis de consommation",VLOOKUP($A24,OUTIL!$BA:$BF,C$1,FALSE),IF($A$9="Produits finis d'equipement agricole",VLOOKUP($A24,OUTIL!$BI:$BN,C$1,FALSE),IF($A$9="Produits finis d'equipement industriel",VLOOKUP($A24,OUTIL!$BQ:$BV,C$1,FALSE),"Ahmadovitch")))))))))/1000,0)</f>
        <v>15813</v>
      </c>
      <c r="D24" s="6">
        <f>ROUND(IF($A$9="Alimentation, boissons et tabacs",VLOOKUP($A24,OUTIL!$E:$J,D$1,FALSE),IF($A$9="Demi produits",VLOOKUP($A24,OUTIL!$M:$R,D$1,FALSE),IF($A$9="Energie  et  lubrifiants",VLOOKUP($A24,OUTIL!$U:$Z,D$1,FALSE),IF($A$9="Or industriel",VLOOKUP($A24,OUTIL!$AC:$AH,D$1,FALSE),IF($A$9="Produits bruts d'origine animale et vegetale",VLOOKUP($A24,OUTIL!$AK:$AP,D$1,FALSE),IF($A$9="Produits bruts d'origine minerale",VLOOKUP($A24,OUTIL!$AS:$AX,D$1,FALSE),IF($A$9="Produits finis de consommation",VLOOKUP($A24,OUTIL!$BA:$BF,D$1,FALSE),IF($A$9="Produits finis d'equipement agricole",VLOOKUP($A24,OUTIL!$BI:$BN,D$1,FALSE),IF($A$9="Produits finis d'equipement industriel",VLOOKUP($A24,OUTIL!$BQ:$BV,D$1,FALSE),"Ahmadovitch")))))))))/1000,0)</f>
        <v>236495</v>
      </c>
      <c r="E24" s="6">
        <f>ROUND(IF($A$9="Alimentation, boissons et tabacs",VLOOKUP($A24,OUTIL!$E:$J,E$1,FALSE),IF($A$9="Demi produits",VLOOKUP($A24,OUTIL!$M:$R,E$1,FALSE),IF($A$9="Energie  et  lubrifiants",VLOOKUP($A24,OUTIL!$U:$Z,E$1,FALSE),IF($A$9="Or industriel",VLOOKUP($A24,OUTIL!$AC:$AH,E$1,FALSE),IF($A$9="Produits bruts d'origine animale et vegetale",VLOOKUP($A24,OUTIL!$AK:$AP,E$1,FALSE),IF($A$9="Produits bruts d'origine minerale",VLOOKUP($A24,OUTIL!$AS:$AX,E$1,FALSE),IF($A$9="Produits finis de consommation",VLOOKUP($A24,OUTIL!$BA:$BF,E$1,FALSE),IF($A$9="Produits finis d'equipement agricole",VLOOKUP($A24,OUTIL!$BI:$BN,E$1,FALSE),IF($A$9="Produits finis d'equipement industriel",VLOOKUP($A24,OUTIL!$BQ:$BV,E$1,FALSE),"Ahmadovitch")))))))))/1000,0)</f>
        <v>25705</v>
      </c>
      <c r="F24" s="6">
        <f>ROUND(IF($A$9="Alimentation, boissons et tabacs",VLOOKUP($A24,OUTIL!$E:$J,F$1,FALSE),IF($A$9="Demi produits",VLOOKUP($A24,OUTIL!$M:$R,F$1,FALSE),IF($A$9="Energie  et  lubrifiants",VLOOKUP($A24,OUTIL!$U:$Z,F$1,FALSE),IF($A$9="Or industriel",VLOOKUP($A24,OUTIL!$AC:$AH,F$1,FALSE),IF($A$9="Produits bruts d'origine animale et vegetale",VLOOKUP($A24,OUTIL!$AK:$AP,F$1,FALSE),IF($A$9="Produits bruts d'origine minerale",VLOOKUP($A24,OUTIL!$AS:$AX,F$1,FALSE),IF($A$9="Produits finis de consommation",VLOOKUP($A24,OUTIL!$BA:$BF,F$1,FALSE),IF($A$9="Produits finis d'equipement agricole",VLOOKUP($A24,OUTIL!$BI:$BN,F$1,FALSE),IF($A$9="Produits finis d'equipement industriel",VLOOKUP($A24,OUTIL!$BQ:$BV,F$1,FALSE),"Ahmadovitch")))))))))/1000,0)</f>
        <v>327082</v>
      </c>
    </row>
    <row r="25" spans="1:6" ht="16.5" x14ac:dyDescent="0.3">
      <c r="A25">
        <v>16</v>
      </c>
      <c r="B25" s="5" t="str">
        <f>IF($A$9="Alimentation, boissons et tabacs",VLOOKUP(VLOOKUP($A25,OUTIL!$E:$J,B$1,FALSE),REF!$K:$L,2,FALSE),IF($A$9="Demi produits",VLOOKUP(VLOOKUP($A25,OUTIL!$M:$R,B$1,FALSE),REF!$N:$O,2,FALSE),IF($A$9="Energie  et  lubrifiants",VLOOKUP(VLOOKUP($A25,OUTIL!$U:$Z,B$1,FALSE),REF!$Z:$AA,2,FALSE),IF($A$9="Or industriel",VLOOKUP(VLOOKUP($A25,OUTIL!$AC:$AH,B$1,FALSE),REF!$AC:$AD,2,FALSE),IF($A$9="Produits bruts d'origine animale et vegetale",VLOOKUP(VLOOKUP($A25,OUTIL!$AK:$AP,B$1,FALSE),REF!$Q:$R,2,FALSE),IF($A$9="Produits bruts d'origine minerale",VLOOKUP(VLOOKUP($A25,OUTIL!$AS:$AX,B$1,FALSE),REF!$AF:$AG,2,FALSE),IF($A$9="Produits finis de consommation",VLOOKUP(VLOOKUP($A25,OUTIL!$BA:$BF,B$1,FALSE),REF!$T:$U,2,FALSE),IF($A$9="Produits finis d'equipement agricole",VLOOKUP(VLOOKUP($A25,OUTIL!$BI:$BN,B$1,FALSE),REF!$AI:$AJ,2,FALSE),IF($A$9="Produits finis d'equipement industriel",VLOOKUP(VLOOKUP($A25,OUTIL!$BQ:$BV,B$1,FALSE),REF!$W:$X,2,FALSE),"Ahmadovitch")))))))))</f>
        <v>Extraits et essences de café ou de thé</v>
      </c>
      <c r="C25" s="6">
        <f>ROUND(IF($A$9="Alimentation, boissons et tabacs",VLOOKUP($A25,OUTIL!$E:$J,C$1,FALSE),IF($A$9="Demi produits",VLOOKUP($A25,OUTIL!$M:$R,C$1,FALSE),IF($A$9="Energie  et  lubrifiants",VLOOKUP($A25,OUTIL!$U:$Z,C$1,FALSE),IF($A$9="Or industriel",VLOOKUP($A25,OUTIL!$AC:$AH,C$1,FALSE),IF($A$9="Produits bruts d'origine animale et vegetale",VLOOKUP($A25,OUTIL!$AK:$AP,C$1,FALSE),IF($A$9="Produits bruts d'origine minerale",VLOOKUP($A25,OUTIL!$AS:$AX,C$1,FALSE),IF($A$9="Produits finis de consommation",VLOOKUP($A25,OUTIL!$BA:$BF,C$1,FALSE),IF($A$9="Produits finis d'equipement agricole",VLOOKUP($A25,OUTIL!$BI:$BN,C$1,FALSE),IF($A$9="Produits finis d'equipement industriel",VLOOKUP($A25,OUTIL!$BQ:$BV,C$1,FALSE),"Ahmadovitch")))))))))/1000,0)</f>
        <v>1186</v>
      </c>
      <c r="D25" s="6">
        <f>ROUND(IF($A$9="Alimentation, boissons et tabacs",VLOOKUP($A25,OUTIL!$E:$J,D$1,FALSE),IF($A$9="Demi produits",VLOOKUP($A25,OUTIL!$M:$R,D$1,FALSE),IF($A$9="Energie  et  lubrifiants",VLOOKUP($A25,OUTIL!$U:$Z,D$1,FALSE),IF($A$9="Or industriel",VLOOKUP($A25,OUTIL!$AC:$AH,D$1,FALSE),IF($A$9="Produits bruts d'origine animale et vegetale",VLOOKUP($A25,OUTIL!$AK:$AP,D$1,FALSE),IF($A$9="Produits bruts d'origine minerale",VLOOKUP($A25,OUTIL!$AS:$AX,D$1,FALSE),IF($A$9="Produits finis de consommation",VLOOKUP($A25,OUTIL!$BA:$BF,D$1,FALSE),IF($A$9="Produits finis d'equipement agricole",VLOOKUP($A25,OUTIL!$BI:$BN,D$1,FALSE),IF($A$9="Produits finis d'equipement industriel",VLOOKUP($A25,OUTIL!$BQ:$BV,D$1,FALSE),"Ahmadovitch")))))))))/1000,0)</f>
        <v>175094</v>
      </c>
      <c r="E25" s="6">
        <f>ROUND(IF($A$9="Alimentation, boissons et tabacs",VLOOKUP($A25,OUTIL!$E:$J,E$1,FALSE),IF($A$9="Demi produits",VLOOKUP($A25,OUTIL!$M:$R,E$1,FALSE),IF($A$9="Energie  et  lubrifiants",VLOOKUP($A25,OUTIL!$U:$Z,E$1,FALSE),IF($A$9="Or industriel",VLOOKUP($A25,OUTIL!$AC:$AH,E$1,FALSE),IF($A$9="Produits bruts d'origine animale et vegetale",VLOOKUP($A25,OUTIL!$AK:$AP,E$1,FALSE),IF($A$9="Produits bruts d'origine minerale",VLOOKUP($A25,OUTIL!$AS:$AX,E$1,FALSE),IF($A$9="Produits finis de consommation",VLOOKUP($A25,OUTIL!$BA:$BF,E$1,FALSE),IF($A$9="Produits finis d'equipement agricole",VLOOKUP($A25,OUTIL!$BI:$BN,E$1,FALSE),IF($A$9="Produits finis d'equipement industriel",VLOOKUP($A25,OUTIL!$BQ:$BV,E$1,FALSE),"Ahmadovitch")))))))))/1000,0)</f>
        <v>895</v>
      </c>
      <c r="F25" s="6">
        <f>ROUND(IF($A$9="Alimentation, boissons et tabacs",VLOOKUP($A25,OUTIL!$E:$J,F$1,FALSE),IF($A$9="Demi produits",VLOOKUP($A25,OUTIL!$M:$R,F$1,FALSE),IF($A$9="Energie  et  lubrifiants",VLOOKUP($A25,OUTIL!$U:$Z,F$1,FALSE),IF($A$9="Or industriel",VLOOKUP($A25,OUTIL!$AC:$AH,F$1,FALSE),IF($A$9="Produits bruts d'origine animale et vegetale",VLOOKUP($A25,OUTIL!$AK:$AP,F$1,FALSE),IF($A$9="Produits bruts d'origine minerale",VLOOKUP($A25,OUTIL!$AS:$AX,F$1,FALSE),IF($A$9="Produits finis de consommation",VLOOKUP($A25,OUTIL!$BA:$BF,F$1,FALSE),IF($A$9="Produits finis d'equipement agricole",VLOOKUP($A25,OUTIL!$BI:$BN,F$1,FALSE),IF($A$9="Produits finis d'equipement industriel",VLOOKUP($A25,OUTIL!$BQ:$BV,F$1,FALSE),"Ahmadovitch")))))))))/1000,0)</f>
        <v>156723</v>
      </c>
    </row>
    <row r="26" spans="1:6" ht="16.5" x14ac:dyDescent="0.3">
      <c r="A26">
        <v>17</v>
      </c>
      <c r="B26" s="5" t="str">
        <f>IF($A$9="Alimentation, boissons et tabacs",VLOOKUP(VLOOKUP($A26,OUTIL!$E:$J,B$1,FALSE),REF!$K:$L,2,FALSE),IF($A$9="Demi produits",VLOOKUP(VLOOKUP($A26,OUTIL!$M:$R,B$1,FALSE),REF!$N:$O,2,FALSE),IF($A$9="Energie  et  lubrifiants",VLOOKUP(VLOOKUP($A26,OUTIL!$U:$Z,B$1,FALSE),REF!$Z:$AA,2,FALSE),IF($A$9="Or industriel",VLOOKUP(VLOOKUP($A26,OUTIL!$AC:$AH,B$1,FALSE),REF!$AC:$AD,2,FALSE),IF($A$9="Produits bruts d'origine animale et vegetale",VLOOKUP(VLOOKUP($A26,OUTIL!$AK:$AP,B$1,FALSE),REF!$Q:$R,2,FALSE),IF($A$9="Produits bruts d'origine minerale",VLOOKUP(VLOOKUP($A26,OUTIL!$AS:$AX,B$1,FALSE),REF!$AF:$AG,2,FALSE),IF($A$9="Produits finis de consommation",VLOOKUP(VLOOKUP($A26,OUTIL!$BA:$BF,B$1,FALSE),REF!$T:$U,2,FALSE),IF($A$9="Produits finis d'equipement agricole",VLOOKUP(VLOOKUP($A26,OUTIL!$BI:$BN,B$1,FALSE),REF!$AI:$AJ,2,FALSE),IF($A$9="Produits finis d'equipement industriel",VLOOKUP(VLOOKUP($A26,OUTIL!$BQ:$BV,B$1,FALSE),REF!$W:$X,2,FALSE),"Ahmadovitch")))))))))</f>
        <v>Eaux minérales et boissons non alcooliques</v>
      </c>
      <c r="C26" s="6">
        <f>ROUND(IF($A$9="Alimentation, boissons et tabacs",VLOOKUP($A26,OUTIL!$E:$J,C$1,FALSE),IF($A$9="Demi produits",VLOOKUP($A26,OUTIL!$M:$R,C$1,FALSE),IF($A$9="Energie  et  lubrifiants",VLOOKUP($A26,OUTIL!$U:$Z,C$1,FALSE),IF($A$9="Or industriel",VLOOKUP($A26,OUTIL!$AC:$AH,C$1,FALSE),IF($A$9="Produits bruts d'origine animale et vegetale",VLOOKUP($A26,OUTIL!$AK:$AP,C$1,FALSE),IF($A$9="Produits bruts d'origine minerale",VLOOKUP($A26,OUTIL!$AS:$AX,C$1,FALSE),IF($A$9="Produits finis de consommation",VLOOKUP($A26,OUTIL!$BA:$BF,C$1,FALSE),IF($A$9="Produits finis d'equipement agricole",VLOOKUP($A26,OUTIL!$BI:$BN,C$1,FALSE),IF($A$9="Produits finis d'equipement industriel",VLOOKUP($A26,OUTIL!$BQ:$BV,C$1,FALSE),"Ahmadovitch")))))))))/1000,0)</f>
        <v>17492</v>
      </c>
      <c r="D26" s="6">
        <f>ROUND(IF($A$9="Alimentation, boissons et tabacs",VLOOKUP($A26,OUTIL!$E:$J,D$1,FALSE),IF($A$9="Demi produits",VLOOKUP($A26,OUTIL!$M:$R,D$1,FALSE),IF($A$9="Energie  et  lubrifiants",VLOOKUP($A26,OUTIL!$U:$Z,D$1,FALSE),IF($A$9="Or industriel",VLOOKUP($A26,OUTIL!$AC:$AH,D$1,FALSE),IF($A$9="Produits bruts d'origine animale et vegetale",VLOOKUP($A26,OUTIL!$AK:$AP,D$1,FALSE),IF($A$9="Produits bruts d'origine minerale",VLOOKUP($A26,OUTIL!$AS:$AX,D$1,FALSE),IF($A$9="Produits finis de consommation",VLOOKUP($A26,OUTIL!$BA:$BF,D$1,FALSE),IF($A$9="Produits finis d'equipement agricole",VLOOKUP($A26,OUTIL!$BI:$BN,D$1,FALSE),IF($A$9="Produits finis d'equipement industriel",VLOOKUP($A26,OUTIL!$BQ:$BV,D$1,FALSE),"Ahmadovitch")))))))))/1000,0)</f>
        <v>131603</v>
      </c>
      <c r="E26" s="6">
        <f>ROUND(IF($A$9="Alimentation, boissons et tabacs",VLOOKUP($A26,OUTIL!$E:$J,E$1,FALSE),IF($A$9="Demi produits",VLOOKUP($A26,OUTIL!$M:$R,E$1,FALSE),IF($A$9="Energie  et  lubrifiants",VLOOKUP($A26,OUTIL!$U:$Z,E$1,FALSE),IF($A$9="Or industriel",VLOOKUP($A26,OUTIL!$AC:$AH,E$1,FALSE),IF($A$9="Produits bruts d'origine animale et vegetale",VLOOKUP($A26,OUTIL!$AK:$AP,E$1,FALSE),IF($A$9="Produits bruts d'origine minerale",VLOOKUP($A26,OUTIL!$AS:$AX,E$1,FALSE),IF($A$9="Produits finis de consommation",VLOOKUP($A26,OUTIL!$BA:$BF,E$1,FALSE),IF($A$9="Produits finis d'equipement agricole",VLOOKUP($A26,OUTIL!$BI:$BN,E$1,FALSE),IF($A$9="Produits finis d'equipement industriel",VLOOKUP($A26,OUTIL!$BQ:$BV,E$1,FALSE),"Ahmadovitch")))))))))/1000,0)</f>
        <v>13576</v>
      </c>
      <c r="F26" s="6">
        <f>ROUND(IF($A$9="Alimentation, boissons et tabacs",VLOOKUP($A26,OUTIL!$E:$J,F$1,FALSE),IF($A$9="Demi produits",VLOOKUP($A26,OUTIL!$M:$R,F$1,FALSE),IF($A$9="Energie  et  lubrifiants",VLOOKUP($A26,OUTIL!$U:$Z,F$1,FALSE),IF($A$9="Or industriel",VLOOKUP($A26,OUTIL!$AC:$AH,F$1,FALSE),IF($A$9="Produits bruts d'origine animale et vegetale",VLOOKUP($A26,OUTIL!$AK:$AP,F$1,FALSE),IF($A$9="Produits bruts d'origine minerale",VLOOKUP($A26,OUTIL!$AS:$AX,F$1,FALSE),IF($A$9="Produits finis de consommation",VLOOKUP($A26,OUTIL!$BA:$BF,F$1,FALSE),IF($A$9="Produits finis d'equipement agricole",VLOOKUP($A26,OUTIL!$BI:$BN,F$1,FALSE),IF($A$9="Produits finis d'equipement industriel",VLOOKUP($A26,OUTIL!$BQ:$BV,F$1,FALSE),"Ahmadovitch")))))))))/1000,0)</f>
        <v>98564</v>
      </c>
    </row>
    <row r="27" spans="1:6" ht="16.5" x14ac:dyDescent="0.3">
      <c r="A27">
        <v>18</v>
      </c>
      <c r="B27" s="5" t="str">
        <f>IF($A$9="Alimentation, boissons et tabacs",VLOOKUP(VLOOKUP($A27,OUTIL!$E:$J,B$1,FALSE),REF!$K:$L,2,FALSE),IF($A$9="Demi produits",VLOOKUP(VLOOKUP($A27,OUTIL!$M:$R,B$1,FALSE),REF!$N:$O,2,FALSE),IF($A$9="Energie  et  lubrifiants",VLOOKUP(VLOOKUP($A27,OUTIL!$U:$Z,B$1,FALSE),REF!$Z:$AA,2,FALSE),IF($A$9="Or industriel",VLOOKUP(VLOOKUP($A27,OUTIL!$AC:$AH,B$1,FALSE),REF!$AC:$AD,2,FALSE),IF($A$9="Produits bruts d'origine animale et vegetale",VLOOKUP(VLOOKUP($A27,OUTIL!$AK:$AP,B$1,FALSE),REF!$Q:$R,2,FALSE),IF($A$9="Produits bruts d'origine minerale",VLOOKUP(VLOOKUP($A27,OUTIL!$AS:$AX,B$1,FALSE),REF!$AF:$AG,2,FALSE),IF($A$9="Produits finis de consommation",VLOOKUP(VLOOKUP($A27,OUTIL!$BA:$BF,B$1,FALSE),REF!$T:$U,2,FALSE),IF($A$9="Produits finis d'equipement agricole",VLOOKUP(VLOOKUP($A27,OUTIL!$BI:$BN,B$1,FALSE),REF!$AI:$AJ,2,FALSE),IF($A$9="Produits finis d'equipement industriel",VLOOKUP(VLOOKUP($A27,OUTIL!$BQ:$BV,B$1,FALSE),REF!$W:$X,2,FALSE),"Ahmadovitch")))))))))</f>
        <v>Oeufs</v>
      </c>
      <c r="C27" s="6">
        <f>ROUND(IF($A$9="Alimentation, boissons et tabacs",VLOOKUP($A27,OUTIL!$E:$J,C$1,FALSE),IF($A$9="Demi produits",VLOOKUP($A27,OUTIL!$M:$R,C$1,FALSE),IF($A$9="Energie  et  lubrifiants",VLOOKUP($A27,OUTIL!$U:$Z,C$1,FALSE),IF($A$9="Or industriel",VLOOKUP($A27,OUTIL!$AC:$AH,C$1,FALSE),IF($A$9="Produits bruts d'origine animale et vegetale",VLOOKUP($A27,OUTIL!$AK:$AP,C$1,FALSE),IF($A$9="Produits bruts d'origine minerale",VLOOKUP($A27,OUTIL!$AS:$AX,C$1,FALSE),IF($A$9="Produits finis de consommation",VLOOKUP($A27,OUTIL!$BA:$BF,C$1,FALSE),IF($A$9="Produits finis d'equipement agricole",VLOOKUP($A27,OUTIL!$BI:$BN,C$1,FALSE),IF($A$9="Produits finis d'equipement industriel",VLOOKUP($A27,OUTIL!$BQ:$BV,C$1,FALSE),"Ahmadovitch")))))))))/1000,0)</f>
        <v>2212</v>
      </c>
      <c r="D27" s="6">
        <f>ROUND(IF($A$9="Alimentation, boissons et tabacs",VLOOKUP($A27,OUTIL!$E:$J,D$1,FALSE),IF($A$9="Demi produits",VLOOKUP($A27,OUTIL!$M:$R,D$1,FALSE),IF($A$9="Energie  et  lubrifiants",VLOOKUP($A27,OUTIL!$U:$Z,D$1,FALSE),IF($A$9="Or industriel",VLOOKUP($A27,OUTIL!$AC:$AH,D$1,FALSE),IF($A$9="Produits bruts d'origine animale et vegetale",VLOOKUP($A27,OUTIL!$AK:$AP,D$1,FALSE),IF($A$9="Produits bruts d'origine minerale",VLOOKUP($A27,OUTIL!$AS:$AX,D$1,FALSE),IF($A$9="Produits finis de consommation",VLOOKUP($A27,OUTIL!$BA:$BF,D$1,FALSE),IF($A$9="Produits finis d'equipement agricole",VLOOKUP($A27,OUTIL!$BI:$BN,D$1,FALSE),IF($A$9="Produits finis d'equipement industriel",VLOOKUP($A27,OUTIL!$BQ:$BV,D$1,FALSE),"Ahmadovitch")))))))))/1000,0)</f>
        <v>127834</v>
      </c>
      <c r="E27" s="6">
        <f>ROUND(IF($A$9="Alimentation, boissons et tabacs",VLOOKUP($A27,OUTIL!$E:$J,E$1,FALSE),IF($A$9="Demi produits",VLOOKUP($A27,OUTIL!$M:$R,E$1,FALSE),IF($A$9="Energie  et  lubrifiants",VLOOKUP($A27,OUTIL!$U:$Z,E$1,FALSE),IF($A$9="Or industriel",VLOOKUP($A27,OUTIL!$AC:$AH,E$1,FALSE),IF($A$9="Produits bruts d'origine animale et vegetale",VLOOKUP($A27,OUTIL!$AK:$AP,E$1,FALSE),IF($A$9="Produits bruts d'origine minerale",VLOOKUP($A27,OUTIL!$AS:$AX,E$1,FALSE),IF($A$9="Produits finis de consommation",VLOOKUP($A27,OUTIL!$BA:$BF,E$1,FALSE),IF($A$9="Produits finis d'equipement agricole",VLOOKUP($A27,OUTIL!$BI:$BN,E$1,FALSE),IF($A$9="Produits finis d'equipement industriel",VLOOKUP($A27,OUTIL!$BQ:$BV,E$1,FALSE),"Ahmadovitch")))))))))/1000,0)</f>
        <v>1870</v>
      </c>
      <c r="F27" s="6">
        <f>ROUND(IF($A$9="Alimentation, boissons et tabacs",VLOOKUP($A27,OUTIL!$E:$J,F$1,FALSE),IF($A$9="Demi produits",VLOOKUP($A27,OUTIL!$M:$R,F$1,FALSE),IF($A$9="Energie  et  lubrifiants",VLOOKUP($A27,OUTIL!$U:$Z,F$1,FALSE),IF($A$9="Or industriel",VLOOKUP($A27,OUTIL!$AC:$AH,F$1,FALSE),IF($A$9="Produits bruts d'origine animale et vegetale",VLOOKUP($A27,OUTIL!$AK:$AP,F$1,FALSE),IF($A$9="Produits bruts d'origine minerale",VLOOKUP($A27,OUTIL!$AS:$AX,F$1,FALSE),IF($A$9="Produits finis de consommation",VLOOKUP($A27,OUTIL!$BA:$BF,F$1,FALSE),IF($A$9="Produits finis d'equipement agricole",VLOOKUP($A27,OUTIL!$BI:$BN,F$1,FALSE),IF($A$9="Produits finis d'equipement industriel",VLOOKUP($A27,OUTIL!$BQ:$BV,F$1,FALSE),"Ahmadovitch")))))))))/1000,0)</f>
        <v>96340</v>
      </c>
    </row>
    <row r="28" spans="1:6" ht="16.5" x14ac:dyDescent="0.3">
      <c r="A28">
        <v>19</v>
      </c>
      <c r="B28" s="5" t="str">
        <f>IF($A$9="Alimentation, boissons et tabacs",VLOOKUP(VLOOKUP($A28,OUTIL!$E:$J,B$1,FALSE),REF!$K:$L,2,FALSE),IF($A$9="Demi produits",VLOOKUP(VLOOKUP($A28,OUTIL!$M:$R,B$1,FALSE),REF!$N:$O,2,FALSE),IF($A$9="Energie  et  lubrifiants",VLOOKUP(VLOOKUP($A28,OUTIL!$U:$Z,B$1,FALSE),REF!$Z:$AA,2,FALSE),IF($A$9="Or industriel",VLOOKUP(VLOOKUP($A28,OUTIL!$AC:$AH,B$1,FALSE),REF!$AC:$AD,2,FALSE),IF($A$9="Produits bruts d'origine animale et vegetale",VLOOKUP(VLOOKUP($A28,OUTIL!$AK:$AP,B$1,FALSE),REF!$Q:$R,2,FALSE),IF($A$9="Produits bruts d'origine minerale",VLOOKUP(VLOOKUP($A28,OUTIL!$AS:$AX,B$1,FALSE),REF!$AF:$AG,2,FALSE),IF($A$9="Produits finis de consommation",VLOOKUP(VLOOKUP($A28,OUTIL!$BA:$BF,B$1,FALSE),REF!$T:$U,2,FALSE),IF($A$9="Produits finis d'equipement agricole",VLOOKUP(VLOOKUP($A28,OUTIL!$BI:$BN,B$1,FALSE),REF!$AI:$AJ,2,FALSE),IF($A$9="Produits finis d'equipement industriel",VLOOKUP(VLOOKUP($A28,OUTIL!$BQ:$BV,B$1,FALSE),REF!$W:$X,2,FALSE),"Ahmadovitch")))))))))</f>
        <v>Jus de fruits et de légumes</v>
      </c>
      <c r="C28" s="6">
        <f>ROUND(IF($A$9="Alimentation, boissons et tabacs",VLOOKUP($A28,OUTIL!$E:$J,C$1,FALSE),IF($A$9="Demi produits",VLOOKUP($A28,OUTIL!$M:$R,C$1,FALSE),IF($A$9="Energie  et  lubrifiants",VLOOKUP($A28,OUTIL!$U:$Z,C$1,FALSE),IF($A$9="Or industriel",VLOOKUP($A28,OUTIL!$AC:$AH,C$1,FALSE),IF($A$9="Produits bruts d'origine animale et vegetale",VLOOKUP($A28,OUTIL!$AK:$AP,C$1,FALSE),IF($A$9="Produits bruts d'origine minerale",VLOOKUP($A28,OUTIL!$AS:$AX,C$1,FALSE),IF($A$9="Produits finis de consommation",VLOOKUP($A28,OUTIL!$BA:$BF,C$1,FALSE),IF($A$9="Produits finis d'equipement agricole",VLOOKUP($A28,OUTIL!$BI:$BN,C$1,FALSE),IF($A$9="Produits finis d'equipement industriel",VLOOKUP($A28,OUTIL!$BQ:$BV,C$1,FALSE),"Ahmadovitch")))))))))/1000,0)</f>
        <v>7731</v>
      </c>
      <c r="D28" s="6">
        <f>ROUND(IF($A$9="Alimentation, boissons et tabacs",VLOOKUP($A28,OUTIL!$E:$J,D$1,FALSE),IF($A$9="Demi produits",VLOOKUP($A28,OUTIL!$M:$R,D$1,FALSE),IF($A$9="Energie  et  lubrifiants",VLOOKUP($A28,OUTIL!$U:$Z,D$1,FALSE),IF($A$9="Or industriel",VLOOKUP($A28,OUTIL!$AC:$AH,D$1,FALSE),IF($A$9="Produits bruts d'origine animale et vegetale",VLOOKUP($A28,OUTIL!$AK:$AP,D$1,FALSE),IF($A$9="Produits bruts d'origine minerale",VLOOKUP($A28,OUTIL!$AS:$AX,D$1,FALSE),IF($A$9="Produits finis de consommation",VLOOKUP($A28,OUTIL!$BA:$BF,D$1,FALSE),IF($A$9="Produits finis d'equipement agricole",VLOOKUP($A28,OUTIL!$BI:$BN,D$1,FALSE),IF($A$9="Produits finis d'equipement industriel",VLOOKUP($A28,OUTIL!$BQ:$BV,D$1,FALSE),"Ahmadovitch")))))))))/1000,0)</f>
        <v>108665</v>
      </c>
      <c r="E28" s="6">
        <f>ROUND(IF($A$9="Alimentation, boissons et tabacs",VLOOKUP($A28,OUTIL!$E:$J,E$1,FALSE),IF($A$9="Demi produits",VLOOKUP($A28,OUTIL!$M:$R,E$1,FALSE),IF($A$9="Energie  et  lubrifiants",VLOOKUP($A28,OUTIL!$U:$Z,E$1,FALSE),IF($A$9="Or industriel",VLOOKUP($A28,OUTIL!$AC:$AH,E$1,FALSE),IF($A$9="Produits bruts d'origine animale et vegetale",VLOOKUP($A28,OUTIL!$AK:$AP,E$1,FALSE),IF($A$9="Produits bruts d'origine minerale",VLOOKUP($A28,OUTIL!$AS:$AX,E$1,FALSE),IF($A$9="Produits finis de consommation",VLOOKUP($A28,OUTIL!$BA:$BF,E$1,FALSE),IF($A$9="Produits finis d'equipement agricole",VLOOKUP($A28,OUTIL!$BI:$BN,E$1,FALSE),IF($A$9="Produits finis d'equipement industriel",VLOOKUP($A28,OUTIL!$BQ:$BV,E$1,FALSE),"Ahmadovitch")))))))))/1000,0)</f>
        <v>3288</v>
      </c>
      <c r="F28" s="6">
        <f>ROUND(IF($A$9="Alimentation, boissons et tabacs",VLOOKUP($A28,OUTIL!$E:$J,F$1,FALSE),IF($A$9="Demi produits",VLOOKUP($A28,OUTIL!$M:$R,F$1,FALSE),IF($A$9="Energie  et  lubrifiants",VLOOKUP($A28,OUTIL!$U:$Z,F$1,FALSE),IF($A$9="Or industriel",VLOOKUP($A28,OUTIL!$AC:$AH,F$1,FALSE),IF($A$9="Produits bruts d'origine animale et vegetale",VLOOKUP($A28,OUTIL!$AK:$AP,F$1,FALSE),IF($A$9="Produits bruts d'origine minerale",VLOOKUP($A28,OUTIL!$AS:$AX,F$1,FALSE),IF($A$9="Produits finis de consommation",VLOOKUP($A28,OUTIL!$BA:$BF,F$1,FALSE),IF($A$9="Produits finis d'equipement agricole",VLOOKUP($A28,OUTIL!$BI:$BN,F$1,FALSE),IF($A$9="Produits finis d'equipement industriel",VLOOKUP($A28,OUTIL!$BQ:$BV,F$1,FALSE),"Ahmadovitch")))))))))/1000,0)</f>
        <v>61887</v>
      </c>
    </row>
    <row r="29" spans="1:6" ht="16.5" x14ac:dyDescent="0.3">
      <c r="A29">
        <v>20</v>
      </c>
      <c r="B29" s="5" t="str">
        <f>IF($A$9="Alimentation, boissons et tabacs",VLOOKUP(VLOOKUP($A29,OUTIL!$E:$J,B$1,FALSE),REF!$K:$L,2,FALSE),IF($A$9="Demi produits",VLOOKUP(VLOOKUP($A29,OUTIL!$M:$R,B$1,FALSE),REF!$N:$O,2,FALSE),IF($A$9="Energie  et  lubrifiants",VLOOKUP(VLOOKUP($A29,OUTIL!$U:$Z,B$1,FALSE),REF!$Z:$AA,2,FALSE),IF($A$9="Or industriel",VLOOKUP(VLOOKUP($A29,OUTIL!$AC:$AH,B$1,FALSE),REF!$AC:$AD,2,FALSE),IF($A$9="Produits bruts d'origine animale et vegetale",VLOOKUP(VLOOKUP($A29,OUTIL!$AK:$AP,B$1,FALSE),REF!$Q:$R,2,FALSE),IF($A$9="Produits bruts d'origine minerale",VLOOKUP(VLOOKUP($A29,OUTIL!$AS:$AX,B$1,FALSE),REF!$AF:$AG,2,FALSE),IF($A$9="Produits finis de consommation",VLOOKUP(VLOOKUP($A29,OUTIL!$BA:$BF,B$1,FALSE),REF!$T:$U,2,FALSE),IF($A$9="Produits finis d'equipement agricole",VLOOKUP(VLOOKUP($A29,OUTIL!$BI:$BN,B$1,FALSE),REF!$AI:$AJ,2,FALSE),IF($A$9="Produits finis d'equipement industriel",VLOOKUP(VLOOKUP($A29,OUTIL!$BQ:$BV,B$1,FALSE),REF!$W:$X,2,FALSE),"Ahmadovitch")))))))))</f>
        <v>Thé</v>
      </c>
      <c r="C29" s="6">
        <f>ROUND(IF($A$9="Alimentation, boissons et tabacs",VLOOKUP($A29,OUTIL!$E:$J,C$1,FALSE),IF($A$9="Demi produits",VLOOKUP($A29,OUTIL!$M:$R,C$1,FALSE),IF($A$9="Energie  et  lubrifiants",VLOOKUP($A29,OUTIL!$U:$Z,C$1,FALSE),IF($A$9="Or industriel",VLOOKUP($A29,OUTIL!$AC:$AH,C$1,FALSE),IF($A$9="Produits bruts d'origine animale et vegetale",VLOOKUP($A29,OUTIL!$AK:$AP,C$1,FALSE),IF($A$9="Produits bruts d'origine minerale",VLOOKUP($A29,OUTIL!$AS:$AX,C$1,FALSE),IF($A$9="Produits finis de consommation",VLOOKUP($A29,OUTIL!$BA:$BF,C$1,FALSE),IF($A$9="Produits finis d'equipement agricole",VLOOKUP($A29,OUTIL!$BI:$BN,C$1,FALSE),IF($A$9="Produits finis d'equipement industriel",VLOOKUP($A29,OUTIL!$BQ:$BV,C$1,FALSE),"Ahmadovitch")))))))))/1000,0)</f>
        <v>280</v>
      </c>
      <c r="D29" s="6">
        <f>ROUND(IF($A$9="Alimentation, boissons et tabacs",VLOOKUP($A29,OUTIL!$E:$J,D$1,FALSE),IF($A$9="Demi produits",VLOOKUP($A29,OUTIL!$M:$R,D$1,FALSE),IF($A$9="Energie  et  lubrifiants",VLOOKUP($A29,OUTIL!$U:$Z,D$1,FALSE),IF($A$9="Or industriel",VLOOKUP($A29,OUTIL!$AC:$AH,D$1,FALSE),IF($A$9="Produits bruts d'origine animale et vegetale",VLOOKUP($A29,OUTIL!$AK:$AP,D$1,FALSE),IF($A$9="Produits bruts d'origine minerale",VLOOKUP($A29,OUTIL!$AS:$AX,D$1,FALSE),IF($A$9="Produits finis de consommation",VLOOKUP($A29,OUTIL!$BA:$BF,D$1,FALSE),IF($A$9="Produits finis d'equipement agricole",VLOOKUP($A29,OUTIL!$BI:$BN,D$1,FALSE),IF($A$9="Produits finis d'equipement industriel",VLOOKUP($A29,OUTIL!$BQ:$BV,D$1,FALSE),"Ahmadovitch")))))))))/1000,0)</f>
        <v>90565</v>
      </c>
      <c r="E29" s="6">
        <f>ROUND(IF($A$9="Alimentation, boissons et tabacs",VLOOKUP($A29,OUTIL!$E:$J,E$1,FALSE),IF($A$9="Demi produits",VLOOKUP($A29,OUTIL!$M:$R,E$1,FALSE),IF($A$9="Energie  et  lubrifiants",VLOOKUP($A29,OUTIL!$U:$Z,E$1,FALSE),IF($A$9="Or industriel",VLOOKUP($A29,OUTIL!$AC:$AH,E$1,FALSE),IF($A$9="Produits bruts d'origine animale et vegetale",VLOOKUP($A29,OUTIL!$AK:$AP,E$1,FALSE),IF($A$9="Produits bruts d'origine minerale",VLOOKUP($A29,OUTIL!$AS:$AX,E$1,FALSE),IF($A$9="Produits finis de consommation",VLOOKUP($A29,OUTIL!$BA:$BF,E$1,FALSE),IF($A$9="Produits finis d'equipement agricole",VLOOKUP($A29,OUTIL!$BI:$BN,E$1,FALSE),IF($A$9="Produits finis d'equipement industriel",VLOOKUP($A29,OUTIL!$BQ:$BV,E$1,FALSE),"Ahmadovitch")))))))))/1000,0)</f>
        <v>316</v>
      </c>
      <c r="F29" s="6">
        <f>ROUND(IF($A$9="Alimentation, boissons et tabacs",VLOOKUP($A29,OUTIL!$E:$J,F$1,FALSE),IF($A$9="Demi produits",VLOOKUP($A29,OUTIL!$M:$R,F$1,FALSE),IF($A$9="Energie  et  lubrifiants",VLOOKUP($A29,OUTIL!$U:$Z,F$1,FALSE),IF($A$9="Or industriel",VLOOKUP($A29,OUTIL!$AC:$AH,F$1,FALSE),IF($A$9="Produits bruts d'origine animale et vegetale",VLOOKUP($A29,OUTIL!$AK:$AP,F$1,FALSE),IF($A$9="Produits bruts d'origine minerale",VLOOKUP($A29,OUTIL!$AS:$AX,F$1,FALSE),IF($A$9="Produits finis de consommation",VLOOKUP($A29,OUTIL!$BA:$BF,F$1,FALSE),IF($A$9="Produits finis d'equipement agricole",VLOOKUP($A29,OUTIL!$BI:$BN,F$1,FALSE),IF($A$9="Produits finis d'equipement industriel",VLOOKUP($A29,OUTIL!$BQ:$BV,F$1,FALSE),"Ahmadovitch")))))))))/1000,0)</f>
        <v>85119</v>
      </c>
    </row>
    <row r="30" spans="1:6" ht="16.5" x14ac:dyDescent="0.3">
      <c r="A30">
        <v>21</v>
      </c>
      <c r="B30" s="5" t="str">
        <f>IF($A$9="Alimentation, boissons et tabacs",VLOOKUP(VLOOKUP($A30,OUTIL!$E:$J,B$1,FALSE),REF!$K:$L,2,FALSE),IF($A$9="Demi produits",VLOOKUP(VLOOKUP($A30,OUTIL!$M:$R,B$1,FALSE),REF!$N:$O,2,FALSE),IF($A$9="Energie  et  lubrifiants",VLOOKUP(VLOOKUP($A30,OUTIL!$U:$Z,B$1,FALSE),REF!$Z:$AA,2,FALSE),IF($A$9="Or industriel",VLOOKUP(VLOOKUP($A30,OUTIL!$AC:$AH,B$1,FALSE),REF!$AC:$AD,2,FALSE),IF($A$9="Produits bruts d'origine animale et vegetale",VLOOKUP(VLOOKUP($A30,OUTIL!$AK:$AP,B$1,FALSE),REF!$Q:$R,2,FALSE),IF($A$9="Produits bruts d'origine minerale",VLOOKUP(VLOOKUP($A30,OUTIL!$AS:$AX,B$1,FALSE),REF!$AF:$AG,2,FALSE),IF($A$9="Produits finis de consommation",VLOOKUP(VLOOKUP($A30,OUTIL!$BA:$BF,B$1,FALSE),REF!$T:$U,2,FALSE),IF($A$9="Produits finis d'equipement agricole",VLOOKUP(VLOOKUP($A30,OUTIL!$BI:$BN,B$1,FALSE),REF!$AI:$AJ,2,FALSE),IF($A$9="Produits finis d'equipement industriel",VLOOKUP(VLOOKUP($A30,OUTIL!$BQ:$BV,B$1,FALSE),REF!$W:$X,2,FALSE),"Ahmadovitch")))))))))</f>
        <v>Dattes</v>
      </c>
      <c r="C30" s="6">
        <f>ROUND(IF($A$9="Alimentation, boissons et tabacs",VLOOKUP($A30,OUTIL!$E:$J,C$1,FALSE),IF($A$9="Demi produits",VLOOKUP($A30,OUTIL!$M:$R,C$1,FALSE),IF($A$9="Energie  et  lubrifiants",VLOOKUP($A30,OUTIL!$U:$Z,C$1,FALSE),IF($A$9="Or industriel",VLOOKUP($A30,OUTIL!$AC:$AH,C$1,FALSE),IF($A$9="Produits bruts d'origine animale et vegetale",VLOOKUP($A30,OUTIL!$AK:$AP,C$1,FALSE),IF($A$9="Produits bruts d'origine minerale",VLOOKUP($A30,OUTIL!$AS:$AX,C$1,FALSE),IF($A$9="Produits finis de consommation",VLOOKUP($A30,OUTIL!$BA:$BF,C$1,FALSE),IF($A$9="Produits finis d'equipement agricole",VLOOKUP($A30,OUTIL!$BI:$BN,C$1,FALSE),IF($A$9="Produits finis d'equipement industriel",VLOOKUP($A30,OUTIL!$BQ:$BV,C$1,FALSE),"Ahmadovitch")))))))))/1000,0)</f>
        <v>1265</v>
      </c>
      <c r="D30" s="6">
        <f>ROUND(IF($A$9="Alimentation, boissons et tabacs",VLOOKUP($A30,OUTIL!$E:$J,D$1,FALSE),IF($A$9="Demi produits",VLOOKUP($A30,OUTIL!$M:$R,D$1,FALSE),IF($A$9="Energie  et  lubrifiants",VLOOKUP($A30,OUTIL!$U:$Z,D$1,FALSE),IF($A$9="Or industriel",VLOOKUP($A30,OUTIL!$AC:$AH,D$1,FALSE),IF($A$9="Produits bruts d'origine animale et vegetale",VLOOKUP($A30,OUTIL!$AK:$AP,D$1,FALSE),IF($A$9="Produits bruts d'origine minerale",VLOOKUP($A30,OUTIL!$AS:$AX,D$1,FALSE),IF($A$9="Produits finis de consommation",VLOOKUP($A30,OUTIL!$BA:$BF,D$1,FALSE),IF($A$9="Produits finis d'equipement agricole",VLOOKUP($A30,OUTIL!$BI:$BN,D$1,FALSE),IF($A$9="Produits finis d'equipement industriel",VLOOKUP($A30,OUTIL!$BQ:$BV,D$1,FALSE),"Ahmadovitch")))))))))/1000,0)</f>
        <v>89863</v>
      </c>
      <c r="E30" s="6">
        <f>ROUND(IF($A$9="Alimentation, boissons et tabacs",VLOOKUP($A30,OUTIL!$E:$J,E$1,FALSE),IF($A$9="Demi produits",VLOOKUP($A30,OUTIL!$M:$R,E$1,FALSE),IF($A$9="Energie  et  lubrifiants",VLOOKUP($A30,OUTIL!$U:$Z,E$1,FALSE),IF($A$9="Or industriel",VLOOKUP($A30,OUTIL!$AC:$AH,E$1,FALSE),IF($A$9="Produits bruts d'origine animale et vegetale",VLOOKUP($A30,OUTIL!$AK:$AP,E$1,FALSE),IF($A$9="Produits bruts d'origine minerale",VLOOKUP($A30,OUTIL!$AS:$AX,E$1,FALSE),IF($A$9="Produits finis de consommation",VLOOKUP($A30,OUTIL!$BA:$BF,E$1,FALSE),IF($A$9="Produits finis d'equipement agricole",VLOOKUP($A30,OUTIL!$BI:$BN,E$1,FALSE),IF($A$9="Produits finis d'equipement industriel",VLOOKUP($A30,OUTIL!$BQ:$BV,E$1,FALSE),"Ahmadovitch")))))))))/1000,0)</f>
        <v>1109</v>
      </c>
      <c r="F30" s="6">
        <f>ROUND(IF($A$9="Alimentation, boissons et tabacs",VLOOKUP($A30,OUTIL!$E:$J,F$1,FALSE),IF($A$9="Demi produits",VLOOKUP($A30,OUTIL!$M:$R,F$1,FALSE),IF($A$9="Energie  et  lubrifiants",VLOOKUP($A30,OUTIL!$U:$Z,F$1,FALSE),IF($A$9="Or industriel",VLOOKUP($A30,OUTIL!$AC:$AH,F$1,FALSE),IF($A$9="Produits bruts d'origine animale et vegetale",VLOOKUP($A30,OUTIL!$AK:$AP,F$1,FALSE),IF($A$9="Produits bruts d'origine minerale",VLOOKUP($A30,OUTIL!$AS:$AX,F$1,FALSE),IF($A$9="Produits finis de consommation",VLOOKUP($A30,OUTIL!$BA:$BF,F$1,FALSE),IF($A$9="Produits finis d'equipement agricole",VLOOKUP($A30,OUTIL!$BI:$BN,F$1,FALSE),IF($A$9="Produits finis d'equipement industriel",VLOOKUP($A30,OUTIL!$BQ:$BV,F$1,FALSE),"Ahmadovitch")))))))))/1000,0)</f>
        <v>63749</v>
      </c>
    </row>
    <row r="31" spans="1:6" ht="16.5" x14ac:dyDescent="0.3">
      <c r="A31">
        <v>22</v>
      </c>
      <c r="B31" s="5" t="str">
        <f>IF($A$9="Alimentation, boissons et tabacs",VLOOKUP(VLOOKUP($A31,OUTIL!$E:$J,B$1,FALSE),REF!$K:$L,2,FALSE),IF($A$9="Demi produits",VLOOKUP(VLOOKUP($A31,OUTIL!$M:$R,B$1,FALSE),REF!$N:$O,2,FALSE),IF($A$9="Energie  et  lubrifiants",VLOOKUP(VLOOKUP($A31,OUTIL!$U:$Z,B$1,FALSE),REF!$Z:$AA,2,FALSE),IF($A$9="Or industriel",VLOOKUP(VLOOKUP($A31,OUTIL!$AC:$AH,B$1,FALSE),REF!$AC:$AD,2,FALSE),IF($A$9="Produits bruts d'origine animale et vegetale",VLOOKUP(VLOOKUP($A31,OUTIL!$AK:$AP,B$1,FALSE),REF!$Q:$R,2,FALSE),IF($A$9="Produits bruts d'origine minerale",VLOOKUP(VLOOKUP($A31,OUTIL!$AS:$AX,B$1,FALSE),REF!$AF:$AG,2,FALSE),IF($A$9="Produits finis de consommation",VLOOKUP(VLOOKUP($A31,OUTIL!$BA:$BF,B$1,FALSE),REF!$T:$U,2,FALSE),IF($A$9="Produits finis d'equipement agricole",VLOOKUP(VLOOKUP($A31,OUTIL!$BI:$BN,B$1,FALSE),REF!$AI:$AJ,2,FALSE),IF($A$9="Produits finis d'equipement industriel",VLOOKUP(VLOOKUP($A31,OUTIL!$BQ:$BV,B$1,FALSE),REF!$W:$X,2,FALSE),"Ahmadovitch")))))))))</f>
        <v>Conserves de fruits et confitures</v>
      </c>
      <c r="C31" s="6">
        <f>ROUND(IF($A$9="Alimentation, boissons et tabacs",VLOOKUP($A31,OUTIL!$E:$J,C$1,FALSE),IF($A$9="Demi produits",VLOOKUP($A31,OUTIL!$M:$R,C$1,FALSE),IF($A$9="Energie  et  lubrifiants",VLOOKUP($A31,OUTIL!$U:$Z,C$1,FALSE),IF($A$9="Or industriel",VLOOKUP($A31,OUTIL!$AC:$AH,C$1,FALSE),IF($A$9="Produits bruts d'origine animale et vegetale",VLOOKUP($A31,OUTIL!$AK:$AP,C$1,FALSE),IF($A$9="Produits bruts d'origine minerale",VLOOKUP($A31,OUTIL!$AS:$AX,C$1,FALSE),IF($A$9="Produits finis de consommation",VLOOKUP($A31,OUTIL!$BA:$BF,C$1,FALSE),IF($A$9="Produits finis d'equipement agricole",VLOOKUP($A31,OUTIL!$BI:$BN,C$1,FALSE),IF($A$9="Produits finis d'equipement industriel",VLOOKUP($A31,OUTIL!$BQ:$BV,C$1,FALSE),"Ahmadovitch")))))))))/1000,0)</f>
        <v>4303</v>
      </c>
      <c r="D31" s="6">
        <f>ROUND(IF($A$9="Alimentation, boissons et tabacs",VLOOKUP($A31,OUTIL!$E:$J,D$1,FALSE),IF($A$9="Demi produits",VLOOKUP($A31,OUTIL!$M:$R,D$1,FALSE),IF($A$9="Energie  et  lubrifiants",VLOOKUP($A31,OUTIL!$U:$Z,D$1,FALSE),IF($A$9="Or industriel",VLOOKUP($A31,OUTIL!$AC:$AH,D$1,FALSE),IF($A$9="Produits bruts d'origine animale et vegetale",VLOOKUP($A31,OUTIL!$AK:$AP,D$1,FALSE),IF($A$9="Produits bruts d'origine minerale",VLOOKUP($A31,OUTIL!$AS:$AX,D$1,FALSE),IF($A$9="Produits finis de consommation",VLOOKUP($A31,OUTIL!$BA:$BF,D$1,FALSE),IF($A$9="Produits finis d'equipement agricole",VLOOKUP($A31,OUTIL!$BI:$BN,D$1,FALSE),IF($A$9="Produits finis d'equipement industriel",VLOOKUP($A31,OUTIL!$BQ:$BV,D$1,FALSE),"Ahmadovitch")))))))))/1000,0)</f>
        <v>85447</v>
      </c>
      <c r="E31" s="6">
        <f>ROUND(IF($A$9="Alimentation, boissons et tabacs",VLOOKUP($A31,OUTIL!$E:$J,E$1,FALSE),IF($A$9="Demi produits",VLOOKUP($A31,OUTIL!$M:$R,E$1,FALSE),IF($A$9="Energie  et  lubrifiants",VLOOKUP($A31,OUTIL!$U:$Z,E$1,FALSE),IF($A$9="Or industriel",VLOOKUP($A31,OUTIL!$AC:$AH,E$1,FALSE),IF($A$9="Produits bruts d'origine animale et vegetale",VLOOKUP($A31,OUTIL!$AK:$AP,E$1,FALSE),IF($A$9="Produits bruts d'origine minerale",VLOOKUP($A31,OUTIL!$AS:$AX,E$1,FALSE),IF($A$9="Produits finis de consommation",VLOOKUP($A31,OUTIL!$BA:$BF,E$1,FALSE),IF($A$9="Produits finis d'equipement agricole",VLOOKUP($A31,OUTIL!$BI:$BN,E$1,FALSE),IF($A$9="Produits finis d'equipement industriel",VLOOKUP($A31,OUTIL!$BQ:$BV,E$1,FALSE),"Ahmadovitch")))))))))/1000,0)</f>
        <v>3871</v>
      </c>
      <c r="F31" s="6">
        <f>ROUND(IF($A$9="Alimentation, boissons et tabacs",VLOOKUP($A31,OUTIL!$E:$J,F$1,FALSE),IF($A$9="Demi produits",VLOOKUP($A31,OUTIL!$M:$R,F$1,FALSE),IF($A$9="Energie  et  lubrifiants",VLOOKUP($A31,OUTIL!$U:$Z,F$1,FALSE),IF($A$9="Or industriel",VLOOKUP($A31,OUTIL!$AC:$AH,F$1,FALSE),IF($A$9="Produits bruts d'origine animale et vegetale",VLOOKUP($A31,OUTIL!$AK:$AP,F$1,FALSE),IF($A$9="Produits bruts d'origine minerale",VLOOKUP($A31,OUTIL!$AS:$AX,F$1,FALSE),IF($A$9="Produits finis de consommation",VLOOKUP($A31,OUTIL!$BA:$BF,F$1,FALSE),IF($A$9="Produits finis d'equipement agricole",VLOOKUP($A31,OUTIL!$BI:$BN,F$1,FALSE),IF($A$9="Produits finis d'equipement industriel",VLOOKUP($A31,OUTIL!$BQ:$BV,F$1,FALSE),"Ahmadovitch")))))))))/1000,0)</f>
        <v>79492</v>
      </c>
    </row>
    <row r="32" spans="1:6" ht="16.5" x14ac:dyDescent="0.3">
      <c r="A32">
        <v>23</v>
      </c>
      <c r="B32" s="5" t="str">
        <f>IF($A$9="Alimentation, boissons et tabacs",VLOOKUP(VLOOKUP($A32,OUTIL!$E:$J,B$1,FALSE),REF!$K:$L,2,FALSE),IF($A$9="Demi produits",VLOOKUP(VLOOKUP($A32,OUTIL!$M:$R,B$1,FALSE),REF!$N:$O,2,FALSE),IF($A$9="Energie  et  lubrifiants",VLOOKUP(VLOOKUP($A32,OUTIL!$U:$Z,B$1,FALSE),REF!$Z:$AA,2,FALSE),IF($A$9="Or industriel",VLOOKUP(VLOOKUP($A32,OUTIL!$AC:$AH,B$1,FALSE),REF!$AC:$AD,2,FALSE),IF($A$9="Produits bruts d'origine animale et vegetale",VLOOKUP(VLOOKUP($A32,OUTIL!$AK:$AP,B$1,FALSE),REF!$Q:$R,2,FALSE),IF($A$9="Produits bruts d'origine minerale",VLOOKUP(VLOOKUP($A32,OUTIL!$AS:$AX,B$1,FALSE),REF!$AF:$AG,2,FALSE),IF($A$9="Produits finis de consommation",VLOOKUP(VLOOKUP($A32,OUTIL!$BA:$BF,B$1,FALSE),REF!$T:$U,2,FALSE),IF($A$9="Produits finis d'equipement agricole",VLOOKUP(VLOOKUP($A32,OUTIL!$BI:$BN,B$1,FALSE),REF!$AI:$AJ,2,FALSE),IF($A$9="Produits finis d'equipement industriel",VLOOKUP(VLOOKUP($A32,OUTIL!$BQ:$BV,B$1,FALSE),REF!$W:$X,2,FALSE),"Ahmadovitch")))))))))</f>
        <v>Fromage</v>
      </c>
      <c r="C32" s="6">
        <f>ROUND(IF($A$9="Alimentation, boissons et tabacs",VLOOKUP($A32,OUTIL!$E:$J,C$1,FALSE),IF($A$9="Demi produits",VLOOKUP($A32,OUTIL!$M:$R,C$1,FALSE),IF($A$9="Energie  et  lubrifiants",VLOOKUP($A32,OUTIL!$U:$Z,C$1,FALSE),IF($A$9="Or industriel",VLOOKUP($A32,OUTIL!$AC:$AH,C$1,FALSE),IF($A$9="Produits bruts d'origine animale et vegetale",VLOOKUP($A32,OUTIL!$AK:$AP,C$1,FALSE),IF($A$9="Produits bruts d'origine minerale",VLOOKUP($A32,OUTIL!$AS:$AX,C$1,FALSE),IF($A$9="Produits finis de consommation",VLOOKUP($A32,OUTIL!$BA:$BF,C$1,FALSE),IF($A$9="Produits finis d'equipement agricole",VLOOKUP($A32,OUTIL!$BI:$BN,C$1,FALSE),IF($A$9="Produits finis d'equipement industriel",VLOOKUP($A32,OUTIL!$BQ:$BV,C$1,FALSE),"Ahmadovitch")))))))))/1000,0)</f>
        <v>1796</v>
      </c>
      <c r="D32" s="6">
        <f>ROUND(IF($A$9="Alimentation, boissons et tabacs",VLOOKUP($A32,OUTIL!$E:$J,D$1,FALSE),IF($A$9="Demi produits",VLOOKUP($A32,OUTIL!$M:$R,D$1,FALSE),IF($A$9="Energie  et  lubrifiants",VLOOKUP($A32,OUTIL!$U:$Z,D$1,FALSE),IF($A$9="Or industriel",VLOOKUP($A32,OUTIL!$AC:$AH,D$1,FALSE),IF($A$9="Produits bruts d'origine animale et vegetale",VLOOKUP($A32,OUTIL!$AK:$AP,D$1,FALSE),IF($A$9="Produits bruts d'origine minerale",VLOOKUP($A32,OUTIL!$AS:$AX,D$1,FALSE),IF($A$9="Produits finis de consommation",VLOOKUP($A32,OUTIL!$BA:$BF,D$1,FALSE),IF($A$9="Produits finis d'equipement agricole",VLOOKUP($A32,OUTIL!$BI:$BN,D$1,FALSE),IF($A$9="Produits finis d'equipement industriel",VLOOKUP($A32,OUTIL!$BQ:$BV,D$1,FALSE),"Ahmadovitch")))))))))/1000,0)</f>
        <v>79940</v>
      </c>
      <c r="E32" s="6">
        <f>ROUND(IF($A$9="Alimentation, boissons et tabacs",VLOOKUP($A32,OUTIL!$E:$J,E$1,FALSE),IF($A$9="Demi produits",VLOOKUP($A32,OUTIL!$M:$R,E$1,FALSE),IF($A$9="Energie  et  lubrifiants",VLOOKUP($A32,OUTIL!$U:$Z,E$1,FALSE),IF($A$9="Or industriel",VLOOKUP($A32,OUTIL!$AC:$AH,E$1,FALSE),IF($A$9="Produits bruts d'origine animale et vegetale",VLOOKUP($A32,OUTIL!$AK:$AP,E$1,FALSE),IF($A$9="Produits bruts d'origine minerale",VLOOKUP($A32,OUTIL!$AS:$AX,E$1,FALSE),IF($A$9="Produits finis de consommation",VLOOKUP($A32,OUTIL!$BA:$BF,E$1,FALSE),IF($A$9="Produits finis d'equipement agricole",VLOOKUP($A32,OUTIL!$BI:$BN,E$1,FALSE),IF($A$9="Produits finis d'equipement industriel",VLOOKUP($A32,OUTIL!$BQ:$BV,E$1,FALSE),"Ahmadovitch")))))))))/1000,0)</f>
        <v>2573</v>
      </c>
      <c r="F32" s="6">
        <f>ROUND(IF($A$9="Alimentation, boissons et tabacs",VLOOKUP($A32,OUTIL!$E:$J,F$1,FALSE),IF($A$9="Demi produits",VLOOKUP($A32,OUTIL!$M:$R,F$1,FALSE),IF($A$9="Energie  et  lubrifiants",VLOOKUP($A32,OUTIL!$U:$Z,F$1,FALSE),IF($A$9="Or industriel",VLOOKUP($A32,OUTIL!$AC:$AH,F$1,FALSE),IF($A$9="Produits bruts d'origine animale et vegetale",VLOOKUP($A32,OUTIL!$AK:$AP,F$1,FALSE),IF($A$9="Produits bruts d'origine minerale",VLOOKUP($A32,OUTIL!$AS:$AX,F$1,FALSE),IF($A$9="Produits finis de consommation",VLOOKUP($A32,OUTIL!$BA:$BF,F$1,FALSE),IF($A$9="Produits finis d'equipement agricole",VLOOKUP($A32,OUTIL!$BI:$BN,F$1,FALSE),IF($A$9="Produits finis d'equipement industriel",VLOOKUP($A32,OUTIL!$BQ:$BV,F$1,FALSE),"Ahmadovitch")))))))))/1000,0)</f>
        <v>127996</v>
      </c>
    </row>
    <row r="33" spans="1:6" ht="16.5" x14ac:dyDescent="0.3">
      <c r="A33">
        <v>24</v>
      </c>
      <c r="B33" s="5" t="str">
        <f>IF($A$9="Alimentation, boissons et tabacs",VLOOKUP(VLOOKUP($A33,OUTIL!$E:$J,B$1,FALSE),REF!$K:$L,2,FALSE),IF($A$9="Demi produits",VLOOKUP(VLOOKUP($A33,OUTIL!$M:$R,B$1,FALSE),REF!$N:$O,2,FALSE),IF($A$9="Energie  et  lubrifiants",VLOOKUP(VLOOKUP($A33,OUTIL!$U:$Z,B$1,FALSE),REF!$Z:$AA,2,FALSE),IF($A$9="Or industriel",VLOOKUP(VLOOKUP($A33,OUTIL!$AC:$AH,B$1,FALSE),REF!$AC:$AD,2,FALSE),IF($A$9="Produits bruts d'origine animale et vegetale",VLOOKUP(VLOOKUP($A33,OUTIL!$AK:$AP,B$1,FALSE),REF!$Q:$R,2,FALSE),IF($A$9="Produits bruts d'origine minerale",VLOOKUP(VLOOKUP($A33,OUTIL!$AS:$AX,B$1,FALSE),REF!$AF:$AG,2,FALSE),IF($A$9="Produits finis de consommation",VLOOKUP(VLOOKUP($A33,OUTIL!$BA:$BF,B$1,FALSE),REF!$T:$U,2,FALSE),IF($A$9="Produits finis d'equipement agricole",VLOOKUP(VLOOKUP($A33,OUTIL!$BI:$BN,B$1,FALSE),REF!$AI:$AJ,2,FALSE),IF($A$9="Produits finis d'equipement industriel",VLOOKUP(VLOOKUP($A33,OUTIL!$BQ:$BV,B$1,FALSE),REF!$W:$X,2,FALSE),"Ahmadovitch")))))))))</f>
        <v>Préparations à base de sucre</v>
      </c>
      <c r="C33" s="6">
        <f>ROUND(IF($A$9="Alimentation, boissons et tabacs",VLOOKUP($A33,OUTIL!$E:$J,C$1,FALSE),IF($A$9="Demi produits",VLOOKUP($A33,OUTIL!$M:$R,C$1,FALSE),IF($A$9="Energie  et  lubrifiants",VLOOKUP($A33,OUTIL!$U:$Z,C$1,FALSE),IF($A$9="Or industriel",VLOOKUP($A33,OUTIL!$AC:$AH,C$1,FALSE),IF($A$9="Produits bruts d'origine animale et vegetale",VLOOKUP($A33,OUTIL!$AK:$AP,C$1,FALSE),IF($A$9="Produits bruts d'origine minerale",VLOOKUP($A33,OUTIL!$AS:$AX,C$1,FALSE),IF($A$9="Produits finis de consommation",VLOOKUP($A33,OUTIL!$BA:$BF,C$1,FALSE),IF($A$9="Produits finis d'equipement agricole",VLOOKUP($A33,OUTIL!$BI:$BN,C$1,FALSE),IF($A$9="Produits finis d'equipement industriel",VLOOKUP($A33,OUTIL!$BQ:$BV,C$1,FALSE),"Ahmadovitch")))))))))/1000,0)</f>
        <v>8667</v>
      </c>
      <c r="D33" s="6">
        <f>ROUND(IF($A$9="Alimentation, boissons et tabacs",VLOOKUP($A33,OUTIL!$E:$J,D$1,FALSE),IF($A$9="Demi produits",VLOOKUP($A33,OUTIL!$M:$R,D$1,FALSE),IF($A$9="Energie  et  lubrifiants",VLOOKUP($A33,OUTIL!$U:$Z,D$1,FALSE),IF($A$9="Or industriel",VLOOKUP($A33,OUTIL!$AC:$AH,D$1,FALSE),IF($A$9="Produits bruts d'origine animale et vegetale",VLOOKUP($A33,OUTIL!$AK:$AP,D$1,FALSE),IF($A$9="Produits bruts d'origine minerale",VLOOKUP($A33,OUTIL!$AS:$AX,D$1,FALSE),IF($A$9="Produits finis de consommation",VLOOKUP($A33,OUTIL!$BA:$BF,D$1,FALSE),IF($A$9="Produits finis d'equipement agricole",VLOOKUP($A33,OUTIL!$BI:$BN,D$1,FALSE),IF($A$9="Produits finis d'equipement industriel",VLOOKUP($A33,OUTIL!$BQ:$BV,D$1,FALSE),"Ahmadovitch")))))))))/1000,0)</f>
        <v>78173</v>
      </c>
      <c r="E33" s="6">
        <f>ROUND(IF($A$9="Alimentation, boissons et tabacs",VLOOKUP($A33,OUTIL!$E:$J,E$1,FALSE),IF($A$9="Demi produits",VLOOKUP($A33,OUTIL!$M:$R,E$1,FALSE),IF($A$9="Energie  et  lubrifiants",VLOOKUP($A33,OUTIL!$U:$Z,E$1,FALSE),IF($A$9="Or industriel",VLOOKUP($A33,OUTIL!$AC:$AH,E$1,FALSE),IF($A$9="Produits bruts d'origine animale et vegetale",VLOOKUP($A33,OUTIL!$AK:$AP,E$1,FALSE),IF($A$9="Produits bruts d'origine minerale",VLOOKUP($A33,OUTIL!$AS:$AX,E$1,FALSE),IF($A$9="Produits finis de consommation",VLOOKUP($A33,OUTIL!$BA:$BF,E$1,FALSE),IF($A$9="Produits finis d'equipement agricole",VLOOKUP($A33,OUTIL!$BI:$BN,E$1,FALSE),IF($A$9="Produits finis d'equipement industriel",VLOOKUP($A33,OUTIL!$BQ:$BV,E$1,FALSE),"Ahmadovitch")))))))))/1000,0)</f>
        <v>16775</v>
      </c>
      <c r="F33" s="6">
        <f>ROUND(IF($A$9="Alimentation, boissons et tabacs",VLOOKUP($A33,OUTIL!$E:$J,F$1,FALSE),IF($A$9="Demi produits",VLOOKUP($A33,OUTIL!$M:$R,F$1,FALSE),IF($A$9="Energie  et  lubrifiants",VLOOKUP($A33,OUTIL!$U:$Z,F$1,FALSE),IF($A$9="Or industriel",VLOOKUP($A33,OUTIL!$AC:$AH,F$1,FALSE),IF($A$9="Produits bruts d'origine animale et vegetale",VLOOKUP($A33,OUTIL!$AK:$AP,F$1,FALSE),IF($A$9="Produits bruts d'origine minerale",VLOOKUP($A33,OUTIL!$AS:$AX,F$1,FALSE),IF($A$9="Produits finis de consommation",VLOOKUP($A33,OUTIL!$BA:$BF,F$1,FALSE),IF($A$9="Produits finis d'equipement agricole",VLOOKUP($A33,OUTIL!$BI:$BN,F$1,FALSE),IF($A$9="Produits finis d'equipement industriel",VLOOKUP($A33,OUTIL!$BQ:$BV,F$1,FALSE),"Ahmadovitch")))))))))/1000,0)</f>
        <v>98877</v>
      </c>
    </row>
    <row r="34" spans="1:6" ht="16.5" x14ac:dyDescent="0.3">
      <c r="A34">
        <v>25</v>
      </c>
      <c r="B34" s="5" t="str">
        <f>IF($A$9="Alimentation, boissons et tabacs",VLOOKUP(VLOOKUP($A34,OUTIL!$E:$J,B$1,FALSE),REF!$K:$L,2,FALSE),IF($A$9="Demi produits",VLOOKUP(VLOOKUP($A34,OUTIL!$M:$R,B$1,FALSE),REF!$N:$O,2,FALSE),IF($A$9="Energie  et  lubrifiants",VLOOKUP(VLOOKUP($A34,OUTIL!$U:$Z,B$1,FALSE),REF!$Z:$AA,2,FALSE),IF($A$9="Or industriel",VLOOKUP(VLOOKUP($A34,OUTIL!$AC:$AH,B$1,FALSE),REF!$AC:$AD,2,FALSE),IF($A$9="Produits bruts d'origine animale et vegetale",VLOOKUP(VLOOKUP($A34,OUTIL!$AK:$AP,B$1,FALSE),REF!$Q:$R,2,FALSE),IF($A$9="Produits bruts d'origine minerale",VLOOKUP(VLOOKUP($A34,OUTIL!$AS:$AX,B$1,FALSE),REF!$AF:$AG,2,FALSE),IF($A$9="Produits finis de consommation",VLOOKUP(VLOOKUP($A34,OUTIL!$BA:$BF,B$1,FALSE),REF!$T:$U,2,FALSE),IF($A$9="Produits finis d'equipement agricole",VLOOKUP(VLOOKUP($A34,OUTIL!$BI:$BN,B$1,FALSE),REF!$AI:$AJ,2,FALSE),IF($A$9="Produits finis d'equipement industriel",VLOOKUP(VLOOKUP($A34,OUTIL!$BQ:$BV,B$1,FALSE),REF!$W:$X,2,FALSE),"Ahmadovitch")))))))))</f>
        <v>Epices</v>
      </c>
      <c r="C34" s="6">
        <f>ROUND(IF($A$9="Alimentation, boissons et tabacs",VLOOKUP($A34,OUTIL!$E:$J,C$1,FALSE),IF($A$9="Demi produits",VLOOKUP($A34,OUTIL!$M:$R,C$1,FALSE),IF($A$9="Energie  et  lubrifiants",VLOOKUP($A34,OUTIL!$U:$Z,C$1,FALSE),IF($A$9="Or industriel",VLOOKUP($A34,OUTIL!$AC:$AH,C$1,FALSE),IF($A$9="Produits bruts d'origine animale et vegetale",VLOOKUP($A34,OUTIL!$AK:$AP,C$1,FALSE),IF($A$9="Produits bruts d'origine minerale",VLOOKUP($A34,OUTIL!$AS:$AX,C$1,FALSE),IF($A$9="Produits finis de consommation",VLOOKUP($A34,OUTIL!$BA:$BF,C$1,FALSE),IF($A$9="Produits finis d'equipement agricole",VLOOKUP($A34,OUTIL!$BI:$BN,C$1,FALSE),IF($A$9="Produits finis d'equipement industriel",VLOOKUP($A34,OUTIL!$BQ:$BV,C$1,FALSE),"Ahmadovitch")))))))))/1000,0)</f>
        <v>2910</v>
      </c>
      <c r="D34" s="6">
        <f>ROUND(IF($A$9="Alimentation, boissons et tabacs",VLOOKUP($A34,OUTIL!$E:$J,D$1,FALSE),IF($A$9="Demi produits",VLOOKUP($A34,OUTIL!$M:$R,D$1,FALSE),IF($A$9="Energie  et  lubrifiants",VLOOKUP($A34,OUTIL!$U:$Z,D$1,FALSE),IF($A$9="Or industriel",VLOOKUP($A34,OUTIL!$AC:$AH,D$1,FALSE),IF($A$9="Produits bruts d'origine animale et vegetale",VLOOKUP($A34,OUTIL!$AK:$AP,D$1,FALSE),IF($A$9="Produits bruts d'origine minerale",VLOOKUP($A34,OUTIL!$AS:$AX,D$1,FALSE),IF($A$9="Produits finis de consommation",VLOOKUP($A34,OUTIL!$BA:$BF,D$1,FALSE),IF($A$9="Produits finis d'equipement agricole",VLOOKUP($A34,OUTIL!$BI:$BN,D$1,FALSE),IF($A$9="Produits finis d'equipement industriel",VLOOKUP($A34,OUTIL!$BQ:$BV,D$1,FALSE),"Ahmadovitch")))))))))/1000,0)</f>
        <v>65912</v>
      </c>
      <c r="E34" s="6">
        <f>ROUND(IF($A$9="Alimentation, boissons et tabacs",VLOOKUP($A34,OUTIL!$E:$J,E$1,FALSE),IF($A$9="Demi produits",VLOOKUP($A34,OUTIL!$M:$R,E$1,FALSE),IF($A$9="Energie  et  lubrifiants",VLOOKUP($A34,OUTIL!$U:$Z,E$1,FALSE),IF($A$9="Or industriel",VLOOKUP($A34,OUTIL!$AC:$AH,E$1,FALSE),IF($A$9="Produits bruts d'origine animale et vegetale",VLOOKUP($A34,OUTIL!$AK:$AP,E$1,FALSE),IF($A$9="Produits bruts d'origine minerale",VLOOKUP($A34,OUTIL!$AS:$AX,E$1,FALSE),IF($A$9="Produits finis de consommation",VLOOKUP($A34,OUTIL!$BA:$BF,E$1,FALSE),IF($A$9="Produits finis d'equipement agricole",VLOOKUP($A34,OUTIL!$BI:$BN,E$1,FALSE),IF($A$9="Produits finis d'equipement industriel",VLOOKUP($A34,OUTIL!$BQ:$BV,E$1,FALSE),"Ahmadovitch")))))))))/1000,0)</f>
        <v>2743</v>
      </c>
      <c r="F34" s="6">
        <f>ROUND(IF($A$9="Alimentation, boissons et tabacs",VLOOKUP($A34,OUTIL!$E:$J,F$1,FALSE),IF($A$9="Demi produits",VLOOKUP($A34,OUTIL!$M:$R,F$1,FALSE),IF($A$9="Energie  et  lubrifiants",VLOOKUP($A34,OUTIL!$U:$Z,F$1,FALSE),IF($A$9="Or industriel",VLOOKUP($A34,OUTIL!$AC:$AH,F$1,FALSE),IF($A$9="Produits bruts d'origine animale et vegetale",VLOOKUP($A34,OUTIL!$AK:$AP,F$1,FALSE),IF($A$9="Produits bruts d'origine minerale",VLOOKUP($A34,OUTIL!$AS:$AX,F$1,FALSE),IF($A$9="Produits finis de consommation",VLOOKUP($A34,OUTIL!$BA:$BF,F$1,FALSE),IF($A$9="Produits finis d'equipement agricole",VLOOKUP($A34,OUTIL!$BI:$BN,F$1,FALSE),IF($A$9="Produits finis d'equipement industriel",VLOOKUP($A34,OUTIL!$BQ:$BV,F$1,FALSE),"Ahmadovitch")))))))))/1000,0)</f>
        <v>70135</v>
      </c>
    </row>
    <row r="35" spans="1:6" ht="16.5" x14ac:dyDescent="0.3">
      <c r="A35">
        <v>26</v>
      </c>
      <c r="B35" s="5" t="str">
        <f>IF($A$9="Alimentation, boissons et tabacs",VLOOKUP(VLOOKUP($A35,OUTIL!$E:$J,B$1,FALSE),REF!$K:$L,2,FALSE),IF($A$9="Demi produits",VLOOKUP(VLOOKUP($A35,OUTIL!$M:$R,B$1,FALSE),REF!$N:$O,2,FALSE),IF($A$9="Energie  et  lubrifiants",VLOOKUP(VLOOKUP($A35,OUTIL!$U:$Z,B$1,FALSE),REF!$Z:$AA,2,FALSE),IF($A$9="Or industriel",VLOOKUP(VLOOKUP($A35,OUTIL!$AC:$AH,B$1,FALSE),REF!$AC:$AD,2,FALSE),IF($A$9="Produits bruts d'origine animale et vegetale",VLOOKUP(VLOOKUP($A35,OUTIL!$AK:$AP,B$1,FALSE),REF!$Q:$R,2,FALSE),IF($A$9="Produits bruts d'origine minerale",VLOOKUP(VLOOKUP($A35,OUTIL!$AS:$AX,B$1,FALSE),REF!$AF:$AG,2,FALSE),IF($A$9="Produits finis de consommation",VLOOKUP(VLOOKUP($A35,OUTIL!$BA:$BF,B$1,FALSE),REF!$T:$U,2,FALSE),IF($A$9="Produits finis d'equipement agricole",VLOOKUP(VLOOKUP($A35,OUTIL!$BI:$BN,B$1,FALSE),REF!$AI:$AJ,2,FALSE),IF($A$9="Produits finis d'equipement industriel",VLOOKUP(VLOOKUP($A35,OUTIL!$BQ:$BV,B$1,FALSE),REF!$W:$X,2,FALSE),"Ahmadovitch")))))))))</f>
        <v>Café</v>
      </c>
      <c r="C35" s="6">
        <f>ROUND(IF($A$9="Alimentation, boissons et tabacs",VLOOKUP($A35,OUTIL!$E:$J,C$1,FALSE),IF($A$9="Demi produits",VLOOKUP($A35,OUTIL!$M:$R,C$1,FALSE),IF($A$9="Energie  et  lubrifiants",VLOOKUP($A35,OUTIL!$U:$Z,C$1,FALSE),IF($A$9="Or industriel",VLOOKUP($A35,OUTIL!$AC:$AH,C$1,FALSE),IF($A$9="Produits bruts d'origine animale et vegetale",VLOOKUP($A35,OUTIL!$AK:$AP,C$1,FALSE),IF($A$9="Produits bruts d'origine minerale",VLOOKUP($A35,OUTIL!$AS:$AX,C$1,FALSE),IF($A$9="Produits finis de consommation",VLOOKUP($A35,OUTIL!$BA:$BF,C$1,FALSE),IF($A$9="Produits finis d'equipement agricole",VLOOKUP($A35,OUTIL!$BI:$BN,C$1,FALSE),IF($A$9="Produits finis d'equipement industriel",VLOOKUP($A35,OUTIL!$BQ:$BV,C$1,FALSE),"Ahmadovitch")))))))))/1000,0)</f>
        <v>279</v>
      </c>
      <c r="D35" s="6">
        <f>ROUND(IF($A$9="Alimentation, boissons et tabacs",VLOOKUP($A35,OUTIL!$E:$J,D$1,FALSE),IF($A$9="Demi produits",VLOOKUP($A35,OUTIL!$M:$R,D$1,FALSE),IF($A$9="Energie  et  lubrifiants",VLOOKUP($A35,OUTIL!$U:$Z,D$1,FALSE),IF($A$9="Or industriel",VLOOKUP($A35,OUTIL!$AC:$AH,D$1,FALSE),IF($A$9="Produits bruts d'origine animale et vegetale",VLOOKUP($A35,OUTIL!$AK:$AP,D$1,FALSE),IF($A$9="Produits bruts d'origine minerale",VLOOKUP($A35,OUTIL!$AS:$AX,D$1,FALSE),IF($A$9="Produits finis de consommation",VLOOKUP($A35,OUTIL!$BA:$BF,D$1,FALSE),IF($A$9="Produits finis d'equipement agricole",VLOOKUP($A35,OUTIL!$BI:$BN,D$1,FALSE),IF($A$9="Produits finis d'equipement industriel",VLOOKUP($A35,OUTIL!$BQ:$BV,D$1,FALSE),"Ahmadovitch")))))))))/1000,0)</f>
        <v>62476</v>
      </c>
      <c r="E35" s="6">
        <f>ROUND(IF($A$9="Alimentation, boissons et tabacs",VLOOKUP($A35,OUTIL!$E:$J,E$1,FALSE),IF($A$9="Demi produits",VLOOKUP($A35,OUTIL!$M:$R,E$1,FALSE),IF($A$9="Energie  et  lubrifiants",VLOOKUP($A35,OUTIL!$U:$Z,E$1,FALSE),IF($A$9="Or industriel",VLOOKUP($A35,OUTIL!$AC:$AH,E$1,FALSE),IF($A$9="Produits bruts d'origine animale et vegetale",VLOOKUP($A35,OUTIL!$AK:$AP,E$1,FALSE),IF($A$9="Produits bruts d'origine minerale",VLOOKUP($A35,OUTIL!$AS:$AX,E$1,FALSE),IF($A$9="Produits finis de consommation",VLOOKUP($A35,OUTIL!$BA:$BF,E$1,FALSE),IF($A$9="Produits finis d'equipement agricole",VLOOKUP($A35,OUTIL!$BI:$BN,E$1,FALSE),IF($A$9="Produits finis d'equipement industriel",VLOOKUP($A35,OUTIL!$BQ:$BV,E$1,FALSE),"Ahmadovitch")))))))))/1000,0)</f>
        <v>155</v>
      </c>
      <c r="F35" s="6">
        <f>ROUND(IF($A$9="Alimentation, boissons et tabacs",VLOOKUP($A35,OUTIL!$E:$J,F$1,FALSE),IF($A$9="Demi produits",VLOOKUP($A35,OUTIL!$M:$R,F$1,FALSE),IF($A$9="Energie  et  lubrifiants",VLOOKUP($A35,OUTIL!$U:$Z,F$1,FALSE),IF($A$9="Or industriel",VLOOKUP($A35,OUTIL!$AC:$AH,F$1,FALSE),IF($A$9="Produits bruts d'origine animale et vegetale",VLOOKUP($A35,OUTIL!$AK:$AP,F$1,FALSE),IF($A$9="Produits bruts d'origine minerale",VLOOKUP($A35,OUTIL!$AS:$AX,F$1,FALSE),IF($A$9="Produits finis de consommation",VLOOKUP($A35,OUTIL!$BA:$BF,F$1,FALSE),IF($A$9="Produits finis d'equipement agricole",VLOOKUP($A35,OUTIL!$BI:$BN,F$1,FALSE),IF($A$9="Produits finis d'equipement industriel",VLOOKUP($A35,OUTIL!$BQ:$BV,F$1,FALSE),"Ahmadovitch")))))))))/1000,0)</f>
        <v>25287</v>
      </c>
    </row>
    <row r="36" spans="1:6" ht="16.5" x14ac:dyDescent="0.3">
      <c r="A36">
        <v>27</v>
      </c>
      <c r="B36" s="5" t="str">
        <f>IF($A$9="Alimentation, boissons et tabacs",VLOOKUP(VLOOKUP($A36,OUTIL!$E:$J,B$1,FALSE),REF!$K:$L,2,FALSE),IF($A$9="Demi produits",VLOOKUP(VLOOKUP($A36,OUTIL!$M:$R,B$1,FALSE),REF!$N:$O,2,FALSE),IF($A$9="Energie  et  lubrifiants",VLOOKUP(VLOOKUP($A36,OUTIL!$U:$Z,B$1,FALSE),REF!$Z:$AA,2,FALSE),IF($A$9="Or industriel",VLOOKUP(VLOOKUP($A36,OUTIL!$AC:$AH,B$1,FALSE),REF!$AC:$AD,2,FALSE),IF($A$9="Produits bruts d'origine animale et vegetale",VLOOKUP(VLOOKUP($A36,OUTIL!$AK:$AP,B$1,FALSE),REF!$Q:$R,2,FALSE),IF($A$9="Produits bruts d'origine minerale",VLOOKUP(VLOOKUP($A36,OUTIL!$AS:$AX,B$1,FALSE),REF!$AF:$AG,2,FALSE),IF($A$9="Produits finis de consommation",VLOOKUP(VLOOKUP($A36,OUTIL!$BA:$BF,B$1,FALSE),REF!$T:$U,2,FALSE),IF($A$9="Produits finis d'equipement agricole",VLOOKUP(VLOOKUP($A36,OUTIL!$BI:$BN,B$1,FALSE),REF!$AI:$AJ,2,FALSE),IF($A$9="Produits finis d'equipement industriel",VLOOKUP(VLOOKUP($A36,OUTIL!$BQ:$BV,B$1,FALSE),REF!$W:$X,2,FALSE),"Ahmadovitch")))))))))</f>
        <v>Cacao et preparations à base de cacao</v>
      </c>
      <c r="C36" s="6">
        <f>ROUND(IF($A$9="Alimentation, boissons et tabacs",VLOOKUP($A36,OUTIL!$E:$J,C$1,FALSE),IF($A$9="Demi produits",VLOOKUP($A36,OUTIL!$M:$R,C$1,FALSE),IF($A$9="Energie  et  lubrifiants",VLOOKUP($A36,OUTIL!$U:$Z,C$1,FALSE),IF($A$9="Or industriel",VLOOKUP($A36,OUTIL!$AC:$AH,C$1,FALSE),IF($A$9="Produits bruts d'origine animale et vegetale",VLOOKUP($A36,OUTIL!$AK:$AP,C$1,FALSE),IF($A$9="Produits bruts d'origine minerale",VLOOKUP($A36,OUTIL!$AS:$AX,C$1,FALSE),IF($A$9="Produits finis de consommation",VLOOKUP($A36,OUTIL!$BA:$BF,C$1,FALSE),IF($A$9="Produits finis d'equipement agricole",VLOOKUP($A36,OUTIL!$BI:$BN,C$1,FALSE),IF($A$9="Produits finis d'equipement industriel",VLOOKUP($A36,OUTIL!$BQ:$BV,C$1,FALSE),"Ahmadovitch")))))))))/1000,0)</f>
        <v>870</v>
      </c>
      <c r="D36" s="6">
        <f>ROUND(IF($A$9="Alimentation, boissons et tabacs",VLOOKUP($A36,OUTIL!$E:$J,D$1,FALSE),IF($A$9="Demi produits",VLOOKUP($A36,OUTIL!$M:$R,D$1,FALSE),IF($A$9="Energie  et  lubrifiants",VLOOKUP($A36,OUTIL!$U:$Z,D$1,FALSE),IF($A$9="Or industriel",VLOOKUP($A36,OUTIL!$AC:$AH,D$1,FALSE),IF($A$9="Produits bruts d'origine animale et vegetale",VLOOKUP($A36,OUTIL!$AK:$AP,D$1,FALSE),IF($A$9="Produits bruts d'origine minerale",VLOOKUP($A36,OUTIL!$AS:$AX,D$1,FALSE),IF($A$9="Produits finis de consommation",VLOOKUP($A36,OUTIL!$BA:$BF,D$1,FALSE),IF($A$9="Produits finis d'equipement agricole",VLOOKUP($A36,OUTIL!$BI:$BN,D$1,FALSE),IF($A$9="Produits finis d'equipement industriel",VLOOKUP($A36,OUTIL!$BQ:$BV,D$1,FALSE),"Ahmadovitch")))))))))/1000,0)</f>
        <v>55218</v>
      </c>
      <c r="E36" s="6">
        <f>ROUND(IF($A$9="Alimentation, boissons et tabacs",VLOOKUP($A36,OUTIL!$E:$J,E$1,FALSE),IF($A$9="Demi produits",VLOOKUP($A36,OUTIL!$M:$R,E$1,FALSE),IF($A$9="Energie  et  lubrifiants",VLOOKUP($A36,OUTIL!$U:$Z,E$1,FALSE),IF($A$9="Or industriel",VLOOKUP($A36,OUTIL!$AC:$AH,E$1,FALSE),IF($A$9="Produits bruts d'origine animale et vegetale",VLOOKUP($A36,OUTIL!$AK:$AP,E$1,FALSE),IF($A$9="Produits bruts d'origine minerale",VLOOKUP($A36,OUTIL!$AS:$AX,E$1,FALSE),IF($A$9="Produits finis de consommation",VLOOKUP($A36,OUTIL!$BA:$BF,E$1,FALSE),IF($A$9="Produits finis d'equipement agricole",VLOOKUP($A36,OUTIL!$BI:$BN,E$1,FALSE),IF($A$9="Produits finis d'equipement industriel",VLOOKUP($A36,OUTIL!$BQ:$BV,E$1,FALSE),"Ahmadovitch")))))))))/1000,0)</f>
        <v>942</v>
      </c>
      <c r="F36" s="6">
        <f>ROUND(IF($A$9="Alimentation, boissons et tabacs",VLOOKUP($A36,OUTIL!$E:$J,F$1,FALSE),IF($A$9="Demi produits",VLOOKUP($A36,OUTIL!$M:$R,F$1,FALSE),IF($A$9="Energie  et  lubrifiants",VLOOKUP($A36,OUTIL!$U:$Z,F$1,FALSE),IF($A$9="Or industriel",VLOOKUP($A36,OUTIL!$AC:$AH,F$1,FALSE),IF($A$9="Produits bruts d'origine animale et vegetale",VLOOKUP($A36,OUTIL!$AK:$AP,F$1,FALSE),IF($A$9="Produits bruts d'origine minerale",VLOOKUP($A36,OUTIL!$AS:$AX,F$1,FALSE),IF($A$9="Produits finis de consommation",VLOOKUP($A36,OUTIL!$BA:$BF,F$1,FALSE),IF($A$9="Produits finis d'equipement agricole",VLOOKUP($A36,OUTIL!$BI:$BN,F$1,FALSE),IF($A$9="Produits finis d'equipement industriel",VLOOKUP($A36,OUTIL!$BQ:$BV,F$1,FALSE),"Ahmadovitch")))))))))/1000,0)</f>
        <v>48837</v>
      </c>
    </row>
    <row r="37" spans="1:6" ht="16.5" x14ac:dyDescent="0.3">
      <c r="A37">
        <v>28</v>
      </c>
      <c r="B37" s="5" t="str">
        <f>IF($A$9="Alimentation, boissons et tabacs",VLOOKUP(VLOOKUP($A37,OUTIL!$E:$J,B$1,FALSE),REF!$K:$L,2,FALSE),IF($A$9="Demi produits",VLOOKUP(VLOOKUP($A37,OUTIL!$M:$R,B$1,FALSE),REF!$N:$O,2,FALSE),IF($A$9="Energie  et  lubrifiants",VLOOKUP(VLOOKUP($A37,OUTIL!$U:$Z,B$1,FALSE),REF!$Z:$AA,2,FALSE),IF($A$9="Or industriel",VLOOKUP(VLOOKUP($A37,OUTIL!$AC:$AH,B$1,FALSE),REF!$AC:$AD,2,FALSE),IF($A$9="Produits bruts d'origine animale et vegetale",VLOOKUP(VLOOKUP($A37,OUTIL!$AK:$AP,B$1,FALSE),REF!$Q:$R,2,FALSE),IF($A$9="Produits bruts d'origine minerale",VLOOKUP(VLOOKUP($A37,OUTIL!$AS:$AX,B$1,FALSE),REF!$AF:$AG,2,FALSE),IF($A$9="Produits finis de consommation",VLOOKUP(VLOOKUP($A37,OUTIL!$BA:$BF,B$1,FALSE),REF!$T:$U,2,FALSE),IF($A$9="Produits finis d'equipement agricole",VLOOKUP(VLOOKUP($A37,OUTIL!$BI:$BN,B$1,FALSE),REF!$AI:$AJ,2,FALSE),IF($A$9="Produits finis d'equipement industriel",VLOOKUP(VLOOKUP($A37,OUTIL!$BQ:$BV,B$1,FALSE),REF!$W:$X,2,FALSE),"Ahmadovitch")))))))))</f>
        <v>Bières; vins; vermouths; et autres boissons spiritueuses</v>
      </c>
      <c r="C37" s="6">
        <f>ROUND(IF($A$9="Alimentation, boissons et tabacs",VLOOKUP($A37,OUTIL!$E:$J,C$1,FALSE),IF($A$9="Demi produits",VLOOKUP($A37,OUTIL!$M:$R,C$1,FALSE),IF($A$9="Energie  et  lubrifiants",VLOOKUP($A37,OUTIL!$U:$Z,C$1,FALSE),IF($A$9="Or industriel",VLOOKUP($A37,OUTIL!$AC:$AH,C$1,FALSE),IF($A$9="Produits bruts d'origine animale et vegetale",VLOOKUP($A37,OUTIL!$AK:$AP,C$1,FALSE),IF($A$9="Produits bruts d'origine minerale",VLOOKUP($A37,OUTIL!$AS:$AX,C$1,FALSE),IF($A$9="Produits finis de consommation",VLOOKUP($A37,OUTIL!$BA:$BF,C$1,FALSE),IF($A$9="Produits finis d'equipement agricole",VLOOKUP($A37,OUTIL!$BI:$BN,C$1,FALSE),IF($A$9="Produits finis d'equipement industriel",VLOOKUP($A37,OUTIL!$BQ:$BV,C$1,FALSE),"Ahmadovitch")))))))))/1000,0)</f>
        <v>703</v>
      </c>
      <c r="D37" s="6">
        <f>ROUND(IF($A$9="Alimentation, boissons et tabacs",VLOOKUP($A37,OUTIL!$E:$J,D$1,FALSE),IF($A$9="Demi produits",VLOOKUP($A37,OUTIL!$M:$R,D$1,FALSE),IF($A$9="Energie  et  lubrifiants",VLOOKUP($A37,OUTIL!$U:$Z,D$1,FALSE),IF($A$9="Or industriel",VLOOKUP($A37,OUTIL!$AC:$AH,D$1,FALSE),IF($A$9="Produits bruts d'origine animale et vegetale",VLOOKUP($A37,OUTIL!$AK:$AP,D$1,FALSE),IF($A$9="Produits bruts d'origine minerale",VLOOKUP($A37,OUTIL!$AS:$AX,D$1,FALSE),IF($A$9="Produits finis de consommation",VLOOKUP($A37,OUTIL!$BA:$BF,D$1,FALSE),IF($A$9="Produits finis d'equipement agricole",VLOOKUP($A37,OUTIL!$BI:$BN,D$1,FALSE),IF($A$9="Produits finis d'equipement industriel",VLOOKUP($A37,OUTIL!$BQ:$BV,D$1,FALSE),"Ahmadovitch")))))))))/1000,0)</f>
        <v>39865</v>
      </c>
      <c r="E37" s="6">
        <f>ROUND(IF($A$9="Alimentation, boissons et tabacs",VLOOKUP($A37,OUTIL!$E:$J,E$1,FALSE),IF($A$9="Demi produits",VLOOKUP($A37,OUTIL!$M:$R,E$1,FALSE),IF($A$9="Energie  et  lubrifiants",VLOOKUP($A37,OUTIL!$U:$Z,E$1,FALSE),IF($A$9="Or industriel",VLOOKUP($A37,OUTIL!$AC:$AH,E$1,FALSE),IF($A$9="Produits bruts d'origine animale et vegetale",VLOOKUP($A37,OUTIL!$AK:$AP,E$1,FALSE),IF($A$9="Produits bruts d'origine minerale",VLOOKUP($A37,OUTIL!$AS:$AX,E$1,FALSE),IF($A$9="Produits finis de consommation",VLOOKUP($A37,OUTIL!$BA:$BF,E$1,FALSE),IF($A$9="Produits finis d'equipement agricole",VLOOKUP($A37,OUTIL!$BI:$BN,E$1,FALSE),IF($A$9="Produits finis d'equipement industriel",VLOOKUP($A37,OUTIL!$BQ:$BV,E$1,FALSE),"Ahmadovitch")))))))))/1000,0)</f>
        <v>1940</v>
      </c>
      <c r="F37" s="6">
        <f>ROUND(IF($A$9="Alimentation, boissons et tabacs",VLOOKUP($A37,OUTIL!$E:$J,F$1,FALSE),IF($A$9="Demi produits",VLOOKUP($A37,OUTIL!$M:$R,F$1,FALSE),IF($A$9="Energie  et  lubrifiants",VLOOKUP($A37,OUTIL!$U:$Z,F$1,FALSE),IF($A$9="Or industriel",VLOOKUP($A37,OUTIL!$AC:$AH,F$1,FALSE),IF($A$9="Produits bruts d'origine animale et vegetale",VLOOKUP($A37,OUTIL!$AK:$AP,F$1,FALSE),IF($A$9="Produits bruts d'origine minerale",VLOOKUP($A37,OUTIL!$AS:$AX,F$1,FALSE),IF($A$9="Produits finis de consommation",VLOOKUP($A37,OUTIL!$BA:$BF,F$1,FALSE),IF($A$9="Produits finis d'equipement agricole",VLOOKUP($A37,OUTIL!$BI:$BN,F$1,FALSE),IF($A$9="Produits finis d'equipement industriel",VLOOKUP($A37,OUTIL!$BQ:$BV,F$1,FALSE),"Ahmadovitch")))))))))/1000,0)</f>
        <v>62239</v>
      </c>
    </row>
    <row r="38" spans="1:6" ht="16.5" x14ac:dyDescent="0.3">
      <c r="A38">
        <v>29</v>
      </c>
      <c r="B38" s="5" t="str">
        <f>IF($A$9="Alimentation, boissons et tabacs",VLOOKUP(VLOOKUP($A38,OUTIL!$E:$J,B$1,FALSE),REF!$K:$L,2,FALSE),IF($A$9="Demi produits",VLOOKUP(VLOOKUP($A38,OUTIL!$M:$R,B$1,FALSE),REF!$N:$O,2,FALSE),IF($A$9="Energie  et  lubrifiants",VLOOKUP(VLOOKUP($A38,OUTIL!$U:$Z,B$1,FALSE),REF!$Z:$AA,2,FALSE),IF($A$9="Or industriel",VLOOKUP(VLOOKUP($A38,OUTIL!$AC:$AH,B$1,FALSE),REF!$AC:$AD,2,FALSE),IF($A$9="Produits bruts d'origine animale et vegetale",VLOOKUP(VLOOKUP($A38,OUTIL!$AK:$AP,B$1,FALSE),REF!$Q:$R,2,FALSE),IF($A$9="Produits bruts d'origine minerale",VLOOKUP(VLOOKUP($A38,OUTIL!$AS:$AX,B$1,FALSE),REF!$AF:$AG,2,FALSE),IF($A$9="Produits finis de consommation",VLOOKUP(VLOOKUP($A38,OUTIL!$BA:$BF,B$1,FALSE),REF!$T:$U,2,FALSE),IF($A$9="Produits finis d'equipement agricole",VLOOKUP(VLOOKUP($A38,OUTIL!$BI:$BN,B$1,FALSE),REF!$AI:$AJ,2,FALSE),IF($A$9="Produits finis d'equipement industriel",VLOOKUP(VLOOKUP($A38,OUTIL!$BQ:$BV,B$1,FALSE),REF!$W:$X,2,FALSE),"Ahmadovitch")))))))))</f>
        <v>Farines, gruaux, semoules et agglomérés de céréales</v>
      </c>
      <c r="C38" s="6">
        <f>ROUND(IF($A$9="Alimentation, boissons et tabacs",VLOOKUP($A38,OUTIL!$E:$J,C$1,FALSE),IF($A$9="Demi produits",VLOOKUP($A38,OUTIL!$M:$R,C$1,FALSE),IF($A$9="Energie  et  lubrifiants",VLOOKUP($A38,OUTIL!$U:$Z,C$1,FALSE),IF($A$9="Or industriel",VLOOKUP($A38,OUTIL!$AC:$AH,C$1,FALSE),IF($A$9="Produits bruts d'origine animale et vegetale",VLOOKUP($A38,OUTIL!$AK:$AP,C$1,FALSE),IF($A$9="Produits bruts d'origine minerale",VLOOKUP($A38,OUTIL!$AS:$AX,C$1,FALSE),IF($A$9="Produits finis de consommation",VLOOKUP($A38,OUTIL!$BA:$BF,C$1,FALSE),IF($A$9="Produits finis d'equipement agricole",VLOOKUP($A38,OUTIL!$BI:$BN,C$1,FALSE),IF($A$9="Produits finis d'equipement industriel",VLOOKUP($A38,OUTIL!$BQ:$BV,C$1,FALSE),"Ahmadovitch")))))))))/1000,0)</f>
        <v>4527</v>
      </c>
      <c r="D38" s="6">
        <f>ROUND(IF($A$9="Alimentation, boissons et tabacs",VLOOKUP($A38,OUTIL!$E:$J,D$1,FALSE),IF($A$9="Demi produits",VLOOKUP($A38,OUTIL!$M:$R,D$1,FALSE),IF($A$9="Energie  et  lubrifiants",VLOOKUP($A38,OUTIL!$U:$Z,D$1,FALSE),IF($A$9="Or industriel",VLOOKUP($A38,OUTIL!$AC:$AH,D$1,FALSE),IF($A$9="Produits bruts d'origine animale et vegetale",VLOOKUP($A38,OUTIL!$AK:$AP,D$1,FALSE),IF($A$9="Produits bruts d'origine minerale",VLOOKUP($A38,OUTIL!$AS:$AX,D$1,FALSE),IF($A$9="Produits finis de consommation",VLOOKUP($A38,OUTIL!$BA:$BF,D$1,FALSE),IF($A$9="Produits finis d'equipement agricole",VLOOKUP($A38,OUTIL!$BI:$BN,D$1,FALSE),IF($A$9="Produits finis d'equipement industriel",VLOOKUP($A38,OUTIL!$BQ:$BV,D$1,FALSE),"Ahmadovitch")))))))))/1000,0)</f>
        <v>31595</v>
      </c>
      <c r="E38" s="6">
        <f>ROUND(IF($A$9="Alimentation, boissons et tabacs",VLOOKUP($A38,OUTIL!$E:$J,E$1,FALSE),IF($A$9="Demi produits",VLOOKUP($A38,OUTIL!$M:$R,E$1,FALSE),IF($A$9="Energie  et  lubrifiants",VLOOKUP($A38,OUTIL!$U:$Z,E$1,FALSE),IF($A$9="Or industriel",VLOOKUP($A38,OUTIL!$AC:$AH,E$1,FALSE),IF($A$9="Produits bruts d'origine animale et vegetale",VLOOKUP($A38,OUTIL!$AK:$AP,E$1,FALSE),IF($A$9="Produits bruts d'origine minerale",VLOOKUP($A38,OUTIL!$AS:$AX,E$1,FALSE),IF($A$9="Produits finis de consommation",VLOOKUP($A38,OUTIL!$BA:$BF,E$1,FALSE),IF($A$9="Produits finis d'equipement agricole",VLOOKUP($A38,OUTIL!$BI:$BN,E$1,FALSE),IF($A$9="Produits finis d'equipement industriel",VLOOKUP($A38,OUTIL!$BQ:$BV,E$1,FALSE),"Ahmadovitch")))))))))/1000,0)</f>
        <v>5367</v>
      </c>
      <c r="F38" s="6">
        <f>ROUND(IF($A$9="Alimentation, boissons et tabacs",VLOOKUP($A38,OUTIL!$E:$J,F$1,FALSE),IF($A$9="Demi produits",VLOOKUP($A38,OUTIL!$M:$R,F$1,FALSE),IF($A$9="Energie  et  lubrifiants",VLOOKUP($A38,OUTIL!$U:$Z,F$1,FALSE),IF($A$9="Or industriel",VLOOKUP($A38,OUTIL!$AC:$AH,F$1,FALSE),IF($A$9="Produits bruts d'origine animale et vegetale",VLOOKUP($A38,OUTIL!$AK:$AP,F$1,FALSE),IF($A$9="Produits bruts d'origine minerale",VLOOKUP($A38,OUTIL!$AS:$AX,F$1,FALSE),IF($A$9="Produits finis de consommation",VLOOKUP($A38,OUTIL!$BA:$BF,F$1,FALSE),IF($A$9="Produits finis d'equipement agricole",VLOOKUP($A38,OUTIL!$BI:$BN,F$1,FALSE),IF($A$9="Produits finis d'equipement industriel",VLOOKUP($A38,OUTIL!$BQ:$BV,F$1,FALSE),"Ahmadovitch")))))))))/1000,0)</f>
        <v>36930</v>
      </c>
    </row>
    <row r="39" spans="1:6" ht="16.5" x14ac:dyDescent="0.3">
      <c r="B39" s="5" t="s">
        <v>30</v>
      </c>
      <c r="C39" s="6">
        <f>C9-SUM(C10:C38)</f>
        <v>24585</v>
      </c>
      <c r="D39" s="6">
        <f>D9-SUM(D10:D38)</f>
        <v>164533</v>
      </c>
      <c r="E39" s="6">
        <f>E9-SUM(E10:E38)</f>
        <v>24596</v>
      </c>
      <c r="F39" s="6">
        <f>F9-SUM(F10:F38)</f>
        <v>178263</v>
      </c>
    </row>
    <row r="40" spans="1:6" x14ac:dyDescent="0.25">
      <c r="A40" t="s">
        <v>449</v>
      </c>
      <c r="B40" s="2" t="str">
        <f>IF($A$40="Alimentation, boissons et tabacs",VLOOKUP(VLOOKUP($A40,OUTIL!$E:$J,B$1,FALSE),REF!$K:$L,2,FALSE),IF($A$40="Demi produits",VLOOKUP(VLOOKUP($A40,OUTIL!$M:$R,B$1,FALSE),REF!$N:$O,2,FALSE),IF($A$40="Energie et lubrifiants",VLOOKUP(VLOOKUP($A40,OUTIL!$U:$Z,B$1,FALSE),REF!$Z:$AA,2,FALSE),IF($A$40="Or industriel",VLOOKUP(VLOOKUP($A40,OUTIL!$AC:$AH,B$1,FALSE),REF!$AC:$AD,2,FALSE),IF($A$40="Produits bruts d'origine animale et vegetale",VLOOKUP(VLOOKUP($A40,OUTIL!$AK:$AP,B$1,FALSE),REF!$Q:$R,2,FALSE),IF($A$40="Produits bruts d'origine minerale",VLOOKUP(VLOOKUP($A40,OUTIL!$AS:$AX,B$1,FALSE),REF!$AF:$AG,2,FALSE),IF($A$40="Produits finis de consommation",VLOOKUP(VLOOKUP($A40,OUTIL!$BA:$BF,B$1,FALSE),REF!$T:$U,2,FALSE),IF($A$40="Produits finis d'equipement agricole",VLOOKUP(VLOOKUP($A40,OUTIL!$BI:$BN,B$1,FALSE),REF!$AI:$AJ,2,FALSE),IF($A$40="Produits finis d'equipement industriel",VLOOKUP(VLOOKUP($A40,OUTIL!$BQ:$BV,B$1,FALSE),REF!$W:$X,2,FALSE),"Ahmadovitch")))))))))</f>
        <v>ENERGIE ET LUBRIFIANTS</v>
      </c>
      <c r="C40" s="2">
        <f>ROUND(IF($A$40="Alimentation, boissons et tabacs",VLOOKUP($A40,OUTIL!$E:$J,C$1,FALSE),IF($A$40="Demi produits",VLOOKUP($A40,OUTIL!$M:$R,C$1,FALSE),IF($A$40="Energie et lubrifiants",VLOOKUP($A40,OUTIL!$U:$Z,C$1,FALSE),IF($A$40="Or industriel",VLOOKUP($A40,OUTIL!$AC:$AH,C$1,FALSE),IF($A$40="Produits bruts d'origine animale et vegetale",VLOOKUP($A40,OUTIL!$AK:$AP,C$1,FALSE),IF($A$40="Produits bruts d'origine minerale",VLOOKUP($A40,OUTIL!$AS:$AX,C$1,FALSE),IF($A$40="Produits finis de consommation",VLOOKUP($A40,OUTIL!$BA:$BF,C$1,FALSE),IF($A$40="Produits finis d'equipement agricole",VLOOKUP($A40,OUTIL!$BI:$BN,C$1,FALSE),IF($A$40="Produits finis d'equipement industriel",VLOOKUP($A40,OUTIL!$BQ:$BV,C$1,FALSE),"Ahmadovitch")))))))))/1000,0)</f>
        <v>186797</v>
      </c>
      <c r="D40" s="2">
        <f>ROUND(IF($A$40="Alimentation, boissons et tabacs",VLOOKUP($A40,OUTIL!$E:$J,D$1,FALSE),IF($A$40="Demi produits",VLOOKUP($A40,OUTIL!$M:$R,D$1,FALSE),IF($A$40="Energie et lubrifiants",VLOOKUP($A40,OUTIL!$U:$Z,D$1,FALSE),IF($A$40="Or industriel",VLOOKUP($A40,OUTIL!$AC:$AH,D$1,FALSE),IF($A$40="Produits bruts d'origine animale et vegetale",VLOOKUP($A40,OUTIL!$AK:$AP,D$1,FALSE),IF($A$40="Produits bruts d'origine minerale",VLOOKUP($A40,OUTIL!$AS:$AX,D$1,FALSE),IF($A$40="Produits finis de consommation",VLOOKUP($A40,OUTIL!$BA:$BF,D$1,FALSE),IF($A$40="Produits finis d'equipement agricole",VLOOKUP($A40,OUTIL!$BI:$BN,D$1,FALSE),IF($A$40="Produits finis d'equipement industriel",VLOOKUP($A40,OUTIL!$BQ:$BV,D$1,FALSE),"Ahmadovitch")))))))))/1000,0)</f>
        <v>1848836</v>
      </c>
      <c r="E40" s="2">
        <f>ROUND(IF($A$40="Alimentation, boissons et tabacs",VLOOKUP($A40,OUTIL!$E:$J,E$1,FALSE),IF($A$40="Demi produits",VLOOKUP($A40,OUTIL!$M:$R,E$1,FALSE),IF($A$40="Energie et lubrifiants",VLOOKUP($A40,OUTIL!$U:$Z,E$1,FALSE),IF($A$40="Or industriel",VLOOKUP($A40,OUTIL!$AC:$AH,E$1,FALSE),IF($A$40="Produits bruts d'origine animale et vegetale",VLOOKUP($A40,OUTIL!$AK:$AP,E$1,FALSE),IF($A$40="Produits bruts d'origine minerale",VLOOKUP($A40,OUTIL!$AS:$AX,E$1,FALSE),IF($A$40="Produits finis de consommation",VLOOKUP($A40,OUTIL!$BA:$BF,E$1,FALSE),IF($A$40="Produits finis d'equipement agricole",VLOOKUP($A40,OUTIL!$BI:$BN,E$1,FALSE),IF($A$40="Produits finis d'equipement industriel",VLOOKUP($A40,OUTIL!$BQ:$BV,E$1,FALSE),"Ahmadovitch")))))))))/1000,0)</f>
        <v>194189</v>
      </c>
      <c r="F40" s="2">
        <f>ROUND(IF($A$40="Alimentation, boissons et tabacs",VLOOKUP($A40,OUTIL!$E:$J,F$1,FALSE),IF($A$40="Demi produits",VLOOKUP($A40,OUTIL!$M:$R,F$1,FALSE),IF($A$40="Energie et lubrifiants",VLOOKUP($A40,OUTIL!$U:$Z,F$1,FALSE),IF($A$40="Or industriel",VLOOKUP($A40,OUTIL!$AC:$AH,F$1,FALSE),IF($A$40="Produits bruts d'origine animale et vegetale",VLOOKUP($A40,OUTIL!$AK:$AP,F$1,FALSE),IF($A$40="Produits bruts d'origine minerale",VLOOKUP($A40,OUTIL!$AS:$AX,F$1,FALSE),IF($A$40="Produits finis de consommation",VLOOKUP($A40,OUTIL!$BA:$BF,F$1,FALSE),IF($A$40="Produits finis d'equipement agricole",VLOOKUP($A40,OUTIL!$BI:$BN,F$1,FALSE),IF($A$40="Produits finis d'equipement industriel",VLOOKUP($A40,OUTIL!$BQ:$BV,F$1,FALSE),"Ahmadovitch")))))))))/1000,0)</f>
        <v>1878781</v>
      </c>
    </row>
    <row r="41" spans="1:6" ht="16.5" x14ac:dyDescent="0.3">
      <c r="A41">
        <v>1</v>
      </c>
      <c r="B41" s="5" t="str">
        <f>IF($A$40="Alimentation, boissons et tabacs",VLOOKUP(VLOOKUP($A41,OUTIL!$E:$J,B$1,FALSE),REF!$K:$L,2,FALSE),IF($A$40="Demi produits",VLOOKUP(VLOOKUP($A41,OUTIL!$M:$R,B$1,FALSE),REF!$N:$O,2,FALSE),IF($A$40="Energie et lubrifiants",VLOOKUP(VLOOKUP($A41,OUTIL!$U:$Z,B$1,FALSE),REF!$Z:$AA,2,FALSE),IF($A$40="Or industriel",VLOOKUP(VLOOKUP($A41,OUTIL!$AC:$AH,B$1,FALSE),REF!$AC:$AD,2,FALSE),IF($A$40="Produits bruts d'origine animale et vegetale",VLOOKUP(VLOOKUP($A41,OUTIL!$AK:$AP,B$1,FALSE),REF!$Q:$R,2,FALSE),IF($A$40="Produits bruts d'origine minerale",VLOOKUP(VLOOKUP($A41,OUTIL!$AS:$AX,B$1,FALSE),REF!$AF:$AG,2,FALSE),IF($A$40="Produits finis de consommation",VLOOKUP(VLOOKUP($A41,OUTIL!$BA:$BF,B$1,FALSE),REF!$T:$U,2,FALSE),IF($A$40="Produits finis d'equipement agricole",VLOOKUP(VLOOKUP($A41,OUTIL!$BI:$BN,B$1,FALSE),REF!$AI:$AJ,2,FALSE),IF($A$40="Produits finis d'equipement industriel",VLOOKUP(VLOOKUP($A41,OUTIL!$BQ:$BV,B$1,FALSE),REF!$W:$X,2,FALSE),"Ahmadovitch")))))))))</f>
        <v>Huiles de pétrole et lubrifiants</v>
      </c>
      <c r="C41" s="5">
        <f>ROUND(IF($A$40="Alimentation, boissons et tabacs",VLOOKUP($A41,OUTIL!$E:$J,C$1,FALSE),IF($A$40="Demi produits",VLOOKUP($A41,OUTIL!$M:$R,C$1,FALSE),IF($A$40="Energie et lubrifiants",VLOOKUP($A41,OUTIL!$U:$Z,C$1,FALSE),IF($A$40="Or industriel",VLOOKUP($A41,OUTIL!$AC:$AH,C$1,FALSE),IF($A$40="Produits bruts d'origine animale et vegetale",VLOOKUP($A41,OUTIL!$AK:$AP,C$1,FALSE),IF($A$40="Produits bruts d'origine minerale",VLOOKUP($A41,OUTIL!$AS:$AX,C$1,FALSE),IF($A$40="Produits finis de consommation",VLOOKUP($A41,OUTIL!$BA:$BF,C$1,FALSE),IF($A$40="Produits finis d'equipement agricole",VLOOKUP($A41,OUTIL!$BI:$BN,C$1,FALSE),IF($A$40="Produits finis d'equipement industriel",VLOOKUP($A41,OUTIL!$BQ:$BV,C$1,FALSE),"Ahmadovitch")))))))))/1000,0)</f>
        <v>181667</v>
      </c>
      <c r="D41" s="5">
        <f>ROUND(IF($A$40="Alimentation, boissons et tabacs",VLOOKUP($A41,OUTIL!$E:$J,D$1,FALSE),IF($A$40="Demi produits",VLOOKUP($A41,OUTIL!$M:$R,D$1,FALSE),IF($A$40="Energie et lubrifiants",VLOOKUP($A41,OUTIL!$U:$Z,D$1,FALSE),IF($A$40="Or industriel",VLOOKUP($A41,OUTIL!$AC:$AH,D$1,FALSE),IF($A$40="Produits bruts d'origine animale et vegetale",VLOOKUP($A41,OUTIL!$AK:$AP,D$1,FALSE),IF($A$40="Produits bruts d'origine minerale",VLOOKUP($A41,OUTIL!$AS:$AX,D$1,FALSE),IF($A$40="Produits finis de consommation",VLOOKUP($A41,OUTIL!$BA:$BF,D$1,FALSE),IF($A$40="Produits finis d'equipement agricole",VLOOKUP($A41,OUTIL!$BI:$BN,D$1,FALSE),IF($A$40="Produits finis d'equipement industriel",VLOOKUP($A41,OUTIL!$BQ:$BV,D$1,FALSE),"Ahmadovitch")))))))))/1000,0)</f>
        <v>1783436</v>
      </c>
      <c r="E41" s="5">
        <f>ROUND(IF($A$40="Alimentation, boissons et tabacs",VLOOKUP($A41,OUTIL!$E:$J,E$1,FALSE),IF($A$40="Demi produits",VLOOKUP($A41,OUTIL!$M:$R,E$1,FALSE),IF($A$40="Energie et lubrifiants",VLOOKUP($A41,OUTIL!$U:$Z,E$1,FALSE),IF($A$40="Or industriel",VLOOKUP($A41,OUTIL!$AC:$AH,E$1,FALSE),IF($A$40="Produits bruts d'origine animale et vegetale",VLOOKUP($A41,OUTIL!$AK:$AP,E$1,FALSE),IF($A$40="Produits bruts d'origine minerale",VLOOKUP($A41,OUTIL!$AS:$AX,E$1,FALSE),IF($A$40="Produits finis de consommation",VLOOKUP($A41,OUTIL!$BA:$BF,E$1,FALSE),IF($A$40="Produits finis d'equipement agricole",VLOOKUP($A41,OUTIL!$BI:$BN,E$1,FALSE),IF($A$40="Produits finis d'equipement industriel",VLOOKUP($A41,OUTIL!$BQ:$BV,E$1,FALSE),"Ahmadovitch")))))))))/1000,0)</f>
        <v>165498</v>
      </c>
      <c r="F41" s="5">
        <f>ROUND(IF($A$40="Alimentation, boissons et tabacs",VLOOKUP($A41,OUTIL!$E:$J,F$1,FALSE),IF($A$40="Demi produits",VLOOKUP($A41,OUTIL!$M:$R,F$1,FALSE),IF($A$40="Energie et lubrifiants",VLOOKUP($A41,OUTIL!$U:$Z,F$1,FALSE),IF($A$40="Or industriel",VLOOKUP($A41,OUTIL!$AC:$AH,F$1,FALSE),IF($A$40="Produits bruts d'origine animale et vegetale",VLOOKUP($A41,OUTIL!$AK:$AP,F$1,FALSE),IF($A$40="Produits bruts d'origine minerale",VLOOKUP($A41,OUTIL!$AS:$AX,F$1,FALSE),IF($A$40="Produits finis de consommation",VLOOKUP($A41,OUTIL!$BA:$BF,F$1,FALSE),IF($A$40="Produits finis d'equipement agricole",VLOOKUP($A41,OUTIL!$BI:$BN,F$1,FALSE),IF($A$40="Produits finis d'equipement industriel",VLOOKUP($A41,OUTIL!$BQ:$BV,F$1,FALSE),"Ahmadovitch")))))))))/1000,0)</f>
        <v>1604149</v>
      </c>
    </row>
    <row r="42" spans="1:6" ht="16.5" x14ac:dyDescent="0.3">
      <c r="A42">
        <v>2</v>
      </c>
      <c r="B42" s="5" t="str">
        <f>IF($A$40="Alimentation, boissons et tabacs",VLOOKUP(VLOOKUP($A42,OUTIL!$E:$J,B$1,FALSE),REF!$K:$L,2,FALSE),IF($A$40="Demi produits",VLOOKUP(VLOOKUP($A42,OUTIL!$M:$R,B$1,FALSE),REF!$N:$O,2,FALSE),IF($A$40="Energie et lubrifiants",VLOOKUP(VLOOKUP($A42,OUTIL!$U:$Z,B$1,FALSE),REF!$Z:$AA,2,FALSE),IF($A$40="Or industriel",VLOOKUP(VLOOKUP($A42,OUTIL!$AC:$AH,B$1,FALSE),REF!$AC:$AD,2,FALSE),IF($A$40="Produits bruts d'origine animale et vegetale",VLOOKUP(VLOOKUP($A42,OUTIL!$AK:$AP,B$1,FALSE),REF!$Q:$R,2,FALSE),IF($A$40="Produits bruts d'origine minerale",VLOOKUP(VLOOKUP($A42,OUTIL!$AS:$AX,B$1,FALSE),REF!$AF:$AG,2,FALSE),IF($A$40="Produits finis de consommation",VLOOKUP(VLOOKUP($A42,OUTIL!$BA:$BF,B$1,FALSE),REF!$T:$U,2,FALSE),IF($A$40="Produits finis d'equipement agricole",VLOOKUP(VLOOKUP($A42,OUTIL!$BI:$BN,B$1,FALSE),REF!$AI:$AJ,2,FALSE),IF($A$40="Produits finis d'equipement industriel",VLOOKUP(VLOOKUP($A42,OUTIL!$BQ:$BV,B$1,FALSE),REF!$W:$X,2,FALSE),"Ahmadovitch")))))))))</f>
        <v>Energie électrique</v>
      </c>
      <c r="C42" s="5">
        <f>ROUND(IF($A$40="Alimentation, boissons et tabacs",VLOOKUP($A42,OUTIL!$E:$J,C$1,FALSE),IF($A$40="Demi produits",VLOOKUP($A42,OUTIL!$M:$R,C$1,FALSE),IF($A$40="Energie et lubrifiants",VLOOKUP($A42,OUTIL!$U:$Z,C$1,FALSE),IF($A$40="Or industriel",VLOOKUP($A42,OUTIL!$AC:$AH,C$1,FALSE),IF($A$40="Produits bruts d'origine animale et vegetale",VLOOKUP($A42,OUTIL!$AK:$AP,C$1,FALSE),IF($A$40="Produits bruts d'origine minerale",VLOOKUP($A42,OUTIL!$AS:$AX,C$1,FALSE),IF($A$40="Produits finis de consommation",VLOOKUP($A42,OUTIL!$BA:$BF,C$1,FALSE),IF($A$40="Produits finis d'equipement agricole",VLOOKUP($A42,OUTIL!$BI:$BN,C$1,FALSE),IF($A$40="Produits finis d'equipement industriel",VLOOKUP($A42,OUTIL!$BQ:$BV,C$1,FALSE),"Ahmadovitch")))))))))/1000,0)</f>
        <v>0</v>
      </c>
      <c r="D42" s="5">
        <f>ROUND(IF($A$40="Alimentation, boissons et tabacs",VLOOKUP($A42,OUTIL!$E:$J,D$1,FALSE),IF($A$40="Demi produits",VLOOKUP($A42,OUTIL!$M:$R,D$1,FALSE),IF($A$40="Energie et lubrifiants",VLOOKUP($A42,OUTIL!$U:$Z,D$1,FALSE),IF($A$40="Or industriel",VLOOKUP($A42,OUTIL!$AC:$AH,D$1,FALSE),IF($A$40="Produits bruts d'origine animale et vegetale",VLOOKUP($A42,OUTIL!$AK:$AP,D$1,FALSE),IF($A$40="Produits bruts d'origine minerale",VLOOKUP($A42,OUTIL!$AS:$AX,D$1,FALSE),IF($A$40="Produits finis de consommation",VLOOKUP($A42,OUTIL!$BA:$BF,D$1,FALSE),IF($A$40="Produits finis d'equipement agricole",VLOOKUP($A42,OUTIL!$BI:$BN,D$1,FALSE),IF($A$40="Produits finis d'equipement industriel",VLOOKUP($A42,OUTIL!$BQ:$BV,D$1,FALSE),"Ahmadovitch")))))))))/1000,0)</f>
        <v>39086</v>
      </c>
      <c r="E42" s="5">
        <f>ROUND(IF($A$40="Alimentation, boissons et tabacs",VLOOKUP($A42,OUTIL!$E:$J,E$1,FALSE),IF($A$40="Demi produits",VLOOKUP($A42,OUTIL!$M:$R,E$1,FALSE),IF($A$40="Energie et lubrifiants",VLOOKUP($A42,OUTIL!$U:$Z,E$1,FALSE),IF($A$40="Or industriel",VLOOKUP($A42,OUTIL!$AC:$AH,E$1,FALSE),IF($A$40="Produits bruts d'origine animale et vegetale",VLOOKUP($A42,OUTIL!$AK:$AP,E$1,FALSE),IF($A$40="Produits bruts d'origine minerale",VLOOKUP($A42,OUTIL!$AS:$AX,E$1,FALSE),IF($A$40="Produits finis de consommation",VLOOKUP($A42,OUTIL!$BA:$BF,E$1,FALSE),IF($A$40="Produits finis d'equipement agricole",VLOOKUP($A42,OUTIL!$BI:$BN,E$1,FALSE),IF($A$40="Produits finis d'equipement industriel",VLOOKUP($A42,OUTIL!$BQ:$BV,E$1,FALSE),"Ahmadovitch")))))))))/1000,0)</f>
        <v>0</v>
      </c>
      <c r="F42" s="5">
        <f>ROUND(IF($A$40="Alimentation, boissons et tabacs",VLOOKUP($A42,OUTIL!$E:$J,F$1,FALSE),IF($A$40="Demi produits",VLOOKUP($A42,OUTIL!$M:$R,F$1,FALSE),IF($A$40="Energie et lubrifiants",VLOOKUP($A42,OUTIL!$U:$Z,F$1,FALSE),IF($A$40="Or industriel",VLOOKUP($A42,OUTIL!$AC:$AH,F$1,FALSE),IF($A$40="Produits bruts d'origine animale et vegetale",VLOOKUP($A42,OUTIL!$AK:$AP,F$1,FALSE),IF($A$40="Produits bruts d'origine minerale",VLOOKUP($A42,OUTIL!$AS:$AX,F$1,FALSE),IF($A$40="Produits finis de consommation",VLOOKUP($A42,OUTIL!$BA:$BF,F$1,FALSE),IF($A$40="Produits finis d'equipement agricole",VLOOKUP($A42,OUTIL!$BI:$BN,F$1,FALSE),IF($A$40="Produits finis d'equipement industriel",VLOOKUP($A42,OUTIL!$BQ:$BV,F$1,FALSE),"Ahmadovitch")))))))))/1000,0)</f>
        <v>176899</v>
      </c>
    </row>
    <row r="43" spans="1:6" ht="16.5" x14ac:dyDescent="0.3">
      <c r="B43" s="5" t="s">
        <v>34</v>
      </c>
      <c r="C43" s="6">
        <f>C40-SUM(C41:C42)</f>
        <v>5130</v>
      </c>
      <c r="D43" s="6">
        <f>D40-SUM(D41:D42)</f>
        <v>26314</v>
      </c>
      <c r="E43" s="6">
        <f>E40-SUM(E41:E42)</f>
        <v>28691</v>
      </c>
      <c r="F43" s="6">
        <f>F40-SUM(F41:F42)</f>
        <v>97733</v>
      </c>
    </row>
    <row r="44" spans="1:6" x14ac:dyDescent="0.25">
      <c r="A44" t="s">
        <v>219</v>
      </c>
      <c r="B44" s="2" t="str">
        <f>IF($A$44="Alimentation, boissons et tabacs",VLOOKUP(VLOOKUP($A44,OUTIL!$E:$J,B$1,FALSE),REF!$K:$L,2,FALSE),IF($A$44="Demi produits",VLOOKUP(VLOOKUP($A44,OUTIL!$M:$R,B$1,FALSE),REF!$N:$O,2,FALSE),IF($A$44="Energie  et  lubrifiants",VLOOKUP(VLOOKUP($A44,OUTIL!$U:$Z,B$1,FALSE),REF!$Z:$AA,2,FALSE),IF($A$44="Or industriel",VLOOKUP(VLOOKUP($A44,OUTIL!$AC:$AH,B$1,FALSE),REF!$AC:$AD,2,FALSE),IF($A$44="Produits bruts d'origine animale et vegetale",VLOOKUP(VLOOKUP($A44,OUTIL!$AK:$AP,B$1,FALSE),REF!$Q:$R,2,FALSE),IF($A$44="Produits bruts d'origine minerale",VLOOKUP(VLOOKUP($A44,OUTIL!$AS:$AX,B$1,FALSE),REF!$AF:$AG,2,FALSE),IF($A$44="Produits finis de consommation",VLOOKUP(VLOOKUP($A44,OUTIL!$BA:$BF,B$1,FALSE),REF!$T:$U,2,FALSE),IF($A$44="Produits finis d'equipement agricole",VLOOKUP(VLOOKUP($A44,OUTIL!$BI:$BN,B$1,FALSE),REF!$AI:$AJ,2,FALSE),IF($A$44="Produits finis d'equipement industriel",VLOOKUP(VLOOKUP($A44,OUTIL!$BQ:$BV,B$1,FALSE),REF!$W:$X,2,FALSE),"Ahmadovitch")))))))))</f>
        <v>PRODUITS BRUTS D'ORIGINE ANIMALE ET VEGETALE</v>
      </c>
      <c r="C44" s="2">
        <f>ROUND(IF($A$44="Alimentation, boissons et tabacs",VLOOKUP($A44,OUTIL!$E:$J,C$1,FALSE),IF($A$44="Demi produits",VLOOKUP($A44,OUTIL!$M:$R,C$1,FALSE),IF($A$44="Energie  et  lubrifiants",VLOOKUP($A44,OUTIL!$U:$Z,C$1,FALSE),IF($A$44="Or industriel",VLOOKUP($A44,OUTIL!$AC:$AH,C$1,FALSE),IF($A$44="Produits bruts d'origine animale et vegetale",VLOOKUP($A44,OUTIL!$AK:$AP,C$1,FALSE),IF($A$44="Produits bruts d'origine minerale",VLOOKUP($A44,OUTIL!$AS:$AX,C$1,FALSE),IF($A$44="Produits finis de consommation",VLOOKUP($A44,OUTIL!$BA:$BF,C$1,FALSE),IF($A$44="Produits finis d'equipement agricole",VLOOKUP($A44,OUTIL!$BI:$BN,C$1,FALSE),IF($A$44="Produits finis d'equipement industriel",VLOOKUP($A44,OUTIL!$BQ:$BV,C$1,FALSE),"Ahmadovitch")))))))))/1000,0)</f>
        <v>89516</v>
      </c>
      <c r="D44" s="2">
        <f>ROUND(IF($A$44="Alimentation, boissons et tabacs",VLOOKUP($A44,OUTIL!$E:$J,D$1,FALSE),IF($A$44="Demi produits",VLOOKUP($A44,OUTIL!$M:$R,D$1,FALSE),IF($A$44="Energie  et  lubrifiants",VLOOKUP($A44,OUTIL!$U:$Z,D$1,FALSE),IF($A$44="Or industriel",VLOOKUP($A44,OUTIL!$AC:$AH,D$1,FALSE),IF($A$44="Produits bruts d'origine animale et vegetale",VLOOKUP($A44,OUTIL!$AK:$AP,D$1,FALSE),IF($A$44="Produits bruts d'origine minerale",VLOOKUP($A44,OUTIL!$AS:$AX,D$1,FALSE),IF($A$44="Produits finis de consommation",VLOOKUP($A44,OUTIL!$BA:$BF,D$1,FALSE),IF($A$44="Produits finis d'equipement agricole",VLOOKUP($A44,OUTIL!$BI:$BN,D$1,FALSE),IF($A$44="Produits finis d'equipement industriel",VLOOKUP($A44,OUTIL!$BQ:$BV,D$1,FALSE),"Ahmadovitch")))))))))/1000,0)</f>
        <v>2413430</v>
      </c>
      <c r="E44" s="2">
        <f>ROUND(IF($A$44="Alimentation, boissons et tabacs",VLOOKUP($A44,OUTIL!$E:$J,E$1,FALSE),IF($A$44="Demi produits",VLOOKUP($A44,OUTIL!$M:$R,E$1,FALSE),IF($A$44="Energie  et  lubrifiants",VLOOKUP($A44,OUTIL!$U:$Z,E$1,FALSE),IF($A$44="Or industriel",VLOOKUP($A44,OUTIL!$AC:$AH,E$1,FALSE),IF($A$44="Produits bruts d'origine animale et vegetale",VLOOKUP($A44,OUTIL!$AK:$AP,E$1,FALSE),IF($A$44="Produits bruts d'origine minerale",VLOOKUP($A44,OUTIL!$AS:$AX,E$1,FALSE),IF($A$44="Produits finis de consommation",VLOOKUP($A44,OUTIL!$BA:$BF,E$1,FALSE),IF($A$44="Produits finis d'equipement agricole",VLOOKUP($A44,OUTIL!$BI:$BN,E$1,FALSE),IF($A$44="Produits finis d'equipement industriel",VLOOKUP($A44,OUTIL!$BQ:$BV,E$1,FALSE),"Ahmadovitch")))))))))/1000,0)</f>
        <v>83567</v>
      </c>
      <c r="F44" s="2">
        <f>ROUND(IF($A$44="Alimentation, boissons et tabacs",VLOOKUP($A44,OUTIL!$E:$J,F$1,FALSE),IF($A$44="Demi produits",VLOOKUP($A44,OUTIL!$M:$R,F$1,FALSE),IF($A$44="Energie  et  lubrifiants",VLOOKUP($A44,OUTIL!$U:$Z,F$1,FALSE),IF($A$44="Or industriel",VLOOKUP($A44,OUTIL!$AC:$AH,F$1,FALSE),IF($A$44="Produits bruts d'origine animale et vegetale",VLOOKUP($A44,OUTIL!$AK:$AP,F$1,FALSE),IF($A$44="Produits bruts d'origine minerale",VLOOKUP($A44,OUTIL!$AS:$AX,F$1,FALSE),IF($A$44="Produits finis de consommation",VLOOKUP($A44,OUTIL!$BA:$BF,F$1,FALSE),IF($A$44="Produits finis d'equipement agricole",VLOOKUP($A44,OUTIL!$BI:$BN,F$1,FALSE),IF($A$44="Produits finis d'equipement industriel",VLOOKUP($A44,OUTIL!$BQ:$BV,F$1,FALSE),"Ahmadovitch")))))))))/1000,0)</f>
        <v>1884946</v>
      </c>
    </row>
    <row r="45" spans="1:6" ht="16.5" x14ac:dyDescent="0.3">
      <c r="A45">
        <v>1</v>
      </c>
      <c r="B45" s="5" t="str">
        <f>IF($A$44="Alimentation, boissons et tabacs",VLOOKUP(VLOOKUP($A45,OUTIL!$E:$J,B$1,FALSE),REF!$K:$L,2,FALSE),IF($A$44="Demi produits",VLOOKUP(VLOOKUP($A45,OUTIL!$M:$R,B$1,FALSE),REF!$N:$O,2,FALSE),IF($A$44="Energie  et  lubrifiants",VLOOKUP(VLOOKUP($A45,OUTIL!$U:$Z,B$1,FALSE),REF!$Z:$AA,2,FALSE),IF($A$44="Or industriel",VLOOKUP(VLOOKUP($A45,OUTIL!$AC:$AH,B$1,FALSE),REF!$AC:$AD,2,FALSE),IF($A$44="Produits bruts d'origine animale et vegetale",VLOOKUP(VLOOKUP($A45,OUTIL!$AK:$AP,B$1,FALSE),REF!$Q:$R,2,FALSE),IF($A$44="Produits bruts d'origine minerale",VLOOKUP(VLOOKUP($A45,OUTIL!$AS:$AX,B$1,FALSE),REF!$AF:$AG,2,FALSE),IF($A$44="Produits finis de consommation",VLOOKUP(VLOOKUP($A45,OUTIL!$BA:$BF,B$1,FALSE),REF!$T:$U,2,FALSE),IF($A$44="Produits finis d'equipement agricole",VLOOKUP(VLOOKUP($A45,OUTIL!$BI:$BN,B$1,FALSE),REF!$AI:$AJ,2,FALSE),IF($A$44="Produits finis d'equipement industriel",VLOOKUP(VLOOKUP($A45,OUTIL!$BQ:$BV,B$1,FALSE),REF!$W:$X,2,FALSE),"Ahmadovitch")))))))))</f>
        <v>Huile d'olive brute ou raffinée</v>
      </c>
      <c r="C45" s="5">
        <f>ROUND(IF($A$44="Alimentation, boissons et tabacs",VLOOKUP($A45,OUTIL!$E:$J,C$1,FALSE),IF($A$44="Demi produits",VLOOKUP($A45,OUTIL!$M:$R,C$1,FALSE),IF($A$44="Energie  et  lubrifiants",VLOOKUP($A45,OUTIL!$U:$Z,C$1,FALSE),IF($A$44="Or industriel",VLOOKUP($A45,OUTIL!$AC:$AH,C$1,FALSE),IF($A$44="Produits bruts d'origine animale et vegetale",VLOOKUP($A45,OUTIL!$AK:$AP,C$1,FALSE),IF($A$44="Produits bruts d'origine minerale",VLOOKUP($A45,OUTIL!$AS:$AX,C$1,FALSE),IF($A$44="Produits finis de consommation",VLOOKUP($A45,OUTIL!$BA:$BF,C$1,FALSE),IF($A$44="Produits finis d'equipement agricole",VLOOKUP($A45,OUTIL!$BI:$BN,C$1,FALSE),IF($A$44="Produits finis d'equipement industriel",VLOOKUP($A45,OUTIL!$BQ:$BV,C$1,FALSE),"Ahmadovitch")))))))))/1000,0)</f>
        <v>24020</v>
      </c>
      <c r="D45" s="5">
        <f>ROUND(IF($A$44="Alimentation, boissons et tabacs",VLOOKUP($A45,OUTIL!$E:$J,D$1,FALSE),IF($A$44="Demi produits",VLOOKUP($A45,OUTIL!$M:$R,D$1,FALSE),IF($A$44="Energie  et  lubrifiants",VLOOKUP($A45,OUTIL!$U:$Z,D$1,FALSE),IF($A$44="Or industriel",VLOOKUP($A45,OUTIL!$AC:$AH,D$1,FALSE),IF($A$44="Produits bruts d'origine animale et vegetale",VLOOKUP($A45,OUTIL!$AK:$AP,D$1,FALSE),IF($A$44="Produits bruts d'origine minerale",VLOOKUP($A45,OUTIL!$AS:$AX,D$1,FALSE),IF($A$44="Produits finis de consommation",VLOOKUP($A45,OUTIL!$BA:$BF,D$1,FALSE),IF($A$44="Produits finis d'equipement agricole",VLOOKUP($A45,OUTIL!$BI:$BN,D$1,FALSE),IF($A$44="Produits finis d'equipement industriel",VLOOKUP($A45,OUTIL!$BQ:$BV,D$1,FALSE),"Ahmadovitch")))))))))/1000,0)</f>
        <v>812230</v>
      </c>
      <c r="E45" s="5">
        <f>ROUND(IF($A$44="Alimentation, boissons et tabacs",VLOOKUP($A45,OUTIL!$E:$J,E$1,FALSE),IF($A$44="Demi produits",VLOOKUP($A45,OUTIL!$M:$R,E$1,FALSE),IF($A$44="Energie  et  lubrifiants",VLOOKUP($A45,OUTIL!$U:$Z,E$1,FALSE),IF($A$44="Or industriel",VLOOKUP($A45,OUTIL!$AC:$AH,E$1,FALSE),IF($A$44="Produits bruts d'origine animale et vegetale",VLOOKUP($A45,OUTIL!$AK:$AP,E$1,FALSE),IF($A$44="Produits bruts d'origine minerale",VLOOKUP($A45,OUTIL!$AS:$AX,E$1,FALSE),IF($A$44="Produits finis de consommation",VLOOKUP($A45,OUTIL!$BA:$BF,E$1,FALSE),IF($A$44="Produits finis d'equipement agricole",VLOOKUP($A45,OUTIL!$BI:$BN,E$1,FALSE),IF($A$44="Produits finis d'equipement industriel",VLOOKUP($A45,OUTIL!$BQ:$BV,E$1,FALSE),"Ahmadovitch")))))))))/1000,0)</f>
        <v>5945</v>
      </c>
      <c r="F45" s="5">
        <f>ROUND(IF($A$44="Alimentation, boissons et tabacs",VLOOKUP($A45,OUTIL!$E:$J,F$1,FALSE),IF($A$44="Demi produits",VLOOKUP($A45,OUTIL!$M:$R,F$1,FALSE),IF($A$44="Energie  et  lubrifiants",VLOOKUP($A45,OUTIL!$U:$Z,F$1,FALSE),IF($A$44="Or industriel",VLOOKUP($A45,OUTIL!$AC:$AH,F$1,FALSE),IF($A$44="Produits bruts d'origine animale et vegetale",VLOOKUP($A45,OUTIL!$AK:$AP,F$1,FALSE),IF($A$44="Produits bruts d'origine minerale",VLOOKUP($A45,OUTIL!$AS:$AX,F$1,FALSE),IF($A$44="Produits finis de consommation",VLOOKUP($A45,OUTIL!$BA:$BF,F$1,FALSE),IF($A$44="Produits finis d'equipement agricole",VLOOKUP($A45,OUTIL!$BI:$BN,F$1,FALSE),IF($A$44="Produits finis d'equipement industriel",VLOOKUP($A45,OUTIL!$BQ:$BV,F$1,FALSE),"Ahmadovitch")))))))))/1000,0)</f>
        <v>162294</v>
      </c>
    </row>
    <row r="46" spans="1:6" ht="16.5" x14ac:dyDescent="0.3">
      <c r="A46">
        <v>2</v>
      </c>
      <c r="B46" s="5" t="str">
        <f>IF($A$44="Alimentation, boissons et tabacs",VLOOKUP(VLOOKUP($A46,OUTIL!$E:$J,B$1,FALSE),REF!$K:$L,2,FALSE),IF($A$44="Demi produits",VLOOKUP(VLOOKUP($A46,OUTIL!$M:$R,B$1,FALSE),REF!$N:$O,2,FALSE),IF($A$44="Energie  et  lubrifiants",VLOOKUP(VLOOKUP($A46,OUTIL!$U:$Z,B$1,FALSE),REF!$Z:$AA,2,FALSE),IF($A$44="Or industriel",VLOOKUP(VLOOKUP($A46,OUTIL!$AC:$AH,B$1,FALSE),REF!$AC:$AD,2,FALSE),IF($A$44="Produits bruts d'origine animale et vegetale",VLOOKUP(VLOOKUP($A46,OUTIL!$AK:$AP,B$1,FALSE),REF!$Q:$R,2,FALSE),IF($A$44="Produits bruts d'origine minerale",VLOOKUP(VLOOKUP($A46,OUTIL!$AS:$AX,B$1,FALSE),REF!$AF:$AG,2,FALSE),IF($A$44="Produits finis de consommation",VLOOKUP(VLOOKUP($A46,OUTIL!$BA:$BF,B$1,FALSE),REF!$T:$U,2,FALSE),IF($A$44="Produits finis d'equipement agricole",VLOOKUP(VLOOKUP($A46,OUTIL!$BI:$BN,B$1,FALSE),REF!$AI:$AJ,2,FALSE),IF($A$44="Produits finis d'equipement industriel",VLOOKUP(VLOOKUP($A46,OUTIL!$BQ:$BV,B$1,FALSE),REF!$W:$X,2,FALSE),"Ahmadovitch")))))))))</f>
        <v>Plantes et parties de plantes</v>
      </c>
      <c r="C46" s="5">
        <f>ROUND(IF($A$44="Alimentation, boissons et tabacs",VLOOKUP($A46,OUTIL!$E:$J,C$1,FALSE),IF($A$44="Demi produits",VLOOKUP($A46,OUTIL!$M:$R,C$1,FALSE),IF($A$44="Energie  et  lubrifiants",VLOOKUP($A46,OUTIL!$U:$Z,C$1,FALSE),IF($A$44="Or industriel",VLOOKUP($A46,OUTIL!$AC:$AH,C$1,FALSE),IF($A$44="Produits bruts d'origine animale et vegetale",VLOOKUP($A46,OUTIL!$AK:$AP,C$1,FALSE),IF($A$44="Produits bruts d'origine minerale",VLOOKUP($A46,OUTIL!$AS:$AX,C$1,FALSE),IF($A$44="Produits finis de consommation",VLOOKUP($A46,OUTIL!$BA:$BF,C$1,FALSE),IF($A$44="Produits finis d'equipement agricole",VLOOKUP($A46,OUTIL!$BI:$BN,C$1,FALSE),IF($A$44="Produits finis d'equipement industriel",VLOOKUP($A46,OUTIL!$BQ:$BV,C$1,FALSE),"Ahmadovitch")))))))))/1000,0)</f>
        <v>12684</v>
      </c>
      <c r="D46" s="5">
        <f>ROUND(IF($A$44="Alimentation, boissons et tabacs",VLOOKUP($A46,OUTIL!$E:$J,D$1,FALSE),IF($A$44="Demi produits",VLOOKUP($A46,OUTIL!$M:$R,D$1,FALSE),IF($A$44="Energie  et  lubrifiants",VLOOKUP($A46,OUTIL!$U:$Z,D$1,FALSE),IF($A$44="Or industriel",VLOOKUP($A46,OUTIL!$AC:$AH,D$1,FALSE),IF($A$44="Produits bruts d'origine animale et vegetale",VLOOKUP($A46,OUTIL!$AK:$AP,D$1,FALSE),IF($A$44="Produits bruts d'origine minerale",VLOOKUP($A46,OUTIL!$AS:$AX,D$1,FALSE),IF($A$44="Produits finis de consommation",VLOOKUP($A46,OUTIL!$BA:$BF,D$1,FALSE),IF($A$44="Produits finis d'equipement agricole",VLOOKUP($A46,OUTIL!$BI:$BN,D$1,FALSE),IF($A$44="Produits finis d'equipement industriel",VLOOKUP($A46,OUTIL!$BQ:$BV,D$1,FALSE),"Ahmadovitch")))))))))/1000,0)</f>
        <v>321058</v>
      </c>
      <c r="E46" s="5">
        <f>ROUND(IF($A$44="Alimentation, boissons et tabacs",VLOOKUP($A46,OUTIL!$E:$J,E$1,FALSE),IF($A$44="Demi produits",VLOOKUP($A46,OUTIL!$M:$R,E$1,FALSE),IF($A$44="Energie  et  lubrifiants",VLOOKUP($A46,OUTIL!$U:$Z,E$1,FALSE),IF($A$44="Or industriel",VLOOKUP($A46,OUTIL!$AC:$AH,E$1,FALSE),IF($A$44="Produits bruts d'origine animale et vegetale",VLOOKUP($A46,OUTIL!$AK:$AP,E$1,FALSE),IF($A$44="Produits bruts d'origine minerale",VLOOKUP($A46,OUTIL!$AS:$AX,E$1,FALSE),IF($A$44="Produits finis de consommation",VLOOKUP($A46,OUTIL!$BA:$BF,E$1,FALSE),IF($A$44="Produits finis d'equipement agricole",VLOOKUP($A46,OUTIL!$BI:$BN,E$1,FALSE),IF($A$44="Produits finis d'equipement industriel",VLOOKUP($A46,OUTIL!$BQ:$BV,E$1,FALSE),"Ahmadovitch")))))))))/1000,0)</f>
        <v>13246</v>
      </c>
      <c r="F46" s="5">
        <f>ROUND(IF($A$44="Alimentation, boissons et tabacs",VLOOKUP($A46,OUTIL!$E:$J,F$1,FALSE),IF($A$44="Demi produits",VLOOKUP($A46,OUTIL!$M:$R,F$1,FALSE),IF($A$44="Energie  et  lubrifiants",VLOOKUP($A46,OUTIL!$U:$Z,F$1,FALSE),IF($A$44="Or industriel",VLOOKUP($A46,OUTIL!$AC:$AH,F$1,FALSE),IF($A$44="Produits bruts d'origine animale et vegetale",VLOOKUP($A46,OUTIL!$AK:$AP,F$1,FALSE),IF($A$44="Produits bruts d'origine minerale",VLOOKUP($A46,OUTIL!$AS:$AX,F$1,FALSE),IF($A$44="Produits finis de consommation",VLOOKUP($A46,OUTIL!$BA:$BF,F$1,FALSE),IF($A$44="Produits finis d'equipement agricole",VLOOKUP($A46,OUTIL!$BI:$BN,F$1,FALSE),IF($A$44="Produits finis d'equipement industriel",VLOOKUP($A46,OUTIL!$BQ:$BV,F$1,FALSE),"Ahmadovitch")))))))))/1000,0)</f>
        <v>296770</v>
      </c>
    </row>
    <row r="47" spans="1:6" ht="16.5" x14ac:dyDescent="0.3">
      <c r="A47">
        <v>3</v>
      </c>
      <c r="B47" s="5" t="str">
        <f>IF($A$44="Alimentation, boissons et tabacs",VLOOKUP(VLOOKUP($A47,OUTIL!$E:$J,B$1,FALSE),REF!$K:$L,2,FALSE),IF($A$44="Demi produits",VLOOKUP(VLOOKUP($A47,OUTIL!$M:$R,B$1,FALSE),REF!$N:$O,2,FALSE),IF($A$44="Energie  et  lubrifiants",VLOOKUP(VLOOKUP($A47,OUTIL!$U:$Z,B$1,FALSE),REF!$Z:$AA,2,FALSE),IF($A$44="Or industriel",VLOOKUP(VLOOKUP($A47,OUTIL!$AC:$AH,B$1,FALSE),REF!$AC:$AD,2,FALSE),IF($A$44="Produits bruts d'origine animale et vegetale",VLOOKUP(VLOOKUP($A47,OUTIL!$AK:$AP,B$1,FALSE),REF!$Q:$R,2,FALSE),IF($A$44="Produits bruts d'origine minerale",VLOOKUP(VLOOKUP($A47,OUTIL!$AS:$AX,B$1,FALSE),REF!$AF:$AG,2,FALSE),IF($A$44="Produits finis de consommation",VLOOKUP(VLOOKUP($A47,OUTIL!$BA:$BF,B$1,FALSE),REF!$T:$U,2,FALSE),IF($A$44="Produits finis d'equipement agricole",VLOOKUP(VLOOKUP($A47,OUTIL!$BI:$BN,B$1,FALSE),REF!$AI:$AJ,2,FALSE),IF($A$44="Produits finis d'equipement industriel",VLOOKUP(VLOOKUP($A47,OUTIL!$BQ:$BV,B$1,FALSE),REF!$W:$X,2,FALSE),"Ahmadovitch")))))))))</f>
        <v>Sous-produits animaux non comestibles</v>
      </c>
      <c r="C47" s="5">
        <f>ROUND(IF($A$44="Alimentation, boissons et tabacs",VLOOKUP($A47,OUTIL!$E:$J,C$1,FALSE),IF($A$44="Demi produits",VLOOKUP($A47,OUTIL!$M:$R,C$1,FALSE),IF($A$44="Energie  et  lubrifiants",VLOOKUP($A47,OUTIL!$U:$Z,C$1,FALSE),IF($A$44="Or industriel",VLOOKUP($A47,OUTIL!$AC:$AH,C$1,FALSE),IF($A$44="Produits bruts d'origine animale et vegetale",VLOOKUP($A47,OUTIL!$AK:$AP,C$1,FALSE),IF($A$44="Produits bruts d'origine minerale",VLOOKUP($A47,OUTIL!$AS:$AX,C$1,FALSE),IF($A$44="Produits finis de consommation",VLOOKUP($A47,OUTIL!$BA:$BF,C$1,FALSE),IF($A$44="Produits finis d'equipement agricole",VLOOKUP($A47,OUTIL!$BI:$BN,C$1,FALSE),IF($A$44="Produits finis d'equipement industriel",VLOOKUP($A47,OUTIL!$BQ:$BV,C$1,FALSE),"Ahmadovitch")))))))))/1000,0)</f>
        <v>4523</v>
      </c>
      <c r="D47" s="5">
        <f>ROUND(IF($A$44="Alimentation, boissons et tabacs",VLOOKUP($A47,OUTIL!$E:$J,D$1,FALSE),IF($A$44="Demi produits",VLOOKUP($A47,OUTIL!$M:$R,D$1,FALSE),IF($A$44="Energie  et  lubrifiants",VLOOKUP($A47,OUTIL!$U:$Z,D$1,FALSE),IF($A$44="Or industriel",VLOOKUP($A47,OUTIL!$AC:$AH,D$1,FALSE),IF($A$44="Produits bruts d'origine animale et vegetale",VLOOKUP($A47,OUTIL!$AK:$AP,D$1,FALSE),IF($A$44="Produits bruts d'origine minerale",VLOOKUP($A47,OUTIL!$AS:$AX,D$1,FALSE),IF($A$44="Produits finis de consommation",VLOOKUP($A47,OUTIL!$BA:$BF,D$1,FALSE),IF($A$44="Produits finis d'equipement agricole",VLOOKUP($A47,OUTIL!$BI:$BN,D$1,FALSE),IF($A$44="Produits finis d'equipement industriel",VLOOKUP($A47,OUTIL!$BQ:$BV,D$1,FALSE),"Ahmadovitch")))))))))/1000,0)</f>
        <v>311113</v>
      </c>
      <c r="E47" s="5">
        <f>ROUND(IF($A$44="Alimentation, boissons et tabacs",VLOOKUP($A47,OUTIL!$E:$J,E$1,FALSE),IF($A$44="Demi produits",VLOOKUP($A47,OUTIL!$M:$R,E$1,FALSE),IF($A$44="Energie  et  lubrifiants",VLOOKUP($A47,OUTIL!$U:$Z,E$1,FALSE),IF($A$44="Or industriel",VLOOKUP($A47,OUTIL!$AC:$AH,E$1,FALSE),IF($A$44="Produits bruts d'origine animale et vegetale",VLOOKUP($A47,OUTIL!$AK:$AP,E$1,FALSE),IF($A$44="Produits bruts d'origine minerale",VLOOKUP($A47,OUTIL!$AS:$AX,E$1,FALSE),IF($A$44="Produits finis de consommation",VLOOKUP($A47,OUTIL!$BA:$BF,E$1,FALSE),IF($A$44="Produits finis d'equipement agricole",VLOOKUP($A47,OUTIL!$BI:$BN,E$1,FALSE),IF($A$44="Produits finis d'equipement industriel",VLOOKUP($A47,OUTIL!$BQ:$BV,E$1,FALSE),"Ahmadovitch")))))))))/1000,0)</f>
        <v>5311</v>
      </c>
      <c r="F47" s="5">
        <f>ROUND(IF($A$44="Alimentation, boissons et tabacs",VLOOKUP($A47,OUTIL!$E:$J,F$1,FALSE),IF($A$44="Demi produits",VLOOKUP($A47,OUTIL!$M:$R,F$1,FALSE),IF($A$44="Energie  et  lubrifiants",VLOOKUP($A47,OUTIL!$U:$Z,F$1,FALSE),IF($A$44="Or industriel",VLOOKUP($A47,OUTIL!$AC:$AH,F$1,FALSE),IF($A$44="Produits bruts d'origine animale et vegetale",VLOOKUP($A47,OUTIL!$AK:$AP,F$1,FALSE),IF($A$44="Produits bruts d'origine minerale",VLOOKUP($A47,OUTIL!$AS:$AX,F$1,FALSE),IF($A$44="Produits finis de consommation",VLOOKUP($A47,OUTIL!$BA:$BF,F$1,FALSE),IF($A$44="Produits finis d'equipement agricole",VLOOKUP($A47,OUTIL!$BI:$BN,F$1,FALSE),IF($A$44="Produits finis d'equipement industriel",VLOOKUP($A47,OUTIL!$BQ:$BV,F$1,FALSE),"Ahmadovitch")))))))))/1000,0)</f>
        <v>335972</v>
      </c>
    </row>
    <row r="48" spans="1:6" ht="16.5" x14ac:dyDescent="0.3">
      <c r="A48">
        <v>4</v>
      </c>
      <c r="B48" s="5" t="str">
        <f>IF($A$44="Alimentation, boissons et tabacs",VLOOKUP(VLOOKUP($A48,OUTIL!$E:$J,B$1,FALSE),REF!$K:$L,2,FALSE),IF($A$44="Demi produits",VLOOKUP(VLOOKUP($A48,OUTIL!$M:$R,B$1,FALSE),REF!$N:$O,2,FALSE),IF($A$44="Energie  et  lubrifiants",VLOOKUP(VLOOKUP($A48,OUTIL!$U:$Z,B$1,FALSE),REF!$Z:$AA,2,FALSE),IF($A$44="Or industriel",VLOOKUP(VLOOKUP($A48,OUTIL!$AC:$AH,B$1,FALSE),REF!$AC:$AD,2,FALSE),IF($A$44="Produits bruts d'origine animale et vegetale",VLOOKUP(VLOOKUP($A48,OUTIL!$AK:$AP,B$1,FALSE),REF!$Q:$R,2,FALSE),IF($A$44="Produits bruts d'origine minerale",VLOOKUP(VLOOKUP($A48,OUTIL!$AS:$AX,B$1,FALSE),REF!$AF:$AG,2,FALSE),IF($A$44="Produits finis de consommation",VLOOKUP(VLOOKUP($A48,OUTIL!$BA:$BF,B$1,FALSE),REF!$T:$U,2,FALSE),IF($A$44="Produits finis d'equipement agricole",VLOOKUP(VLOOKUP($A48,OUTIL!$BI:$BN,B$1,FALSE),REF!$AI:$AJ,2,FALSE),IF($A$44="Produits finis d'equipement industriel",VLOOKUP(VLOOKUP($A48,OUTIL!$BQ:$BV,B$1,FALSE),REF!$W:$X,2,FALSE),"Ahmadovitch")))))))))</f>
        <v>Graisses et huiles de poissons</v>
      </c>
      <c r="C48" s="5">
        <f>ROUND(IF($A$44="Alimentation, boissons et tabacs",VLOOKUP($A48,OUTIL!$E:$J,C$1,FALSE),IF($A$44="Demi produits",VLOOKUP($A48,OUTIL!$M:$R,C$1,FALSE),IF($A$44="Energie  et  lubrifiants",VLOOKUP($A48,OUTIL!$U:$Z,C$1,FALSE),IF($A$44="Or industriel",VLOOKUP($A48,OUTIL!$AC:$AH,C$1,FALSE),IF($A$44="Produits bruts d'origine animale et vegetale",VLOOKUP($A48,OUTIL!$AK:$AP,C$1,FALSE),IF($A$44="Produits bruts d'origine minerale",VLOOKUP($A48,OUTIL!$AS:$AX,C$1,FALSE),IF($A$44="Produits finis de consommation",VLOOKUP($A48,OUTIL!$BA:$BF,C$1,FALSE),IF($A$44="Produits finis d'equipement agricole",VLOOKUP($A48,OUTIL!$BI:$BN,C$1,FALSE),IF($A$44="Produits finis d'equipement industriel",VLOOKUP($A48,OUTIL!$BQ:$BV,C$1,FALSE),"Ahmadovitch")))))))))/1000,0)</f>
        <v>5207</v>
      </c>
      <c r="D48" s="5">
        <f>ROUND(IF($A$44="Alimentation, boissons et tabacs",VLOOKUP($A48,OUTIL!$E:$J,D$1,FALSE),IF($A$44="Demi produits",VLOOKUP($A48,OUTIL!$M:$R,D$1,FALSE),IF($A$44="Energie  et  lubrifiants",VLOOKUP($A48,OUTIL!$U:$Z,D$1,FALSE),IF($A$44="Or industriel",VLOOKUP($A48,OUTIL!$AC:$AH,D$1,FALSE),IF($A$44="Produits bruts d'origine animale et vegetale",VLOOKUP($A48,OUTIL!$AK:$AP,D$1,FALSE),IF($A$44="Produits bruts d'origine minerale",VLOOKUP($A48,OUTIL!$AS:$AX,D$1,FALSE),IF($A$44="Produits finis de consommation",VLOOKUP($A48,OUTIL!$BA:$BF,D$1,FALSE),IF($A$44="Produits finis d'equipement agricole",VLOOKUP($A48,OUTIL!$BI:$BN,D$1,FALSE),IF($A$44="Produits finis d'equipement industriel",VLOOKUP($A48,OUTIL!$BQ:$BV,D$1,FALSE),"Ahmadovitch")))))))))/1000,0)</f>
        <v>165977</v>
      </c>
      <c r="E48" s="5">
        <f>ROUND(IF($A$44="Alimentation, boissons et tabacs",VLOOKUP($A48,OUTIL!$E:$J,E$1,FALSE),IF($A$44="Demi produits",VLOOKUP($A48,OUTIL!$M:$R,E$1,FALSE),IF($A$44="Energie  et  lubrifiants",VLOOKUP($A48,OUTIL!$U:$Z,E$1,FALSE),IF($A$44="Or industriel",VLOOKUP($A48,OUTIL!$AC:$AH,E$1,FALSE),IF($A$44="Produits bruts d'origine animale et vegetale",VLOOKUP($A48,OUTIL!$AK:$AP,E$1,FALSE),IF($A$44="Produits bruts d'origine minerale",VLOOKUP($A48,OUTIL!$AS:$AX,E$1,FALSE),IF($A$44="Produits finis de consommation",VLOOKUP($A48,OUTIL!$BA:$BF,E$1,FALSE),IF($A$44="Produits finis d'equipement agricole",VLOOKUP($A48,OUTIL!$BI:$BN,E$1,FALSE),IF($A$44="Produits finis d'equipement industriel",VLOOKUP($A48,OUTIL!$BQ:$BV,E$1,FALSE),"Ahmadovitch")))))))))/1000,0)</f>
        <v>8125</v>
      </c>
      <c r="F48" s="5">
        <f>ROUND(IF($A$44="Alimentation, boissons et tabacs",VLOOKUP($A48,OUTIL!$E:$J,F$1,FALSE),IF($A$44="Demi produits",VLOOKUP($A48,OUTIL!$M:$R,F$1,FALSE),IF($A$44="Energie  et  lubrifiants",VLOOKUP($A48,OUTIL!$U:$Z,F$1,FALSE),IF($A$44="Or industriel",VLOOKUP($A48,OUTIL!$AC:$AH,F$1,FALSE),IF($A$44="Produits bruts d'origine animale et vegetale",VLOOKUP($A48,OUTIL!$AK:$AP,F$1,FALSE),IF($A$44="Produits bruts d'origine minerale",VLOOKUP($A48,OUTIL!$AS:$AX,F$1,FALSE),IF($A$44="Produits finis de consommation",VLOOKUP($A48,OUTIL!$BA:$BF,F$1,FALSE),IF($A$44="Produits finis d'equipement agricole",VLOOKUP($A48,OUTIL!$BI:$BN,F$1,FALSE),IF($A$44="Produits finis d'equipement industriel",VLOOKUP($A48,OUTIL!$BQ:$BV,F$1,FALSE),"Ahmadovitch")))))))))/1000,0)</f>
        <v>251400</v>
      </c>
    </row>
    <row r="49" spans="1:6" ht="16.5" x14ac:dyDescent="0.3">
      <c r="A49">
        <v>5</v>
      </c>
      <c r="B49" s="5" t="str">
        <f>IF($A$44="Alimentation, boissons et tabacs",VLOOKUP(VLOOKUP($A49,OUTIL!$E:$J,B$1,FALSE),REF!$K:$L,2,FALSE),IF($A$44="Demi produits",VLOOKUP(VLOOKUP($A49,OUTIL!$M:$R,B$1,FALSE),REF!$N:$O,2,FALSE),IF($A$44="Energie  et  lubrifiants",VLOOKUP(VLOOKUP($A49,OUTIL!$U:$Z,B$1,FALSE),REF!$Z:$AA,2,FALSE),IF($A$44="Or industriel",VLOOKUP(VLOOKUP($A49,OUTIL!$AC:$AH,B$1,FALSE),REF!$AC:$AD,2,FALSE),IF($A$44="Produits bruts d'origine animale et vegetale",VLOOKUP(VLOOKUP($A49,OUTIL!$AK:$AP,B$1,FALSE),REF!$Q:$R,2,FALSE),IF($A$44="Produits bruts d'origine minerale",VLOOKUP(VLOOKUP($A49,OUTIL!$AS:$AX,B$1,FALSE),REF!$AF:$AG,2,FALSE),IF($A$44="Produits finis de consommation",VLOOKUP(VLOOKUP($A49,OUTIL!$BA:$BF,B$1,FALSE),REF!$T:$U,2,FALSE),IF($A$44="Produits finis d'equipement agricole",VLOOKUP(VLOOKUP($A49,OUTIL!$BI:$BN,B$1,FALSE),REF!$AI:$AJ,2,FALSE),IF($A$44="Produits finis d'equipement industriel",VLOOKUP(VLOOKUP($A49,OUTIL!$BQ:$BV,B$1,FALSE),REF!$W:$X,2,FALSE),"Ahmadovitch")))))))))</f>
        <v>Autres huiles végétales brutes ou raffinées</v>
      </c>
      <c r="C49" s="5">
        <f>ROUND(IF($A$44="Alimentation, boissons et tabacs",VLOOKUP($A49,OUTIL!$E:$J,C$1,FALSE),IF($A$44="Demi produits",VLOOKUP($A49,OUTIL!$M:$R,C$1,FALSE),IF($A$44="Energie  et  lubrifiants",VLOOKUP($A49,OUTIL!$U:$Z,C$1,FALSE),IF($A$44="Or industriel",VLOOKUP($A49,OUTIL!$AC:$AH,C$1,FALSE),IF($A$44="Produits bruts d'origine animale et vegetale",VLOOKUP($A49,OUTIL!$AK:$AP,C$1,FALSE),IF($A$44="Produits bruts d'origine minerale",VLOOKUP($A49,OUTIL!$AS:$AX,C$1,FALSE),IF($A$44="Produits finis de consommation",VLOOKUP($A49,OUTIL!$BA:$BF,C$1,FALSE),IF($A$44="Produits finis d'equipement agricole",VLOOKUP($A49,OUTIL!$BI:$BN,C$1,FALSE),IF($A$44="Produits finis d'equipement industriel",VLOOKUP($A49,OUTIL!$BQ:$BV,C$1,FALSE),"Ahmadovitch")))))))))/1000,0)</f>
        <v>2166</v>
      </c>
      <c r="D49" s="5">
        <f>ROUND(IF($A$44="Alimentation, boissons et tabacs",VLOOKUP($A49,OUTIL!$E:$J,D$1,FALSE),IF($A$44="Demi produits",VLOOKUP($A49,OUTIL!$M:$R,D$1,FALSE),IF($A$44="Energie  et  lubrifiants",VLOOKUP($A49,OUTIL!$U:$Z,D$1,FALSE),IF($A$44="Or industriel",VLOOKUP($A49,OUTIL!$AC:$AH,D$1,FALSE),IF($A$44="Produits bruts d'origine animale et vegetale",VLOOKUP($A49,OUTIL!$AK:$AP,D$1,FALSE),IF($A$44="Produits bruts d'origine minerale",VLOOKUP($A49,OUTIL!$AS:$AX,D$1,FALSE),IF($A$44="Produits finis de consommation",VLOOKUP($A49,OUTIL!$BA:$BF,D$1,FALSE),IF($A$44="Produits finis d'equipement agricole",VLOOKUP($A49,OUTIL!$BI:$BN,D$1,FALSE),IF($A$44="Produits finis d'equipement industriel",VLOOKUP($A49,OUTIL!$BQ:$BV,D$1,FALSE),"Ahmadovitch")))))))))/1000,0)</f>
        <v>149141</v>
      </c>
      <c r="E49" s="5">
        <f>ROUND(IF($A$44="Alimentation, boissons et tabacs",VLOOKUP($A49,OUTIL!$E:$J,E$1,FALSE),IF($A$44="Demi produits",VLOOKUP($A49,OUTIL!$M:$R,E$1,FALSE),IF($A$44="Energie  et  lubrifiants",VLOOKUP($A49,OUTIL!$U:$Z,E$1,FALSE),IF($A$44="Or industriel",VLOOKUP($A49,OUTIL!$AC:$AH,E$1,FALSE),IF($A$44="Produits bruts d'origine animale et vegetale",VLOOKUP($A49,OUTIL!$AK:$AP,E$1,FALSE),IF($A$44="Produits bruts d'origine minerale",VLOOKUP($A49,OUTIL!$AS:$AX,E$1,FALSE),IF($A$44="Produits finis de consommation",VLOOKUP($A49,OUTIL!$BA:$BF,E$1,FALSE),IF($A$44="Produits finis d'equipement agricole",VLOOKUP($A49,OUTIL!$BI:$BN,E$1,FALSE),IF($A$44="Produits finis d'equipement industriel",VLOOKUP($A49,OUTIL!$BQ:$BV,E$1,FALSE),"Ahmadovitch")))))))))/1000,0)</f>
        <v>389</v>
      </c>
      <c r="F49" s="5">
        <f>ROUND(IF($A$44="Alimentation, boissons et tabacs",VLOOKUP($A49,OUTIL!$E:$J,F$1,FALSE),IF($A$44="Demi produits",VLOOKUP($A49,OUTIL!$M:$R,F$1,FALSE),IF($A$44="Energie  et  lubrifiants",VLOOKUP($A49,OUTIL!$U:$Z,F$1,FALSE),IF($A$44="Or industriel",VLOOKUP($A49,OUTIL!$AC:$AH,F$1,FALSE),IF($A$44="Produits bruts d'origine animale et vegetale",VLOOKUP($A49,OUTIL!$AK:$AP,F$1,FALSE),IF($A$44="Produits bruts d'origine minerale",VLOOKUP($A49,OUTIL!$AS:$AX,F$1,FALSE),IF($A$44="Produits finis de consommation",VLOOKUP($A49,OUTIL!$BA:$BF,F$1,FALSE),IF($A$44="Produits finis d'equipement agricole",VLOOKUP($A49,OUTIL!$BI:$BN,F$1,FALSE),IF($A$44="Produits finis d'equipement industriel",VLOOKUP($A49,OUTIL!$BQ:$BV,F$1,FALSE),"Ahmadovitch")))))))))/1000,0)</f>
        <v>115992</v>
      </c>
    </row>
    <row r="50" spans="1:6" ht="16.5" x14ac:dyDescent="0.3">
      <c r="A50">
        <v>6</v>
      </c>
      <c r="B50" s="5" t="str">
        <f>IF($A$44="Alimentation, boissons et tabacs",VLOOKUP(VLOOKUP($A50,OUTIL!$E:$J,B$1,FALSE),REF!$K:$L,2,FALSE),IF($A$44="Demi produits",VLOOKUP(VLOOKUP($A50,OUTIL!$M:$R,B$1,FALSE),REF!$N:$O,2,FALSE),IF($A$44="Energie  et  lubrifiants",VLOOKUP(VLOOKUP($A50,OUTIL!$U:$Z,B$1,FALSE),REF!$Z:$AA,2,FALSE),IF($A$44="Or industriel",VLOOKUP(VLOOKUP($A50,OUTIL!$AC:$AH,B$1,FALSE),REF!$AC:$AD,2,FALSE),IF($A$44="Produits bruts d'origine animale et vegetale",VLOOKUP(VLOOKUP($A50,OUTIL!$AK:$AP,B$1,FALSE),REF!$Q:$R,2,FALSE),IF($A$44="Produits bruts d'origine minerale",VLOOKUP(VLOOKUP($A50,OUTIL!$AS:$AX,B$1,FALSE),REF!$AF:$AG,2,FALSE),IF($A$44="Produits finis de consommation",VLOOKUP(VLOOKUP($A50,OUTIL!$BA:$BF,B$1,FALSE),REF!$T:$U,2,FALSE),IF($A$44="Produits finis d'equipement agricole",VLOOKUP(VLOOKUP($A50,OUTIL!$BI:$BN,B$1,FALSE),REF!$AI:$AJ,2,FALSE),IF($A$44="Produits finis d'equipement industriel",VLOOKUP(VLOOKUP($A50,OUTIL!$BQ:$BV,B$1,FALSE),REF!$W:$X,2,FALSE),"Ahmadovitch")))))))))</f>
        <v>Gommes; résines et autres sucs et extraits végétaux</v>
      </c>
      <c r="C50" s="5">
        <f>ROUND(IF($A$44="Alimentation, boissons et tabacs",VLOOKUP($A50,OUTIL!$E:$J,C$1,FALSE),IF($A$44="Demi produits",VLOOKUP($A50,OUTIL!$M:$R,C$1,FALSE),IF($A$44="Energie  et  lubrifiants",VLOOKUP($A50,OUTIL!$U:$Z,C$1,FALSE),IF($A$44="Or industriel",VLOOKUP($A50,OUTIL!$AC:$AH,C$1,FALSE),IF($A$44="Produits bruts d'origine animale et vegetale",VLOOKUP($A50,OUTIL!$AK:$AP,C$1,FALSE),IF($A$44="Produits bruts d'origine minerale",VLOOKUP($A50,OUTIL!$AS:$AX,C$1,FALSE),IF($A$44="Produits finis de consommation",VLOOKUP($A50,OUTIL!$BA:$BF,C$1,FALSE),IF($A$44="Produits finis d'equipement agricole",VLOOKUP($A50,OUTIL!$BI:$BN,C$1,FALSE),IF($A$44="Produits finis d'equipement industriel",VLOOKUP($A50,OUTIL!$BQ:$BV,C$1,FALSE),"Ahmadovitch")))))))))/1000,0)</f>
        <v>568</v>
      </c>
      <c r="D50" s="5">
        <f>ROUND(IF($A$44="Alimentation, boissons et tabacs",VLOOKUP($A50,OUTIL!$E:$J,D$1,FALSE),IF($A$44="Demi produits",VLOOKUP($A50,OUTIL!$M:$R,D$1,FALSE),IF($A$44="Energie  et  lubrifiants",VLOOKUP($A50,OUTIL!$U:$Z,D$1,FALSE),IF($A$44="Or industriel",VLOOKUP($A50,OUTIL!$AC:$AH,D$1,FALSE),IF($A$44="Produits bruts d'origine animale et vegetale",VLOOKUP($A50,OUTIL!$AK:$AP,D$1,FALSE),IF($A$44="Produits bruts d'origine minerale",VLOOKUP($A50,OUTIL!$AS:$AX,D$1,FALSE),IF($A$44="Produits finis de consommation",VLOOKUP($A50,OUTIL!$BA:$BF,D$1,FALSE),IF($A$44="Produits finis d'equipement agricole",VLOOKUP($A50,OUTIL!$BI:$BN,D$1,FALSE),IF($A$44="Produits finis d'equipement industriel",VLOOKUP($A50,OUTIL!$BQ:$BV,D$1,FALSE),"Ahmadovitch")))))))))/1000,0)</f>
        <v>119218</v>
      </c>
      <c r="E50" s="5">
        <f>ROUND(IF($A$44="Alimentation, boissons et tabacs",VLOOKUP($A50,OUTIL!$E:$J,E$1,FALSE),IF($A$44="Demi produits",VLOOKUP($A50,OUTIL!$M:$R,E$1,FALSE),IF($A$44="Energie  et  lubrifiants",VLOOKUP($A50,OUTIL!$U:$Z,E$1,FALSE),IF($A$44="Or industriel",VLOOKUP($A50,OUTIL!$AC:$AH,E$1,FALSE),IF($A$44="Produits bruts d'origine animale et vegetale",VLOOKUP($A50,OUTIL!$AK:$AP,E$1,FALSE),IF($A$44="Produits bruts d'origine minerale",VLOOKUP($A50,OUTIL!$AS:$AX,E$1,FALSE),IF($A$44="Produits finis de consommation",VLOOKUP($A50,OUTIL!$BA:$BF,E$1,FALSE),IF($A$44="Produits finis d'equipement agricole",VLOOKUP($A50,OUTIL!$BI:$BN,E$1,FALSE),IF($A$44="Produits finis d'equipement industriel",VLOOKUP($A50,OUTIL!$BQ:$BV,E$1,FALSE),"Ahmadovitch")))))))))/1000,0)</f>
        <v>535</v>
      </c>
      <c r="F50" s="5">
        <f>ROUND(IF($A$44="Alimentation, boissons et tabacs",VLOOKUP($A50,OUTIL!$E:$J,F$1,FALSE),IF($A$44="Demi produits",VLOOKUP($A50,OUTIL!$M:$R,F$1,FALSE),IF($A$44="Energie  et  lubrifiants",VLOOKUP($A50,OUTIL!$U:$Z,F$1,FALSE),IF($A$44="Or industriel",VLOOKUP($A50,OUTIL!$AC:$AH,F$1,FALSE),IF($A$44="Produits bruts d'origine animale et vegetale",VLOOKUP($A50,OUTIL!$AK:$AP,F$1,FALSE),IF($A$44="Produits bruts d'origine minerale",VLOOKUP($A50,OUTIL!$AS:$AX,F$1,FALSE),IF($A$44="Produits finis de consommation",VLOOKUP($A50,OUTIL!$BA:$BF,F$1,FALSE),IF($A$44="Produits finis d'equipement agricole",VLOOKUP($A50,OUTIL!$BI:$BN,F$1,FALSE),IF($A$44="Produits finis d'equipement industriel",VLOOKUP($A50,OUTIL!$BQ:$BV,F$1,FALSE),"Ahmadovitch")))))))))/1000,0)</f>
        <v>122064</v>
      </c>
    </row>
    <row r="51" spans="1:6" ht="16.5" x14ac:dyDescent="0.3">
      <c r="A51">
        <v>7</v>
      </c>
      <c r="B51" s="5" t="str">
        <f>IF($A$44="Alimentation, boissons et tabacs",VLOOKUP(VLOOKUP($A51,OUTIL!$E:$J,B$1,FALSE),REF!$K:$L,2,FALSE),IF($A$44="Demi produits",VLOOKUP(VLOOKUP($A51,OUTIL!$M:$R,B$1,FALSE),REF!$N:$O,2,FALSE),IF($A$44="Energie  et  lubrifiants",VLOOKUP(VLOOKUP($A51,OUTIL!$U:$Z,B$1,FALSE),REF!$Z:$AA,2,FALSE),IF($A$44="Or industriel",VLOOKUP(VLOOKUP($A51,OUTIL!$AC:$AH,B$1,FALSE),REF!$AC:$AD,2,FALSE),IF($A$44="Produits bruts d'origine animale et vegetale",VLOOKUP(VLOOKUP($A51,OUTIL!$AK:$AP,B$1,FALSE),REF!$Q:$R,2,FALSE),IF($A$44="Produits bruts d'origine minerale",VLOOKUP(VLOOKUP($A51,OUTIL!$AS:$AX,B$1,FALSE),REF!$AF:$AG,2,FALSE),IF($A$44="Produits finis de consommation",VLOOKUP(VLOOKUP($A51,OUTIL!$BA:$BF,B$1,FALSE),REF!$T:$U,2,FALSE),IF($A$44="Produits finis d'equipement agricole",VLOOKUP(VLOOKUP($A51,OUTIL!$BI:$BN,B$1,FALSE),REF!$AI:$AJ,2,FALSE),IF($A$44="Produits finis d'equipement industriel",VLOOKUP(VLOOKUP($A51,OUTIL!$BQ:$BV,B$1,FALSE),REF!$W:$X,2,FALSE),"Ahmadovitch")))))))))</f>
        <v>Agar-agar</v>
      </c>
      <c r="C51" s="5">
        <f>ROUND(IF($A$44="Alimentation, boissons et tabacs",VLOOKUP($A51,OUTIL!$E:$J,C$1,FALSE),IF($A$44="Demi produits",VLOOKUP($A51,OUTIL!$M:$R,C$1,FALSE),IF($A$44="Energie  et  lubrifiants",VLOOKUP($A51,OUTIL!$U:$Z,C$1,FALSE),IF($A$44="Or industriel",VLOOKUP($A51,OUTIL!$AC:$AH,C$1,FALSE),IF($A$44="Produits bruts d'origine animale et vegetale",VLOOKUP($A51,OUTIL!$AK:$AP,C$1,FALSE),IF($A$44="Produits bruts d'origine minerale",VLOOKUP($A51,OUTIL!$AS:$AX,C$1,FALSE),IF($A$44="Produits finis de consommation",VLOOKUP($A51,OUTIL!$BA:$BF,C$1,FALSE),IF($A$44="Produits finis d'equipement agricole",VLOOKUP($A51,OUTIL!$BI:$BN,C$1,FALSE),IF($A$44="Produits finis d'equipement industriel",VLOOKUP($A51,OUTIL!$BQ:$BV,C$1,FALSE),"Ahmadovitch")))))))))/1000,0)</f>
        <v>314</v>
      </c>
      <c r="D51" s="5">
        <f>ROUND(IF($A$44="Alimentation, boissons et tabacs",VLOOKUP($A51,OUTIL!$E:$J,D$1,FALSE),IF($A$44="Demi produits",VLOOKUP($A51,OUTIL!$M:$R,D$1,FALSE),IF($A$44="Energie  et  lubrifiants",VLOOKUP($A51,OUTIL!$U:$Z,D$1,FALSE),IF($A$44="Or industriel",VLOOKUP($A51,OUTIL!$AC:$AH,D$1,FALSE),IF($A$44="Produits bruts d'origine animale et vegetale",VLOOKUP($A51,OUTIL!$AK:$AP,D$1,FALSE),IF($A$44="Produits bruts d'origine minerale",VLOOKUP($A51,OUTIL!$AS:$AX,D$1,FALSE),IF($A$44="Produits finis de consommation",VLOOKUP($A51,OUTIL!$BA:$BF,D$1,FALSE),IF($A$44="Produits finis d'equipement agricole",VLOOKUP($A51,OUTIL!$BI:$BN,D$1,FALSE),IF($A$44="Produits finis d'equipement industriel",VLOOKUP($A51,OUTIL!$BQ:$BV,D$1,FALSE),"Ahmadovitch")))))))))/1000,0)</f>
        <v>96089</v>
      </c>
      <c r="E51" s="5">
        <f>ROUND(IF($A$44="Alimentation, boissons et tabacs",VLOOKUP($A51,OUTIL!$E:$J,E$1,FALSE),IF($A$44="Demi produits",VLOOKUP($A51,OUTIL!$M:$R,E$1,FALSE),IF($A$44="Energie  et  lubrifiants",VLOOKUP($A51,OUTIL!$U:$Z,E$1,FALSE),IF($A$44="Or industriel",VLOOKUP($A51,OUTIL!$AC:$AH,E$1,FALSE),IF($A$44="Produits bruts d'origine animale et vegetale",VLOOKUP($A51,OUTIL!$AK:$AP,E$1,FALSE),IF($A$44="Produits bruts d'origine minerale",VLOOKUP($A51,OUTIL!$AS:$AX,E$1,FALSE),IF($A$44="Produits finis de consommation",VLOOKUP($A51,OUTIL!$BA:$BF,E$1,FALSE),IF($A$44="Produits finis d'equipement agricole",VLOOKUP($A51,OUTIL!$BI:$BN,E$1,FALSE),IF($A$44="Produits finis d'equipement industriel",VLOOKUP($A51,OUTIL!$BQ:$BV,E$1,FALSE),"Ahmadovitch")))))))))/1000,0)</f>
        <v>300</v>
      </c>
      <c r="F51" s="5">
        <f>ROUND(IF($A$44="Alimentation, boissons et tabacs",VLOOKUP($A51,OUTIL!$E:$J,F$1,FALSE),IF($A$44="Demi produits",VLOOKUP($A51,OUTIL!$M:$R,F$1,FALSE),IF($A$44="Energie  et  lubrifiants",VLOOKUP($A51,OUTIL!$U:$Z,F$1,FALSE),IF($A$44="Or industriel",VLOOKUP($A51,OUTIL!$AC:$AH,F$1,FALSE),IF($A$44="Produits bruts d'origine animale et vegetale",VLOOKUP($A51,OUTIL!$AK:$AP,F$1,FALSE),IF($A$44="Produits bruts d'origine minerale",VLOOKUP($A51,OUTIL!$AS:$AX,F$1,FALSE),IF($A$44="Produits finis de consommation",VLOOKUP($A51,OUTIL!$BA:$BF,F$1,FALSE),IF($A$44="Produits finis d'equipement agricole",VLOOKUP($A51,OUTIL!$BI:$BN,F$1,FALSE),IF($A$44="Produits finis d'equipement industriel",VLOOKUP($A51,OUTIL!$BQ:$BV,F$1,FALSE),"Ahmadovitch")))))))))/1000,0)</f>
        <v>94345</v>
      </c>
    </row>
    <row r="52" spans="1:6" ht="16.5" x14ac:dyDescent="0.3">
      <c r="A52">
        <v>8</v>
      </c>
      <c r="B52" s="5" t="str">
        <f>IF($A$44="Alimentation, boissons et tabacs",VLOOKUP(VLOOKUP($A52,OUTIL!$E:$J,B$1,FALSE),REF!$K:$L,2,FALSE),IF($A$44="Demi produits",VLOOKUP(VLOOKUP($A52,OUTIL!$M:$R,B$1,FALSE),REF!$N:$O,2,FALSE),IF($A$44="Energie  et  lubrifiants",VLOOKUP(VLOOKUP($A52,OUTIL!$U:$Z,B$1,FALSE),REF!$Z:$AA,2,FALSE),IF($A$44="Or industriel",VLOOKUP(VLOOKUP($A52,OUTIL!$AC:$AH,B$1,FALSE),REF!$AC:$AD,2,FALSE),IF($A$44="Produits bruts d'origine animale et vegetale",VLOOKUP(VLOOKUP($A52,OUTIL!$AK:$AP,B$1,FALSE),REF!$Q:$R,2,FALSE),IF($A$44="Produits bruts d'origine minerale",VLOOKUP(VLOOKUP($A52,OUTIL!$AS:$AX,B$1,FALSE),REF!$AF:$AG,2,FALSE),IF($A$44="Produits finis de consommation",VLOOKUP(VLOOKUP($A52,OUTIL!$BA:$BF,B$1,FALSE),REF!$T:$U,2,FALSE),IF($A$44="Produits finis d'equipement agricole",VLOOKUP(VLOOKUP($A52,OUTIL!$BI:$BN,B$1,FALSE),REF!$AI:$AJ,2,FALSE),IF($A$44="Produits finis d'equipement industriel",VLOOKUP(VLOOKUP($A52,OUTIL!$BQ:$BV,B$1,FALSE),REF!$W:$X,2,FALSE),"Ahmadovitch")))))))))</f>
        <v>Plantes vivantes et produits de la floriculture</v>
      </c>
      <c r="C52" s="5">
        <f>ROUND(IF($A$44="Alimentation, boissons et tabacs",VLOOKUP($A52,OUTIL!$E:$J,C$1,FALSE),IF($A$44="Demi produits",VLOOKUP($A52,OUTIL!$M:$R,C$1,FALSE),IF($A$44="Energie  et  lubrifiants",VLOOKUP($A52,OUTIL!$U:$Z,C$1,FALSE),IF($A$44="Or industriel",VLOOKUP($A52,OUTIL!$AC:$AH,C$1,FALSE),IF($A$44="Produits bruts d'origine animale et vegetale",VLOOKUP($A52,OUTIL!$AK:$AP,C$1,FALSE),IF($A$44="Produits bruts d'origine minerale",VLOOKUP($A52,OUTIL!$AS:$AX,C$1,FALSE),IF($A$44="Produits finis de consommation",VLOOKUP($A52,OUTIL!$BA:$BF,C$1,FALSE),IF($A$44="Produits finis d'equipement agricole",VLOOKUP($A52,OUTIL!$BI:$BN,C$1,FALSE),IF($A$44="Produits finis d'equipement industriel",VLOOKUP($A52,OUTIL!$BQ:$BV,C$1,FALSE),"Ahmadovitch")))))))))/1000,0)</f>
        <v>4581</v>
      </c>
      <c r="D52" s="5">
        <f>ROUND(IF($A$44="Alimentation, boissons et tabacs",VLOOKUP($A52,OUTIL!$E:$J,D$1,FALSE),IF($A$44="Demi produits",VLOOKUP($A52,OUTIL!$M:$R,D$1,FALSE),IF($A$44="Energie  et  lubrifiants",VLOOKUP($A52,OUTIL!$U:$Z,D$1,FALSE),IF($A$44="Or industriel",VLOOKUP($A52,OUTIL!$AC:$AH,D$1,FALSE),IF($A$44="Produits bruts d'origine animale et vegetale",VLOOKUP($A52,OUTIL!$AK:$AP,D$1,FALSE),IF($A$44="Produits bruts d'origine minerale",VLOOKUP($A52,OUTIL!$AS:$AX,D$1,FALSE),IF($A$44="Produits finis de consommation",VLOOKUP($A52,OUTIL!$BA:$BF,D$1,FALSE),IF($A$44="Produits finis d'equipement agricole",VLOOKUP($A52,OUTIL!$BI:$BN,D$1,FALSE),IF($A$44="Produits finis d'equipement industriel",VLOOKUP($A52,OUTIL!$BQ:$BV,D$1,FALSE),"Ahmadovitch")))))))))/1000,0)</f>
        <v>91243</v>
      </c>
      <c r="E52" s="5">
        <f>ROUND(IF($A$44="Alimentation, boissons et tabacs",VLOOKUP($A52,OUTIL!$E:$J,E$1,FALSE),IF($A$44="Demi produits",VLOOKUP($A52,OUTIL!$M:$R,E$1,FALSE),IF($A$44="Energie  et  lubrifiants",VLOOKUP($A52,OUTIL!$U:$Z,E$1,FALSE),IF($A$44="Or industriel",VLOOKUP($A52,OUTIL!$AC:$AH,E$1,FALSE),IF($A$44="Produits bruts d'origine animale et vegetale",VLOOKUP($A52,OUTIL!$AK:$AP,E$1,FALSE),IF($A$44="Produits bruts d'origine minerale",VLOOKUP($A52,OUTIL!$AS:$AX,E$1,FALSE),IF($A$44="Produits finis de consommation",VLOOKUP($A52,OUTIL!$BA:$BF,E$1,FALSE),IF($A$44="Produits finis d'equipement agricole",VLOOKUP($A52,OUTIL!$BI:$BN,E$1,FALSE),IF($A$44="Produits finis d'equipement industriel",VLOOKUP($A52,OUTIL!$BQ:$BV,E$1,FALSE),"Ahmadovitch")))))))))/1000,0)</f>
        <v>4919</v>
      </c>
      <c r="F52" s="5">
        <f>ROUND(IF($A$44="Alimentation, boissons et tabacs",VLOOKUP($A52,OUTIL!$E:$J,F$1,FALSE),IF($A$44="Demi produits",VLOOKUP($A52,OUTIL!$M:$R,F$1,FALSE),IF($A$44="Energie  et  lubrifiants",VLOOKUP($A52,OUTIL!$U:$Z,F$1,FALSE),IF($A$44="Or industriel",VLOOKUP($A52,OUTIL!$AC:$AH,F$1,FALSE),IF($A$44="Produits bruts d'origine animale et vegetale",VLOOKUP($A52,OUTIL!$AK:$AP,F$1,FALSE),IF($A$44="Produits bruts d'origine minerale",VLOOKUP($A52,OUTIL!$AS:$AX,F$1,FALSE),IF($A$44="Produits finis de consommation",VLOOKUP($A52,OUTIL!$BA:$BF,F$1,FALSE),IF($A$44="Produits finis d'equipement agricole",VLOOKUP($A52,OUTIL!$BI:$BN,F$1,FALSE),IF($A$44="Produits finis d'equipement industriel",VLOOKUP($A52,OUTIL!$BQ:$BV,F$1,FALSE),"Ahmadovitch")))))))))/1000,0)</f>
        <v>97233</v>
      </c>
    </row>
    <row r="53" spans="1:6" ht="16.5" x14ac:dyDescent="0.3">
      <c r="A53">
        <v>9</v>
      </c>
      <c r="B53" s="5" t="str">
        <f>IF($A$44="Alimentation, boissons et tabacs",VLOOKUP(VLOOKUP($A53,OUTIL!$E:$J,B$1,FALSE),REF!$K:$L,2,FALSE),IF($A$44="Demi produits",VLOOKUP(VLOOKUP($A53,OUTIL!$M:$R,B$1,FALSE),REF!$N:$O,2,FALSE),IF($A$44="Energie  et  lubrifiants",VLOOKUP(VLOOKUP($A53,OUTIL!$U:$Z,B$1,FALSE),REF!$Z:$AA,2,FALSE),IF($A$44="Or industriel",VLOOKUP(VLOOKUP($A53,OUTIL!$AC:$AH,B$1,FALSE),REF!$AC:$AD,2,FALSE),IF($A$44="Produits bruts d'origine animale et vegetale",VLOOKUP(VLOOKUP($A53,OUTIL!$AK:$AP,B$1,FALSE),REF!$Q:$R,2,FALSE),IF($A$44="Produits bruts d'origine minerale",VLOOKUP(VLOOKUP($A53,OUTIL!$AS:$AX,B$1,FALSE),REF!$AF:$AG,2,FALSE),IF($A$44="Produits finis de consommation",VLOOKUP(VLOOKUP($A53,OUTIL!$BA:$BF,B$1,FALSE),REF!$T:$U,2,FALSE),IF($A$44="Produits finis d'equipement agricole",VLOOKUP(VLOOKUP($A53,OUTIL!$BI:$BN,B$1,FALSE),REF!$AI:$AJ,2,FALSE),IF($A$44="Produits finis d'equipement industriel",VLOOKUP(VLOOKUP($A53,OUTIL!$BQ:$BV,B$1,FALSE),REF!$W:$X,2,FALSE),"Ahmadovitch")))))))))</f>
        <v>Huile de soja brute ou raffinée</v>
      </c>
      <c r="C53" s="5">
        <f>ROUND(IF($A$44="Alimentation, boissons et tabacs",VLOOKUP($A53,OUTIL!$E:$J,C$1,FALSE),IF($A$44="Demi produits",VLOOKUP($A53,OUTIL!$M:$R,C$1,FALSE),IF($A$44="Energie  et  lubrifiants",VLOOKUP($A53,OUTIL!$U:$Z,C$1,FALSE),IF($A$44="Or industriel",VLOOKUP($A53,OUTIL!$AC:$AH,C$1,FALSE),IF($A$44="Produits bruts d'origine animale et vegetale",VLOOKUP($A53,OUTIL!$AK:$AP,C$1,FALSE),IF($A$44="Produits bruts d'origine minerale",VLOOKUP($A53,OUTIL!$AS:$AX,C$1,FALSE),IF($A$44="Produits finis de consommation",VLOOKUP($A53,OUTIL!$BA:$BF,C$1,FALSE),IF($A$44="Produits finis d'equipement agricole",VLOOKUP($A53,OUTIL!$BI:$BN,C$1,FALSE),IF($A$44="Produits finis d'equipement industriel",VLOOKUP($A53,OUTIL!$BQ:$BV,C$1,FALSE),"Ahmadovitch")))))))))/1000,0)</f>
        <v>4754</v>
      </c>
      <c r="D53" s="5">
        <f>ROUND(IF($A$44="Alimentation, boissons et tabacs",VLOOKUP($A53,OUTIL!$E:$J,D$1,FALSE),IF($A$44="Demi produits",VLOOKUP($A53,OUTIL!$M:$R,D$1,FALSE),IF($A$44="Energie  et  lubrifiants",VLOOKUP($A53,OUTIL!$U:$Z,D$1,FALSE),IF($A$44="Or industriel",VLOOKUP($A53,OUTIL!$AC:$AH,D$1,FALSE),IF($A$44="Produits bruts d'origine animale et vegetale",VLOOKUP($A53,OUTIL!$AK:$AP,D$1,FALSE),IF($A$44="Produits bruts d'origine minerale",VLOOKUP($A53,OUTIL!$AS:$AX,D$1,FALSE),IF($A$44="Produits finis de consommation",VLOOKUP($A53,OUTIL!$BA:$BF,D$1,FALSE),IF($A$44="Produits finis d'equipement agricole",VLOOKUP($A53,OUTIL!$BI:$BN,D$1,FALSE),IF($A$44="Produits finis d'equipement industriel",VLOOKUP($A53,OUTIL!$BQ:$BV,D$1,FALSE),"Ahmadovitch")))))))))/1000,0)</f>
        <v>69910</v>
      </c>
      <c r="E53" s="5">
        <f>ROUND(IF($A$44="Alimentation, boissons et tabacs",VLOOKUP($A53,OUTIL!$E:$J,E$1,FALSE),IF($A$44="Demi produits",VLOOKUP($A53,OUTIL!$M:$R,E$1,FALSE),IF($A$44="Energie  et  lubrifiants",VLOOKUP($A53,OUTIL!$U:$Z,E$1,FALSE),IF($A$44="Or industriel",VLOOKUP($A53,OUTIL!$AC:$AH,E$1,FALSE),IF($A$44="Produits bruts d'origine animale et vegetale",VLOOKUP($A53,OUTIL!$AK:$AP,E$1,FALSE),IF($A$44="Produits bruts d'origine minerale",VLOOKUP($A53,OUTIL!$AS:$AX,E$1,FALSE),IF($A$44="Produits finis de consommation",VLOOKUP($A53,OUTIL!$BA:$BF,E$1,FALSE),IF($A$44="Produits finis d'equipement agricole",VLOOKUP($A53,OUTIL!$BI:$BN,E$1,FALSE),IF($A$44="Produits finis d'equipement industriel",VLOOKUP($A53,OUTIL!$BQ:$BV,E$1,FALSE),"Ahmadovitch")))))))))/1000,0)</f>
        <v>4921</v>
      </c>
      <c r="F53" s="5">
        <f>ROUND(IF($A$44="Alimentation, boissons et tabacs",VLOOKUP($A53,OUTIL!$E:$J,F$1,FALSE),IF($A$44="Demi produits",VLOOKUP($A53,OUTIL!$M:$R,F$1,FALSE),IF($A$44="Energie  et  lubrifiants",VLOOKUP($A53,OUTIL!$U:$Z,F$1,FALSE),IF($A$44="Or industriel",VLOOKUP($A53,OUTIL!$AC:$AH,F$1,FALSE),IF($A$44="Produits bruts d'origine animale et vegetale",VLOOKUP($A53,OUTIL!$AK:$AP,F$1,FALSE),IF($A$44="Produits bruts d'origine minerale",VLOOKUP($A53,OUTIL!$AS:$AX,F$1,FALSE),IF($A$44="Produits finis de consommation",VLOOKUP($A53,OUTIL!$BA:$BF,F$1,FALSE),IF($A$44="Produits finis d'equipement agricole",VLOOKUP($A53,OUTIL!$BI:$BN,F$1,FALSE),IF($A$44="Produits finis d'equipement industriel",VLOOKUP($A53,OUTIL!$BQ:$BV,F$1,FALSE),"Ahmadovitch")))))))))/1000,0)</f>
        <v>71260</v>
      </c>
    </row>
    <row r="54" spans="1:6" ht="16.5" x14ac:dyDescent="0.3">
      <c r="A54">
        <v>10</v>
      </c>
      <c r="B54" s="5" t="str">
        <f>IF($A$44="Alimentation, boissons et tabacs",VLOOKUP(VLOOKUP($A54,OUTIL!$E:$J,B$1,FALSE),REF!$K:$L,2,FALSE),IF($A$44="Demi produits",VLOOKUP(VLOOKUP($A54,OUTIL!$M:$R,B$1,FALSE),REF!$N:$O,2,FALSE),IF($A$44="Energie  et  lubrifiants",VLOOKUP(VLOOKUP($A54,OUTIL!$U:$Z,B$1,FALSE),REF!$Z:$AA,2,FALSE),IF($A$44="Or industriel",VLOOKUP(VLOOKUP($A54,OUTIL!$AC:$AH,B$1,FALSE),REF!$AC:$AD,2,FALSE),IF($A$44="Produits bruts d'origine animale et vegetale",VLOOKUP(VLOOKUP($A54,OUTIL!$AK:$AP,B$1,FALSE),REF!$Q:$R,2,FALSE),IF($A$44="Produits bruts d'origine minerale",VLOOKUP(VLOOKUP($A54,OUTIL!$AS:$AX,B$1,FALSE),REF!$AF:$AG,2,FALSE),IF($A$44="Produits finis de consommation",VLOOKUP(VLOOKUP($A54,OUTIL!$BA:$BF,B$1,FALSE),REF!$T:$U,2,FALSE),IF($A$44="Produits finis d'equipement agricole",VLOOKUP(VLOOKUP($A54,OUTIL!$BI:$BN,B$1,FALSE),REF!$AI:$AJ,2,FALSE),IF($A$44="Produits finis d'equipement industriel",VLOOKUP(VLOOKUP($A54,OUTIL!$BQ:$BV,B$1,FALSE),REF!$W:$X,2,FALSE),"Ahmadovitch")))))))))</f>
        <v>Animaux vivants</v>
      </c>
      <c r="C54" s="5">
        <f>ROUND(IF($A$44="Alimentation, boissons et tabacs",VLOOKUP($A54,OUTIL!$E:$J,C$1,FALSE),IF($A$44="Demi produits",VLOOKUP($A54,OUTIL!$M:$R,C$1,FALSE),IF($A$44="Energie  et  lubrifiants",VLOOKUP($A54,OUTIL!$U:$Z,C$1,FALSE),IF($A$44="Or industriel",VLOOKUP($A54,OUTIL!$AC:$AH,C$1,FALSE),IF($A$44="Produits bruts d'origine animale et vegetale",VLOOKUP($A54,OUTIL!$AK:$AP,C$1,FALSE),IF($A$44="Produits bruts d'origine minerale",VLOOKUP($A54,OUTIL!$AS:$AX,C$1,FALSE),IF($A$44="Produits finis de consommation",VLOOKUP($A54,OUTIL!$BA:$BF,C$1,FALSE),IF($A$44="Produits finis d'equipement agricole",VLOOKUP($A54,OUTIL!$BI:$BN,C$1,FALSE),IF($A$44="Produits finis d'equipement industriel",VLOOKUP($A54,OUTIL!$BQ:$BV,C$1,FALSE),"Ahmadovitch")))))))))/1000,0)</f>
        <v>65</v>
      </c>
      <c r="D54" s="5">
        <f>ROUND(IF($A$44="Alimentation, boissons et tabacs",VLOOKUP($A54,OUTIL!$E:$J,D$1,FALSE),IF($A$44="Demi produits",VLOOKUP($A54,OUTIL!$M:$R,D$1,FALSE),IF($A$44="Energie  et  lubrifiants",VLOOKUP($A54,OUTIL!$U:$Z,D$1,FALSE),IF($A$44="Or industriel",VLOOKUP($A54,OUTIL!$AC:$AH,D$1,FALSE),IF($A$44="Produits bruts d'origine animale et vegetale",VLOOKUP($A54,OUTIL!$AK:$AP,D$1,FALSE),IF($A$44="Produits bruts d'origine minerale",VLOOKUP($A54,OUTIL!$AS:$AX,D$1,FALSE),IF($A$44="Produits finis de consommation",VLOOKUP($A54,OUTIL!$BA:$BF,D$1,FALSE),IF($A$44="Produits finis d'equipement agricole",VLOOKUP($A54,OUTIL!$BI:$BN,D$1,FALSE),IF($A$44="Produits finis d'equipement industriel",VLOOKUP($A54,OUTIL!$BQ:$BV,D$1,FALSE),"Ahmadovitch")))))))))/1000,0)</f>
        <v>64125</v>
      </c>
      <c r="E54" s="5">
        <f>ROUND(IF($A$44="Alimentation, boissons et tabacs",VLOOKUP($A54,OUTIL!$E:$J,E$1,FALSE),IF($A$44="Demi produits",VLOOKUP($A54,OUTIL!$M:$R,E$1,FALSE),IF($A$44="Energie  et  lubrifiants",VLOOKUP($A54,OUTIL!$U:$Z,E$1,FALSE),IF($A$44="Or industriel",VLOOKUP($A54,OUTIL!$AC:$AH,E$1,FALSE),IF($A$44="Produits bruts d'origine animale et vegetale",VLOOKUP($A54,OUTIL!$AK:$AP,E$1,FALSE),IF($A$44="Produits bruts d'origine minerale",VLOOKUP($A54,OUTIL!$AS:$AX,E$1,FALSE),IF($A$44="Produits finis de consommation",VLOOKUP($A54,OUTIL!$BA:$BF,E$1,FALSE),IF($A$44="Produits finis d'equipement agricole",VLOOKUP($A54,OUTIL!$BI:$BN,E$1,FALSE),IF($A$44="Produits finis d'equipement industriel",VLOOKUP($A54,OUTIL!$BQ:$BV,E$1,FALSE),"Ahmadovitch")))))))))/1000,0)</f>
        <v>42</v>
      </c>
      <c r="F54" s="5">
        <f>ROUND(IF($A$44="Alimentation, boissons et tabacs",VLOOKUP($A54,OUTIL!$E:$J,F$1,FALSE),IF($A$44="Demi produits",VLOOKUP($A54,OUTIL!$M:$R,F$1,FALSE),IF($A$44="Energie  et  lubrifiants",VLOOKUP($A54,OUTIL!$U:$Z,F$1,FALSE),IF($A$44="Or industriel",VLOOKUP($A54,OUTIL!$AC:$AH,F$1,FALSE),IF($A$44="Produits bruts d'origine animale et vegetale",VLOOKUP($A54,OUTIL!$AK:$AP,F$1,FALSE),IF($A$44="Produits bruts d'origine minerale",VLOOKUP($A54,OUTIL!$AS:$AX,F$1,FALSE),IF($A$44="Produits finis de consommation",VLOOKUP($A54,OUTIL!$BA:$BF,F$1,FALSE),IF($A$44="Produits finis d'equipement agricole",VLOOKUP($A54,OUTIL!$BI:$BN,F$1,FALSE),IF($A$44="Produits finis d'equipement industriel",VLOOKUP($A54,OUTIL!$BQ:$BV,F$1,FALSE),"Ahmadovitch")))))))))/1000,0)</f>
        <v>61983</v>
      </c>
    </row>
    <row r="55" spans="1:6" ht="16.5" x14ac:dyDescent="0.3">
      <c r="A55">
        <v>11</v>
      </c>
      <c r="B55" s="5" t="str">
        <f>IF($A$44="Alimentation, boissons et tabacs",VLOOKUP(VLOOKUP($A55,OUTIL!$E:$J,B$1,FALSE),REF!$K:$L,2,FALSE),IF($A$44="Demi produits",VLOOKUP(VLOOKUP($A55,OUTIL!$M:$R,B$1,FALSE),REF!$N:$O,2,FALSE),IF($A$44="Energie  et  lubrifiants",VLOOKUP(VLOOKUP($A55,OUTIL!$U:$Z,B$1,FALSE),REF!$Z:$AA,2,FALSE),IF($A$44="Or industriel",VLOOKUP(VLOOKUP($A55,OUTIL!$AC:$AH,B$1,FALSE),REF!$AC:$AD,2,FALSE),IF($A$44="Produits bruts d'origine animale et vegetale",VLOOKUP(VLOOKUP($A55,OUTIL!$AK:$AP,B$1,FALSE),REF!$Q:$R,2,FALSE),IF($A$44="Produits bruts d'origine minerale",VLOOKUP(VLOOKUP($A55,OUTIL!$AS:$AX,B$1,FALSE),REF!$AF:$AG,2,FALSE),IF($A$44="Produits finis de consommation",VLOOKUP(VLOOKUP($A55,OUTIL!$BA:$BF,B$1,FALSE),REF!$T:$U,2,FALSE),IF($A$44="Produits finis d'equipement agricole",VLOOKUP(VLOOKUP($A55,OUTIL!$BI:$BN,B$1,FALSE),REF!$AI:$AJ,2,FALSE),IF($A$44="Produits finis d'equipement industriel",VLOOKUP(VLOOKUP($A55,OUTIL!$BQ:$BV,B$1,FALSE),REF!$W:$X,2,FALSE),"Ahmadovitch")))))))))</f>
        <v>Graisses et huiles animales sauf de poissons</v>
      </c>
      <c r="C55" s="5">
        <f>ROUND(IF($A$44="Alimentation, boissons et tabacs",VLOOKUP($A55,OUTIL!$E:$J,C$1,FALSE),IF($A$44="Demi produits",VLOOKUP($A55,OUTIL!$M:$R,C$1,FALSE),IF($A$44="Energie  et  lubrifiants",VLOOKUP($A55,OUTIL!$U:$Z,C$1,FALSE),IF($A$44="Or industriel",VLOOKUP($A55,OUTIL!$AC:$AH,C$1,FALSE),IF($A$44="Produits bruts d'origine animale et vegetale",VLOOKUP($A55,OUTIL!$AK:$AP,C$1,FALSE),IF($A$44="Produits bruts d'origine minerale",VLOOKUP($A55,OUTIL!$AS:$AX,C$1,FALSE),IF($A$44="Produits finis de consommation",VLOOKUP($A55,OUTIL!$BA:$BF,C$1,FALSE),IF($A$44="Produits finis d'equipement agricole",VLOOKUP($A55,OUTIL!$BI:$BN,C$1,FALSE),IF($A$44="Produits finis d'equipement industriel",VLOOKUP($A55,OUTIL!$BQ:$BV,C$1,FALSE),"Ahmadovitch")))))))))/1000,0)</f>
        <v>3412</v>
      </c>
      <c r="D55" s="5">
        <f>ROUND(IF($A$44="Alimentation, boissons et tabacs",VLOOKUP($A55,OUTIL!$E:$J,D$1,FALSE),IF($A$44="Demi produits",VLOOKUP($A55,OUTIL!$M:$R,D$1,FALSE),IF($A$44="Energie  et  lubrifiants",VLOOKUP($A55,OUTIL!$U:$Z,D$1,FALSE),IF($A$44="Or industriel",VLOOKUP($A55,OUTIL!$AC:$AH,D$1,FALSE),IF($A$44="Produits bruts d'origine animale et vegetale",VLOOKUP($A55,OUTIL!$AK:$AP,D$1,FALSE),IF($A$44="Produits bruts d'origine minerale",VLOOKUP($A55,OUTIL!$AS:$AX,D$1,FALSE),IF($A$44="Produits finis de consommation",VLOOKUP($A55,OUTIL!$BA:$BF,D$1,FALSE),IF($A$44="Produits finis d'equipement agricole",VLOOKUP($A55,OUTIL!$BI:$BN,D$1,FALSE),IF($A$44="Produits finis d'equipement industriel",VLOOKUP($A55,OUTIL!$BQ:$BV,D$1,FALSE),"Ahmadovitch")))))))))/1000,0)</f>
        <v>37625</v>
      </c>
      <c r="E55" s="5">
        <f>ROUND(IF($A$44="Alimentation, boissons et tabacs",VLOOKUP($A55,OUTIL!$E:$J,E$1,FALSE),IF($A$44="Demi produits",VLOOKUP($A55,OUTIL!$M:$R,E$1,FALSE),IF($A$44="Energie  et  lubrifiants",VLOOKUP($A55,OUTIL!$U:$Z,E$1,FALSE),IF($A$44="Or industriel",VLOOKUP($A55,OUTIL!$AC:$AH,E$1,FALSE),IF($A$44="Produits bruts d'origine animale et vegetale",VLOOKUP($A55,OUTIL!$AK:$AP,E$1,FALSE),IF($A$44="Produits bruts d'origine minerale",VLOOKUP($A55,OUTIL!$AS:$AX,E$1,FALSE),IF($A$44="Produits finis de consommation",VLOOKUP($A55,OUTIL!$BA:$BF,E$1,FALSE),IF($A$44="Produits finis d'equipement agricole",VLOOKUP($A55,OUTIL!$BI:$BN,E$1,FALSE),IF($A$44="Produits finis d'equipement industriel",VLOOKUP($A55,OUTIL!$BQ:$BV,E$1,FALSE),"Ahmadovitch")))))))))/1000,0)</f>
        <v>2374</v>
      </c>
      <c r="F55" s="5">
        <f>ROUND(IF($A$44="Alimentation, boissons et tabacs",VLOOKUP($A55,OUTIL!$E:$J,F$1,FALSE),IF($A$44="Demi produits",VLOOKUP($A55,OUTIL!$M:$R,F$1,FALSE),IF($A$44="Energie  et  lubrifiants",VLOOKUP($A55,OUTIL!$U:$Z,F$1,FALSE),IF($A$44="Or industriel",VLOOKUP($A55,OUTIL!$AC:$AH,F$1,FALSE),IF($A$44="Produits bruts d'origine animale et vegetale",VLOOKUP($A55,OUTIL!$AK:$AP,F$1,FALSE),IF($A$44="Produits bruts d'origine minerale",VLOOKUP($A55,OUTIL!$AS:$AX,F$1,FALSE),IF($A$44="Produits finis de consommation",VLOOKUP($A55,OUTIL!$BA:$BF,F$1,FALSE),IF($A$44="Produits finis d'equipement agricole",VLOOKUP($A55,OUTIL!$BI:$BN,F$1,FALSE),IF($A$44="Produits finis d'equipement industriel",VLOOKUP($A55,OUTIL!$BQ:$BV,F$1,FALSE),"Ahmadovitch")))))))))/1000,0)</f>
        <v>27386</v>
      </c>
    </row>
    <row r="56" spans="1:6" ht="16.5" x14ac:dyDescent="0.3">
      <c r="A56">
        <v>12</v>
      </c>
      <c r="B56" s="5" t="str">
        <f>IF($A$44="Alimentation, boissons et tabacs",VLOOKUP(VLOOKUP($A56,OUTIL!$E:$J,B$1,FALSE),REF!$K:$L,2,FALSE),IF($A$44="Demi produits",VLOOKUP(VLOOKUP($A56,OUTIL!$M:$R,B$1,FALSE),REF!$N:$O,2,FALSE),IF($A$44="Energie  et  lubrifiants",VLOOKUP(VLOOKUP($A56,OUTIL!$U:$Z,B$1,FALSE),REF!$Z:$AA,2,FALSE),IF($A$44="Or industriel",VLOOKUP(VLOOKUP($A56,OUTIL!$AC:$AH,B$1,FALSE),REF!$AC:$AD,2,FALSE),IF($A$44="Produits bruts d'origine animale et vegetale",VLOOKUP(VLOOKUP($A56,OUTIL!$AK:$AP,B$1,FALSE),REF!$Q:$R,2,FALSE),IF($A$44="Produits bruts d'origine minerale",VLOOKUP(VLOOKUP($A56,OUTIL!$AS:$AX,B$1,FALSE),REF!$AF:$AG,2,FALSE),IF($A$44="Produits finis de consommation",VLOOKUP(VLOOKUP($A56,OUTIL!$BA:$BF,B$1,FALSE),REF!$T:$U,2,FALSE),IF($A$44="Produits finis d'equipement agricole",VLOOKUP(VLOOKUP($A56,OUTIL!$BI:$BN,B$1,FALSE),REF!$AI:$AJ,2,FALSE),IF($A$44="Produits finis d'equipement industriel",VLOOKUP(VLOOKUP($A56,OUTIL!$BQ:$BV,B$1,FALSE),REF!$W:$X,2,FALSE),"Ahmadovitch")))))))))</f>
        <v>Algues</v>
      </c>
      <c r="C56" s="5">
        <f>ROUND(IF($A$44="Alimentation, boissons et tabacs",VLOOKUP($A56,OUTIL!$E:$J,C$1,FALSE),IF($A$44="Demi produits",VLOOKUP($A56,OUTIL!$M:$R,C$1,FALSE),IF($A$44="Energie  et  lubrifiants",VLOOKUP($A56,OUTIL!$U:$Z,C$1,FALSE),IF($A$44="Or industriel",VLOOKUP($A56,OUTIL!$AC:$AH,C$1,FALSE),IF($A$44="Produits bruts d'origine animale et vegetale",VLOOKUP($A56,OUTIL!$AK:$AP,C$1,FALSE),IF($A$44="Produits bruts d'origine minerale",VLOOKUP($A56,OUTIL!$AS:$AX,C$1,FALSE),IF($A$44="Produits finis de consommation",VLOOKUP($A56,OUTIL!$BA:$BF,C$1,FALSE),IF($A$44="Produits finis d'equipement agricole",VLOOKUP($A56,OUTIL!$BI:$BN,C$1,FALSE),IF($A$44="Produits finis d'equipement industriel",VLOOKUP($A56,OUTIL!$BQ:$BV,C$1,FALSE),"Ahmadovitch")))))))))/1000,0)</f>
        <v>1172</v>
      </c>
      <c r="D56" s="5">
        <f>ROUND(IF($A$44="Alimentation, boissons et tabacs",VLOOKUP($A56,OUTIL!$E:$J,D$1,FALSE),IF($A$44="Demi produits",VLOOKUP($A56,OUTIL!$M:$R,D$1,FALSE),IF($A$44="Energie  et  lubrifiants",VLOOKUP($A56,OUTIL!$U:$Z,D$1,FALSE),IF($A$44="Or industriel",VLOOKUP($A56,OUTIL!$AC:$AH,D$1,FALSE),IF($A$44="Produits bruts d'origine animale et vegetale",VLOOKUP($A56,OUTIL!$AK:$AP,D$1,FALSE),IF($A$44="Produits bruts d'origine minerale",VLOOKUP($A56,OUTIL!$AS:$AX,D$1,FALSE),IF($A$44="Produits finis de consommation",VLOOKUP($A56,OUTIL!$BA:$BF,D$1,FALSE),IF($A$44="Produits finis d'equipement agricole",VLOOKUP($A56,OUTIL!$BI:$BN,D$1,FALSE),IF($A$44="Produits finis d'equipement industriel",VLOOKUP($A56,OUTIL!$BQ:$BV,D$1,FALSE),"Ahmadovitch")))))))))/1000,0)</f>
        <v>35342</v>
      </c>
      <c r="E56" s="5">
        <f>ROUND(IF($A$44="Alimentation, boissons et tabacs",VLOOKUP($A56,OUTIL!$E:$J,E$1,FALSE),IF($A$44="Demi produits",VLOOKUP($A56,OUTIL!$M:$R,E$1,FALSE),IF($A$44="Energie  et  lubrifiants",VLOOKUP($A56,OUTIL!$U:$Z,E$1,FALSE),IF($A$44="Or industriel",VLOOKUP($A56,OUTIL!$AC:$AH,E$1,FALSE),IF($A$44="Produits bruts d'origine animale et vegetale",VLOOKUP($A56,OUTIL!$AK:$AP,E$1,FALSE),IF($A$44="Produits bruts d'origine minerale",VLOOKUP($A56,OUTIL!$AS:$AX,E$1,FALSE),IF($A$44="Produits finis de consommation",VLOOKUP($A56,OUTIL!$BA:$BF,E$1,FALSE),IF($A$44="Produits finis d'equipement agricole",VLOOKUP($A56,OUTIL!$BI:$BN,E$1,FALSE),IF($A$44="Produits finis d'equipement industriel",VLOOKUP($A56,OUTIL!$BQ:$BV,E$1,FALSE),"Ahmadovitch")))))))))/1000,0)</f>
        <v>1163</v>
      </c>
      <c r="F56" s="5">
        <f>ROUND(IF($A$44="Alimentation, boissons et tabacs",VLOOKUP($A56,OUTIL!$E:$J,F$1,FALSE),IF($A$44="Demi produits",VLOOKUP($A56,OUTIL!$M:$R,F$1,FALSE),IF($A$44="Energie  et  lubrifiants",VLOOKUP($A56,OUTIL!$U:$Z,F$1,FALSE),IF($A$44="Or industriel",VLOOKUP($A56,OUTIL!$AC:$AH,F$1,FALSE),IF($A$44="Produits bruts d'origine animale et vegetale",VLOOKUP($A56,OUTIL!$AK:$AP,F$1,FALSE),IF($A$44="Produits bruts d'origine minerale",VLOOKUP($A56,OUTIL!$AS:$AX,F$1,FALSE),IF($A$44="Produits finis de consommation",VLOOKUP($A56,OUTIL!$BA:$BF,F$1,FALSE),IF($A$44="Produits finis d'equipement agricole",VLOOKUP($A56,OUTIL!$BI:$BN,F$1,FALSE),IF($A$44="Produits finis d'equipement industriel",VLOOKUP($A56,OUTIL!$BQ:$BV,F$1,FALSE),"Ahmadovitch")))))))))/1000,0)</f>
        <v>30865</v>
      </c>
    </row>
    <row r="57" spans="1:6" ht="16.5" x14ac:dyDescent="0.3">
      <c r="A57">
        <v>13</v>
      </c>
      <c r="B57" s="5" t="str">
        <f>IF($A$44="Alimentation, boissons et tabacs",VLOOKUP(VLOOKUP($A57,OUTIL!$E:$J,B$1,FALSE),REF!$K:$L,2,FALSE),IF($A$44="Demi produits",VLOOKUP(VLOOKUP($A57,OUTIL!$M:$R,B$1,FALSE),REF!$N:$O,2,FALSE),IF($A$44="Energie  et  lubrifiants",VLOOKUP(VLOOKUP($A57,OUTIL!$U:$Z,B$1,FALSE),REF!$Z:$AA,2,FALSE),IF($A$44="Or industriel",VLOOKUP(VLOOKUP($A57,OUTIL!$AC:$AH,B$1,FALSE),REF!$AC:$AD,2,FALSE),IF($A$44="Produits bruts d'origine animale et vegetale",VLOOKUP(VLOOKUP($A57,OUTIL!$AK:$AP,B$1,FALSE),REF!$Q:$R,2,FALSE),IF($A$44="Produits bruts d'origine minerale",VLOOKUP(VLOOKUP($A57,OUTIL!$AS:$AX,B$1,FALSE),REF!$AF:$AG,2,FALSE),IF($A$44="Produits finis de consommation",VLOOKUP(VLOOKUP($A57,OUTIL!$BA:$BF,B$1,FALSE),REF!$T:$U,2,FALSE),IF($A$44="Produits finis d'equipement agricole",VLOOKUP(VLOOKUP($A57,OUTIL!$BI:$BN,B$1,FALSE),REF!$AI:$AJ,2,FALSE),IF($A$44="Produits finis d'equipement industriel",VLOOKUP(VLOOKUP($A57,OUTIL!$BQ:$BV,B$1,FALSE),REF!$W:$X,2,FALSE),"Ahmadovitch")))))))))</f>
        <v>Liège brut, élaboré et mi-ouvré</v>
      </c>
      <c r="C57" s="5">
        <f>ROUND(IF($A$44="Alimentation, boissons et tabacs",VLOOKUP($A57,OUTIL!$E:$J,C$1,FALSE),IF($A$44="Demi produits",VLOOKUP($A57,OUTIL!$M:$R,C$1,FALSE),IF($A$44="Energie  et  lubrifiants",VLOOKUP($A57,OUTIL!$U:$Z,C$1,FALSE),IF($A$44="Or industriel",VLOOKUP($A57,OUTIL!$AC:$AH,C$1,FALSE),IF($A$44="Produits bruts d'origine animale et vegetale",VLOOKUP($A57,OUTIL!$AK:$AP,C$1,FALSE),IF($A$44="Produits bruts d'origine minerale",VLOOKUP($A57,OUTIL!$AS:$AX,C$1,FALSE),IF($A$44="Produits finis de consommation",VLOOKUP($A57,OUTIL!$BA:$BF,C$1,FALSE),IF($A$44="Produits finis d'equipement agricole",VLOOKUP($A57,OUTIL!$BI:$BN,C$1,FALSE),IF($A$44="Produits finis d'equipement industriel",VLOOKUP($A57,OUTIL!$BQ:$BV,C$1,FALSE),"Ahmadovitch")))))))))/1000,0)</f>
        <v>1302</v>
      </c>
      <c r="D57" s="5">
        <f>ROUND(IF($A$44="Alimentation, boissons et tabacs",VLOOKUP($A57,OUTIL!$E:$J,D$1,FALSE),IF($A$44="Demi produits",VLOOKUP($A57,OUTIL!$M:$R,D$1,FALSE),IF($A$44="Energie  et  lubrifiants",VLOOKUP($A57,OUTIL!$U:$Z,D$1,FALSE),IF($A$44="Or industriel",VLOOKUP($A57,OUTIL!$AC:$AH,D$1,FALSE),IF($A$44="Produits bruts d'origine animale et vegetale",VLOOKUP($A57,OUTIL!$AK:$AP,D$1,FALSE),IF($A$44="Produits bruts d'origine minerale",VLOOKUP($A57,OUTIL!$AS:$AX,D$1,FALSE),IF($A$44="Produits finis de consommation",VLOOKUP($A57,OUTIL!$BA:$BF,D$1,FALSE),IF($A$44="Produits finis d'equipement agricole",VLOOKUP($A57,OUTIL!$BI:$BN,D$1,FALSE),IF($A$44="Produits finis d'equipement industriel",VLOOKUP($A57,OUTIL!$BQ:$BV,D$1,FALSE),"Ahmadovitch")))))))))/1000,0)</f>
        <v>32055</v>
      </c>
      <c r="E57" s="5">
        <f>ROUND(IF($A$44="Alimentation, boissons et tabacs",VLOOKUP($A57,OUTIL!$E:$J,E$1,FALSE),IF($A$44="Demi produits",VLOOKUP($A57,OUTIL!$M:$R,E$1,FALSE),IF($A$44="Energie  et  lubrifiants",VLOOKUP($A57,OUTIL!$U:$Z,E$1,FALSE),IF($A$44="Or industriel",VLOOKUP($A57,OUTIL!$AC:$AH,E$1,FALSE),IF($A$44="Produits bruts d'origine animale et vegetale",VLOOKUP($A57,OUTIL!$AK:$AP,E$1,FALSE),IF($A$44="Produits bruts d'origine minerale",VLOOKUP($A57,OUTIL!$AS:$AX,E$1,FALSE),IF($A$44="Produits finis de consommation",VLOOKUP($A57,OUTIL!$BA:$BF,E$1,FALSE),IF($A$44="Produits finis d'equipement agricole",VLOOKUP($A57,OUTIL!$BI:$BN,E$1,FALSE),IF($A$44="Produits finis d'equipement industriel",VLOOKUP($A57,OUTIL!$BQ:$BV,E$1,FALSE),"Ahmadovitch")))))))))/1000,0)</f>
        <v>1388</v>
      </c>
      <c r="F57" s="5">
        <f>ROUND(IF($A$44="Alimentation, boissons et tabacs",VLOOKUP($A57,OUTIL!$E:$J,F$1,FALSE),IF($A$44="Demi produits",VLOOKUP($A57,OUTIL!$M:$R,F$1,FALSE),IF($A$44="Energie  et  lubrifiants",VLOOKUP($A57,OUTIL!$U:$Z,F$1,FALSE),IF($A$44="Or industriel",VLOOKUP($A57,OUTIL!$AC:$AH,F$1,FALSE),IF($A$44="Produits bruts d'origine animale et vegetale",VLOOKUP($A57,OUTIL!$AK:$AP,F$1,FALSE),IF($A$44="Produits bruts d'origine minerale",VLOOKUP($A57,OUTIL!$AS:$AX,F$1,FALSE),IF($A$44="Produits finis de consommation",VLOOKUP($A57,OUTIL!$BA:$BF,F$1,FALSE),IF($A$44="Produits finis d'equipement agricole",VLOOKUP($A57,OUTIL!$BI:$BN,F$1,FALSE),IF($A$44="Produits finis d'equipement industriel",VLOOKUP($A57,OUTIL!$BQ:$BV,F$1,FALSE),"Ahmadovitch")))))))))/1000,0)</f>
        <v>34764</v>
      </c>
    </row>
    <row r="58" spans="1:6" ht="16.5" x14ac:dyDescent="0.3">
      <c r="A58">
        <v>14</v>
      </c>
      <c r="B58" s="5" t="str">
        <f>IF($A$44="Alimentation, boissons et tabacs",VLOOKUP(VLOOKUP($A58,OUTIL!$E:$J,B$1,FALSE),REF!$K:$L,2,FALSE),IF($A$44="Demi produits",VLOOKUP(VLOOKUP($A58,OUTIL!$M:$R,B$1,FALSE),REF!$N:$O,2,FALSE),IF($A$44="Energie  et  lubrifiants",VLOOKUP(VLOOKUP($A58,OUTIL!$U:$Z,B$1,FALSE),REF!$Z:$AA,2,FALSE),IF($A$44="Or industriel",VLOOKUP(VLOOKUP($A58,OUTIL!$AC:$AH,B$1,FALSE),REF!$AC:$AD,2,FALSE),IF($A$44="Produits bruts d'origine animale et vegetale",VLOOKUP(VLOOKUP($A58,OUTIL!$AK:$AP,B$1,FALSE),REF!$Q:$R,2,FALSE),IF($A$44="Produits bruts d'origine minerale",VLOOKUP(VLOOKUP($A58,OUTIL!$AS:$AX,B$1,FALSE),REF!$AF:$AG,2,FALSE),IF($A$44="Produits finis de consommation",VLOOKUP(VLOOKUP($A58,OUTIL!$BA:$BF,B$1,FALSE),REF!$T:$U,2,FALSE),IF($A$44="Produits finis d'equipement agricole",VLOOKUP(VLOOKUP($A58,OUTIL!$BI:$BN,B$1,FALSE),REF!$AI:$AJ,2,FALSE),IF($A$44="Produits finis d'equipement industriel",VLOOKUP(VLOOKUP($A58,OUTIL!$BQ:$BV,B$1,FALSE),REF!$W:$X,2,FALSE),"Ahmadovitch")))))))))</f>
        <v>Graines, spores et fruits à ensemencer</v>
      </c>
      <c r="C58" s="5">
        <f>ROUND(IF($A$44="Alimentation, boissons et tabacs",VLOOKUP($A58,OUTIL!$E:$J,C$1,FALSE),IF($A$44="Demi produits",VLOOKUP($A58,OUTIL!$M:$R,C$1,FALSE),IF($A$44="Energie  et  lubrifiants",VLOOKUP($A58,OUTIL!$U:$Z,C$1,FALSE),IF($A$44="Or industriel",VLOOKUP($A58,OUTIL!$AC:$AH,C$1,FALSE),IF($A$44="Produits bruts d'origine animale et vegetale",VLOOKUP($A58,OUTIL!$AK:$AP,C$1,FALSE),IF($A$44="Produits bruts d'origine minerale",VLOOKUP($A58,OUTIL!$AS:$AX,C$1,FALSE),IF($A$44="Produits finis de consommation",VLOOKUP($A58,OUTIL!$BA:$BF,C$1,FALSE),IF($A$44="Produits finis d'equipement agricole",VLOOKUP($A58,OUTIL!$BI:$BN,C$1,FALSE),IF($A$44="Produits finis d'equipement industriel",VLOOKUP($A58,OUTIL!$BQ:$BV,C$1,FALSE),"Ahmadovitch")))))))))/1000,0)</f>
        <v>4</v>
      </c>
      <c r="D58" s="5">
        <f>ROUND(IF($A$44="Alimentation, boissons et tabacs",VLOOKUP($A58,OUTIL!$E:$J,D$1,FALSE),IF($A$44="Demi produits",VLOOKUP($A58,OUTIL!$M:$R,D$1,FALSE),IF($A$44="Energie  et  lubrifiants",VLOOKUP($A58,OUTIL!$U:$Z,D$1,FALSE),IF($A$44="Or industriel",VLOOKUP($A58,OUTIL!$AC:$AH,D$1,FALSE),IF($A$44="Produits bruts d'origine animale et vegetale",VLOOKUP($A58,OUTIL!$AK:$AP,D$1,FALSE),IF($A$44="Produits bruts d'origine minerale",VLOOKUP($A58,OUTIL!$AS:$AX,D$1,FALSE),IF($A$44="Produits finis de consommation",VLOOKUP($A58,OUTIL!$BA:$BF,D$1,FALSE),IF($A$44="Produits finis d'equipement agricole",VLOOKUP($A58,OUTIL!$BI:$BN,D$1,FALSE),IF($A$44="Produits finis d'equipement industriel",VLOOKUP($A58,OUTIL!$BQ:$BV,D$1,FALSE),"Ahmadovitch")))))))))/1000,0)</f>
        <v>23321</v>
      </c>
      <c r="E58" s="5">
        <f>ROUND(IF($A$44="Alimentation, boissons et tabacs",VLOOKUP($A58,OUTIL!$E:$J,E$1,FALSE),IF($A$44="Demi produits",VLOOKUP($A58,OUTIL!$M:$R,E$1,FALSE),IF($A$44="Energie  et  lubrifiants",VLOOKUP($A58,OUTIL!$U:$Z,E$1,FALSE),IF($A$44="Or industriel",VLOOKUP($A58,OUTIL!$AC:$AH,E$1,FALSE),IF($A$44="Produits bruts d'origine animale et vegetale",VLOOKUP($A58,OUTIL!$AK:$AP,E$1,FALSE),IF($A$44="Produits bruts d'origine minerale",VLOOKUP($A58,OUTIL!$AS:$AX,E$1,FALSE),IF($A$44="Produits finis de consommation",VLOOKUP($A58,OUTIL!$BA:$BF,E$1,FALSE),IF($A$44="Produits finis d'equipement agricole",VLOOKUP($A58,OUTIL!$BI:$BN,E$1,FALSE),IF($A$44="Produits finis d'equipement industriel",VLOOKUP($A58,OUTIL!$BQ:$BV,E$1,FALSE),"Ahmadovitch")))))))))/1000,0)</f>
        <v>2</v>
      </c>
      <c r="F58" s="5">
        <f>ROUND(IF($A$44="Alimentation, boissons et tabacs",VLOOKUP($A58,OUTIL!$E:$J,F$1,FALSE),IF($A$44="Demi produits",VLOOKUP($A58,OUTIL!$M:$R,F$1,FALSE),IF($A$44="Energie  et  lubrifiants",VLOOKUP($A58,OUTIL!$U:$Z,F$1,FALSE),IF($A$44="Or industriel",VLOOKUP($A58,OUTIL!$AC:$AH,F$1,FALSE),IF($A$44="Produits bruts d'origine animale et vegetale",VLOOKUP($A58,OUTIL!$AK:$AP,F$1,FALSE),IF($A$44="Produits bruts d'origine minerale",VLOOKUP($A58,OUTIL!$AS:$AX,F$1,FALSE),IF($A$44="Produits finis de consommation",VLOOKUP($A58,OUTIL!$BA:$BF,F$1,FALSE),IF($A$44="Produits finis d'equipement agricole",VLOOKUP($A58,OUTIL!$BI:$BN,F$1,FALSE),IF($A$44="Produits finis d'equipement industriel",VLOOKUP($A58,OUTIL!$BQ:$BV,F$1,FALSE),"Ahmadovitch")))))))))/1000,0)</f>
        <v>11550</v>
      </c>
    </row>
    <row r="59" spans="1:6" ht="16.5" x14ac:dyDescent="0.3">
      <c r="A59">
        <v>15</v>
      </c>
      <c r="B59" s="5" t="str">
        <f>IF($A$44="Alimentation, boissons et tabacs",VLOOKUP(VLOOKUP($A59,OUTIL!$E:$J,B$1,FALSE),REF!$K:$L,2,FALSE),IF($A$44="Demi produits",VLOOKUP(VLOOKUP($A59,OUTIL!$M:$R,B$1,FALSE),REF!$N:$O,2,FALSE),IF($A$44="Energie  et  lubrifiants",VLOOKUP(VLOOKUP($A59,OUTIL!$U:$Z,B$1,FALSE),REF!$Z:$AA,2,FALSE),IF($A$44="Or industriel",VLOOKUP(VLOOKUP($A59,OUTIL!$AC:$AH,B$1,FALSE),REF!$AC:$AD,2,FALSE),IF($A$44="Produits bruts d'origine animale et vegetale",VLOOKUP(VLOOKUP($A59,OUTIL!$AK:$AP,B$1,FALSE),REF!$Q:$R,2,FALSE),IF($A$44="Produits bruts d'origine minerale",VLOOKUP(VLOOKUP($A59,OUTIL!$AS:$AX,B$1,FALSE),REF!$AF:$AG,2,FALSE),IF($A$44="Produits finis de consommation",VLOOKUP(VLOOKUP($A59,OUTIL!$BA:$BF,B$1,FALSE),REF!$T:$U,2,FALSE),IF($A$44="Produits finis d'equipement agricole",VLOOKUP(VLOOKUP($A59,OUTIL!$BI:$BN,B$1,FALSE),REF!$AI:$AJ,2,FALSE),IF($A$44="Produits finis d'equipement industriel",VLOOKUP(VLOOKUP($A59,OUTIL!$BQ:$BV,B$1,FALSE),REF!$W:$X,2,FALSE),"Ahmadovitch")))))))))</f>
        <v>Vieux papiers</v>
      </c>
      <c r="C59" s="5">
        <f>ROUND(IF($A$44="Alimentation, boissons et tabacs",VLOOKUP($A59,OUTIL!$E:$J,C$1,FALSE),IF($A$44="Demi produits",VLOOKUP($A59,OUTIL!$M:$R,C$1,FALSE),IF($A$44="Energie  et  lubrifiants",VLOOKUP($A59,OUTIL!$U:$Z,C$1,FALSE),IF($A$44="Or industriel",VLOOKUP($A59,OUTIL!$AC:$AH,C$1,FALSE),IF($A$44="Produits bruts d'origine animale et vegetale",VLOOKUP($A59,OUTIL!$AK:$AP,C$1,FALSE),IF($A$44="Produits bruts d'origine minerale",VLOOKUP($A59,OUTIL!$AS:$AX,C$1,FALSE),IF($A$44="Produits finis de consommation",VLOOKUP($A59,OUTIL!$BA:$BF,C$1,FALSE),IF($A$44="Produits finis d'equipement agricole",VLOOKUP($A59,OUTIL!$BI:$BN,C$1,FALSE),IF($A$44="Produits finis d'equipement industriel",VLOOKUP($A59,OUTIL!$BQ:$BV,C$1,FALSE),"Ahmadovitch")))))))))/1000,0)</f>
        <v>14734</v>
      </c>
      <c r="D59" s="5">
        <f>ROUND(IF($A$44="Alimentation, boissons et tabacs",VLOOKUP($A59,OUTIL!$E:$J,D$1,FALSE),IF($A$44="Demi produits",VLOOKUP($A59,OUTIL!$M:$R,D$1,FALSE),IF($A$44="Energie  et  lubrifiants",VLOOKUP($A59,OUTIL!$U:$Z,D$1,FALSE),IF($A$44="Or industriel",VLOOKUP($A59,OUTIL!$AC:$AH,D$1,FALSE),IF($A$44="Produits bruts d'origine animale et vegetale",VLOOKUP($A59,OUTIL!$AK:$AP,D$1,FALSE),IF($A$44="Produits bruts d'origine minerale",VLOOKUP($A59,OUTIL!$AS:$AX,D$1,FALSE),IF($A$44="Produits finis de consommation",VLOOKUP($A59,OUTIL!$BA:$BF,D$1,FALSE),IF($A$44="Produits finis d'equipement agricole",VLOOKUP($A59,OUTIL!$BI:$BN,D$1,FALSE),IF($A$44="Produits finis d'equipement industriel",VLOOKUP($A59,OUTIL!$BQ:$BV,D$1,FALSE),"Ahmadovitch")))))))))/1000,0)</f>
        <v>19664</v>
      </c>
      <c r="E59" s="5">
        <f>ROUND(IF($A$44="Alimentation, boissons et tabacs",VLOOKUP($A59,OUTIL!$E:$J,E$1,FALSE),IF($A$44="Demi produits",VLOOKUP($A59,OUTIL!$M:$R,E$1,FALSE),IF($A$44="Energie  et  lubrifiants",VLOOKUP($A59,OUTIL!$U:$Z,E$1,FALSE),IF($A$44="Or industriel",VLOOKUP($A59,OUTIL!$AC:$AH,E$1,FALSE),IF($A$44="Produits bruts d'origine animale et vegetale",VLOOKUP($A59,OUTIL!$AK:$AP,E$1,FALSE),IF($A$44="Produits bruts d'origine minerale",VLOOKUP($A59,OUTIL!$AS:$AX,E$1,FALSE),IF($A$44="Produits finis de consommation",VLOOKUP($A59,OUTIL!$BA:$BF,E$1,FALSE),IF($A$44="Produits finis d'equipement agricole",VLOOKUP($A59,OUTIL!$BI:$BN,E$1,FALSE),IF($A$44="Produits finis d'equipement industriel",VLOOKUP($A59,OUTIL!$BQ:$BV,E$1,FALSE),"Ahmadovitch")))))))))/1000,0)</f>
        <v>18458</v>
      </c>
      <c r="F59" s="5">
        <f>ROUND(IF($A$44="Alimentation, boissons et tabacs",VLOOKUP($A59,OUTIL!$E:$J,F$1,FALSE),IF($A$44="Demi produits",VLOOKUP($A59,OUTIL!$M:$R,F$1,FALSE),IF($A$44="Energie  et  lubrifiants",VLOOKUP($A59,OUTIL!$U:$Z,F$1,FALSE),IF($A$44="Or industriel",VLOOKUP($A59,OUTIL!$AC:$AH,F$1,FALSE),IF($A$44="Produits bruts d'origine animale et vegetale",VLOOKUP($A59,OUTIL!$AK:$AP,F$1,FALSE),IF($A$44="Produits bruts d'origine minerale",VLOOKUP($A59,OUTIL!$AS:$AX,F$1,FALSE),IF($A$44="Produits finis de consommation",VLOOKUP($A59,OUTIL!$BA:$BF,F$1,FALSE),IF($A$44="Produits finis d'equipement agricole",VLOOKUP($A59,OUTIL!$BI:$BN,F$1,FALSE),IF($A$44="Produits finis d'equipement industriel",VLOOKUP($A59,OUTIL!$BQ:$BV,F$1,FALSE),"Ahmadovitch")))))))))/1000,0)</f>
        <v>28422</v>
      </c>
    </row>
    <row r="60" spans="1:6" ht="16.5" x14ac:dyDescent="0.3">
      <c r="A60">
        <v>16</v>
      </c>
      <c r="B60" s="5" t="str">
        <f>IF($A$44="Alimentation, boissons et tabacs",VLOOKUP(VLOOKUP($A60,OUTIL!$E:$J,B$1,FALSE),REF!$K:$L,2,FALSE),IF($A$44="Demi produits",VLOOKUP(VLOOKUP($A60,OUTIL!$M:$R,B$1,FALSE),REF!$N:$O,2,FALSE),IF($A$44="Energie  et  lubrifiants",VLOOKUP(VLOOKUP($A60,OUTIL!$U:$Z,B$1,FALSE),REF!$Z:$AA,2,FALSE),IF($A$44="Or industriel",VLOOKUP(VLOOKUP($A60,OUTIL!$AC:$AH,B$1,FALSE),REF!$AC:$AD,2,FALSE),IF($A$44="Produits bruts d'origine animale et vegetale",VLOOKUP(VLOOKUP($A60,OUTIL!$AK:$AP,B$1,FALSE),REF!$Q:$R,2,FALSE),IF($A$44="Produits bruts d'origine minerale",VLOOKUP(VLOOKUP($A60,OUTIL!$AS:$AX,B$1,FALSE),REF!$AF:$AG,2,FALSE),IF($A$44="Produits finis de consommation",VLOOKUP(VLOOKUP($A60,OUTIL!$BA:$BF,B$1,FALSE),REF!$T:$U,2,FALSE),IF($A$44="Produits finis d'equipement agricole",VLOOKUP(VLOOKUP($A60,OUTIL!$BI:$BN,B$1,FALSE),REF!$AI:$AJ,2,FALSE),IF($A$44="Produits finis d'equipement industriel",VLOOKUP(VLOOKUP($A60,OUTIL!$BQ:$BV,B$1,FALSE),REF!$W:$X,2,FALSE),"Ahmadovitch")))))))))</f>
        <v>Huile de tournesol brute ou raffinée</v>
      </c>
      <c r="C60" s="5">
        <f>ROUND(IF($A$44="Alimentation, boissons et tabacs",VLOOKUP($A60,OUTIL!$E:$J,C$1,FALSE),IF($A$44="Demi produits",VLOOKUP($A60,OUTIL!$M:$R,C$1,FALSE),IF($A$44="Energie  et  lubrifiants",VLOOKUP($A60,OUTIL!$U:$Z,C$1,FALSE),IF($A$44="Or industriel",VLOOKUP($A60,OUTIL!$AC:$AH,C$1,FALSE),IF($A$44="Produits bruts d'origine animale et vegetale",VLOOKUP($A60,OUTIL!$AK:$AP,C$1,FALSE),IF($A$44="Produits bruts d'origine minerale",VLOOKUP($A60,OUTIL!$AS:$AX,C$1,FALSE),IF($A$44="Produits finis de consommation",VLOOKUP($A60,OUTIL!$BA:$BF,C$1,FALSE),IF($A$44="Produits finis d'equipement agricole",VLOOKUP($A60,OUTIL!$BI:$BN,C$1,FALSE),IF($A$44="Produits finis d'equipement industriel",VLOOKUP($A60,OUTIL!$BQ:$BV,C$1,FALSE),"Ahmadovitch")))))))))/1000,0)</f>
        <v>1156</v>
      </c>
      <c r="D60" s="5">
        <f>ROUND(IF($A$44="Alimentation, boissons et tabacs",VLOOKUP($A60,OUTIL!$E:$J,D$1,FALSE),IF($A$44="Demi produits",VLOOKUP($A60,OUTIL!$M:$R,D$1,FALSE),IF($A$44="Energie  et  lubrifiants",VLOOKUP($A60,OUTIL!$U:$Z,D$1,FALSE),IF($A$44="Or industriel",VLOOKUP($A60,OUTIL!$AC:$AH,D$1,FALSE),IF($A$44="Produits bruts d'origine animale et vegetale",VLOOKUP($A60,OUTIL!$AK:$AP,D$1,FALSE),IF($A$44="Produits bruts d'origine minerale",VLOOKUP($A60,OUTIL!$AS:$AX,D$1,FALSE),IF($A$44="Produits finis de consommation",VLOOKUP($A60,OUTIL!$BA:$BF,D$1,FALSE),IF($A$44="Produits finis d'equipement agricole",VLOOKUP($A60,OUTIL!$BI:$BN,D$1,FALSE),IF($A$44="Produits finis d'equipement industriel",VLOOKUP($A60,OUTIL!$BQ:$BV,D$1,FALSE),"Ahmadovitch")))))))))/1000,0)</f>
        <v>19178</v>
      </c>
      <c r="E60" s="5">
        <f>ROUND(IF($A$44="Alimentation, boissons et tabacs",VLOOKUP($A60,OUTIL!$E:$J,E$1,FALSE),IF($A$44="Demi produits",VLOOKUP($A60,OUTIL!$M:$R,E$1,FALSE),IF($A$44="Energie  et  lubrifiants",VLOOKUP($A60,OUTIL!$U:$Z,E$1,FALSE),IF($A$44="Or industriel",VLOOKUP($A60,OUTIL!$AC:$AH,E$1,FALSE),IF($A$44="Produits bruts d'origine animale et vegetale",VLOOKUP($A60,OUTIL!$AK:$AP,E$1,FALSE),IF($A$44="Produits bruts d'origine minerale",VLOOKUP($A60,OUTIL!$AS:$AX,E$1,FALSE),IF($A$44="Produits finis de consommation",VLOOKUP($A60,OUTIL!$BA:$BF,E$1,FALSE),IF($A$44="Produits finis d'equipement agricole",VLOOKUP($A60,OUTIL!$BI:$BN,E$1,FALSE),IF($A$44="Produits finis d'equipement industriel",VLOOKUP($A60,OUTIL!$BQ:$BV,E$1,FALSE),"Ahmadovitch")))))))))/1000,0)</f>
        <v>5227</v>
      </c>
      <c r="F60" s="5">
        <f>ROUND(IF($A$44="Alimentation, boissons et tabacs",VLOOKUP($A60,OUTIL!$E:$J,F$1,FALSE),IF($A$44="Demi produits",VLOOKUP($A60,OUTIL!$M:$R,F$1,FALSE),IF($A$44="Energie  et  lubrifiants",VLOOKUP($A60,OUTIL!$U:$Z,F$1,FALSE),IF($A$44="Or industriel",VLOOKUP($A60,OUTIL!$AC:$AH,F$1,FALSE),IF($A$44="Produits bruts d'origine animale et vegetale",VLOOKUP($A60,OUTIL!$AK:$AP,F$1,FALSE),IF($A$44="Produits bruts d'origine minerale",VLOOKUP($A60,OUTIL!$AS:$AX,F$1,FALSE),IF($A$44="Produits finis de consommation",VLOOKUP($A60,OUTIL!$BA:$BF,F$1,FALSE),IF($A$44="Produits finis d'equipement agricole",VLOOKUP($A60,OUTIL!$BI:$BN,F$1,FALSE),IF($A$44="Produits finis d'equipement industriel",VLOOKUP($A60,OUTIL!$BQ:$BV,F$1,FALSE),"Ahmadovitch")))))))))/1000,0)</f>
        <v>82187</v>
      </c>
    </row>
    <row r="61" spans="1:6" ht="16.5" x14ac:dyDescent="0.3">
      <c r="B61" s="5" t="s">
        <v>49</v>
      </c>
      <c r="C61" s="6">
        <f>C44-SUM(C45:C60)</f>
        <v>8854</v>
      </c>
      <c r="D61" s="6">
        <f>D44-SUM(D45:D60)</f>
        <v>46141</v>
      </c>
      <c r="E61" s="6">
        <f>E44-SUM(E45:E60)</f>
        <v>11222</v>
      </c>
      <c r="F61" s="6">
        <f>F44-SUM(F45:F60)</f>
        <v>60459</v>
      </c>
    </row>
    <row r="62" spans="1:6" x14ac:dyDescent="0.25">
      <c r="A62" t="s">
        <v>220</v>
      </c>
      <c r="B62" s="2" t="str">
        <f>IF($A$62="Alimentation, boissons et tabacs",VLOOKUP(VLOOKUP($A62,OUTIL!$E:$J,B$1,FALSE),REF!$K:$L,2,FALSE),IF($A$62="Demi produits",VLOOKUP(VLOOKUP($A62,OUTIL!$M:$R,B$1,FALSE),REF!$N:$O,2,FALSE),IF($A$62="Energie  et  lubrifiants",VLOOKUP(VLOOKUP($A62,OUTIL!$U:$Z,B$1,FALSE),REF!$Z:$AA,2,FALSE),IF($A$62="Or industriel",VLOOKUP(VLOOKUP($A62,OUTIL!$AC:$AH,B$1,FALSE),REF!$AC:$AD,2,FALSE),IF($A$62="Produits bruts d'origine animale et vegetale",VLOOKUP(VLOOKUP($A62,OUTIL!$AK:$AP,B$1,FALSE),REF!$Q:$R,2,FALSE),IF($A$62="Produits bruts d'origine minerale",VLOOKUP(VLOOKUP($A62,OUTIL!$AS:$AX,B$1,FALSE),REF!$AF:$AG,2,FALSE),IF($A$62="Produits finis de consommation",VLOOKUP(VLOOKUP($A62,OUTIL!$BA:$BF,B$1,FALSE),REF!$T:$U,2,FALSE),IF($A$62="Produits finis d'equipement agricole",VLOOKUP(VLOOKUP($A62,OUTIL!$BI:$BN,B$1,FALSE),REF!$AI:$AJ,2,FALSE),IF($A$62="Produits finis d'equipement industriel",VLOOKUP(VLOOKUP($A62,OUTIL!$BQ:$BV,B$1,FALSE),REF!$W:$X,2,FALSE),"Ahmadovitch")))))))))</f>
        <v>PRODUITS BRUTS D'ORIGINE MINERALE</v>
      </c>
      <c r="C62" s="2">
        <f>ROUND(IF($A$62="Alimentation, boissons et tabacs",VLOOKUP($A62,OUTIL!$E:$J,C$1,FALSE),IF($A$62="Demi produits",VLOOKUP($A62,OUTIL!$M:$R,C$1,FALSE),IF($A$62="Energie  et  lubrifiants",VLOOKUP($A62,OUTIL!$U:$Z,C$1,FALSE),IF($A$62="Or industriel",VLOOKUP($A62,OUTIL!$AC:$AH,C$1,FALSE),IF($A$62="Produits bruts d'origine animale et vegetale",VLOOKUP($A62,OUTIL!$AK:$AP,C$1,FALSE),IF($A$62="Produits bruts d'origine minerale",VLOOKUP($A62,OUTIL!$AS:$AX,C$1,FALSE),IF($A$62="Produits finis de consommation",VLOOKUP($A62,OUTIL!$BA:$BF,C$1,FALSE),IF($A$62="Produits finis d'equipement agricole",VLOOKUP($A62,OUTIL!$BI:$BN,C$1,FALSE),IF($A$62="Produits finis d'equipement industriel",VLOOKUP($A62,OUTIL!$BQ:$BV,C$1,FALSE),"Ahmadovitch")))))))))/1000,0)</f>
        <v>3922835</v>
      </c>
      <c r="D62" s="2">
        <f>ROUND(IF($A$62="Alimentation, boissons et tabacs",VLOOKUP($A62,OUTIL!$E:$J,D$1,FALSE),IF($A$62="Demi produits",VLOOKUP($A62,OUTIL!$M:$R,D$1,FALSE),IF($A$62="Energie  et  lubrifiants",VLOOKUP($A62,OUTIL!$U:$Z,D$1,FALSE),IF($A$62="Or industriel",VLOOKUP($A62,OUTIL!$AC:$AH,D$1,FALSE),IF($A$62="Produits bruts d'origine animale et vegetale",VLOOKUP($A62,OUTIL!$AK:$AP,D$1,FALSE),IF($A$62="Produits bruts d'origine minerale",VLOOKUP($A62,OUTIL!$AS:$AX,D$1,FALSE),IF($A$62="Produits finis de consommation",VLOOKUP($A62,OUTIL!$BA:$BF,D$1,FALSE),IF($A$62="Produits finis d'equipement agricole",VLOOKUP($A62,OUTIL!$BI:$BN,D$1,FALSE),IF($A$62="Produits finis d'equipement industriel",VLOOKUP($A62,OUTIL!$BQ:$BV,D$1,FALSE),"Ahmadovitch")))))))))/1000,0)</f>
        <v>6539580</v>
      </c>
      <c r="E62" s="2">
        <f>ROUND(IF($A$62="Alimentation, boissons et tabacs",VLOOKUP($A62,OUTIL!$E:$J,E$1,FALSE),IF($A$62="Demi produits",VLOOKUP($A62,OUTIL!$M:$R,E$1,FALSE),IF($A$62="Energie  et  lubrifiants",VLOOKUP($A62,OUTIL!$U:$Z,E$1,FALSE),IF($A$62="Or industriel",VLOOKUP($A62,OUTIL!$AC:$AH,E$1,FALSE),IF($A$62="Produits bruts d'origine animale et vegetale",VLOOKUP($A62,OUTIL!$AK:$AP,E$1,FALSE),IF($A$62="Produits bruts d'origine minerale",VLOOKUP($A62,OUTIL!$AS:$AX,E$1,FALSE),IF($A$62="Produits finis de consommation",VLOOKUP($A62,OUTIL!$BA:$BF,E$1,FALSE),IF($A$62="Produits finis d'equipement agricole",VLOOKUP($A62,OUTIL!$BI:$BN,E$1,FALSE),IF($A$62="Produits finis d'equipement industriel",VLOOKUP($A62,OUTIL!$BQ:$BV,E$1,FALSE),"Ahmadovitch")))))))))/1000,0)</f>
        <v>3729770</v>
      </c>
      <c r="F62" s="2">
        <f>ROUND(IF($A$62="Alimentation, boissons et tabacs",VLOOKUP($A62,OUTIL!$E:$J,F$1,FALSE),IF($A$62="Demi produits",VLOOKUP($A62,OUTIL!$M:$R,F$1,FALSE),IF($A$62="Energie  et  lubrifiants",VLOOKUP($A62,OUTIL!$U:$Z,F$1,FALSE),IF($A$62="Or industriel",VLOOKUP($A62,OUTIL!$AC:$AH,F$1,FALSE),IF($A$62="Produits bruts d'origine animale et vegetale",VLOOKUP($A62,OUTIL!$AK:$AP,F$1,FALSE),IF($A$62="Produits bruts d'origine minerale",VLOOKUP($A62,OUTIL!$AS:$AX,F$1,FALSE),IF($A$62="Produits finis de consommation",VLOOKUP($A62,OUTIL!$BA:$BF,F$1,FALSE),IF($A$62="Produits finis d'equipement agricole",VLOOKUP($A62,OUTIL!$BI:$BN,F$1,FALSE),IF($A$62="Produits finis d'equipement industriel",VLOOKUP($A62,OUTIL!$BQ:$BV,F$1,FALSE),"Ahmadovitch")))))))))/1000,0)</f>
        <v>4989701</v>
      </c>
    </row>
    <row r="63" spans="1:6" ht="16.5" x14ac:dyDescent="0.3">
      <c r="A63">
        <v>1</v>
      </c>
      <c r="B63" s="5" t="str">
        <f>IF($A$62="Alimentation, boissons et tabacs",VLOOKUP(VLOOKUP($A63,OUTIL!$E:$J,B$1,FALSE),REF!$K:$L,2,FALSE),IF($A$62="Demi produits",VLOOKUP(VLOOKUP($A63,OUTIL!$M:$R,B$1,FALSE),REF!$N:$O,2,FALSE),IF($A$62="Energie  et  lubrifiants",VLOOKUP(VLOOKUP($A63,OUTIL!$U:$Z,B$1,FALSE),REF!$Z:$AA,2,FALSE),IF($A$62="Or industriel",VLOOKUP(VLOOKUP($A63,OUTIL!$AC:$AH,B$1,FALSE),REF!$AC:$AD,2,FALSE),IF($A$62="Produits bruts d'origine animale et vegetale",VLOOKUP(VLOOKUP($A63,OUTIL!$AK:$AP,B$1,FALSE),REF!$Q:$R,2,FALSE),IF($A$62="Produits bruts d'origine minerale",VLOOKUP(VLOOKUP($A63,OUTIL!$AS:$AX,B$1,FALSE),REF!$AF:$AG,2,FALSE),IF($A$62="Produits finis de consommation",VLOOKUP(VLOOKUP($A63,OUTIL!$BA:$BF,B$1,FALSE),REF!$T:$U,2,FALSE),IF($A$62="Produits finis d'equipement agricole",VLOOKUP(VLOOKUP($A63,OUTIL!$BI:$BN,B$1,FALSE),REF!$AI:$AJ,2,FALSE),IF($A$62="Produits finis d'equipement industriel",VLOOKUP(VLOOKUP($A63,OUTIL!$BQ:$BV,B$1,FALSE),REF!$W:$X,2,FALSE),"Ahmadovitch")))))))))</f>
        <v>Phosphates</v>
      </c>
      <c r="C63" s="5">
        <f>ROUND(IF($A$62="Alimentation, boissons et tabacs",VLOOKUP($A63,OUTIL!$E:$J,C$1,FALSE),IF($A$62="Demi produits",VLOOKUP($A63,OUTIL!$M:$R,C$1,FALSE),IF($A$62="Energie  et  lubrifiants",VLOOKUP($A63,OUTIL!$U:$Z,C$1,FALSE),IF($A$62="Or industriel",VLOOKUP($A63,OUTIL!$AC:$AH,C$1,FALSE),IF($A$62="Produits bruts d'origine animale et vegetale",VLOOKUP($A63,OUTIL!$AK:$AP,C$1,FALSE),IF($A$62="Produits bruts d'origine minerale",VLOOKUP($A63,OUTIL!$AS:$AX,C$1,FALSE),IF($A$62="Produits finis de consommation",VLOOKUP($A63,OUTIL!$BA:$BF,C$1,FALSE),IF($A$62="Produits finis d'equipement agricole",VLOOKUP($A63,OUTIL!$BI:$BN,C$1,FALSE),IF($A$62="Produits finis d'equipement industriel",VLOOKUP($A63,OUTIL!$BQ:$BV,C$1,FALSE),"Ahmadovitch")))))))))/1000,0)</f>
        <v>2057005</v>
      </c>
      <c r="D63" s="5">
        <f>ROUND(IF($A$62="Alimentation, boissons et tabacs",VLOOKUP($A63,OUTIL!$E:$J,D$1,FALSE),IF($A$62="Demi produits",VLOOKUP($A63,OUTIL!$M:$R,D$1,FALSE),IF($A$62="Energie  et  lubrifiants",VLOOKUP($A63,OUTIL!$U:$Z,D$1,FALSE),IF($A$62="Or industriel",VLOOKUP($A63,OUTIL!$AC:$AH,D$1,FALSE),IF($A$62="Produits bruts d'origine animale et vegetale",VLOOKUP($A63,OUTIL!$AK:$AP,D$1,FALSE),IF($A$62="Produits bruts d'origine minerale",VLOOKUP($A63,OUTIL!$AS:$AX,D$1,FALSE),IF($A$62="Produits finis de consommation",VLOOKUP($A63,OUTIL!$BA:$BF,D$1,FALSE),IF($A$62="Produits finis d'equipement agricole",VLOOKUP($A63,OUTIL!$BI:$BN,D$1,FALSE),IF($A$62="Produits finis d'equipement industriel",VLOOKUP($A63,OUTIL!$BQ:$BV,D$1,FALSE),"Ahmadovitch")))))))))/1000,0)</f>
        <v>2672308</v>
      </c>
      <c r="E63" s="5">
        <f>ROUND(IF($A$62="Alimentation, boissons et tabacs",VLOOKUP($A63,OUTIL!$E:$J,E$1,FALSE),IF($A$62="Demi produits",VLOOKUP($A63,OUTIL!$M:$R,E$1,FALSE),IF($A$62="Energie  et  lubrifiants",VLOOKUP($A63,OUTIL!$U:$Z,E$1,FALSE),IF($A$62="Or industriel",VLOOKUP($A63,OUTIL!$AC:$AH,E$1,FALSE),IF($A$62="Produits bruts d'origine animale et vegetale",VLOOKUP($A63,OUTIL!$AK:$AP,E$1,FALSE),IF($A$62="Produits bruts d'origine minerale",VLOOKUP($A63,OUTIL!$AS:$AX,E$1,FALSE),IF($A$62="Produits finis de consommation",VLOOKUP($A63,OUTIL!$BA:$BF,E$1,FALSE),IF($A$62="Produits finis d'equipement agricole",VLOOKUP($A63,OUTIL!$BI:$BN,E$1,FALSE),IF($A$62="Produits finis d'equipement industriel",VLOOKUP($A63,OUTIL!$BQ:$BV,E$1,FALSE),"Ahmadovitch")))))))))/1000,0)</f>
        <v>1941001</v>
      </c>
      <c r="F63" s="5">
        <f>ROUND(IF($A$62="Alimentation, boissons et tabacs",VLOOKUP($A63,OUTIL!$E:$J,F$1,FALSE),IF($A$62="Demi produits",VLOOKUP($A63,OUTIL!$M:$R,F$1,FALSE),IF($A$62="Energie  et  lubrifiants",VLOOKUP($A63,OUTIL!$U:$Z,F$1,FALSE),IF($A$62="Or industriel",VLOOKUP($A63,OUTIL!$AC:$AH,F$1,FALSE),IF($A$62="Produits bruts d'origine animale et vegetale",VLOOKUP($A63,OUTIL!$AK:$AP,F$1,FALSE),IF($A$62="Produits bruts d'origine minerale",VLOOKUP($A63,OUTIL!$AS:$AX,F$1,FALSE),IF($A$62="Produits finis de consommation",VLOOKUP($A63,OUTIL!$BA:$BF,F$1,FALSE),IF($A$62="Produits finis d'equipement agricole",VLOOKUP($A63,OUTIL!$BI:$BN,F$1,FALSE),IF($A$62="Produits finis d'equipement industriel",VLOOKUP($A63,OUTIL!$BQ:$BV,F$1,FALSE),"Ahmadovitch")))))))))/1000,0)</f>
        <v>2759294</v>
      </c>
    </row>
    <row r="64" spans="1:6" ht="16.5" x14ac:dyDescent="0.3">
      <c r="A64">
        <v>2</v>
      </c>
      <c r="B64" s="5" t="str">
        <f>IF($A$62="Alimentation, boissons et tabacs",VLOOKUP(VLOOKUP($A64,OUTIL!$E:$J,B$1,FALSE),REF!$K:$L,2,FALSE),IF($A$62="Demi produits",VLOOKUP(VLOOKUP($A64,OUTIL!$M:$R,B$1,FALSE),REF!$N:$O,2,FALSE),IF($A$62="Energie  et  lubrifiants",VLOOKUP(VLOOKUP($A64,OUTIL!$U:$Z,B$1,FALSE),REF!$Z:$AA,2,FALSE),IF($A$62="Or industriel",VLOOKUP(VLOOKUP($A64,OUTIL!$AC:$AH,B$1,FALSE),REF!$AC:$AD,2,FALSE),IF($A$62="Produits bruts d'origine animale et vegetale",VLOOKUP(VLOOKUP($A64,OUTIL!$AK:$AP,B$1,FALSE),REF!$Q:$R,2,FALSE),IF($A$62="Produits bruts d'origine minerale",VLOOKUP(VLOOKUP($A64,OUTIL!$AS:$AX,B$1,FALSE),REF!$AF:$AG,2,FALSE),IF($A$62="Produits finis de consommation",VLOOKUP(VLOOKUP($A64,OUTIL!$BA:$BF,B$1,FALSE),REF!$T:$U,2,FALSE),IF($A$62="Produits finis d'equipement agricole",VLOOKUP(VLOOKUP($A64,OUTIL!$BI:$BN,B$1,FALSE),REF!$AI:$AJ,2,FALSE),IF($A$62="Produits finis d'equipement industriel",VLOOKUP(VLOOKUP($A64,OUTIL!$BQ:$BV,B$1,FALSE),REF!$W:$X,2,FALSE),"Ahmadovitch")))))))))</f>
        <v>Minerai de cuivre</v>
      </c>
      <c r="C64" s="5">
        <f>ROUND(IF($A$62="Alimentation, boissons et tabacs",VLOOKUP($A64,OUTIL!$E:$J,C$1,FALSE),IF($A$62="Demi produits",VLOOKUP($A64,OUTIL!$M:$R,C$1,FALSE),IF($A$62="Energie  et  lubrifiants",VLOOKUP($A64,OUTIL!$U:$Z,C$1,FALSE),IF($A$62="Or industriel",VLOOKUP($A64,OUTIL!$AC:$AH,C$1,FALSE),IF($A$62="Produits bruts d'origine animale et vegetale",VLOOKUP($A64,OUTIL!$AK:$AP,C$1,FALSE),IF($A$62="Produits bruts d'origine minerale",VLOOKUP($A64,OUTIL!$AS:$AX,C$1,FALSE),IF($A$62="Produits finis de consommation",VLOOKUP($A64,OUTIL!$BA:$BF,C$1,FALSE),IF($A$62="Produits finis d'equipement agricole",VLOOKUP($A64,OUTIL!$BI:$BN,C$1,FALSE),IF($A$62="Produits finis d'equipement industriel",VLOOKUP($A64,OUTIL!$BQ:$BV,C$1,FALSE),"Ahmadovitch")))))))))/1000,0)</f>
        <v>61579</v>
      </c>
      <c r="D64" s="5">
        <f>ROUND(IF($A$62="Alimentation, boissons et tabacs",VLOOKUP($A64,OUTIL!$E:$J,D$1,FALSE),IF($A$62="Demi produits",VLOOKUP($A64,OUTIL!$M:$R,D$1,FALSE),IF($A$62="Energie  et  lubrifiants",VLOOKUP($A64,OUTIL!$U:$Z,D$1,FALSE),IF($A$62="Or industriel",VLOOKUP($A64,OUTIL!$AC:$AH,D$1,FALSE),IF($A$62="Produits bruts d'origine animale et vegetale",VLOOKUP($A64,OUTIL!$AK:$AP,D$1,FALSE),IF($A$62="Produits bruts d'origine minerale",VLOOKUP($A64,OUTIL!$AS:$AX,D$1,FALSE),IF($A$62="Produits finis de consommation",VLOOKUP($A64,OUTIL!$BA:$BF,D$1,FALSE),IF($A$62="Produits finis d'equipement agricole",VLOOKUP($A64,OUTIL!$BI:$BN,D$1,FALSE),IF($A$62="Produits finis d'equipement industriel",VLOOKUP($A64,OUTIL!$BQ:$BV,D$1,FALSE),"Ahmadovitch")))))))))/1000,0)</f>
        <v>1711085</v>
      </c>
      <c r="E64" s="5">
        <f>ROUND(IF($A$62="Alimentation, boissons et tabacs",VLOOKUP($A64,OUTIL!$E:$J,E$1,FALSE),IF($A$62="Demi produits",VLOOKUP($A64,OUTIL!$M:$R,E$1,FALSE),IF($A$62="Energie  et  lubrifiants",VLOOKUP($A64,OUTIL!$U:$Z,E$1,FALSE),IF($A$62="Or industriel",VLOOKUP($A64,OUTIL!$AC:$AH,E$1,FALSE),IF($A$62="Produits bruts d'origine animale et vegetale",VLOOKUP($A64,OUTIL!$AK:$AP,E$1,FALSE),IF($A$62="Produits bruts d'origine minerale",VLOOKUP($A64,OUTIL!$AS:$AX,E$1,FALSE),IF($A$62="Produits finis de consommation",VLOOKUP($A64,OUTIL!$BA:$BF,E$1,FALSE),IF($A$62="Produits finis d'equipement agricole",VLOOKUP($A64,OUTIL!$BI:$BN,E$1,FALSE),IF($A$62="Produits finis d'equipement industriel",VLOOKUP($A64,OUTIL!$BQ:$BV,E$1,FALSE),"Ahmadovitch")))))))))/1000,0)</f>
        <v>31941</v>
      </c>
      <c r="F64" s="5">
        <f>ROUND(IF($A$62="Alimentation, boissons et tabacs",VLOOKUP($A64,OUTIL!$E:$J,F$1,FALSE),IF($A$62="Demi produits",VLOOKUP($A64,OUTIL!$M:$R,F$1,FALSE),IF($A$62="Energie  et  lubrifiants",VLOOKUP($A64,OUTIL!$U:$Z,F$1,FALSE),IF($A$62="Or industriel",VLOOKUP($A64,OUTIL!$AC:$AH,F$1,FALSE),IF($A$62="Produits bruts d'origine animale et vegetale",VLOOKUP($A64,OUTIL!$AK:$AP,F$1,FALSE),IF($A$62="Produits bruts d'origine minerale",VLOOKUP($A64,OUTIL!$AS:$AX,F$1,FALSE),IF($A$62="Produits finis de consommation",VLOOKUP($A64,OUTIL!$BA:$BF,F$1,FALSE),IF($A$62="Produits finis d'equipement agricole",VLOOKUP($A64,OUTIL!$BI:$BN,F$1,FALSE),IF($A$62="Produits finis d'equipement industriel",VLOOKUP($A64,OUTIL!$BQ:$BV,F$1,FALSE),"Ahmadovitch")))))))))/1000,0)</f>
        <v>490524</v>
      </c>
    </row>
    <row r="65" spans="1:13" ht="16.5" x14ac:dyDescent="0.3">
      <c r="A65">
        <v>3</v>
      </c>
      <c r="B65" s="5" t="str">
        <f>IF($A$62="Alimentation, boissons et tabacs",VLOOKUP(VLOOKUP($A65,OUTIL!$E:$J,B$1,FALSE),REF!$K:$L,2,FALSE),IF($A$62="Demi produits",VLOOKUP(VLOOKUP($A65,OUTIL!$M:$R,B$1,FALSE),REF!$N:$O,2,FALSE),IF($A$62="Energie  et  lubrifiants",VLOOKUP(VLOOKUP($A65,OUTIL!$U:$Z,B$1,FALSE),REF!$Z:$AA,2,FALSE),IF($A$62="Or industriel",VLOOKUP(VLOOKUP($A65,OUTIL!$AC:$AH,B$1,FALSE),REF!$AC:$AD,2,FALSE),IF($A$62="Produits bruts d'origine animale et vegetale",VLOOKUP(VLOOKUP($A65,OUTIL!$AK:$AP,B$1,FALSE),REF!$Q:$R,2,FALSE),IF($A$62="Produits bruts d'origine minerale",VLOOKUP(VLOOKUP($A65,OUTIL!$AS:$AX,B$1,FALSE),REF!$AF:$AG,2,FALSE),IF($A$62="Produits finis de consommation",VLOOKUP(VLOOKUP($A65,OUTIL!$BA:$BF,B$1,FALSE),REF!$T:$U,2,FALSE),IF($A$62="Produits finis d'equipement agricole",VLOOKUP(VLOOKUP($A65,OUTIL!$BI:$BN,B$1,FALSE),REF!$AI:$AJ,2,FALSE),IF($A$62="Produits finis d'equipement industriel",VLOOKUP(VLOOKUP($A65,OUTIL!$BQ:$BV,B$1,FALSE),REF!$W:$X,2,FALSE),"Ahmadovitch")))))))))</f>
        <v>Ferraille, déchets, débris de cuivre,fonte, fer, acier et autres mierais</v>
      </c>
      <c r="C65" s="5">
        <f>ROUND(IF($A$62="Alimentation, boissons et tabacs",VLOOKUP($A65,OUTIL!$E:$J,C$1,FALSE),IF($A$62="Demi produits",VLOOKUP($A65,OUTIL!$M:$R,C$1,FALSE),IF($A$62="Energie  et  lubrifiants",VLOOKUP($A65,OUTIL!$U:$Z,C$1,FALSE),IF($A$62="Or industriel",VLOOKUP($A65,OUTIL!$AC:$AH,C$1,FALSE),IF($A$62="Produits bruts d'origine animale et vegetale",VLOOKUP($A65,OUTIL!$AK:$AP,C$1,FALSE),IF($A$62="Produits bruts d'origine minerale",VLOOKUP($A65,OUTIL!$AS:$AX,C$1,FALSE),IF($A$62="Produits finis de consommation",VLOOKUP($A65,OUTIL!$BA:$BF,C$1,FALSE),IF($A$62="Produits finis d'equipement agricole",VLOOKUP($A65,OUTIL!$BI:$BN,C$1,FALSE),IF($A$62="Produits finis d'equipement industriel",VLOOKUP($A65,OUTIL!$BQ:$BV,C$1,FALSE),"Ahmadovitch")))))))))/1000,0)</f>
        <v>18934</v>
      </c>
      <c r="D65" s="5">
        <f>ROUND(IF($A$62="Alimentation, boissons et tabacs",VLOOKUP($A65,OUTIL!$E:$J,D$1,FALSE),IF($A$62="Demi produits",VLOOKUP($A65,OUTIL!$M:$R,D$1,FALSE),IF($A$62="Energie  et  lubrifiants",VLOOKUP($A65,OUTIL!$U:$Z,D$1,FALSE),IF($A$62="Or industriel",VLOOKUP($A65,OUTIL!$AC:$AH,D$1,FALSE),IF($A$62="Produits bruts d'origine animale et vegetale",VLOOKUP($A65,OUTIL!$AK:$AP,D$1,FALSE),IF($A$62="Produits bruts d'origine minerale",VLOOKUP($A65,OUTIL!$AS:$AX,D$1,FALSE),IF($A$62="Produits finis de consommation",VLOOKUP($A65,OUTIL!$BA:$BF,D$1,FALSE),IF($A$62="Produits finis d'equipement agricole",VLOOKUP($A65,OUTIL!$BI:$BN,D$1,FALSE),IF($A$62="Produits finis d'equipement industriel",VLOOKUP($A65,OUTIL!$BQ:$BV,D$1,FALSE),"Ahmadovitch")))))))))/1000,0)</f>
        <v>543971</v>
      </c>
      <c r="E65" s="5">
        <f>ROUND(IF($A$62="Alimentation, boissons et tabacs",VLOOKUP($A65,OUTIL!$E:$J,E$1,FALSE),IF($A$62="Demi produits",VLOOKUP($A65,OUTIL!$M:$R,E$1,FALSE),IF($A$62="Energie  et  lubrifiants",VLOOKUP($A65,OUTIL!$U:$Z,E$1,FALSE),IF($A$62="Or industriel",VLOOKUP($A65,OUTIL!$AC:$AH,E$1,FALSE),IF($A$62="Produits bruts d'origine animale et vegetale",VLOOKUP($A65,OUTIL!$AK:$AP,E$1,FALSE),IF($A$62="Produits bruts d'origine minerale",VLOOKUP($A65,OUTIL!$AS:$AX,E$1,FALSE),IF($A$62="Produits finis de consommation",VLOOKUP($A65,OUTIL!$BA:$BF,E$1,FALSE),IF($A$62="Produits finis d'equipement agricole",VLOOKUP($A65,OUTIL!$BI:$BN,E$1,FALSE),IF($A$62="Produits finis d'equipement industriel",VLOOKUP($A65,OUTIL!$BQ:$BV,E$1,FALSE),"Ahmadovitch")))))))))/1000,0)</f>
        <v>19819</v>
      </c>
      <c r="F65" s="5">
        <f>ROUND(IF($A$62="Alimentation, boissons et tabacs",VLOOKUP($A65,OUTIL!$E:$J,F$1,FALSE),IF($A$62="Demi produits",VLOOKUP($A65,OUTIL!$M:$R,F$1,FALSE),IF($A$62="Energie  et  lubrifiants",VLOOKUP($A65,OUTIL!$U:$Z,F$1,FALSE),IF($A$62="Or industriel",VLOOKUP($A65,OUTIL!$AC:$AH,F$1,FALSE),IF($A$62="Produits bruts d'origine animale et vegetale",VLOOKUP($A65,OUTIL!$AK:$AP,F$1,FALSE),IF($A$62="Produits bruts d'origine minerale",VLOOKUP($A65,OUTIL!$AS:$AX,F$1,FALSE),IF($A$62="Produits finis de consommation",VLOOKUP($A65,OUTIL!$BA:$BF,F$1,FALSE),IF($A$62="Produits finis d'equipement agricole",VLOOKUP($A65,OUTIL!$BI:$BN,F$1,FALSE),IF($A$62="Produits finis d'equipement industriel",VLOOKUP($A65,OUTIL!$BQ:$BV,F$1,FALSE),"Ahmadovitch")))))))))/1000,0)</f>
        <v>354787</v>
      </c>
    </row>
    <row r="66" spans="1:13" ht="16.5" x14ac:dyDescent="0.3">
      <c r="A66">
        <v>4</v>
      </c>
      <c r="B66" s="5" t="str">
        <f>IF($A$62="Alimentation, boissons et tabacs",VLOOKUP(VLOOKUP($A66,OUTIL!$E:$J,B$1,FALSE),REF!$K:$L,2,FALSE),IF($A$62="Demi produits",VLOOKUP(VLOOKUP($A66,OUTIL!$M:$R,B$1,FALSE),REF!$N:$O,2,FALSE),IF($A$62="Energie  et  lubrifiants",VLOOKUP(VLOOKUP($A66,OUTIL!$U:$Z,B$1,FALSE),REF!$Z:$AA,2,FALSE),IF($A$62="Or industriel",VLOOKUP(VLOOKUP($A66,OUTIL!$AC:$AH,B$1,FALSE),REF!$AC:$AD,2,FALSE),IF($A$62="Produits bruts d'origine animale et vegetale",VLOOKUP(VLOOKUP($A66,OUTIL!$AK:$AP,B$1,FALSE),REF!$Q:$R,2,FALSE),IF($A$62="Produits bruts d'origine minerale",VLOOKUP(VLOOKUP($A66,OUTIL!$AS:$AX,B$1,FALSE),REF!$AF:$AG,2,FALSE),IF($A$62="Produits finis de consommation",VLOOKUP(VLOOKUP($A66,OUTIL!$BA:$BF,B$1,FALSE),REF!$T:$U,2,FALSE),IF($A$62="Produits finis d'equipement agricole",VLOOKUP(VLOOKUP($A66,OUTIL!$BI:$BN,B$1,FALSE),REF!$AI:$AJ,2,FALSE),IF($A$62="Produits finis d'equipement industriel",VLOOKUP(VLOOKUP($A66,OUTIL!$BQ:$BV,B$1,FALSE),REF!$W:$X,2,FALSE),"Ahmadovitch")))))))))</f>
        <v>Sulfate de baryum</v>
      </c>
      <c r="C66" s="5">
        <f>ROUND(IF($A$62="Alimentation, boissons et tabacs",VLOOKUP($A66,OUTIL!$E:$J,C$1,FALSE),IF($A$62="Demi produits",VLOOKUP($A66,OUTIL!$M:$R,C$1,FALSE),IF($A$62="Energie  et  lubrifiants",VLOOKUP($A66,OUTIL!$U:$Z,C$1,FALSE),IF($A$62="Or industriel",VLOOKUP($A66,OUTIL!$AC:$AH,C$1,FALSE),IF($A$62="Produits bruts d'origine animale et vegetale",VLOOKUP($A66,OUTIL!$AK:$AP,C$1,FALSE),IF($A$62="Produits bruts d'origine minerale",VLOOKUP($A66,OUTIL!$AS:$AX,C$1,FALSE),IF($A$62="Produits finis de consommation",VLOOKUP($A66,OUTIL!$BA:$BF,C$1,FALSE),IF($A$62="Produits finis d'equipement agricole",VLOOKUP($A66,OUTIL!$BI:$BN,C$1,FALSE),IF($A$62="Produits finis d'equipement industriel",VLOOKUP($A66,OUTIL!$BQ:$BV,C$1,FALSE),"Ahmadovitch")))))))))/1000,0)</f>
        <v>354747</v>
      </c>
      <c r="D66" s="5">
        <f>ROUND(IF($A$62="Alimentation, boissons et tabacs",VLOOKUP($A66,OUTIL!$E:$J,D$1,FALSE),IF($A$62="Demi produits",VLOOKUP($A66,OUTIL!$M:$R,D$1,FALSE),IF($A$62="Energie  et  lubrifiants",VLOOKUP($A66,OUTIL!$U:$Z,D$1,FALSE),IF($A$62="Or industriel",VLOOKUP($A66,OUTIL!$AC:$AH,D$1,FALSE),IF($A$62="Produits bruts d'origine animale et vegetale",VLOOKUP($A66,OUTIL!$AK:$AP,D$1,FALSE),IF($A$62="Produits bruts d'origine minerale",VLOOKUP($A66,OUTIL!$AS:$AX,D$1,FALSE),IF($A$62="Produits finis de consommation",VLOOKUP($A66,OUTIL!$BA:$BF,D$1,FALSE),IF($A$62="Produits finis d'equipement agricole",VLOOKUP($A66,OUTIL!$BI:$BN,D$1,FALSE),IF($A$62="Produits finis d'equipement industriel",VLOOKUP($A66,OUTIL!$BQ:$BV,D$1,FALSE),"Ahmadovitch")))))))))/1000,0)</f>
        <v>408315</v>
      </c>
      <c r="E66" s="5">
        <f>ROUND(IF($A$62="Alimentation, boissons et tabacs",VLOOKUP($A66,OUTIL!$E:$J,E$1,FALSE),IF($A$62="Demi produits",VLOOKUP($A66,OUTIL!$M:$R,E$1,FALSE),IF($A$62="Energie  et  lubrifiants",VLOOKUP($A66,OUTIL!$U:$Z,E$1,FALSE),IF($A$62="Or industriel",VLOOKUP($A66,OUTIL!$AC:$AH,E$1,FALSE),IF($A$62="Produits bruts d'origine animale et vegetale",VLOOKUP($A66,OUTIL!$AK:$AP,E$1,FALSE),IF($A$62="Produits bruts d'origine minerale",VLOOKUP($A66,OUTIL!$AS:$AX,E$1,FALSE),IF($A$62="Produits finis de consommation",VLOOKUP($A66,OUTIL!$BA:$BF,E$1,FALSE),IF($A$62="Produits finis d'equipement agricole",VLOOKUP($A66,OUTIL!$BI:$BN,E$1,FALSE),IF($A$62="Produits finis d'equipement industriel",VLOOKUP($A66,OUTIL!$BQ:$BV,E$1,FALSE),"Ahmadovitch")))))))))/1000,0)</f>
        <v>359333</v>
      </c>
      <c r="F66" s="5">
        <f>ROUND(IF($A$62="Alimentation, boissons et tabacs",VLOOKUP($A66,OUTIL!$E:$J,F$1,FALSE),IF($A$62="Demi produits",VLOOKUP($A66,OUTIL!$M:$R,F$1,FALSE),IF($A$62="Energie  et  lubrifiants",VLOOKUP($A66,OUTIL!$U:$Z,F$1,FALSE),IF($A$62="Or industriel",VLOOKUP($A66,OUTIL!$AC:$AH,F$1,FALSE),IF($A$62="Produits bruts d'origine animale et vegetale",VLOOKUP($A66,OUTIL!$AK:$AP,F$1,FALSE),IF($A$62="Produits bruts d'origine minerale",VLOOKUP($A66,OUTIL!$AS:$AX,F$1,FALSE),IF($A$62="Produits finis de consommation",VLOOKUP($A66,OUTIL!$BA:$BF,F$1,FALSE),IF($A$62="Produits finis d'equipement agricole",VLOOKUP($A66,OUTIL!$BI:$BN,F$1,FALSE),IF($A$62="Produits finis d'equipement industriel",VLOOKUP($A66,OUTIL!$BQ:$BV,F$1,FALSE),"Ahmadovitch")))))))))/1000,0)</f>
        <v>414148</v>
      </c>
    </row>
    <row r="67" spans="1:13" ht="16.5" x14ac:dyDescent="0.3">
      <c r="A67">
        <v>5</v>
      </c>
      <c r="B67" s="5" t="str">
        <f>IF($A$62="Alimentation, boissons et tabacs",VLOOKUP(VLOOKUP($A67,OUTIL!$E:$J,B$1,FALSE),REF!$K:$L,2,FALSE),IF($A$62="Demi produits",VLOOKUP(VLOOKUP($A67,OUTIL!$M:$R,B$1,FALSE),REF!$N:$O,2,FALSE),IF($A$62="Energie  et  lubrifiants",VLOOKUP(VLOOKUP($A67,OUTIL!$U:$Z,B$1,FALSE),REF!$Z:$AA,2,FALSE),IF($A$62="Or industriel",VLOOKUP(VLOOKUP($A67,OUTIL!$AC:$AH,B$1,FALSE),REF!$AC:$AD,2,FALSE),IF($A$62="Produits bruts d'origine animale et vegetale",VLOOKUP(VLOOKUP($A67,OUTIL!$AK:$AP,B$1,FALSE),REF!$Q:$R,2,FALSE),IF($A$62="Produits bruts d'origine minerale",VLOOKUP(VLOOKUP($A67,OUTIL!$AS:$AX,B$1,FALSE),REF!$AF:$AG,2,FALSE),IF($A$62="Produits finis de consommation",VLOOKUP(VLOOKUP($A67,OUTIL!$BA:$BF,B$1,FALSE),REF!$T:$U,2,FALSE),IF($A$62="Produits finis d'equipement agricole",VLOOKUP(VLOOKUP($A67,OUTIL!$BI:$BN,B$1,FALSE),REF!$AI:$AJ,2,FALSE),IF($A$62="Produits finis d'equipement industriel",VLOOKUP(VLOOKUP($A67,OUTIL!$BQ:$BV,B$1,FALSE),REF!$W:$X,2,FALSE),"Ahmadovitch")))))))))</f>
        <v>Minerai de plomb</v>
      </c>
      <c r="C67" s="5">
        <f>ROUND(IF($A$62="Alimentation, boissons et tabacs",VLOOKUP($A67,OUTIL!$E:$J,C$1,FALSE),IF($A$62="Demi produits",VLOOKUP($A67,OUTIL!$M:$R,C$1,FALSE),IF($A$62="Energie  et  lubrifiants",VLOOKUP($A67,OUTIL!$U:$Z,C$1,FALSE),IF($A$62="Or industriel",VLOOKUP($A67,OUTIL!$AC:$AH,C$1,FALSE),IF($A$62="Produits bruts d'origine animale et vegetale",VLOOKUP($A67,OUTIL!$AK:$AP,C$1,FALSE),IF($A$62="Produits bruts d'origine minerale",VLOOKUP($A67,OUTIL!$AS:$AX,C$1,FALSE),IF($A$62="Produits finis de consommation",VLOOKUP($A67,OUTIL!$BA:$BF,C$1,FALSE),IF($A$62="Produits finis d'equipement agricole",VLOOKUP($A67,OUTIL!$BI:$BN,C$1,FALSE),IF($A$62="Produits finis d'equipement industriel",VLOOKUP($A67,OUTIL!$BQ:$BV,C$1,FALSE),"Ahmadovitch")))))))))/1000,0)</f>
        <v>21048</v>
      </c>
      <c r="D67" s="5">
        <f>ROUND(IF($A$62="Alimentation, boissons et tabacs",VLOOKUP($A67,OUTIL!$E:$J,D$1,FALSE),IF($A$62="Demi produits",VLOOKUP($A67,OUTIL!$M:$R,D$1,FALSE),IF($A$62="Energie  et  lubrifiants",VLOOKUP($A67,OUTIL!$U:$Z,D$1,FALSE),IF($A$62="Or industriel",VLOOKUP($A67,OUTIL!$AC:$AH,D$1,FALSE),IF($A$62="Produits bruts d'origine animale et vegetale",VLOOKUP($A67,OUTIL!$AK:$AP,D$1,FALSE),IF($A$62="Produits bruts d'origine minerale",VLOOKUP($A67,OUTIL!$AS:$AX,D$1,FALSE),IF($A$62="Produits finis de consommation",VLOOKUP($A67,OUTIL!$BA:$BF,D$1,FALSE),IF($A$62="Produits finis d'equipement agricole",VLOOKUP($A67,OUTIL!$BI:$BN,D$1,FALSE),IF($A$62="Produits finis d'equipement industriel",VLOOKUP($A67,OUTIL!$BQ:$BV,D$1,FALSE),"Ahmadovitch")))))))))/1000,0)</f>
        <v>377248</v>
      </c>
      <c r="E67" s="5">
        <f>ROUND(IF($A$62="Alimentation, boissons et tabacs",VLOOKUP($A67,OUTIL!$E:$J,E$1,FALSE),IF($A$62="Demi produits",VLOOKUP($A67,OUTIL!$M:$R,E$1,FALSE),IF($A$62="Energie  et  lubrifiants",VLOOKUP($A67,OUTIL!$U:$Z,E$1,FALSE),IF($A$62="Or industriel",VLOOKUP($A67,OUTIL!$AC:$AH,E$1,FALSE),IF($A$62="Produits bruts d'origine animale et vegetale",VLOOKUP($A67,OUTIL!$AK:$AP,E$1,FALSE),IF($A$62="Produits bruts d'origine minerale",VLOOKUP($A67,OUTIL!$AS:$AX,E$1,FALSE),IF($A$62="Produits finis de consommation",VLOOKUP($A67,OUTIL!$BA:$BF,E$1,FALSE),IF($A$62="Produits finis d'equipement agricole",VLOOKUP($A67,OUTIL!$BI:$BN,E$1,FALSE),IF($A$62="Produits finis d'equipement industriel",VLOOKUP($A67,OUTIL!$BQ:$BV,E$1,FALSE),"Ahmadovitch")))))))))/1000,0)</f>
        <v>20225</v>
      </c>
      <c r="F67" s="5">
        <f>ROUND(IF($A$62="Alimentation, boissons et tabacs",VLOOKUP($A67,OUTIL!$E:$J,F$1,FALSE),IF($A$62="Demi produits",VLOOKUP($A67,OUTIL!$M:$R,F$1,FALSE),IF($A$62="Energie  et  lubrifiants",VLOOKUP($A67,OUTIL!$U:$Z,F$1,FALSE),IF($A$62="Or industriel",VLOOKUP($A67,OUTIL!$AC:$AH,F$1,FALSE),IF($A$62="Produits bruts d'origine animale et vegetale",VLOOKUP($A67,OUTIL!$AK:$AP,F$1,FALSE),IF($A$62="Produits bruts d'origine minerale",VLOOKUP($A67,OUTIL!$AS:$AX,F$1,FALSE),IF($A$62="Produits finis de consommation",VLOOKUP($A67,OUTIL!$BA:$BF,F$1,FALSE),IF($A$62="Produits finis d'equipement agricole",VLOOKUP($A67,OUTIL!$BI:$BN,F$1,FALSE),IF($A$62="Produits finis d'equipement industriel",VLOOKUP($A67,OUTIL!$BQ:$BV,F$1,FALSE),"Ahmadovitch")))))))))/1000,0)</f>
        <v>305137</v>
      </c>
    </row>
    <row r="68" spans="1:13" ht="16.5" x14ac:dyDescent="0.3">
      <c r="A68">
        <v>6</v>
      </c>
      <c r="B68" s="5" t="str">
        <f>IF($A$62="Alimentation, boissons et tabacs",VLOOKUP(VLOOKUP($A68,OUTIL!$E:$J,B$1,FALSE),REF!$K:$L,2,FALSE),IF($A$62="Demi produits",VLOOKUP(VLOOKUP($A68,OUTIL!$M:$R,B$1,FALSE),REF!$N:$O,2,FALSE),IF($A$62="Energie  et  lubrifiants",VLOOKUP(VLOOKUP($A68,OUTIL!$U:$Z,B$1,FALSE),REF!$Z:$AA,2,FALSE),IF($A$62="Or industriel",VLOOKUP(VLOOKUP($A68,OUTIL!$AC:$AH,B$1,FALSE),REF!$AC:$AD,2,FALSE),IF($A$62="Produits bruts d'origine animale et vegetale",VLOOKUP(VLOOKUP($A68,OUTIL!$AK:$AP,B$1,FALSE),REF!$Q:$R,2,FALSE),IF($A$62="Produits bruts d'origine minerale",VLOOKUP(VLOOKUP($A68,OUTIL!$AS:$AX,B$1,FALSE),REF!$AF:$AG,2,FALSE),IF($A$62="Produits finis de consommation",VLOOKUP(VLOOKUP($A68,OUTIL!$BA:$BF,B$1,FALSE),REF!$T:$U,2,FALSE),IF($A$62="Produits finis d'equipement agricole",VLOOKUP(VLOOKUP($A68,OUTIL!$BI:$BN,B$1,FALSE),REF!$AI:$AJ,2,FALSE),IF($A$62="Produits finis d'equipement industriel",VLOOKUP(VLOOKUP($A68,OUTIL!$BQ:$BV,B$1,FALSE),REF!$W:$X,2,FALSE),"Ahmadovitch")))))))))</f>
        <v>Autres minerais métallifères et déchets métalliques</v>
      </c>
      <c r="C68" s="5">
        <f>ROUND(IF($A$62="Alimentation, boissons et tabacs",VLOOKUP($A68,OUTIL!$E:$J,C$1,FALSE),IF($A$62="Demi produits",VLOOKUP($A68,OUTIL!$M:$R,C$1,FALSE),IF($A$62="Energie  et  lubrifiants",VLOOKUP($A68,OUTIL!$U:$Z,C$1,FALSE),IF($A$62="Or industriel",VLOOKUP($A68,OUTIL!$AC:$AH,C$1,FALSE),IF($A$62="Produits bruts d'origine animale et vegetale",VLOOKUP($A68,OUTIL!$AK:$AP,C$1,FALSE),IF($A$62="Produits bruts d'origine minerale",VLOOKUP($A68,OUTIL!$AS:$AX,C$1,FALSE),IF($A$62="Produits finis de consommation",VLOOKUP($A68,OUTIL!$BA:$BF,C$1,FALSE),IF($A$62="Produits finis d'equipement agricole",VLOOKUP($A68,OUTIL!$BI:$BN,C$1,FALSE),IF($A$62="Produits finis d'equipement industriel",VLOOKUP($A68,OUTIL!$BQ:$BV,C$1,FALSE),"Ahmadovitch")))))))))/1000,0)</f>
        <v>24973</v>
      </c>
      <c r="D68" s="5">
        <f>ROUND(IF($A$62="Alimentation, boissons et tabacs",VLOOKUP($A68,OUTIL!$E:$J,D$1,FALSE),IF($A$62="Demi produits",VLOOKUP($A68,OUTIL!$M:$R,D$1,FALSE),IF($A$62="Energie  et  lubrifiants",VLOOKUP($A68,OUTIL!$U:$Z,D$1,FALSE),IF($A$62="Or industriel",VLOOKUP($A68,OUTIL!$AC:$AH,D$1,FALSE),IF($A$62="Produits bruts d'origine animale et vegetale",VLOOKUP($A68,OUTIL!$AK:$AP,D$1,FALSE),IF($A$62="Produits bruts d'origine minerale",VLOOKUP($A68,OUTIL!$AS:$AX,D$1,FALSE),IF($A$62="Produits finis de consommation",VLOOKUP($A68,OUTIL!$BA:$BF,D$1,FALSE),IF($A$62="Produits finis d'equipement agricole",VLOOKUP($A68,OUTIL!$BI:$BN,D$1,FALSE),IF($A$62="Produits finis d'equipement industriel",VLOOKUP($A68,OUTIL!$BQ:$BV,D$1,FALSE),"Ahmadovitch")))))))))/1000,0)</f>
        <v>169918</v>
      </c>
      <c r="E68" s="5">
        <f>ROUND(IF($A$62="Alimentation, boissons et tabacs",VLOOKUP($A68,OUTIL!$E:$J,E$1,FALSE),IF($A$62="Demi produits",VLOOKUP($A68,OUTIL!$M:$R,E$1,FALSE),IF($A$62="Energie  et  lubrifiants",VLOOKUP($A68,OUTIL!$U:$Z,E$1,FALSE),IF($A$62="Or industriel",VLOOKUP($A68,OUTIL!$AC:$AH,E$1,FALSE),IF($A$62="Produits bruts d'origine animale et vegetale",VLOOKUP($A68,OUTIL!$AK:$AP,E$1,FALSE),IF($A$62="Produits bruts d'origine minerale",VLOOKUP($A68,OUTIL!$AS:$AX,E$1,FALSE),IF($A$62="Produits finis de consommation",VLOOKUP($A68,OUTIL!$BA:$BF,E$1,FALSE),IF($A$62="Produits finis d'equipement agricole",VLOOKUP($A68,OUTIL!$BI:$BN,E$1,FALSE),IF($A$62="Produits finis d'equipement industriel",VLOOKUP($A68,OUTIL!$BQ:$BV,E$1,FALSE),"Ahmadovitch")))))))))/1000,0)</f>
        <v>21425</v>
      </c>
      <c r="F68" s="5">
        <f>ROUND(IF($A$62="Alimentation, boissons et tabacs",VLOOKUP($A68,OUTIL!$E:$J,F$1,FALSE),IF($A$62="Demi produits",VLOOKUP($A68,OUTIL!$M:$R,F$1,FALSE),IF($A$62="Energie  et  lubrifiants",VLOOKUP($A68,OUTIL!$U:$Z,F$1,FALSE),IF($A$62="Or industriel",VLOOKUP($A68,OUTIL!$AC:$AH,F$1,FALSE),IF($A$62="Produits bruts d'origine animale et vegetale",VLOOKUP($A68,OUTIL!$AK:$AP,F$1,FALSE),IF($A$62="Produits bruts d'origine minerale",VLOOKUP($A68,OUTIL!$AS:$AX,F$1,FALSE),IF($A$62="Produits finis de consommation",VLOOKUP($A68,OUTIL!$BA:$BF,F$1,FALSE),IF($A$62="Produits finis d'equipement agricole",VLOOKUP($A68,OUTIL!$BI:$BN,F$1,FALSE),IF($A$62="Produits finis d'equipement industriel",VLOOKUP($A68,OUTIL!$BQ:$BV,F$1,FALSE),"Ahmadovitch")))))))))/1000,0)</f>
        <v>101156</v>
      </c>
    </row>
    <row r="69" spans="1:13" ht="16.5" x14ac:dyDescent="0.3">
      <c r="A69">
        <v>7</v>
      </c>
      <c r="B69" s="5" t="str">
        <f>IF($A$62="Alimentation, boissons et tabacs",VLOOKUP(VLOOKUP($A69,OUTIL!$E:$J,B$1,FALSE),REF!$K:$L,2,FALSE),IF($A$62="Demi produits",VLOOKUP(VLOOKUP($A69,OUTIL!$M:$R,B$1,FALSE),REF!$N:$O,2,FALSE),IF($A$62="Energie  et  lubrifiants",VLOOKUP(VLOOKUP($A69,OUTIL!$U:$Z,B$1,FALSE),REF!$Z:$AA,2,FALSE),IF($A$62="Or industriel",VLOOKUP(VLOOKUP($A69,OUTIL!$AC:$AH,B$1,FALSE),REF!$AC:$AD,2,FALSE),IF($A$62="Produits bruts d'origine animale et vegetale",VLOOKUP(VLOOKUP($A69,OUTIL!$AK:$AP,B$1,FALSE),REF!$Q:$R,2,FALSE),IF($A$62="Produits bruts d'origine minerale",VLOOKUP(VLOOKUP($A69,OUTIL!$AS:$AX,B$1,FALSE),REF!$AF:$AG,2,FALSE),IF($A$62="Produits finis de consommation",VLOOKUP(VLOOKUP($A69,OUTIL!$BA:$BF,B$1,FALSE),REF!$T:$U,2,FALSE),IF($A$62="Produits finis d'equipement agricole",VLOOKUP(VLOOKUP($A69,OUTIL!$BI:$BN,B$1,FALSE),REF!$AI:$AJ,2,FALSE),IF($A$62="Produits finis d'equipement industriel",VLOOKUP(VLOOKUP($A69,OUTIL!$BQ:$BV,B$1,FALSE),REF!$W:$X,2,FALSE),"Ahmadovitch")))))))))</f>
        <v>Fluorine spath fluor</v>
      </c>
      <c r="C69" s="5">
        <f>ROUND(IF($A$62="Alimentation, boissons et tabacs",VLOOKUP($A69,OUTIL!$E:$J,C$1,FALSE),IF($A$62="Demi produits",VLOOKUP($A69,OUTIL!$M:$R,C$1,FALSE),IF($A$62="Energie  et  lubrifiants",VLOOKUP($A69,OUTIL!$U:$Z,C$1,FALSE),IF($A$62="Or industriel",VLOOKUP($A69,OUTIL!$AC:$AH,C$1,FALSE),IF($A$62="Produits bruts d'origine animale et vegetale",VLOOKUP($A69,OUTIL!$AK:$AP,C$1,FALSE),IF($A$62="Produits bruts d'origine minerale",VLOOKUP($A69,OUTIL!$AS:$AX,C$1,FALSE),IF($A$62="Produits finis de consommation",VLOOKUP($A69,OUTIL!$BA:$BF,C$1,FALSE),IF($A$62="Produits finis d'equipement agricole",VLOOKUP($A69,OUTIL!$BI:$BN,C$1,FALSE),IF($A$62="Produits finis d'equipement industriel",VLOOKUP($A69,OUTIL!$BQ:$BV,C$1,FALSE),"Ahmadovitch")))))))))/1000,0)</f>
        <v>439755</v>
      </c>
      <c r="D69" s="5">
        <f>ROUND(IF($A$62="Alimentation, boissons et tabacs",VLOOKUP($A69,OUTIL!$E:$J,D$1,FALSE),IF($A$62="Demi produits",VLOOKUP($A69,OUTIL!$M:$R,D$1,FALSE),IF($A$62="Energie  et  lubrifiants",VLOOKUP($A69,OUTIL!$U:$Z,D$1,FALSE),IF($A$62="Or industriel",VLOOKUP($A69,OUTIL!$AC:$AH,D$1,FALSE),IF($A$62="Produits bruts d'origine animale et vegetale",VLOOKUP($A69,OUTIL!$AK:$AP,D$1,FALSE),IF($A$62="Produits bruts d'origine minerale",VLOOKUP($A69,OUTIL!$AS:$AX,D$1,FALSE),IF($A$62="Produits finis de consommation",VLOOKUP($A69,OUTIL!$BA:$BF,D$1,FALSE),IF($A$62="Produits finis d'equipement agricole",VLOOKUP($A69,OUTIL!$BI:$BN,D$1,FALSE),IF($A$62="Produits finis d'equipement industriel",VLOOKUP($A69,OUTIL!$BQ:$BV,D$1,FALSE),"Ahmadovitch")))))))))/1000,0)</f>
        <v>136473</v>
      </c>
      <c r="E69" s="5">
        <f>ROUND(IF($A$62="Alimentation, boissons et tabacs",VLOOKUP($A69,OUTIL!$E:$J,E$1,FALSE),IF($A$62="Demi produits",VLOOKUP($A69,OUTIL!$M:$R,E$1,FALSE),IF($A$62="Energie  et  lubrifiants",VLOOKUP($A69,OUTIL!$U:$Z,E$1,FALSE),IF($A$62="Or industriel",VLOOKUP($A69,OUTIL!$AC:$AH,E$1,FALSE),IF($A$62="Produits bruts d'origine animale et vegetale",VLOOKUP($A69,OUTIL!$AK:$AP,E$1,FALSE),IF($A$62="Produits bruts d'origine minerale",VLOOKUP($A69,OUTIL!$AS:$AX,E$1,FALSE),IF($A$62="Produits finis de consommation",VLOOKUP($A69,OUTIL!$BA:$BF,E$1,FALSE),IF($A$62="Produits finis d'equipement agricole",VLOOKUP($A69,OUTIL!$BI:$BN,E$1,FALSE),IF($A$62="Produits finis d'equipement industriel",VLOOKUP($A69,OUTIL!$BQ:$BV,E$1,FALSE),"Ahmadovitch")))))))))/1000,0)</f>
        <v>345824</v>
      </c>
      <c r="F69" s="5">
        <f>ROUND(IF($A$62="Alimentation, boissons et tabacs",VLOOKUP($A69,OUTIL!$E:$J,F$1,FALSE),IF($A$62="Demi produits",VLOOKUP($A69,OUTIL!$M:$R,F$1,FALSE),IF($A$62="Energie  et  lubrifiants",VLOOKUP($A69,OUTIL!$U:$Z,F$1,FALSE),IF($A$62="Or industriel",VLOOKUP($A69,OUTIL!$AC:$AH,F$1,FALSE),IF($A$62="Produits bruts d'origine animale et vegetale",VLOOKUP($A69,OUTIL!$AK:$AP,F$1,FALSE),IF($A$62="Produits bruts d'origine minerale",VLOOKUP($A69,OUTIL!$AS:$AX,F$1,FALSE),IF($A$62="Produits finis de consommation",VLOOKUP($A69,OUTIL!$BA:$BF,F$1,FALSE),IF($A$62="Produits finis d'equipement agricole",VLOOKUP($A69,OUTIL!$BI:$BN,F$1,FALSE),IF($A$62="Produits finis d'equipement industriel",VLOOKUP($A69,OUTIL!$BQ:$BV,F$1,FALSE),"Ahmadovitch")))))))))/1000,0)</f>
        <v>109788</v>
      </c>
    </row>
    <row r="70" spans="1:13" ht="16.5" x14ac:dyDescent="0.3">
      <c r="A70">
        <v>8</v>
      </c>
      <c r="B70" s="5" t="str">
        <f>IF($A$62="Alimentation, boissons et tabacs",VLOOKUP(VLOOKUP($A70,OUTIL!$E:$J,B$1,FALSE),REF!$K:$L,2,FALSE),IF($A$62="Demi produits",VLOOKUP(VLOOKUP($A70,OUTIL!$M:$R,B$1,FALSE),REF!$N:$O,2,FALSE),IF($A$62="Energie  et  lubrifiants",VLOOKUP(VLOOKUP($A70,OUTIL!$U:$Z,B$1,FALSE),REF!$Z:$AA,2,FALSE),IF($A$62="Or industriel",VLOOKUP(VLOOKUP($A70,OUTIL!$AC:$AH,B$1,FALSE),REF!$AC:$AD,2,FALSE),IF($A$62="Produits bruts d'origine animale et vegetale",VLOOKUP(VLOOKUP($A70,OUTIL!$AK:$AP,B$1,FALSE),REF!$Q:$R,2,FALSE),IF($A$62="Produits bruts d'origine minerale",VLOOKUP(VLOOKUP($A70,OUTIL!$AS:$AX,B$1,FALSE),REF!$AF:$AG,2,FALSE),IF($A$62="Produits finis de consommation",VLOOKUP(VLOOKUP($A70,OUTIL!$BA:$BF,B$1,FALSE),REF!$T:$U,2,FALSE),IF($A$62="Produits finis d'equipement agricole",VLOOKUP(VLOOKUP($A70,OUTIL!$BI:$BN,B$1,FALSE),REF!$AI:$AJ,2,FALSE),IF($A$62="Produits finis d'equipement industriel",VLOOKUP(VLOOKUP($A70,OUTIL!$BQ:$BV,B$1,FALSE),REF!$W:$X,2,FALSE),"Ahmadovitch")))))))))</f>
        <v>Marbres; granit; gypse et autres pierres</v>
      </c>
      <c r="C70" s="5">
        <f>ROUND(IF($A$62="Alimentation, boissons et tabacs",VLOOKUP($A70,OUTIL!$E:$J,C$1,FALSE),IF($A$62="Demi produits",VLOOKUP($A70,OUTIL!$M:$R,C$1,FALSE),IF($A$62="Energie  et  lubrifiants",VLOOKUP($A70,OUTIL!$U:$Z,C$1,FALSE),IF($A$62="Or industriel",VLOOKUP($A70,OUTIL!$AC:$AH,C$1,FALSE),IF($A$62="Produits bruts d'origine animale et vegetale",VLOOKUP($A70,OUTIL!$AK:$AP,C$1,FALSE),IF($A$62="Produits bruts d'origine minerale",VLOOKUP($A70,OUTIL!$AS:$AX,C$1,FALSE),IF($A$62="Produits finis de consommation",VLOOKUP($A70,OUTIL!$BA:$BF,C$1,FALSE),IF($A$62="Produits finis d'equipement agricole",VLOOKUP($A70,OUTIL!$BI:$BN,C$1,FALSE),IF($A$62="Produits finis d'equipement industriel",VLOOKUP($A70,OUTIL!$BQ:$BV,C$1,FALSE),"Ahmadovitch")))))))))/1000,0)</f>
        <v>590968</v>
      </c>
      <c r="D70" s="5">
        <f>ROUND(IF($A$62="Alimentation, boissons et tabacs",VLOOKUP($A70,OUTIL!$E:$J,D$1,FALSE),IF($A$62="Demi produits",VLOOKUP($A70,OUTIL!$M:$R,D$1,FALSE),IF($A$62="Energie  et  lubrifiants",VLOOKUP($A70,OUTIL!$U:$Z,D$1,FALSE),IF($A$62="Or industriel",VLOOKUP($A70,OUTIL!$AC:$AH,D$1,FALSE),IF($A$62="Produits bruts d'origine animale et vegetale",VLOOKUP($A70,OUTIL!$AK:$AP,D$1,FALSE),IF($A$62="Produits bruts d'origine minerale",VLOOKUP($A70,OUTIL!$AS:$AX,D$1,FALSE),IF($A$62="Produits finis de consommation",VLOOKUP($A70,OUTIL!$BA:$BF,D$1,FALSE),IF($A$62="Produits finis d'equipement agricole",VLOOKUP($A70,OUTIL!$BI:$BN,D$1,FALSE),IF($A$62="Produits finis d'equipement industriel",VLOOKUP($A70,OUTIL!$BQ:$BV,D$1,FALSE),"Ahmadovitch")))))))))/1000,0)</f>
        <v>135422</v>
      </c>
      <c r="E70" s="5">
        <f>ROUND(IF($A$62="Alimentation, boissons et tabacs",VLOOKUP($A70,OUTIL!$E:$J,E$1,FALSE),IF($A$62="Demi produits",VLOOKUP($A70,OUTIL!$M:$R,E$1,FALSE),IF($A$62="Energie  et  lubrifiants",VLOOKUP($A70,OUTIL!$U:$Z,E$1,FALSE),IF($A$62="Or industriel",VLOOKUP($A70,OUTIL!$AC:$AH,E$1,FALSE),IF($A$62="Produits bruts d'origine animale et vegetale",VLOOKUP($A70,OUTIL!$AK:$AP,E$1,FALSE),IF($A$62="Produits bruts d'origine minerale",VLOOKUP($A70,OUTIL!$AS:$AX,E$1,FALSE),IF($A$62="Produits finis de consommation",VLOOKUP($A70,OUTIL!$BA:$BF,E$1,FALSE),IF($A$62="Produits finis d'equipement agricole",VLOOKUP($A70,OUTIL!$BI:$BN,E$1,FALSE),IF($A$62="Produits finis d'equipement industriel",VLOOKUP($A70,OUTIL!$BQ:$BV,E$1,FALSE),"Ahmadovitch")))))))))/1000,0)</f>
        <v>695215</v>
      </c>
      <c r="F70" s="5">
        <f>ROUND(IF($A$62="Alimentation, boissons et tabacs",VLOOKUP($A70,OUTIL!$E:$J,F$1,FALSE),IF($A$62="Demi produits",VLOOKUP($A70,OUTIL!$M:$R,F$1,FALSE),IF($A$62="Energie  et  lubrifiants",VLOOKUP($A70,OUTIL!$U:$Z,F$1,FALSE),IF($A$62="Or industriel",VLOOKUP($A70,OUTIL!$AC:$AH,F$1,FALSE),IF($A$62="Produits bruts d'origine animale et vegetale",VLOOKUP($A70,OUTIL!$AK:$AP,F$1,FALSE),IF($A$62="Produits bruts d'origine minerale",VLOOKUP($A70,OUTIL!$AS:$AX,F$1,FALSE),IF($A$62="Produits finis de consommation",VLOOKUP($A70,OUTIL!$BA:$BF,F$1,FALSE),IF($A$62="Produits finis d'equipement agricole",VLOOKUP($A70,OUTIL!$BI:$BN,F$1,FALSE),IF($A$62="Produits finis d'equipement industriel",VLOOKUP($A70,OUTIL!$BQ:$BV,F$1,FALSE),"Ahmadovitch")))))))))/1000,0)</f>
        <v>146933</v>
      </c>
    </row>
    <row r="71" spans="1:13" ht="16.5" x14ac:dyDescent="0.3">
      <c r="A71">
        <v>9</v>
      </c>
      <c r="B71" s="5" t="str">
        <f>IF($A$62="Alimentation, boissons et tabacs",VLOOKUP(VLOOKUP($A71,OUTIL!$E:$J,B$1,FALSE),REF!$K:$L,2,FALSE),IF($A$62="Demi produits",VLOOKUP(VLOOKUP($A71,OUTIL!$M:$R,B$1,FALSE),REF!$N:$O,2,FALSE),IF($A$62="Energie  et  lubrifiants",VLOOKUP(VLOOKUP($A71,OUTIL!$U:$Z,B$1,FALSE),REF!$Z:$AA,2,FALSE),IF($A$62="Or industriel",VLOOKUP(VLOOKUP($A71,OUTIL!$AC:$AH,B$1,FALSE),REF!$AC:$AD,2,FALSE),IF($A$62="Produits bruts d'origine animale et vegetale",VLOOKUP(VLOOKUP($A71,OUTIL!$AK:$AP,B$1,FALSE),REF!$Q:$R,2,FALSE),IF($A$62="Produits bruts d'origine minerale",VLOOKUP(VLOOKUP($A71,OUTIL!$AS:$AX,B$1,FALSE),REF!$AF:$AG,2,FALSE),IF($A$62="Produits finis de consommation",VLOOKUP(VLOOKUP($A71,OUTIL!$BA:$BF,B$1,FALSE),REF!$T:$U,2,FALSE),IF($A$62="Produits finis d'equipement agricole",VLOOKUP(VLOOKUP($A71,OUTIL!$BI:$BN,B$1,FALSE),REF!$AI:$AJ,2,FALSE),IF($A$62="Produits finis d'equipement industriel",VLOOKUP(VLOOKUP($A71,OUTIL!$BQ:$BV,B$1,FALSE),REF!$W:$X,2,FALSE),"Ahmadovitch")))))))))</f>
        <v>Minerai de zinc</v>
      </c>
      <c r="C71" s="5">
        <f>ROUND(IF($A$62="Alimentation, boissons et tabacs",VLOOKUP($A71,OUTIL!$E:$J,C$1,FALSE),IF($A$62="Demi produits",VLOOKUP($A71,OUTIL!$M:$R,C$1,FALSE),IF($A$62="Energie  et  lubrifiants",VLOOKUP($A71,OUTIL!$U:$Z,C$1,FALSE),IF($A$62="Or industriel",VLOOKUP($A71,OUTIL!$AC:$AH,C$1,FALSE),IF($A$62="Produits bruts d'origine animale et vegetale",VLOOKUP($A71,OUTIL!$AK:$AP,C$1,FALSE),IF($A$62="Produits bruts d'origine minerale",VLOOKUP($A71,OUTIL!$AS:$AX,C$1,FALSE),IF($A$62="Produits finis de consommation",VLOOKUP($A71,OUTIL!$BA:$BF,C$1,FALSE),IF($A$62="Produits finis d'equipement agricole",VLOOKUP($A71,OUTIL!$BI:$BN,C$1,FALSE),IF($A$62="Produits finis d'equipement industriel",VLOOKUP($A71,OUTIL!$BQ:$BV,C$1,FALSE),"Ahmadovitch")))))))))/1000,0)</f>
        <v>19414</v>
      </c>
      <c r="D71" s="5">
        <f>ROUND(IF($A$62="Alimentation, boissons et tabacs",VLOOKUP($A71,OUTIL!$E:$J,D$1,FALSE),IF($A$62="Demi produits",VLOOKUP($A71,OUTIL!$M:$R,D$1,FALSE),IF($A$62="Energie  et  lubrifiants",VLOOKUP($A71,OUTIL!$U:$Z,D$1,FALSE),IF($A$62="Or industriel",VLOOKUP($A71,OUTIL!$AC:$AH,D$1,FALSE),IF($A$62="Produits bruts d'origine animale et vegetale",VLOOKUP($A71,OUTIL!$AK:$AP,D$1,FALSE),IF($A$62="Produits bruts d'origine minerale",VLOOKUP($A71,OUTIL!$AS:$AX,D$1,FALSE),IF($A$62="Produits finis de consommation",VLOOKUP($A71,OUTIL!$BA:$BF,D$1,FALSE),IF($A$62="Produits finis d'equipement agricole",VLOOKUP($A71,OUTIL!$BI:$BN,D$1,FALSE),IF($A$62="Produits finis d'equipement industriel",VLOOKUP($A71,OUTIL!$BQ:$BV,D$1,FALSE),"Ahmadovitch")))))))))/1000,0)</f>
        <v>107765</v>
      </c>
      <c r="E71" s="5">
        <f>ROUND(IF($A$62="Alimentation, boissons et tabacs",VLOOKUP($A71,OUTIL!$E:$J,E$1,FALSE),IF($A$62="Demi produits",VLOOKUP($A71,OUTIL!$M:$R,E$1,FALSE),IF($A$62="Energie  et  lubrifiants",VLOOKUP($A71,OUTIL!$U:$Z,E$1,FALSE),IF($A$62="Or industriel",VLOOKUP($A71,OUTIL!$AC:$AH,E$1,FALSE),IF($A$62="Produits bruts d'origine animale et vegetale",VLOOKUP($A71,OUTIL!$AK:$AP,E$1,FALSE),IF($A$62="Produits bruts d'origine minerale",VLOOKUP($A71,OUTIL!$AS:$AX,E$1,FALSE),IF($A$62="Produits finis de consommation",VLOOKUP($A71,OUTIL!$BA:$BF,E$1,FALSE),IF($A$62="Produits finis d'equipement agricole",VLOOKUP($A71,OUTIL!$BI:$BN,E$1,FALSE),IF($A$62="Produits finis d'equipement industriel",VLOOKUP($A71,OUTIL!$BQ:$BV,E$1,FALSE),"Ahmadovitch")))))))))/1000,0)</f>
        <v>20646</v>
      </c>
      <c r="F71" s="5">
        <f>ROUND(IF($A$62="Alimentation, boissons et tabacs",VLOOKUP($A71,OUTIL!$E:$J,F$1,FALSE),IF($A$62="Demi produits",VLOOKUP($A71,OUTIL!$M:$R,F$1,FALSE),IF($A$62="Energie  et  lubrifiants",VLOOKUP($A71,OUTIL!$U:$Z,F$1,FALSE),IF($A$62="Or industriel",VLOOKUP($A71,OUTIL!$AC:$AH,F$1,FALSE),IF($A$62="Produits bruts d'origine animale et vegetale",VLOOKUP($A71,OUTIL!$AK:$AP,F$1,FALSE),IF($A$62="Produits bruts d'origine minerale",VLOOKUP($A71,OUTIL!$AS:$AX,F$1,FALSE),IF($A$62="Produits finis de consommation",VLOOKUP($A71,OUTIL!$BA:$BF,F$1,FALSE),IF($A$62="Produits finis d'equipement agricole",VLOOKUP($A71,OUTIL!$BI:$BN,F$1,FALSE),IF($A$62="Produits finis d'equipement industriel",VLOOKUP($A71,OUTIL!$BQ:$BV,F$1,FALSE),"Ahmadovitch")))))))))/1000,0)</f>
        <v>114610</v>
      </c>
    </row>
    <row r="72" spans="1:13" ht="16.5" x14ac:dyDescent="0.3">
      <c r="A72">
        <v>10</v>
      </c>
      <c r="B72" s="5" t="str">
        <f>IF($A$62="Alimentation, boissons et tabacs",VLOOKUP(VLOOKUP($A72,OUTIL!$E:$J,B$1,FALSE),REF!$K:$L,2,FALSE),IF($A$62="Demi produits",VLOOKUP(VLOOKUP($A72,OUTIL!$M:$R,B$1,FALSE),REF!$N:$O,2,FALSE),IF($A$62="Energie  et  lubrifiants",VLOOKUP(VLOOKUP($A72,OUTIL!$U:$Z,B$1,FALSE),REF!$Z:$AA,2,FALSE),IF($A$62="Or industriel",VLOOKUP(VLOOKUP($A72,OUTIL!$AC:$AH,B$1,FALSE),REF!$AC:$AD,2,FALSE),IF($A$62="Produits bruts d'origine animale et vegetale",VLOOKUP(VLOOKUP($A72,OUTIL!$AK:$AP,B$1,FALSE),REF!$Q:$R,2,FALSE),IF($A$62="Produits bruts d'origine minerale",VLOOKUP(VLOOKUP($A72,OUTIL!$AS:$AX,B$1,FALSE),REF!$AF:$AG,2,FALSE),IF($A$62="Produits finis de consommation",VLOOKUP(VLOOKUP($A72,OUTIL!$BA:$BF,B$1,FALSE),REF!$T:$U,2,FALSE),IF($A$62="Produits finis d'equipement agricole",VLOOKUP(VLOOKUP($A72,OUTIL!$BI:$BN,B$1,FALSE),REF!$AI:$AJ,2,FALSE),IF($A$62="Produits finis d'equipement industriel",VLOOKUP(VLOOKUP($A72,OUTIL!$BQ:$BV,B$1,FALSE),REF!$W:$X,2,FALSE),"Ahmadovitch")))))))))</f>
        <v>Minerai de fer</v>
      </c>
      <c r="C72" s="5">
        <f>ROUND(IF($A$62="Alimentation, boissons et tabacs",VLOOKUP($A72,OUTIL!$E:$J,C$1,FALSE),IF($A$62="Demi produits",VLOOKUP($A72,OUTIL!$M:$R,C$1,FALSE),IF($A$62="Energie  et  lubrifiants",VLOOKUP($A72,OUTIL!$U:$Z,C$1,FALSE),IF($A$62="Or industriel",VLOOKUP($A72,OUTIL!$AC:$AH,C$1,FALSE),IF($A$62="Produits bruts d'origine animale et vegetale",VLOOKUP($A72,OUTIL!$AK:$AP,C$1,FALSE),IF($A$62="Produits bruts d'origine minerale",VLOOKUP($A72,OUTIL!$AS:$AX,C$1,FALSE),IF($A$62="Produits finis de consommation",VLOOKUP($A72,OUTIL!$BA:$BF,C$1,FALSE),IF($A$62="Produits finis d'equipement agricole",VLOOKUP($A72,OUTIL!$BI:$BN,C$1,FALSE),IF($A$62="Produits finis d'equipement industriel",VLOOKUP($A72,OUTIL!$BQ:$BV,C$1,FALSE),"Ahmadovitch")))))))))/1000,0)</f>
        <v>98145</v>
      </c>
      <c r="D72" s="5">
        <f>ROUND(IF($A$62="Alimentation, boissons et tabacs",VLOOKUP($A72,OUTIL!$E:$J,D$1,FALSE),IF($A$62="Demi produits",VLOOKUP($A72,OUTIL!$M:$R,D$1,FALSE),IF($A$62="Energie  et  lubrifiants",VLOOKUP($A72,OUTIL!$U:$Z,D$1,FALSE),IF($A$62="Or industriel",VLOOKUP($A72,OUTIL!$AC:$AH,D$1,FALSE),IF($A$62="Produits bruts d'origine animale et vegetale",VLOOKUP($A72,OUTIL!$AK:$AP,D$1,FALSE),IF($A$62="Produits bruts d'origine minerale",VLOOKUP($A72,OUTIL!$AS:$AX,D$1,FALSE),IF($A$62="Produits finis de consommation",VLOOKUP($A72,OUTIL!$BA:$BF,D$1,FALSE),IF($A$62="Produits finis d'equipement agricole",VLOOKUP($A72,OUTIL!$BI:$BN,D$1,FALSE),IF($A$62="Produits finis d'equipement industriel",VLOOKUP($A72,OUTIL!$BQ:$BV,D$1,FALSE),"Ahmadovitch")))))))))/1000,0)</f>
        <v>69347</v>
      </c>
      <c r="E72" s="5">
        <f>ROUND(IF($A$62="Alimentation, boissons et tabacs",VLOOKUP($A72,OUTIL!$E:$J,E$1,FALSE),IF($A$62="Demi produits",VLOOKUP($A72,OUTIL!$M:$R,E$1,FALSE),IF($A$62="Energie  et  lubrifiants",VLOOKUP($A72,OUTIL!$U:$Z,E$1,FALSE),IF($A$62="Or industriel",VLOOKUP($A72,OUTIL!$AC:$AH,E$1,FALSE),IF($A$62="Produits bruts d'origine animale et vegetale",VLOOKUP($A72,OUTIL!$AK:$AP,E$1,FALSE),IF($A$62="Produits bruts d'origine minerale",VLOOKUP($A72,OUTIL!$AS:$AX,E$1,FALSE),IF($A$62="Produits finis de consommation",VLOOKUP($A72,OUTIL!$BA:$BF,E$1,FALSE),IF($A$62="Produits finis d'equipement agricole",VLOOKUP($A72,OUTIL!$BI:$BN,E$1,FALSE),IF($A$62="Produits finis d'equipement industriel",VLOOKUP($A72,OUTIL!$BQ:$BV,E$1,FALSE),"Ahmadovitch")))))))))/1000,0)</f>
        <v>10937</v>
      </c>
      <c r="F72" s="5">
        <f>ROUND(IF($A$62="Alimentation, boissons et tabacs",VLOOKUP($A72,OUTIL!$E:$J,F$1,FALSE),IF($A$62="Demi produits",VLOOKUP($A72,OUTIL!$M:$R,F$1,FALSE),IF($A$62="Energie  et  lubrifiants",VLOOKUP($A72,OUTIL!$U:$Z,F$1,FALSE),IF($A$62="Or industriel",VLOOKUP($A72,OUTIL!$AC:$AH,F$1,FALSE),IF($A$62="Produits bruts d'origine animale et vegetale",VLOOKUP($A72,OUTIL!$AK:$AP,F$1,FALSE),IF($A$62="Produits bruts d'origine minerale",VLOOKUP($A72,OUTIL!$AS:$AX,F$1,FALSE),IF($A$62="Produits finis de consommation",VLOOKUP($A72,OUTIL!$BA:$BF,F$1,FALSE),IF($A$62="Produits finis d'equipement agricole",VLOOKUP($A72,OUTIL!$BI:$BN,F$1,FALSE),IF($A$62="Produits finis d'equipement industriel",VLOOKUP($A72,OUTIL!$BQ:$BV,F$1,FALSE),"Ahmadovitch")))))))))/1000,0)</f>
        <v>6109</v>
      </c>
    </row>
    <row r="73" spans="1:13" ht="16.5" x14ac:dyDescent="0.3">
      <c r="A73">
        <v>11</v>
      </c>
      <c r="B73" s="5" t="str">
        <f>IF($A$62="Alimentation, boissons et tabacs",VLOOKUP(VLOOKUP($A73,OUTIL!$E:$J,B$1,FALSE),REF!$K:$L,2,FALSE),IF($A$62="Demi produits",VLOOKUP(VLOOKUP($A73,OUTIL!$M:$R,B$1,FALSE),REF!$N:$O,2,FALSE),IF($A$62="Energie  et  lubrifiants",VLOOKUP(VLOOKUP($A73,OUTIL!$U:$Z,B$1,FALSE),REF!$Z:$AA,2,FALSE),IF($A$62="Or industriel",VLOOKUP(VLOOKUP($A73,OUTIL!$AC:$AH,B$1,FALSE),REF!$AC:$AD,2,FALSE),IF($A$62="Produits bruts d'origine animale et vegetale",VLOOKUP(VLOOKUP($A73,OUTIL!$AK:$AP,B$1,FALSE),REF!$Q:$R,2,FALSE),IF($A$62="Produits bruts d'origine minerale",VLOOKUP(VLOOKUP($A73,OUTIL!$AS:$AX,B$1,FALSE),REF!$AF:$AG,2,FALSE),IF($A$62="Produits finis de consommation",VLOOKUP(VLOOKUP($A73,OUTIL!$BA:$BF,B$1,FALSE),REF!$T:$U,2,FALSE),IF($A$62="Produits finis d'equipement agricole",VLOOKUP(VLOOKUP($A73,OUTIL!$BI:$BN,B$1,FALSE),REF!$AI:$AJ,2,FALSE),IF($A$62="Produits finis d'equipement industriel",VLOOKUP(VLOOKUP($A73,OUTIL!$BQ:$BV,B$1,FALSE),REF!$W:$X,2,FALSE),"Ahmadovitch")))))))))</f>
        <v>Minerai de manganèse</v>
      </c>
      <c r="C73" s="5">
        <f>ROUND(IF($A$62="Alimentation, boissons et tabacs",VLOOKUP($A73,OUTIL!$E:$J,C$1,FALSE),IF($A$62="Demi produits",VLOOKUP($A73,OUTIL!$M:$R,C$1,FALSE),IF($A$62="Energie  et  lubrifiants",VLOOKUP($A73,OUTIL!$U:$Z,C$1,FALSE),IF($A$62="Or industriel",VLOOKUP($A73,OUTIL!$AC:$AH,C$1,FALSE),IF($A$62="Produits bruts d'origine animale et vegetale",VLOOKUP($A73,OUTIL!$AK:$AP,C$1,FALSE),IF($A$62="Produits bruts d'origine minerale",VLOOKUP($A73,OUTIL!$AS:$AX,C$1,FALSE),IF($A$62="Produits finis de consommation",VLOOKUP($A73,OUTIL!$BA:$BF,C$1,FALSE),IF($A$62="Produits finis d'equipement agricole",VLOOKUP($A73,OUTIL!$BI:$BN,C$1,FALSE),IF($A$62="Produits finis d'equipement industriel",VLOOKUP($A73,OUTIL!$BQ:$BV,C$1,FALSE),"Ahmadovitch")))))))))/1000,0)</f>
        <v>25860</v>
      </c>
      <c r="D73" s="5">
        <f>ROUND(IF($A$62="Alimentation, boissons et tabacs",VLOOKUP($A73,OUTIL!$E:$J,D$1,FALSE),IF($A$62="Demi produits",VLOOKUP($A73,OUTIL!$M:$R,D$1,FALSE),IF($A$62="Energie  et  lubrifiants",VLOOKUP($A73,OUTIL!$U:$Z,D$1,FALSE),IF($A$62="Or industriel",VLOOKUP($A73,OUTIL!$AC:$AH,D$1,FALSE),IF($A$62="Produits bruts d'origine animale et vegetale",VLOOKUP($A73,OUTIL!$AK:$AP,D$1,FALSE),IF($A$62="Produits bruts d'origine minerale",VLOOKUP($A73,OUTIL!$AS:$AX,D$1,FALSE),IF($A$62="Produits finis de consommation",VLOOKUP($A73,OUTIL!$BA:$BF,D$1,FALSE),IF($A$62="Produits finis d'equipement agricole",VLOOKUP($A73,OUTIL!$BI:$BN,D$1,FALSE),IF($A$62="Produits finis d'equipement industriel",VLOOKUP($A73,OUTIL!$BQ:$BV,D$1,FALSE),"Ahmadovitch")))))))))/1000,0)</f>
        <v>68193</v>
      </c>
      <c r="E73" s="5">
        <f>ROUND(IF($A$62="Alimentation, boissons et tabacs",VLOOKUP($A73,OUTIL!$E:$J,E$1,FALSE),IF($A$62="Demi produits",VLOOKUP($A73,OUTIL!$M:$R,E$1,FALSE),IF($A$62="Energie  et  lubrifiants",VLOOKUP($A73,OUTIL!$U:$Z,E$1,FALSE),IF($A$62="Or industriel",VLOOKUP($A73,OUTIL!$AC:$AH,E$1,FALSE),IF($A$62="Produits bruts d'origine animale et vegetale",VLOOKUP($A73,OUTIL!$AK:$AP,E$1,FALSE),IF($A$62="Produits bruts d'origine minerale",VLOOKUP($A73,OUTIL!$AS:$AX,E$1,FALSE),IF($A$62="Produits finis de consommation",VLOOKUP($A73,OUTIL!$BA:$BF,E$1,FALSE),IF($A$62="Produits finis d'equipement agricole",VLOOKUP($A73,OUTIL!$BI:$BN,E$1,FALSE),IF($A$62="Produits finis d'equipement industriel",VLOOKUP($A73,OUTIL!$BQ:$BV,E$1,FALSE),"Ahmadovitch")))))))))/1000,0)</f>
        <v>34648</v>
      </c>
      <c r="F73" s="5">
        <f>ROUND(IF($A$62="Alimentation, boissons et tabacs",VLOOKUP($A73,OUTIL!$E:$J,F$1,FALSE),IF($A$62="Demi produits",VLOOKUP($A73,OUTIL!$M:$R,F$1,FALSE),IF($A$62="Energie  et  lubrifiants",VLOOKUP($A73,OUTIL!$U:$Z,F$1,FALSE),IF($A$62="Or industriel",VLOOKUP($A73,OUTIL!$AC:$AH,F$1,FALSE),IF($A$62="Produits bruts d'origine animale et vegetale",VLOOKUP($A73,OUTIL!$AK:$AP,F$1,FALSE),IF($A$62="Produits bruts d'origine minerale",VLOOKUP($A73,OUTIL!$AS:$AX,F$1,FALSE),IF($A$62="Produits finis de consommation",VLOOKUP($A73,OUTIL!$BA:$BF,F$1,FALSE),IF($A$62="Produits finis d'equipement agricole",VLOOKUP($A73,OUTIL!$BI:$BN,F$1,FALSE),IF($A$62="Produits finis d'equipement industriel",VLOOKUP($A73,OUTIL!$BQ:$BV,F$1,FALSE),"Ahmadovitch")))))))))/1000,0)</f>
        <v>80901</v>
      </c>
    </row>
    <row r="74" spans="1:13" ht="16.5" x14ac:dyDescent="0.3">
      <c r="B74" s="5" t="s">
        <v>60</v>
      </c>
      <c r="C74" s="6">
        <f>C62-SUM(C63:C73)</f>
        <v>210407</v>
      </c>
      <c r="D74" s="6">
        <f>D62-SUM(D63:D73)</f>
        <v>139535</v>
      </c>
      <c r="E74" s="6">
        <f>E62-SUM(E63:E73)</f>
        <v>228756</v>
      </c>
      <c r="F74" s="6">
        <f>F62-SUM(F63:F73)</f>
        <v>106314</v>
      </c>
    </row>
    <row r="75" spans="1:13" x14ac:dyDescent="0.25">
      <c r="A75" t="s">
        <v>216</v>
      </c>
      <c r="B75" s="2" t="str">
        <f>IF($A$75="Alimentation, boissons et tabacs",VLOOKUP(VLOOKUP($A75,OUTIL!$E:$J,B$1,FALSE),REF!$K:$L,2,FALSE),IF($A$75="Demi produits",VLOOKUP(VLOOKUP($A75,OUTIL!$M:$R,B$1,FALSE),REF!$N:$O,2,FALSE),IF($A$75="Energie  et  lubrifiants",VLOOKUP(VLOOKUP($A75,OUTIL!$U:$Z,B$1,FALSE),REF!$Z:$AA,2,FALSE),IF($A$75="Or industriel",VLOOKUP(VLOOKUP($A75,OUTIL!$AC:$AH,B$1,FALSE),REF!$AC:$AD,2,FALSE),IF($A$75="Produits bruts d'origine animale et vegetale",VLOOKUP(VLOOKUP($A75,OUTIL!$AK:$AP,B$1,FALSE),REF!$Q:$R,2,FALSE),IF($A$75="Produits bruts d'origine minerale",VLOOKUP(VLOOKUP($A75,OUTIL!$AS:$AX,B$1,FALSE),REF!$AF:$AG,2,FALSE),IF($A$75="Produits finis de consommation",VLOOKUP(VLOOKUP($A75,OUTIL!$BA:$BF,B$1,FALSE),REF!$T:$U,2,FALSE),IF($A$75="Produits finis d'equipement agricole",VLOOKUP(VLOOKUP($A75,OUTIL!$BI:$BN,B$1,FALSE),REF!$AI:$AJ,2,FALSE),IF($A$75="Produits finis d'equipement industriel",VLOOKUP(VLOOKUP($A75,OUTIL!$BQ:$BV,B$1,FALSE),REF!$W:$X,2,FALSE),"Ahmadovitch")))))))))</f>
        <v>DEMI PRODUITS</v>
      </c>
      <c r="C75" s="2">
        <f>ROUND(IF($A$75="Alimentation, boissons et tabacs",VLOOKUP($A75,OUTIL!$E:$J,C$1,FALSE),IF($A$75="Demi produits",VLOOKUP($A75,OUTIL!$M:$R,C$1,FALSE),IF($A$75="Energie  et  lubrifiants",VLOOKUP($A75,OUTIL!$U:$Z,C$1,FALSE),IF($A$75="Or industriel",VLOOKUP($A75,OUTIL!$AC:$AH,C$1,FALSE),IF($A$75="Produits bruts d'origine animale et vegetale",VLOOKUP($A75,OUTIL!$AK:$AP,C$1,FALSE),IF($A$75="Produits bruts d'origine minerale",VLOOKUP($A75,OUTIL!$AS:$AX,C$1,FALSE),IF($A$75="Produits finis de consommation",VLOOKUP($A75,OUTIL!$BA:$BF,C$1,FALSE),IF($A$75="Produits finis d'equipement agricole",VLOOKUP($A75,OUTIL!$BI:$BN,C$1,FALSE),IF($A$75="Produits finis d'equipement industriel",VLOOKUP($A75,OUTIL!$BQ:$BV,C$1,FALSE),"Ahmadovitch")))))))))/1000,0)</f>
        <v>4200326</v>
      </c>
      <c r="D75" s="2">
        <f>ROUND(IF($A$75="Alimentation, boissons et tabacs",VLOOKUP($A75,OUTIL!$E:$J,D$1,FALSE),IF($A$75="Demi produits",VLOOKUP($A75,OUTIL!$M:$R,D$1,FALSE),IF($A$75="Energie  et  lubrifiants",VLOOKUP($A75,OUTIL!$U:$Z,D$1,FALSE),IF($A$75="Or industriel",VLOOKUP($A75,OUTIL!$AC:$AH,D$1,FALSE),IF($A$75="Produits bruts d'origine animale et vegetale",VLOOKUP($A75,OUTIL!$AK:$AP,D$1,FALSE),IF($A$75="Produits bruts d'origine minerale",VLOOKUP($A75,OUTIL!$AS:$AX,D$1,FALSE),IF($A$75="Produits finis de consommation",VLOOKUP($A75,OUTIL!$BA:$BF,D$1,FALSE),IF($A$75="Produits finis d'equipement agricole",VLOOKUP($A75,OUTIL!$BI:$BN,D$1,FALSE),IF($A$75="Produits finis d'equipement industriel",VLOOKUP($A75,OUTIL!$BQ:$BV,D$1,FALSE),"Ahmadovitch")))))))))/1000,0)</f>
        <v>33418581</v>
      </c>
      <c r="E75" s="2">
        <f>ROUND(IF($A$75="Alimentation, boissons et tabacs",VLOOKUP($A75,OUTIL!$E:$J,E$1,FALSE),IF($A$75="Demi produits",VLOOKUP($A75,OUTIL!$M:$R,E$1,FALSE),IF($A$75="Energie  et  lubrifiants",VLOOKUP($A75,OUTIL!$U:$Z,E$1,FALSE),IF($A$75="Or industriel",VLOOKUP($A75,OUTIL!$AC:$AH,E$1,FALSE),IF($A$75="Produits bruts d'origine animale et vegetale",VLOOKUP($A75,OUTIL!$AK:$AP,E$1,FALSE),IF($A$75="Produits bruts d'origine minerale",VLOOKUP($A75,OUTIL!$AS:$AX,E$1,FALSE),IF($A$75="Produits finis de consommation",VLOOKUP($A75,OUTIL!$BA:$BF,E$1,FALSE),IF($A$75="Produits finis d'equipement agricole",VLOOKUP($A75,OUTIL!$BI:$BN,E$1,FALSE),IF($A$75="Produits finis d'equipement industriel",VLOOKUP($A75,OUTIL!$BQ:$BV,E$1,FALSE),"Ahmadovitch")))))))))/1000,0)</f>
        <v>5119261</v>
      </c>
      <c r="F75" s="2">
        <f>ROUND(IF($A$75="Alimentation, boissons et tabacs",VLOOKUP($A75,OUTIL!$E:$J,F$1,FALSE),IF($A$75="Demi produits",VLOOKUP($A75,OUTIL!$M:$R,F$1,FALSE),IF($A$75="Energie  et  lubrifiants",VLOOKUP($A75,OUTIL!$U:$Z,F$1,FALSE),IF($A$75="Or industriel",VLOOKUP($A75,OUTIL!$AC:$AH,F$1,FALSE),IF($A$75="Produits bruts d'origine animale et vegetale",VLOOKUP($A75,OUTIL!$AK:$AP,F$1,FALSE),IF($A$75="Produits bruts d'origine minerale",VLOOKUP($A75,OUTIL!$AS:$AX,F$1,FALSE),IF($A$75="Produits finis de consommation",VLOOKUP($A75,OUTIL!$BA:$BF,F$1,FALSE),IF($A$75="Produits finis d'equipement agricole",VLOOKUP($A75,OUTIL!$BI:$BN,F$1,FALSE),IF($A$75="Produits finis d'equipement industriel",VLOOKUP($A75,OUTIL!$BQ:$BV,F$1,FALSE),"Ahmadovitch")))))))))/1000,0)</f>
        <v>33505544</v>
      </c>
      <c r="J75" s="4"/>
      <c r="K75" s="4"/>
      <c r="L75" s="4"/>
      <c r="M75" s="4"/>
    </row>
    <row r="76" spans="1:13" ht="16.5" x14ac:dyDescent="0.3">
      <c r="A76">
        <v>1</v>
      </c>
      <c r="B76" s="5" t="str">
        <f>IF($A$75="Alimentation, boissons et tabacs",VLOOKUP(VLOOKUP($A76,OUTIL!$E:$J,B$1,FALSE),REF!$K:$L,2,FALSE),IF($A$75="Demi produits",VLOOKUP(VLOOKUP($A76,OUTIL!$M:$R,B$1,FALSE),REF!$N:$O,2,FALSE),IF($A$75="Energie  et  lubrifiants",VLOOKUP(VLOOKUP($A76,OUTIL!$U:$Z,B$1,FALSE),REF!$Z:$AA,2,FALSE),IF($A$75="Or industriel",VLOOKUP(VLOOKUP($A76,OUTIL!$AC:$AH,B$1,FALSE),REF!$AC:$AD,2,FALSE),IF($A$75="Produits bruts d'origine animale et vegetale",VLOOKUP(VLOOKUP($A76,OUTIL!$AK:$AP,B$1,FALSE),REF!$Q:$R,2,FALSE),IF($A$75="Produits bruts d'origine minerale",VLOOKUP(VLOOKUP($A76,OUTIL!$AS:$AX,B$1,FALSE),REF!$AF:$AG,2,FALSE),IF($A$75="Produits finis de consommation",VLOOKUP(VLOOKUP($A76,OUTIL!$BA:$BF,B$1,FALSE),REF!$T:$U,2,FALSE),IF($A$75="Produits finis d'equipement agricole",VLOOKUP(VLOOKUP($A76,OUTIL!$BI:$BN,B$1,FALSE),REF!$AI:$AJ,2,FALSE),IF($A$75="Produits finis d'equipement industriel",VLOOKUP(VLOOKUP($A76,OUTIL!$BQ:$BV,B$1,FALSE),REF!$W:$X,2,FALSE),"Ahmadovitch")))))))))</f>
        <v>Engrais naturels et chimiques</v>
      </c>
      <c r="C76" s="5">
        <f>ROUND(IF($A$75="Alimentation, boissons et tabacs",VLOOKUP($A76,OUTIL!$E:$J,C$1,FALSE),IF($A$75="Demi produits",VLOOKUP($A76,OUTIL!$M:$R,C$1,FALSE),IF($A$75="Energie  et  lubrifiants",VLOOKUP($A76,OUTIL!$U:$Z,C$1,FALSE),IF($A$75="Or industriel",VLOOKUP($A76,OUTIL!$AC:$AH,C$1,FALSE),IF($A$75="Produits bruts d'origine animale et vegetale",VLOOKUP($A76,OUTIL!$AK:$AP,C$1,FALSE),IF($A$75="Produits bruts d'origine minerale",VLOOKUP($A76,OUTIL!$AS:$AX,C$1,FALSE),IF($A$75="Produits finis de consommation",VLOOKUP($A76,OUTIL!$BA:$BF,C$1,FALSE),IF($A$75="Produits finis d'equipement agricole",VLOOKUP($A76,OUTIL!$BI:$BN,C$1,FALSE),IF($A$75="Produits finis d'equipement industriel",VLOOKUP($A76,OUTIL!$BQ:$BV,C$1,FALSE),"Ahmadovitch")))))))))/1000,0)</f>
        <v>3335115</v>
      </c>
      <c r="D76" s="5">
        <f>ROUND(IF($A$75="Alimentation, boissons et tabacs",VLOOKUP($A76,OUTIL!$E:$J,D$1,FALSE),IF($A$75="Demi produits",VLOOKUP($A76,OUTIL!$M:$R,D$1,FALSE),IF($A$75="Energie  et  lubrifiants",VLOOKUP($A76,OUTIL!$U:$Z,D$1,FALSE),IF($A$75="Or industriel",VLOOKUP($A76,OUTIL!$AC:$AH,D$1,FALSE),IF($A$75="Produits bruts d'origine animale et vegetale",VLOOKUP($A76,OUTIL!$AK:$AP,D$1,FALSE),IF($A$75="Produits bruts d'origine minerale",VLOOKUP($A76,OUTIL!$AS:$AX,D$1,FALSE),IF($A$75="Produits finis de consommation",VLOOKUP($A76,OUTIL!$BA:$BF,D$1,FALSE),IF($A$75="Produits finis d'equipement agricole",VLOOKUP($A76,OUTIL!$BI:$BN,D$1,FALSE),IF($A$75="Produits finis d'equipement industriel",VLOOKUP($A76,OUTIL!$BQ:$BV,D$1,FALSE),"Ahmadovitch")))))))))/1000,0)</f>
        <v>19326748</v>
      </c>
      <c r="E76" s="5">
        <f>ROUND(IF($A$75="Alimentation, boissons et tabacs",VLOOKUP($A76,OUTIL!$E:$J,E$1,FALSE),IF($A$75="Demi produits",VLOOKUP($A76,OUTIL!$M:$R,E$1,FALSE),IF($A$75="Energie  et  lubrifiants",VLOOKUP($A76,OUTIL!$U:$Z,E$1,FALSE),IF($A$75="Or industriel",VLOOKUP($A76,OUTIL!$AC:$AH,E$1,FALSE),IF($A$75="Produits bruts d'origine animale et vegetale",VLOOKUP($A76,OUTIL!$AK:$AP,E$1,FALSE),IF($A$75="Produits bruts d'origine minerale",VLOOKUP($A76,OUTIL!$AS:$AX,E$1,FALSE),IF($A$75="Produits finis de consommation",VLOOKUP($A76,OUTIL!$BA:$BF,E$1,FALSE),IF($A$75="Produits finis d'equipement agricole",VLOOKUP($A76,OUTIL!$BI:$BN,E$1,FALSE),IF($A$75="Produits finis d'equipement industriel",VLOOKUP($A76,OUTIL!$BQ:$BV,E$1,FALSE),"Ahmadovitch")))))))))/1000,0)</f>
        <v>3796623</v>
      </c>
      <c r="F76" s="5">
        <f>ROUND(IF($A$75="Alimentation, boissons et tabacs",VLOOKUP($A76,OUTIL!$E:$J,F$1,FALSE),IF($A$75="Demi produits",VLOOKUP($A76,OUTIL!$M:$R,F$1,FALSE),IF($A$75="Energie  et  lubrifiants",VLOOKUP($A76,OUTIL!$U:$Z,F$1,FALSE),IF($A$75="Or industriel",VLOOKUP($A76,OUTIL!$AC:$AH,F$1,FALSE),IF($A$75="Produits bruts d'origine animale et vegetale",VLOOKUP($A76,OUTIL!$AK:$AP,F$1,FALSE),IF($A$75="Produits bruts d'origine minerale",VLOOKUP($A76,OUTIL!$AS:$AX,F$1,FALSE),IF($A$75="Produits finis de consommation",VLOOKUP($A76,OUTIL!$BA:$BF,F$1,FALSE),IF($A$75="Produits finis d'equipement agricole",VLOOKUP($A76,OUTIL!$BI:$BN,F$1,FALSE),IF($A$75="Produits finis d'equipement industriel",VLOOKUP($A76,OUTIL!$BQ:$BV,F$1,FALSE),"Ahmadovitch")))))))))/1000,0)</f>
        <v>20114632</v>
      </c>
      <c r="J76" s="4"/>
      <c r="K76" s="4"/>
      <c r="L76" s="4"/>
      <c r="M76" s="4"/>
    </row>
    <row r="77" spans="1:13" ht="16.5" x14ac:dyDescent="0.3">
      <c r="A77">
        <v>2</v>
      </c>
      <c r="B77" s="5" t="str">
        <f>IF($A$75="Alimentation, boissons et tabacs",VLOOKUP(VLOOKUP($A77,OUTIL!$E:$J,B$1,FALSE),REF!$K:$L,2,FALSE),IF($A$75="Demi produits",VLOOKUP(VLOOKUP($A77,OUTIL!$M:$R,B$1,FALSE),REF!$N:$O,2,FALSE),IF($A$75="Energie  et  lubrifiants",VLOOKUP(VLOOKUP($A77,OUTIL!$U:$Z,B$1,FALSE),REF!$Z:$AA,2,FALSE),IF($A$75="Or industriel",VLOOKUP(VLOOKUP($A77,OUTIL!$AC:$AH,B$1,FALSE),REF!$AC:$AD,2,FALSE),IF($A$75="Produits bruts d'origine animale et vegetale",VLOOKUP(VLOOKUP($A77,OUTIL!$AK:$AP,B$1,FALSE),REF!$Q:$R,2,FALSE),IF($A$75="Produits bruts d'origine minerale",VLOOKUP(VLOOKUP($A77,OUTIL!$AS:$AX,B$1,FALSE),REF!$AF:$AG,2,FALSE),IF($A$75="Produits finis de consommation",VLOOKUP(VLOOKUP($A77,OUTIL!$BA:$BF,B$1,FALSE),REF!$T:$U,2,FALSE),IF($A$75="Produits finis d'equipement agricole",VLOOKUP(VLOOKUP($A77,OUTIL!$BI:$BN,B$1,FALSE),REF!$AI:$AJ,2,FALSE),IF($A$75="Produits finis d'equipement industriel",VLOOKUP(VLOOKUP($A77,OUTIL!$BQ:$BV,B$1,FALSE),REF!$W:$X,2,FALSE),"Ahmadovitch")))))))))</f>
        <v>Acide phosphorique</v>
      </c>
      <c r="C77" s="5">
        <f>ROUND(IF($A$75="Alimentation, boissons et tabacs",VLOOKUP($A77,OUTIL!$E:$J,C$1,FALSE),IF($A$75="Demi produits",VLOOKUP($A77,OUTIL!$M:$R,C$1,FALSE),IF($A$75="Energie  et  lubrifiants",VLOOKUP($A77,OUTIL!$U:$Z,C$1,FALSE),IF($A$75="Or industriel",VLOOKUP($A77,OUTIL!$AC:$AH,C$1,FALSE),IF($A$75="Produits bruts d'origine animale et vegetale",VLOOKUP($A77,OUTIL!$AK:$AP,C$1,FALSE),IF($A$75="Produits bruts d'origine minerale",VLOOKUP($A77,OUTIL!$AS:$AX,C$1,FALSE),IF($A$75="Produits finis de consommation",VLOOKUP($A77,OUTIL!$BA:$BF,C$1,FALSE),IF($A$75="Produits finis d'equipement agricole",VLOOKUP($A77,OUTIL!$BI:$BN,C$1,FALSE),IF($A$75="Produits finis d'equipement industriel",VLOOKUP($A77,OUTIL!$BQ:$BV,C$1,FALSE),"Ahmadovitch")))))))))/1000,0)</f>
        <v>429322</v>
      </c>
      <c r="D77" s="5">
        <f>ROUND(IF($A$75="Alimentation, boissons et tabacs",VLOOKUP($A77,OUTIL!$E:$J,D$1,FALSE),IF($A$75="Demi produits",VLOOKUP($A77,OUTIL!$M:$R,D$1,FALSE),IF($A$75="Energie  et  lubrifiants",VLOOKUP($A77,OUTIL!$U:$Z,D$1,FALSE),IF($A$75="Or industriel",VLOOKUP($A77,OUTIL!$AC:$AH,D$1,FALSE),IF($A$75="Produits bruts d'origine animale et vegetale",VLOOKUP($A77,OUTIL!$AK:$AP,D$1,FALSE),IF($A$75="Produits bruts d'origine minerale",VLOOKUP($A77,OUTIL!$AS:$AX,D$1,FALSE),IF($A$75="Produits finis de consommation",VLOOKUP($A77,OUTIL!$BA:$BF,D$1,FALSE),IF($A$75="Produits finis d'equipement agricole",VLOOKUP($A77,OUTIL!$BI:$BN,D$1,FALSE),IF($A$75="Produits finis d'equipement industriel",VLOOKUP($A77,OUTIL!$BQ:$BV,D$1,FALSE),"Ahmadovitch")))))))))/1000,0)</f>
        <v>5150636</v>
      </c>
      <c r="E77" s="5">
        <f>ROUND(IF($A$75="Alimentation, boissons et tabacs",VLOOKUP($A77,OUTIL!$E:$J,E$1,FALSE),IF($A$75="Demi produits",VLOOKUP($A77,OUTIL!$M:$R,E$1,FALSE),IF($A$75="Energie  et  lubrifiants",VLOOKUP($A77,OUTIL!$U:$Z,E$1,FALSE),IF($A$75="Or industriel",VLOOKUP($A77,OUTIL!$AC:$AH,E$1,FALSE),IF($A$75="Produits bruts d'origine animale et vegetale",VLOOKUP($A77,OUTIL!$AK:$AP,E$1,FALSE),IF($A$75="Produits bruts d'origine minerale",VLOOKUP($A77,OUTIL!$AS:$AX,E$1,FALSE),IF($A$75="Produits finis de consommation",VLOOKUP($A77,OUTIL!$BA:$BF,E$1,FALSE),IF($A$75="Produits finis d'equipement agricole",VLOOKUP($A77,OUTIL!$BI:$BN,E$1,FALSE),IF($A$75="Produits finis d'equipement industriel",VLOOKUP($A77,OUTIL!$BQ:$BV,E$1,FALSE),"Ahmadovitch")))))))))/1000,0)</f>
        <v>664336</v>
      </c>
      <c r="F77" s="5">
        <f>ROUND(IF($A$75="Alimentation, boissons et tabacs",VLOOKUP($A77,OUTIL!$E:$J,F$1,FALSE),IF($A$75="Demi produits",VLOOKUP($A77,OUTIL!$M:$R,F$1,FALSE),IF($A$75="Energie  et  lubrifiants",VLOOKUP($A77,OUTIL!$U:$Z,F$1,FALSE),IF($A$75="Or industriel",VLOOKUP($A77,OUTIL!$AC:$AH,F$1,FALSE),IF($A$75="Produits bruts d'origine animale et vegetale",VLOOKUP($A77,OUTIL!$AK:$AP,F$1,FALSE),IF($A$75="Produits bruts d'origine minerale",VLOOKUP($A77,OUTIL!$AS:$AX,F$1,FALSE),IF($A$75="Produits finis de consommation",VLOOKUP($A77,OUTIL!$BA:$BF,F$1,FALSE),IF($A$75="Produits finis d'equipement agricole",VLOOKUP($A77,OUTIL!$BI:$BN,F$1,FALSE),IF($A$75="Produits finis d'equipement industriel",VLOOKUP($A77,OUTIL!$BQ:$BV,F$1,FALSE),"Ahmadovitch")))))))))/1000,0)</f>
        <v>4690769</v>
      </c>
      <c r="J77" s="4"/>
      <c r="K77" s="4"/>
      <c r="L77" s="4"/>
      <c r="M77" s="4"/>
    </row>
    <row r="78" spans="1:13" ht="16.5" x14ac:dyDescent="0.3">
      <c r="A78">
        <v>3</v>
      </c>
      <c r="B78" s="5" t="str">
        <f>IF($A$75="Alimentation, boissons et tabacs",VLOOKUP(VLOOKUP($A78,OUTIL!$E:$J,B$1,FALSE),REF!$K:$L,2,FALSE),IF($A$75="Demi produits",VLOOKUP(VLOOKUP($A78,OUTIL!$M:$R,B$1,FALSE),REF!$N:$O,2,FALSE),IF($A$75="Energie  et  lubrifiants",VLOOKUP(VLOOKUP($A78,OUTIL!$U:$Z,B$1,FALSE),REF!$Z:$AA,2,FALSE),IF($A$75="Or industriel",VLOOKUP(VLOOKUP($A78,OUTIL!$AC:$AH,B$1,FALSE),REF!$AC:$AD,2,FALSE),IF($A$75="Produits bruts d'origine animale et vegetale",VLOOKUP(VLOOKUP($A78,OUTIL!$AK:$AP,B$1,FALSE),REF!$Q:$R,2,FALSE),IF($A$75="Produits bruts d'origine minerale",VLOOKUP(VLOOKUP($A78,OUTIL!$AS:$AX,B$1,FALSE),REF!$AF:$AG,2,FALSE),IF($A$75="Produits finis de consommation",VLOOKUP(VLOOKUP($A78,OUTIL!$BA:$BF,B$1,FALSE),REF!$T:$U,2,FALSE),IF($A$75="Produits finis d'equipement agricole",VLOOKUP(VLOOKUP($A78,OUTIL!$BI:$BN,B$1,FALSE),REF!$AI:$AJ,2,FALSE),IF($A$75="Produits finis d'equipement industriel",VLOOKUP(VLOOKUP($A78,OUTIL!$BQ:$BV,B$1,FALSE),REF!$W:$X,2,FALSE),"Ahmadovitch")))))))))</f>
        <v>Argent brut et ouvrages mi-ouvrés en argent</v>
      </c>
      <c r="C78" s="5">
        <f>ROUND(IF($A$75="Alimentation, boissons et tabacs",VLOOKUP($A78,OUTIL!$E:$J,C$1,FALSE),IF($A$75="Demi produits",VLOOKUP($A78,OUTIL!$M:$R,C$1,FALSE),IF($A$75="Energie  et  lubrifiants",VLOOKUP($A78,OUTIL!$U:$Z,C$1,FALSE),IF($A$75="Or industriel",VLOOKUP($A78,OUTIL!$AC:$AH,C$1,FALSE),IF($A$75="Produits bruts d'origine animale et vegetale",VLOOKUP($A78,OUTIL!$AK:$AP,C$1,FALSE),IF($A$75="Produits bruts d'origine minerale",VLOOKUP($A78,OUTIL!$AS:$AX,C$1,FALSE),IF($A$75="Produits finis de consommation",VLOOKUP($A78,OUTIL!$BA:$BF,C$1,FALSE),IF($A$75="Produits finis d'equipement agricole",VLOOKUP($A78,OUTIL!$BI:$BN,C$1,FALSE),IF($A$75="Produits finis d'equipement industriel",VLOOKUP($A78,OUTIL!$BQ:$BV,C$1,FALSE),"Ahmadovitch")))))))))/1000,0)</f>
        <v>88</v>
      </c>
      <c r="D78" s="5">
        <f>ROUND(IF($A$75="Alimentation, boissons et tabacs",VLOOKUP($A78,OUTIL!$E:$J,D$1,FALSE),IF($A$75="Demi produits",VLOOKUP($A78,OUTIL!$M:$R,D$1,FALSE),IF($A$75="Energie  et  lubrifiants",VLOOKUP($A78,OUTIL!$U:$Z,D$1,FALSE),IF($A$75="Or industriel",VLOOKUP($A78,OUTIL!$AC:$AH,D$1,FALSE),IF($A$75="Produits bruts d'origine animale et vegetale",VLOOKUP($A78,OUTIL!$AK:$AP,D$1,FALSE),IF($A$75="Produits bruts d'origine minerale",VLOOKUP($A78,OUTIL!$AS:$AX,D$1,FALSE),IF($A$75="Produits finis de consommation",VLOOKUP($A78,OUTIL!$BA:$BF,D$1,FALSE),IF($A$75="Produits finis d'equipement agricole",VLOOKUP($A78,OUTIL!$BI:$BN,D$1,FALSE),IF($A$75="Produits finis d'equipement industriel",VLOOKUP($A78,OUTIL!$BQ:$BV,D$1,FALSE),"Ahmadovitch")))))))))/1000,0)</f>
        <v>1809697</v>
      </c>
      <c r="E78" s="5">
        <f>ROUND(IF($A$75="Alimentation, boissons et tabacs",VLOOKUP($A78,OUTIL!$E:$J,E$1,FALSE),IF($A$75="Demi produits",VLOOKUP($A78,OUTIL!$M:$R,E$1,FALSE),IF($A$75="Energie  et  lubrifiants",VLOOKUP($A78,OUTIL!$U:$Z,E$1,FALSE),IF($A$75="Or industriel",VLOOKUP($A78,OUTIL!$AC:$AH,E$1,FALSE),IF($A$75="Produits bruts d'origine animale et vegetale",VLOOKUP($A78,OUTIL!$AK:$AP,E$1,FALSE),IF($A$75="Produits bruts d'origine minerale",VLOOKUP($A78,OUTIL!$AS:$AX,E$1,FALSE),IF($A$75="Produits finis de consommation",VLOOKUP($A78,OUTIL!$BA:$BF,E$1,FALSE),IF($A$75="Produits finis d'equipement agricole",VLOOKUP($A78,OUTIL!$BI:$BN,E$1,FALSE),IF($A$75="Produits finis d'equipement industriel",VLOOKUP($A78,OUTIL!$BQ:$BV,E$1,FALSE),"Ahmadovitch")))))))))/1000,0)</f>
        <v>84</v>
      </c>
      <c r="F78" s="5">
        <f>ROUND(IF($A$75="Alimentation, boissons et tabacs",VLOOKUP($A78,OUTIL!$E:$J,F$1,FALSE),IF($A$75="Demi produits",VLOOKUP($A78,OUTIL!$M:$R,F$1,FALSE),IF($A$75="Energie  et  lubrifiants",VLOOKUP($A78,OUTIL!$U:$Z,F$1,FALSE),IF($A$75="Or industriel",VLOOKUP($A78,OUTIL!$AC:$AH,F$1,FALSE),IF($A$75="Produits bruts d'origine animale et vegetale",VLOOKUP($A78,OUTIL!$AK:$AP,F$1,FALSE),IF($A$75="Produits bruts d'origine minerale",VLOOKUP($A78,OUTIL!$AS:$AX,F$1,FALSE),IF($A$75="Produits finis de consommation",VLOOKUP($A78,OUTIL!$BA:$BF,F$1,FALSE),IF($A$75="Produits finis d'equipement agricole",VLOOKUP($A78,OUTIL!$BI:$BN,F$1,FALSE),IF($A$75="Produits finis d'equipement industriel",VLOOKUP($A78,OUTIL!$BQ:$BV,F$1,FALSE),"Ahmadovitch")))))))))/1000,0)</f>
        <v>724813</v>
      </c>
      <c r="G78" s="4"/>
      <c r="H78" s="4"/>
      <c r="I78" s="4"/>
      <c r="J78" s="4"/>
      <c r="K78" s="4"/>
      <c r="L78" s="4"/>
      <c r="M78" s="4"/>
    </row>
    <row r="79" spans="1:13" ht="16.5" x14ac:dyDescent="0.3">
      <c r="A79">
        <v>4</v>
      </c>
      <c r="B79" s="5" t="str">
        <f>IF($A$75="Alimentation, boissons et tabacs",VLOOKUP(VLOOKUP($A79,OUTIL!$E:$J,B$1,FALSE),REF!$K:$L,2,FALSE),IF($A$75="Demi produits",VLOOKUP(VLOOKUP($A79,OUTIL!$M:$R,B$1,FALSE),REF!$N:$O,2,FALSE),IF($A$75="Energie  et  lubrifiants",VLOOKUP(VLOOKUP($A79,OUTIL!$U:$Z,B$1,FALSE),REF!$Z:$AA,2,FALSE),IF($A$75="Or industriel",VLOOKUP(VLOOKUP($A79,OUTIL!$AC:$AH,B$1,FALSE),REF!$AC:$AD,2,FALSE),IF($A$75="Produits bruts d'origine animale et vegetale",VLOOKUP(VLOOKUP($A79,OUTIL!$AK:$AP,B$1,FALSE),REF!$Q:$R,2,FALSE),IF($A$75="Produits bruts d'origine minerale",VLOOKUP(VLOOKUP($A79,OUTIL!$AS:$AX,B$1,FALSE),REF!$AF:$AG,2,FALSE),IF($A$75="Produits finis de consommation",VLOOKUP(VLOOKUP($A79,OUTIL!$BA:$BF,B$1,FALSE),REF!$T:$U,2,FALSE),IF($A$75="Produits finis d'equipement agricole",VLOOKUP(VLOOKUP($A79,OUTIL!$BI:$BN,B$1,FALSE),REF!$AI:$AJ,2,FALSE),IF($A$75="Produits finis d'equipement industriel",VLOOKUP(VLOOKUP($A79,OUTIL!$BQ:$BV,B$1,FALSE),REF!$W:$X,2,FALSE),"Ahmadovitch")))))))))</f>
        <v>Composants électroniques</v>
      </c>
      <c r="C79" s="5">
        <f>ROUND(IF($A$75="Alimentation, boissons et tabacs",VLOOKUP($A79,OUTIL!$E:$J,C$1,FALSE),IF($A$75="Demi produits",VLOOKUP($A79,OUTIL!$M:$R,C$1,FALSE),IF($A$75="Energie  et  lubrifiants",VLOOKUP($A79,OUTIL!$U:$Z,C$1,FALSE),IF($A$75="Or industriel",VLOOKUP($A79,OUTIL!$AC:$AH,C$1,FALSE),IF($A$75="Produits bruts d'origine animale et vegetale",VLOOKUP($A79,OUTIL!$AK:$AP,C$1,FALSE),IF($A$75="Produits bruts d'origine minerale",VLOOKUP($A79,OUTIL!$AS:$AX,C$1,FALSE),IF($A$75="Produits finis de consommation",VLOOKUP($A79,OUTIL!$BA:$BF,C$1,FALSE),IF($A$75="Produits finis d'equipement agricole",VLOOKUP($A79,OUTIL!$BI:$BN,C$1,FALSE),IF($A$75="Produits finis d'equipement industriel",VLOOKUP($A79,OUTIL!$BQ:$BV,C$1,FALSE),"Ahmadovitch")))))))))/1000,0)</f>
        <v>462</v>
      </c>
      <c r="D79" s="5">
        <f>ROUND(IF($A$75="Alimentation, boissons et tabacs",VLOOKUP($A79,OUTIL!$E:$J,D$1,FALSE),IF($A$75="Demi produits",VLOOKUP($A79,OUTIL!$M:$R,D$1,FALSE),IF($A$75="Energie  et  lubrifiants",VLOOKUP($A79,OUTIL!$U:$Z,D$1,FALSE),IF($A$75="Or industriel",VLOOKUP($A79,OUTIL!$AC:$AH,D$1,FALSE),IF($A$75="Produits bruts d'origine animale et vegetale",VLOOKUP($A79,OUTIL!$AK:$AP,D$1,FALSE),IF($A$75="Produits bruts d'origine minerale",VLOOKUP($A79,OUTIL!$AS:$AX,D$1,FALSE),IF($A$75="Produits finis de consommation",VLOOKUP($A79,OUTIL!$BA:$BF,D$1,FALSE),IF($A$75="Produits finis d'equipement agricole",VLOOKUP($A79,OUTIL!$BI:$BN,D$1,FALSE),IF($A$75="Produits finis d'equipement industriel",VLOOKUP($A79,OUTIL!$BQ:$BV,D$1,FALSE),"Ahmadovitch")))))))))/1000,0)</f>
        <v>1382571</v>
      </c>
      <c r="E79" s="5">
        <f>ROUND(IF($A$75="Alimentation, boissons et tabacs",VLOOKUP($A79,OUTIL!$E:$J,E$1,FALSE),IF($A$75="Demi produits",VLOOKUP($A79,OUTIL!$M:$R,E$1,FALSE),IF($A$75="Energie  et  lubrifiants",VLOOKUP($A79,OUTIL!$U:$Z,E$1,FALSE),IF($A$75="Or industriel",VLOOKUP($A79,OUTIL!$AC:$AH,E$1,FALSE),IF($A$75="Produits bruts d'origine animale et vegetale",VLOOKUP($A79,OUTIL!$AK:$AP,E$1,FALSE),IF($A$75="Produits bruts d'origine minerale",VLOOKUP($A79,OUTIL!$AS:$AX,E$1,FALSE),IF($A$75="Produits finis de consommation",VLOOKUP($A79,OUTIL!$BA:$BF,E$1,FALSE),IF($A$75="Produits finis d'equipement agricole",VLOOKUP($A79,OUTIL!$BI:$BN,E$1,FALSE),IF($A$75="Produits finis d'equipement industriel",VLOOKUP($A79,OUTIL!$BQ:$BV,E$1,FALSE),"Ahmadovitch")))))))))/1000,0)</f>
        <v>440</v>
      </c>
      <c r="F79" s="5">
        <f>ROUND(IF($A$75="Alimentation, boissons et tabacs",VLOOKUP($A79,OUTIL!$E:$J,F$1,FALSE),IF($A$75="Demi produits",VLOOKUP($A79,OUTIL!$M:$R,F$1,FALSE),IF($A$75="Energie  et  lubrifiants",VLOOKUP($A79,OUTIL!$U:$Z,F$1,FALSE),IF($A$75="Or industriel",VLOOKUP($A79,OUTIL!$AC:$AH,F$1,FALSE),IF($A$75="Produits bruts d'origine animale et vegetale",VLOOKUP($A79,OUTIL!$AK:$AP,F$1,FALSE),IF($A$75="Produits bruts d'origine minerale",VLOOKUP($A79,OUTIL!$AS:$AX,F$1,FALSE),IF($A$75="Produits finis de consommation",VLOOKUP($A79,OUTIL!$BA:$BF,F$1,FALSE),IF($A$75="Produits finis d'equipement agricole",VLOOKUP($A79,OUTIL!$BI:$BN,F$1,FALSE),IF($A$75="Produits finis d'equipement industriel",VLOOKUP($A79,OUTIL!$BQ:$BV,F$1,FALSE),"Ahmadovitch")))))))))/1000,0)</f>
        <v>1643322</v>
      </c>
      <c r="J79" s="4"/>
      <c r="K79" s="4"/>
      <c r="L79" s="4"/>
      <c r="M79" s="4"/>
    </row>
    <row r="80" spans="1:13" ht="16.5" x14ac:dyDescent="0.3">
      <c r="A80">
        <v>5</v>
      </c>
      <c r="B80" s="5" t="str">
        <f>IF($A$75="Alimentation, boissons et tabacs",VLOOKUP(VLOOKUP($A80,OUTIL!$E:$J,B$1,FALSE),REF!$K:$L,2,FALSE),IF($A$75="Demi produits",VLOOKUP(VLOOKUP($A80,OUTIL!$M:$R,B$1,FALSE),REF!$N:$O,2,FALSE),IF($A$75="Energie  et  lubrifiants",VLOOKUP(VLOOKUP($A80,OUTIL!$U:$Z,B$1,FALSE),REF!$Z:$AA,2,FALSE),IF($A$75="Or industriel",VLOOKUP(VLOOKUP($A80,OUTIL!$AC:$AH,B$1,FALSE),REF!$AC:$AD,2,FALSE),IF($A$75="Produits bruts d'origine animale et vegetale",VLOOKUP(VLOOKUP($A80,OUTIL!$AK:$AP,B$1,FALSE),REF!$Q:$R,2,FALSE),IF($A$75="Produits bruts d'origine minerale",VLOOKUP(VLOOKUP($A80,OUTIL!$AS:$AX,B$1,FALSE),REF!$AF:$AG,2,FALSE),IF($A$75="Produits finis de consommation",VLOOKUP(VLOOKUP($A80,OUTIL!$BA:$BF,B$1,FALSE),REF!$T:$U,2,FALSE),IF($A$75="Produits finis d'equipement agricole",VLOOKUP(VLOOKUP($A80,OUTIL!$BI:$BN,B$1,FALSE),REF!$AI:$AJ,2,FALSE),IF($A$75="Produits finis d'equipement industriel",VLOOKUP(VLOOKUP($A80,OUTIL!$BQ:$BV,B$1,FALSE),REF!$W:$X,2,FALSE),"Ahmadovitch")))))))))</f>
        <v>Cuivre et alliages de cuivre</v>
      </c>
      <c r="C80" s="5">
        <f>ROUND(IF($A$75="Alimentation, boissons et tabacs",VLOOKUP($A80,OUTIL!$E:$J,C$1,FALSE),IF($A$75="Demi produits",VLOOKUP($A80,OUTIL!$M:$R,C$1,FALSE),IF($A$75="Energie  et  lubrifiants",VLOOKUP($A80,OUTIL!$U:$Z,C$1,FALSE),IF($A$75="Or industriel",VLOOKUP($A80,OUTIL!$AC:$AH,C$1,FALSE),IF($A$75="Produits bruts d'origine animale et vegetale",VLOOKUP($A80,OUTIL!$AK:$AP,C$1,FALSE),IF($A$75="Produits bruts d'origine minerale",VLOOKUP($A80,OUTIL!$AS:$AX,C$1,FALSE),IF($A$75="Produits finis de consommation",VLOOKUP($A80,OUTIL!$BA:$BF,C$1,FALSE),IF($A$75="Produits finis d'equipement agricole",VLOOKUP($A80,OUTIL!$BI:$BN,C$1,FALSE),IF($A$75="Produits finis d'equipement industriel",VLOOKUP($A80,OUTIL!$BQ:$BV,C$1,FALSE),"Ahmadovitch")))))))))/1000,0)</f>
        <v>7025</v>
      </c>
      <c r="D80" s="5">
        <f>ROUND(IF($A$75="Alimentation, boissons et tabacs",VLOOKUP($A80,OUTIL!$E:$J,D$1,FALSE),IF($A$75="Demi produits",VLOOKUP($A80,OUTIL!$M:$R,D$1,FALSE),IF($A$75="Energie  et  lubrifiants",VLOOKUP($A80,OUTIL!$U:$Z,D$1,FALSE),IF($A$75="Or industriel",VLOOKUP($A80,OUTIL!$AC:$AH,D$1,FALSE),IF($A$75="Produits bruts d'origine animale et vegetale",VLOOKUP($A80,OUTIL!$AK:$AP,D$1,FALSE),IF($A$75="Produits bruts d'origine minerale",VLOOKUP($A80,OUTIL!$AS:$AX,D$1,FALSE),IF($A$75="Produits finis de consommation",VLOOKUP($A80,OUTIL!$BA:$BF,D$1,FALSE),IF($A$75="Produits finis d'equipement agricole",VLOOKUP($A80,OUTIL!$BI:$BN,D$1,FALSE),IF($A$75="Produits finis d'equipement industriel",VLOOKUP($A80,OUTIL!$BQ:$BV,D$1,FALSE),"Ahmadovitch")))))))))/1000,0)</f>
        <v>681405</v>
      </c>
      <c r="E80" s="5">
        <f>ROUND(IF($A$75="Alimentation, boissons et tabacs",VLOOKUP($A80,OUTIL!$E:$J,E$1,FALSE),IF($A$75="Demi produits",VLOOKUP($A80,OUTIL!$M:$R,E$1,FALSE),IF($A$75="Energie  et  lubrifiants",VLOOKUP($A80,OUTIL!$U:$Z,E$1,FALSE),IF($A$75="Or industriel",VLOOKUP($A80,OUTIL!$AC:$AH,E$1,FALSE),IF($A$75="Produits bruts d'origine animale et vegetale",VLOOKUP($A80,OUTIL!$AK:$AP,E$1,FALSE),IF($A$75="Produits bruts d'origine minerale",VLOOKUP($A80,OUTIL!$AS:$AX,E$1,FALSE),IF($A$75="Produits finis de consommation",VLOOKUP($A80,OUTIL!$BA:$BF,E$1,FALSE),IF($A$75="Produits finis d'equipement agricole",VLOOKUP($A80,OUTIL!$BI:$BN,E$1,FALSE),IF($A$75="Produits finis d'equipement industriel",VLOOKUP($A80,OUTIL!$BQ:$BV,E$1,FALSE),"Ahmadovitch")))))))))/1000,0)</f>
        <v>5719</v>
      </c>
      <c r="F80" s="5">
        <f>ROUND(IF($A$75="Alimentation, boissons et tabacs",VLOOKUP($A80,OUTIL!$E:$J,F$1,FALSE),IF($A$75="Demi produits",VLOOKUP($A80,OUTIL!$M:$R,F$1,FALSE),IF($A$75="Energie  et  lubrifiants",VLOOKUP($A80,OUTIL!$U:$Z,F$1,FALSE),IF($A$75="Or industriel",VLOOKUP($A80,OUTIL!$AC:$AH,F$1,FALSE),IF($A$75="Produits bruts d'origine animale et vegetale",VLOOKUP($A80,OUTIL!$AK:$AP,F$1,FALSE),IF($A$75="Produits bruts d'origine minerale",VLOOKUP($A80,OUTIL!$AS:$AX,F$1,FALSE),IF($A$75="Produits finis de consommation",VLOOKUP($A80,OUTIL!$BA:$BF,F$1,FALSE),IF($A$75="Produits finis d'equipement agricole",VLOOKUP($A80,OUTIL!$BI:$BN,F$1,FALSE),IF($A$75="Produits finis d'equipement industriel",VLOOKUP($A80,OUTIL!$BQ:$BV,F$1,FALSE),"Ahmadovitch")))))))))/1000,0)</f>
        <v>447770</v>
      </c>
      <c r="G80" s="4"/>
      <c r="H80" s="4"/>
      <c r="I80" s="4"/>
      <c r="J80" s="4"/>
      <c r="K80" s="4"/>
      <c r="L80" s="4"/>
      <c r="M80" s="4"/>
    </row>
    <row r="81" spans="1:13" ht="16.5" x14ac:dyDescent="0.3">
      <c r="A81">
        <v>6</v>
      </c>
      <c r="B81" s="5" t="str">
        <f>IF($A$75="Alimentation, boissons et tabacs",VLOOKUP(VLOOKUP($A81,OUTIL!$E:$J,B$1,FALSE),REF!$K:$L,2,FALSE),IF($A$75="Demi produits",VLOOKUP(VLOOKUP($A81,OUTIL!$M:$R,B$1,FALSE),REF!$N:$O,2,FALSE),IF($A$75="Energie  et  lubrifiants",VLOOKUP(VLOOKUP($A81,OUTIL!$U:$Z,B$1,FALSE),REF!$Z:$AA,2,FALSE),IF($A$75="Or industriel",VLOOKUP(VLOOKUP($A81,OUTIL!$AC:$AH,B$1,FALSE),REF!$AC:$AD,2,FALSE),IF($A$75="Produits bruts d'origine animale et vegetale",VLOOKUP(VLOOKUP($A81,OUTIL!$AK:$AP,B$1,FALSE),REF!$Q:$R,2,FALSE),IF($A$75="Produits bruts d'origine minerale",VLOOKUP(VLOOKUP($A81,OUTIL!$AS:$AX,B$1,FALSE),REF!$AF:$AG,2,FALSE),IF($A$75="Produits finis de consommation",VLOOKUP(VLOOKUP($A81,OUTIL!$BA:$BF,B$1,FALSE),REF!$T:$U,2,FALSE),IF($A$75="Produits finis d'equipement agricole",VLOOKUP(VLOOKUP($A81,OUTIL!$BI:$BN,B$1,FALSE),REF!$AI:$AJ,2,FALSE),IF($A$75="Produits finis d'equipement industriel",VLOOKUP(VLOOKUP($A81,OUTIL!$BQ:$BV,B$1,FALSE),REF!$W:$X,2,FALSE),"Ahmadovitch")))))))))</f>
        <v>Fils et câbles électriques</v>
      </c>
      <c r="C81" s="5">
        <f>ROUND(IF($A$75="Alimentation, boissons et tabacs",VLOOKUP($A81,OUTIL!$E:$J,C$1,FALSE),IF($A$75="Demi produits",VLOOKUP($A81,OUTIL!$M:$R,C$1,FALSE),IF($A$75="Energie  et  lubrifiants",VLOOKUP($A81,OUTIL!$U:$Z,C$1,FALSE),IF($A$75="Or industriel",VLOOKUP($A81,OUTIL!$AC:$AH,C$1,FALSE),IF($A$75="Produits bruts d'origine animale et vegetale",VLOOKUP($A81,OUTIL!$AK:$AP,C$1,FALSE),IF($A$75="Produits bruts d'origine minerale",VLOOKUP($A81,OUTIL!$AS:$AX,C$1,FALSE),IF($A$75="Produits finis de consommation",VLOOKUP($A81,OUTIL!$BA:$BF,C$1,FALSE),IF($A$75="Produits finis d'equipement agricole",VLOOKUP($A81,OUTIL!$BI:$BN,C$1,FALSE),IF($A$75="Produits finis d'equipement industriel",VLOOKUP($A81,OUTIL!$BQ:$BV,C$1,FALSE),"Ahmadovitch")))))))))/1000,0)</f>
        <v>5240</v>
      </c>
      <c r="D81" s="5">
        <f>ROUND(IF($A$75="Alimentation, boissons et tabacs",VLOOKUP($A81,OUTIL!$E:$J,D$1,FALSE),IF($A$75="Demi produits",VLOOKUP($A81,OUTIL!$M:$R,D$1,FALSE),IF($A$75="Energie  et  lubrifiants",VLOOKUP($A81,OUTIL!$U:$Z,D$1,FALSE),IF($A$75="Or industriel",VLOOKUP($A81,OUTIL!$AC:$AH,D$1,FALSE),IF($A$75="Produits bruts d'origine animale et vegetale",VLOOKUP($A81,OUTIL!$AK:$AP,D$1,FALSE),IF($A$75="Produits bruts d'origine minerale",VLOOKUP($A81,OUTIL!$AS:$AX,D$1,FALSE),IF($A$75="Produits finis de consommation",VLOOKUP($A81,OUTIL!$BA:$BF,D$1,FALSE),IF($A$75="Produits finis d'equipement agricole",VLOOKUP($A81,OUTIL!$BI:$BN,D$1,FALSE),IF($A$75="Produits finis d'equipement industriel",VLOOKUP($A81,OUTIL!$BQ:$BV,D$1,FALSE),"Ahmadovitch")))))))))/1000,0)</f>
        <v>486802</v>
      </c>
      <c r="E81" s="5">
        <f>ROUND(IF($A$75="Alimentation, boissons et tabacs",VLOOKUP($A81,OUTIL!$E:$J,E$1,FALSE),IF($A$75="Demi produits",VLOOKUP($A81,OUTIL!$M:$R,E$1,FALSE),IF($A$75="Energie  et  lubrifiants",VLOOKUP($A81,OUTIL!$U:$Z,E$1,FALSE),IF($A$75="Or industriel",VLOOKUP($A81,OUTIL!$AC:$AH,E$1,FALSE),IF($A$75="Produits bruts d'origine animale et vegetale",VLOOKUP($A81,OUTIL!$AK:$AP,E$1,FALSE),IF($A$75="Produits bruts d'origine minerale",VLOOKUP($A81,OUTIL!$AS:$AX,E$1,FALSE),IF($A$75="Produits finis de consommation",VLOOKUP($A81,OUTIL!$BA:$BF,E$1,FALSE),IF($A$75="Produits finis d'equipement agricole",VLOOKUP($A81,OUTIL!$BI:$BN,E$1,FALSE),IF($A$75="Produits finis d'equipement industriel",VLOOKUP($A81,OUTIL!$BQ:$BV,E$1,FALSE),"Ahmadovitch")))))))))/1000,0)</f>
        <v>8931</v>
      </c>
      <c r="F81" s="5">
        <f>ROUND(IF($A$75="Alimentation, boissons et tabacs",VLOOKUP($A81,OUTIL!$E:$J,F$1,FALSE),IF($A$75="Demi produits",VLOOKUP($A81,OUTIL!$M:$R,F$1,FALSE),IF($A$75="Energie  et  lubrifiants",VLOOKUP($A81,OUTIL!$U:$Z,F$1,FALSE),IF($A$75="Or industriel",VLOOKUP($A81,OUTIL!$AC:$AH,F$1,FALSE),IF($A$75="Produits bruts d'origine animale et vegetale",VLOOKUP($A81,OUTIL!$AK:$AP,F$1,FALSE),IF($A$75="Produits bruts d'origine minerale",VLOOKUP($A81,OUTIL!$AS:$AX,F$1,FALSE),IF($A$75="Produits finis de consommation",VLOOKUP($A81,OUTIL!$BA:$BF,F$1,FALSE),IF($A$75="Produits finis d'equipement agricole",VLOOKUP($A81,OUTIL!$BI:$BN,F$1,FALSE),IF($A$75="Produits finis d'equipement industriel",VLOOKUP($A81,OUTIL!$BQ:$BV,F$1,FALSE),"Ahmadovitch")))))))))/1000,0)</f>
        <v>1310936</v>
      </c>
      <c r="J81" s="4"/>
      <c r="K81" s="4"/>
      <c r="L81" s="4"/>
      <c r="M81" s="4"/>
    </row>
    <row r="82" spans="1:13" ht="16.5" x14ac:dyDescent="0.3">
      <c r="A82">
        <v>7</v>
      </c>
      <c r="B82" s="5" t="str">
        <f>IF($A$75="Alimentation, boissons et tabacs",VLOOKUP(VLOOKUP($A82,OUTIL!$E:$J,B$1,FALSE),REF!$K:$L,2,FALSE),IF($A$75="Demi produits",VLOOKUP(VLOOKUP($A82,OUTIL!$M:$R,B$1,FALSE),REF!$N:$O,2,FALSE),IF($A$75="Energie  et  lubrifiants",VLOOKUP(VLOOKUP($A82,OUTIL!$U:$Z,B$1,FALSE),REF!$Z:$AA,2,FALSE),IF($A$75="Or industriel",VLOOKUP(VLOOKUP($A82,OUTIL!$AC:$AH,B$1,FALSE),REF!$AC:$AD,2,FALSE),IF($A$75="Produits bruts d'origine animale et vegetale",VLOOKUP(VLOOKUP($A82,OUTIL!$AK:$AP,B$1,FALSE),REF!$Q:$R,2,FALSE),IF($A$75="Produits bruts d'origine minerale",VLOOKUP(VLOOKUP($A82,OUTIL!$AS:$AX,B$1,FALSE),REF!$AF:$AG,2,FALSE),IF($A$75="Produits finis de consommation",VLOOKUP(VLOOKUP($A82,OUTIL!$BA:$BF,B$1,FALSE),REF!$T:$U,2,FALSE),IF($A$75="Produits finis d'equipement agricole",VLOOKUP(VLOOKUP($A82,OUTIL!$BI:$BN,B$1,FALSE),REF!$AI:$AJ,2,FALSE),IF($A$75="Produits finis d'equipement industriel",VLOOKUP(VLOOKUP($A82,OUTIL!$BQ:$BV,B$1,FALSE),REF!$W:$X,2,FALSE),"Ahmadovitch")))))))))</f>
        <v>Autres métaux communs et ouvrages en ces matières</v>
      </c>
      <c r="C82" s="5">
        <f>ROUND(IF($A$75="Alimentation, boissons et tabacs",VLOOKUP($A82,OUTIL!$E:$J,C$1,FALSE),IF($A$75="Demi produits",VLOOKUP($A82,OUTIL!$M:$R,C$1,FALSE),IF($A$75="Energie  et  lubrifiants",VLOOKUP($A82,OUTIL!$U:$Z,C$1,FALSE),IF($A$75="Or industriel",VLOOKUP($A82,OUTIL!$AC:$AH,C$1,FALSE),IF($A$75="Produits bruts d'origine animale et vegetale",VLOOKUP($A82,OUTIL!$AK:$AP,C$1,FALSE),IF($A$75="Produits bruts d'origine minerale",VLOOKUP($A82,OUTIL!$AS:$AX,C$1,FALSE),IF($A$75="Produits finis de consommation",VLOOKUP($A82,OUTIL!$BA:$BF,C$1,FALSE),IF($A$75="Produits finis d'equipement agricole",VLOOKUP($A82,OUTIL!$BI:$BN,C$1,FALSE),IF($A$75="Produits finis d'equipement industriel",VLOOKUP($A82,OUTIL!$BQ:$BV,C$1,FALSE),"Ahmadovitch")))))))))/1000,0)</f>
        <v>671</v>
      </c>
      <c r="D82" s="5">
        <f>ROUND(IF($A$75="Alimentation, boissons et tabacs",VLOOKUP($A82,OUTIL!$E:$J,D$1,FALSE),IF($A$75="Demi produits",VLOOKUP($A82,OUTIL!$M:$R,D$1,FALSE),IF($A$75="Energie  et  lubrifiants",VLOOKUP($A82,OUTIL!$U:$Z,D$1,FALSE),IF($A$75="Or industriel",VLOOKUP($A82,OUTIL!$AC:$AH,D$1,FALSE),IF($A$75="Produits bruts d'origine animale et vegetale",VLOOKUP($A82,OUTIL!$AK:$AP,D$1,FALSE),IF($A$75="Produits bruts d'origine minerale",VLOOKUP($A82,OUTIL!$AS:$AX,D$1,FALSE),IF($A$75="Produits finis de consommation",VLOOKUP($A82,OUTIL!$BA:$BF,D$1,FALSE),IF($A$75="Produits finis d'equipement agricole",VLOOKUP($A82,OUTIL!$BI:$BN,D$1,FALSE),IF($A$75="Produits finis d'equipement industriel",VLOOKUP($A82,OUTIL!$BQ:$BV,D$1,FALSE),"Ahmadovitch")))))))))/1000,0)</f>
        <v>457855</v>
      </c>
      <c r="E82" s="5">
        <f>ROUND(IF($A$75="Alimentation, boissons et tabacs",VLOOKUP($A82,OUTIL!$E:$J,E$1,FALSE),IF($A$75="Demi produits",VLOOKUP($A82,OUTIL!$M:$R,E$1,FALSE),IF($A$75="Energie  et  lubrifiants",VLOOKUP($A82,OUTIL!$U:$Z,E$1,FALSE),IF($A$75="Or industriel",VLOOKUP($A82,OUTIL!$AC:$AH,E$1,FALSE),IF($A$75="Produits bruts d'origine animale et vegetale",VLOOKUP($A82,OUTIL!$AK:$AP,E$1,FALSE),IF($A$75="Produits bruts d'origine minerale",VLOOKUP($A82,OUTIL!$AS:$AX,E$1,FALSE),IF($A$75="Produits finis de consommation",VLOOKUP($A82,OUTIL!$BA:$BF,E$1,FALSE),IF($A$75="Produits finis d'equipement agricole",VLOOKUP($A82,OUTIL!$BI:$BN,E$1,FALSE),IF($A$75="Produits finis d'equipement industriel",VLOOKUP($A82,OUTIL!$BQ:$BV,E$1,FALSE),"Ahmadovitch")))))))))/1000,0)</f>
        <v>563</v>
      </c>
      <c r="F82" s="5">
        <f>ROUND(IF($A$75="Alimentation, boissons et tabacs",VLOOKUP($A82,OUTIL!$E:$J,F$1,FALSE),IF($A$75="Demi produits",VLOOKUP($A82,OUTIL!$M:$R,F$1,FALSE),IF($A$75="Energie  et  lubrifiants",VLOOKUP($A82,OUTIL!$U:$Z,F$1,FALSE),IF($A$75="Or industriel",VLOOKUP($A82,OUTIL!$AC:$AH,F$1,FALSE),IF($A$75="Produits bruts d'origine animale et vegetale",VLOOKUP($A82,OUTIL!$AK:$AP,F$1,FALSE),IF($A$75="Produits bruts d'origine minerale",VLOOKUP($A82,OUTIL!$AS:$AX,F$1,FALSE),IF($A$75="Produits finis de consommation",VLOOKUP($A82,OUTIL!$BA:$BF,F$1,FALSE),IF($A$75="Produits finis d'equipement agricole",VLOOKUP($A82,OUTIL!$BI:$BN,F$1,FALSE),IF($A$75="Produits finis d'equipement industriel",VLOOKUP($A82,OUTIL!$BQ:$BV,F$1,FALSE),"Ahmadovitch")))))))))/1000,0)</f>
        <v>380352</v>
      </c>
      <c r="J82" s="4"/>
      <c r="K82" s="4"/>
      <c r="L82" s="4"/>
      <c r="M82" s="4"/>
    </row>
    <row r="83" spans="1:13" ht="16.5" x14ac:dyDescent="0.3">
      <c r="A83">
        <v>8</v>
      </c>
      <c r="B83" s="5" t="str">
        <f>IF($A$75="Alimentation, boissons et tabacs",VLOOKUP(VLOOKUP($A83,OUTIL!$E:$J,B$1,FALSE),REF!$K:$L,2,FALSE),IF($A$75="Demi produits",VLOOKUP(VLOOKUP($A83,OUTIL!$M:$R,B$1,FALSE),REF!$N:$O,2,FALSE),IF($A$75="Energie  et  lubrifiants",VLOOKUP(VLOOKUP($A83,OUTIL!$U:$Z,B$1,FALSE),REF!$Z:$AA,2,FALSE),IF($A$75="Or industriel",VLOOKUP(VLOOKUP($A83,OUTIL!$AC:$AH,B$1,FALSE),REF!$AC:$AD,2,FALSE),IF($A$75="Produits bruts d'origine animale et vegetale",VLOOKUP(VLOOKUP($A83,OUTIL!$AK:$AP,B$1,FALSE),REF!$Q:$R,2,FALSE),IF($A$75="Produits bruts d'origine minerale",VLOOKUP(VLOOKUP($A83,OUTIL!$AS:$AX,B$1,FALSE),REF!$AF:$AG,2,FALSE),IF($A$75="Produits finis de consommation",VLOOKUP(VLOOKUP($A83,OUTIL!$BA:$BF,B$1,FALSE),REF!$T:$U,2,FALSE),IF($A$75="Produits finis d'equipement agricole",VLOOKUP(VLOOKUP($A83,OUTIL!$BI:$BN,B$1,FALSE),REF!$AI:$AJ,2,FALSE),IF($A$75="Produits finis d'equipement industriel",VLOOKUP(VLOOKUP($A83,OUTIL!$BQ:$BV,B$1,FALSE),REF!$W:$X,2,FALSE),"Ahmadovitch")))))))))</f>
        <v>Isolateurs et pièces isolantes</v>
      </c>
      <c r="C83" s="5">
        <f>ROUND(IF($A$75="Alimentation, boissons et tabacs",VLOOKUP($A83,OUTIL!$E:$J,C$1,FALSE),IF($A$75="Demi produits",VLOOKUP($A83,OUTIL!$M:$R,C$1,FALSE),IF($A$75="Energie  et  lubrifiants",VLOOKUP($A83,OUTIL!$U:$Z,C$1,FALSE),IF($A$75="Or industriel",VLOOKUP($A83,OUTIL!$AC:$AH,C$1,FALSE),IF($A$75="Produits bruts d'origine animale et vegetale",VLOOKUP($A83,OUTIL!$AK:$AP,C$1,FALSE),IF($A$75="Produits bruts d'origine minerale",VLOOKUP($A83,OUTIL!$AS:$AX,C$1,FALSE),IF($A$75="Produits finis de consommation",VLOOKUP($A83,OUTIL!$BA:$BF,C$1,FALSE),IF($A$75="Produits finis d'equipement agricole",VLOOKUP($A83,OUTIL!$BI:$BN,C$1,FALSE),IF($A$75="Produits finis d'equipement industriel",VLOOKUP($A83,OUTIL!$BQ:$BV,C$1,FALSE),"Ahmadovitch")))))))))/1000,0)</f>
        <v>2220</v>
      </c>
      <c r="D83" s="5">
        <f>ROUND(IF($A$75="Alimentation, boissons et tabacs",VLOOKUP($A83,OUTIL!$E:$J,D$1,FALSE),IF($A$75="Demi produits",VLOOKUP($A83,OUTIL!$M:$R,D$1,FALSE),IF($A$75="Energie  et  lubrifiants",VLOOKUP($A83,OUTIL!$U:$Z,D$1,FALSE),IF($A$75="Or industriel",VLOOKUP($A83,OUTIL!$AC:$AH,D$1,FALSE),IF($A$75="Produits bruts d'origine animale et vegetale",VLOOKUP($A83,OUTIL!$AK:$AP,D$1,FALSE),IF($A$75="Produits bruts d'origine minerale",VLOOKUP($A83,OUTIL!$AS:$AX,D$1,FALSE),IF($A$75="Produits finis de consommation",VLOOKUP($A83,OUTIL!$BA:$BF,D$1,FALSE),IF($A$75="Produits finis d'equipement agricole",VLOOKUP($A83,OUTIL!$BI:$BN,D$1,FALSE),IF($A$75="Produits finis d'equipement industriel",VLOOKUP($A83,OUTIL!$BQ:$BV,D$1,FALSE),"Ahmadovitch")))))))))/1000,0)</f>
        <v>402378</v>
      </c>
      <c r="E83" s="5">
        <f>ROUND(IF($A$75="Alimentation, boissons et tabacs",VLOOKUP($A83,OUTIL!$E:$J,E$1,FALSE),IF($A$75="Demi produits",VLOOKUP($A83,OUTIL!$M:$R,E$1,FALSE),IF($A$75="Energie  et  lubrifiants",VLOOKUP($A83,OUTIL!$U:$Z,E$1,FALSE),IF($A$75="Or industriel",VLOOKUP($A83,OUTIL!$AC:$AH,E$1,FALSE),IF($A$75="Produits bruts d'origine animale et vegetale",VLOOKUP($A83,OUTIL!$AK:$AP,E$1,FALSE),IF($A$75="Produits bruts d'origine minerale",VLOOKUP($A83,OUTIL!$AS:$AX,E$1,FALSE),IF($A$75="Produits finis de consommation",VLOOKUP($A83,OUTIL!$BA:$BF,E$1,FALSE),IF($A$75="Produits finis d'equipement agricole",VLOOKUP($A83,OUTIL!$BI:$BN,E$1,FALSE),IF($A$75="Produits finis d'equipement industriel",VLOOKUP($A83,OUTIL!$BQ:$BV,E$1,FALSE),"Ahmadovitch")))))))))/1000,0)</f>
        <v>2049</v>
      </c>
      <c r="F83" s="5">
        <f>ROUND(IF($A$75="Alimentation, boissons et tabacs",VLOOKUP($A83,OUTIL!$E:$J,F$1,FALSE),IF($A$75="Demi produits",VLOOKUP($A83,OUTIL!$M:$R,F$1,FALSE),IF($A$75="Energie  et  lubrifiants",VLOOKUP($A83,OUTIL!$U:$Z,F$1,FALSE),IF($A$75="Or industriel",VLOOKUP($A83,OUTIL!$AC:$AH,F$1,FALSE),IF($A$75="Produits bruts d'origine animale et vegetale",VLOOKUP($A83,OUTIL!$AK:$AP,F$1,FALSE),IF($A$75="Produits bruts d'origine minerale",VLOOKUP($A83,OUTIL!$AS:$AX,F$1,FALSE),IF($A$75="Produits finis de consommation",VLOOKUP($A83,OUTIL!$BA:$BF,F$1,FALSE),IF($A$75="Produits finis d'equipement agricole",VLOOKUP($A83,OUTIL!$BI:$BN,F$1,FALSE),IF($A$75="Produits finis d'equipement industriel",VLOOKUP($A83,OUTIL!$BQ:$BV,F$1,FALSE),"Ahmadovitch")))))))))/1000,0)</f>
        <v>331821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>
        <v>9</v>
      </c>
      <c r="B84" s="5" t="str">
        <f>IF($A$75="Alimentation, boissons et tabacs",VLOOKUP(VLOOKUP($A84,OUTIL!$E:$J,B$1,FALSE),REF!$K:$L,2,FALSE),IF($A$75="Demi produits",VLOOKUP(VLOOKUP($A84,OUTIL!$M:$R,B$1,FALSE),REF!$N:$O,2,FALSE),IF($A$75="Energie  et  lubrifiants",VLOOKUP(VLOOKUP($A84,OUTIL!$U:$Z,B$1,FALSE),REF!$Z:$AA,2,FALSE),IF($A$75="Or industriel",VLOOKUP(VLOOKUP($A84,OUTIL!$AC:$AH,B$1,FALSE),REF!$AC:$AD,2,FALSE),IF($A$75="Produits bruts d'origine animale et vegetale",VLOOKUP(VLOOKUP($A84,OUTIL!$AK:$AP,B$1,FALSE),REF!$Q:$R,2,FALSE),IF($A$75="Produits bruts d'origine minerale",VLOOKUP(VLOOKUP($A84,OUTIL!$AS:$AX,B$1,FALSE),REF!$AF:$AG,2,FALSE),IF($A$75="Produits finis de consommation",VLOOKUP(VLOOKUP($A84,OUTIL!$BA:$BF,B$1,FALSE),REF!$T:$U,2,FALSE),IF($A$75="Produits finis d'equipement agricole",VLOOKUP(VLOOKUP($A84,OUTIL!$BI:$BN,B$1,FALSE),REF!$AI:$AJ,2,FALSE),IF($A$75="Produits finis d'equipement industriel",VLOOKUP(VLOOKUP($A84,OUTIL!$BQ:$BV,B$1,FALSE),REF!$W:$X,2,FALSE),"Ahmadovitch")))))))))</f>
        <v>Tubes; tuyaux et leurs accessoires, en matière plastique</v>
      </c>
      <c r="C84" s="5">
        <f>ROUND(IF($A$75="Alimentation, boissons et tabacs",VLOOKUP($A84,OUTIL!$E:$J,C$1,FALSE),IF($A$75="Demi produits",VLOOKUP($A84,OUTIL!$M:$R,C$1,FALSE),IF($A$75="Energie  et  lubrifiants",VLOOKUP($A84,OUTIL!$U:$Z,C$1,FALSE),IF($A$75="Or industriel",VLOOKUP($A84,OUTIL!$AC:$AH,C$1,FALSE),IF($A$75="Produits bruts d'origine animale et vegetale",VLOOKUP($A84,OUTIL!$AK:$AP,C$1,FALSE),IF($A$75="Produits bruts d'origine minerale",VLOOKUP($A84,OUTIL!$AS:$AX,C$1,FALSE),IF($A$75="Produits finis de consommation",VLOOKUP($A84,OUTIL!$BA:$BF,C$1,FALSE),IF($A$75="Produits finis d'equipement agricole",VLOOKUP($A84,OUTIL!$BI:$BN,C$1,FALSE),IF($A$75="Produits finis d'equipement industriel",VLOOKUP($A84,OUTIL!$BQ:$BV,C$1,FALSE),"Ahmadovitch")))))))))/1000,0)</f>
        <v>3181</v>
      </c>
      <c r="D84" s="5">
        <f>ROUND(IF($A$75="Alimentation, boissons et tabacs",VLOOKUP($A84,OUTIL!$E:$J,D$1,FALSE),IF($A$75="Demi produits",VLOOKUP($A84,OUTIL!$M:$R,D$1,FALSE),IF($A$75="Energie  et  lubrifiants",VLOOKUP($A84,OUTIL!$U:$Z,D$1,FALSE),IF($A$75="Or industriel",VLOOKUP($A84,OUTIL!$AC:$AH,D$1,FALSE),IF($A$75="Produits bruts d'origine animale et vegetale",VLOOKUP($A84,OUTIL!$AK:$AP,D$1,FALSE),IF($A$75="Produits bruts d'origine minerale",VLOOKUP($A84,OUTIL!$AS:$AX,D$1,FALSE),IF($A$75="Produits finis de consommation",VLOOKUP($A84,OUTIL!$BA:$BF,D$1,FALSE),IF($A$75="Produits finis d'equipement agricole",VLOOKUP($A84,OUTIL!$BI:$BN,D$1,FALSE),IF($A$75="Produits finis d'equipement industriel",VLOOKUP($A84,OUTIL!$BQ:$BV,D$1,FALSE),"Ahmadovitch")))))))))/1000,0)</f>
        <v>391994</v>
      </c>
      <c r="E84" s="5">
        <f>ROUND(IF($A$75="Alimentation, boissons et tabacs",VLOOKUP($A84,OUTIL!$E:$J,E$1,FALSE),IF($A$75="Demi produits",VLOOKUP($A84,OUTIL!$M:$R,E$1,FALSE),IF($A$75="Energie  et  lubrifiants",VLOOKUP($A84,OUTIL!$U:$Z,E$1,FALSE),IF($A$75="Or industriel",VLOOKUP($A84,OUTIL!$AC:$AH,E$1,FALSE),IF($A$75="Produits bruts d'origine animale et vegetale",VLOOKUP($A84,OUTIL!$AK:$AP,E$1,FALSE),IF($A$75="Produits bruts d'origine minerale",VLOOKUP($A84,OUTIL!$AS:$AX,E$1,FALSE),IF($A$75="Produits finis de consommation",VLOOKUP($A84,OUTIL!$BA:$BF,E$1,FALSE),IF($A$75="Produits finis d'equipement agricole",VLOOKUP($A84,OUTIL!$BI:$BN,E$1,FALSE),IF($A$75="Produits finis d'equipement industriel",VLOOKUP($A84,OUTIL!$BQ:$BV,E$1,FALSE),"Ahmadovitch")))))))))/1000,0)</f>
        <v>2159</v>
      </c>
      <c r="F84" s="5">
        <f>ROUND(IF($A$75="Alimentation, boissons et tabacs",VLOOKUP($A84,OUTIL!$E:$J,F$1,FALSE),IF($A$75="Demi produits",VLOOKUP($A84,OUTIL!$M:$R,F$1,FALSE),IF($A$75="Energie  et  lubrifiants",VLOOKUP($A84,OUTIL!$U:$Z,F$1,FALSE),IF($A$75="Or industriel",VLOOKUP($A84,OUTIL!$AC:$AH,F$1,FALSE),IF($A$75="Produits bruts d'origine animale et vegetale",VLOOKUP($A84,OUTIL!$AK:$AP,F$1,FALSE),IF($A$75="Produits bruts d'origine minerale",VLOOKUP($A84,OUTIL!$AS:$AX,F$1,FALSE),IF($A$75="Produits finis de consommation",VLOOKUP($A84,OUTIL!$BA:$BF,F$1,FALSE),IF($A$75="Produits finis d'equipement agricole",VLOOKUP($A84,OUTIL!$BI:$BN,F$1,FALSE),IF($A$75="Produits finis d'equipement industriel",VLOOKUP($A84,OUTIL!$BQ:$BV,F$1,FALSE),"Ahmadovitch")))))))))/1000,0)</f>
        <v>346464</v>
      </c>
      <c r="G84" s="4"/>
      <c r="H84" s="4"/>
      <c r="I84" s="4"/>
      <c r="J84" s="4"/>
      <c r="K84" s="4"/>
      <c r="L84" s="4"/>
      <c r="M84" s="4"/>
    </row>
    <row r="85" spans="1:13" ht="16.5" x14ac:dyDescent="0.3">
      <c r="A85">
        <v>10</v>
      </c>
      <c r="B85" s="5" t="str">
        <f>IF($A$75="Alimentation, boissons et tabacs",VLOOKUP(VLOOKUP($A85,OUTIL!$E:$J,B$1,FALSE),REF!$K:$L,2,FALSE),IF($A$75="Demi produits",VLOOKUP(VLOOKUP($A85,OUTIL!$M:$R,B$1,FALSE),REF!$N:$O,2,FALSE),IF($A$75="Energie  et  lubrifiants",VLOOKUP(VLOOKUP($A85,OUTIL!$U:$Z,B$1,FALSE),REF!$Z:$AA,2,FALSE),IF($A$75="Or industriel",VLOOKUP(VLOOKUP($A85,OUTIL!$AC:$AH,B$1,FALSE),REF!$AC:$AD,2,FALSE),IF($A$75="Produits bruts d'origine animale et vegetale",VLOOKUP(VLOOKUP($A85,OUTIL!$AK:$AP,B$1,FALSE),REF!$Q:$R,2,FALSE),IF($A$75="Produits bruts d'origine minerale",VLOOKUP(VLOOKUP($A85,OUTIL!$AS:$AX,B$1,FALSE),REF!$AF:$AG,2,FALSE),IF($A$75="Produits finis de consommation",VLOOKUP(VLOOKUP($A85,OUTIL!$BA:$BF,B$1,FALSE),REF!$T:$U,2,FALSE),IF($A$75="Produits finis d'equipement agricole",VLOOKUP(VLOOKUP($A85,OUTIL!$BI:$BN,B$1,FALSE),REF!$AI:$AJ,2,FALSE),IF($A$75="Produits finis d'equipement industriel",VLOOKUP(VLOOKUP($A85,OUTIL!$BQ:$BV,B$1,FALSE),REF!$W:$X,2,FALSE),"Ahmadovitch")))))))))</f>
        <v>Produits chimiques</v>
      </c>
      <c r="C85" s="5">
        <f>ROUND(IF($A$75="Alimentation, boissons et tabacs",VLOOKUP($A85,OUTIL!$E:$J,C$1,FALSE),IF($A$75="Demi produits",VLOOKUP($A85,OUTIL!$M:$R,C$1,FALSE),IF($A$75="Energie  et  lubrifiants",VLOOKUP($A85,OUTIL!$U:$Z,C$1,FALSE),IF($A$75="Or industriel",VLOOKUP($A85,OUTIL!$AC:$AH,C$1,FALSE),IF($A$75="Produits bruts d'origine animale et vegetale",VLOOKUP($A85,OUTIL!$AK:$AP,C$1,FALSE),IF($A$75="Produits bruts d'origine minerale",VLOOKUP($A85,OUTIL!$AS:$AX,C$1,FALSE),IF($A$75="Produits finis de consommation",VLOOKUP($A85,OUTIL!$BA:$BF,C$1,FALSE),IF($A$75="Produits finis d'equipement agricole",VLOOKUP($A85,OUTIL!$BI:$BN,C$1,FALSE),IF($A$75="Produits finis d'equipement industriel",VLOOKUP($A85,OUTIL!$BQ:$BV,C$1,FALSE),"Ahmadovitch")))))))))/1000,0)</f>
        <v>11752</v>
      </c>
      <c r="D85" s="5">
        <f>ROUND(IF($A$75="Alimentation, boissons et tabacs",VLOOKUP($A85,OUTIL!$E:$J,D$1,FALSE),IF($A$75="Demi produits",VLOOKUP($A85,OUTIL!$M:$R,D$1,FALSE),IF($A$75="Energie  et  lubrifiants",VLOOKUP($A85,OUTIL!$U:$Z,D$1,FALSE),IF($A$75="Or industriel",VLOOKUP($A85,OUTIL!$AC:$AH,D$1,FALSE),IF($A$75="Produits bruts d'origine animale et vegetale",VLOOKUP($A85,OUTIL!$AK:$AP,D$1,FALSE),IF($A$75="Produits bruts d'origine minerale",VLOOKUP($A85,OUTIL!$AS:$AX,D$1,FALSE),IF($A$75="Produits finis de consommation",VLOOKUP($A85,OUTIL!$BA:$BF,D$1,FALSE),IF($A$75="Produits finis d'equipement agricole",VLOOKUP($A85,OUTIL!$BI:$BN,D$1,FALSE),IF($A$75="Produits finis d'equipement industriel",VLOOKUP($A85,OUTIL!$BQ:$BV,D$1,FALSE),"Ahmadovitch")))))))))/1000,0)</f>
        <v>382489</v>
      </c>
      <c r="E85" s="5">
        <f>ROUND(IF($A$75="Alimentation, boissons et tabacs",VLOOKUP($A85,OUTIL!$E:$J,E$1,FALSE),IF($A$75="Demi produits",VLOOKUP($A85,OUTIL!$M:$R,E$1,FALSE),IF($A$75="Energie  et  lubrifiants",VLOOKUP($A85,OUTIL!$U:$Z,E$1,FALSE),IF($A$75="Or industriel",VLOOKUP($A85,OUTIL!$AC:$AH,E$1,FALSE),IF($A$75="Produits bruts d'origine animale et vegetale",VLOOKUP($A85,OUTIL!$AK:$AP,E$1,FALSE),IF($A$75="Produits bruts d'origine minerale",VLOOKUP($A85,OUTIL!$AS:$AX,E$1,FALSE),IF($A$75="Produits finis de consommation",VLOOKUP($A85,OUTIL!$BA:$BF,E$1,FALSE),IF($A$75="Produits finis d'equipement agricole",VLOOKUP($A85,OUTIL!$BI:$BN,E$1,FALSE),IF($A$75="Produits finis d'equipement industriel",VLOOKUP($A85,OUTIL!$BQ:$BV,E$1,FALSE),"Ahmadovitch")))))))))/1000,0)</f>
        <v>12884</v>
      </c>
      <c r="F85" s="5">
        <f>ROUND(IF($A$75="Alimentation, boissons et tabacs",VLOOKUP($A85,OUTIL!$E:$J,F$1,FALSE),IF($A$75="Demi produits",VLOOKUP($A85,OUTIL!$M:$R,F$1,FALSE),IF($A$75="Energie  et  lubrifiants",VLOOKUP($A85,OUTIL!$U:$Z,F$1,FALSE),IF($A$75="Or industriel",VLOOKUP($A85,OUTIL!$AC:$AH,F$1,FALSE),IF($A$75="Produits bruts d'origine animale et vegetale",VLOOKUP($A85,OUTIL!$AK:$AP,F$1,FALSE),IF($A$75="Produits bruts d'origine minerale",VLOOKUP($A85,OUTIL!$AS:$AX,F$1,FALSE),IF($A$75="Produits finis de consommation",VLOOKUP($A85,OUTIL!$BA:$BF,F$1,FALSE),IF($A$75="Produits finis d'equipement agricole",VLOOKUP($A85,OUTIL!$BI:$BN,F$1,FALSE),IF($A$75="Produits finis d'equipement industriel",VLOOKUP($A85,OUTIL!$BQ:$BV,F$1,FALSE),"Ahmadovitch")))))))))/1000,0)</f>
        <v>245900</v>
      </c>
      <c r="J85" s="4"/>
      <c r="K85" s="4"/>
      <c r="L85" s="4"/>
      <c r="M85" s="4"/>
    </row>
    <row r="86" spans="1:13" ht="16.5" x14ac:dyDescent="0.3">
      <c r="A86">
        <v>11</v>
      </c>
      <c r="B86" s="5" t="str">
        <f>IF($A$75="Alimentation, boissons et tabacs",VLOOKUP(VLOOKUP($A86,OUTIL!$E:$J,B$1,FALSE),REF!$K:$L,2,FALSE),IF($A$75="Demi produits",VLOOKUP(VLOOKUP($A86,OUTIL!$M:$R,B$1,FALSE),REF!$N:$O,2,FALSE),IF($A$75="Energie  et  lubrifiants",VLOOKUP(VLOOKUP($A86,OUTIL!$U:$Z,B$1,FALSE),REF!$Z:$AA,2,FALSE),IF($A$75="Or industriel",VLOOKUP(VLOOKUP($A86,OUTIL!$AC:$AH,B$1,FALSE),REF!$AC:$AD,2,FALSE),IF($A$75="Produits bruts d'origine animale et vegetale",VLOOKUP(VLOOKUP($A86,OUTIL!$AK:$AP,B$1,FALSE),REF!$Q:$R,2,FALSE),IF($A$75="Produits bruts d'origine minerale",VLOOKUP(VLOOKUP($A86,OUTIL!$AS:$AX,B$1,FALSE),REF!$AF:$AG,2,FALSE),IF($A$75="Produits finis de consommation",VLOOKUP(VLOOKUP($A86,OUTIL!$BA:$BF,B$1,FALSE),REF!$T:$U,2,FALSE),IF($A$75="Produits finis d'equipement agricole",VLOOKUP(VLOOKUP($A86,OUTIL!$BI:$BN,B$1,FALSE),REF!$AI:$AJ,2,FALSE),IF($A$75="Produits finis d'equipement industriel",VLOOKUP(VLOOKUP($A86,OUTIL!$BQ:$BV,B$1,FALSE),REF!$W:$X,2,FALSE),"Ahmadovitch")))))))))</f>
        <v>Papiers et cartons; ouvrages divers en papiers et cartons</v>
      </c>
      <c r="C86" s="5">
        <f>ROUND(IF($A$75="Alimentation, boissons et tabacs",VLOOKUP($A86,OUTIL!$E:$J,C$1,FALSE),IF($A$75="Demi produits",VLOOKUP($A86,OUTIL!$M:$R,C$1,FALSE),IF($A$75="Energie  et  lubrifiants",VLOOKUP($A86,OUTIL!$U:$Z,C$1,FALSE),IF($A$75="Or industriel",VLOOKUP($A86,OUTIL!$AC:$AH,C$1,FALSE),IF($A$75="Produits bruts d'origine animale et vegetale",VLOOKUP($A86,OUTIL!$AK:$AP,C$1,FALSE),IF($A$75="Produits bruts d'origine minerale",VLOOKUP($A86,OUTIL!$AS:$AX,C$1,FALSE),IF($A$75="Produits finis de consommation",VLOOKUP($A86,OUTIL!$BA:$BF,C$1,FALSE),IF($A$75="Produits finis d'equipement agricole",VLOOKUP($A86,OUTIL!$BI:$BN,C$1,FALSE),IF($A$75="Produits finis d'equipement industriel",VLOOKUP($A86,OUTIL!$BQ:$BV,C$1,FALSE),"Ahmadovitch")))))))))/1000,0)</f>
        <v>20382</v>
      </c>
      <c r="D86" s="5">
        <f>ROUND(IF($A$75="Alimentation, boissons et tabacs",VLOOKUP($A86,OUTIL!$E:$J,D$1,FALSE),IF($A$75="Demi produits",VLOOKUP($A86,OUTIL!$M:$R,D$1,FALSE),IF($A$75="Energie  et  lubrifiants",VLOOKUP($A86,OUTIL!$U:$Z,D$1,FALSE),IF($A$75="Or industriel",VLOOKUP($A86,OUTIL!$AC:$AH,D$1,FALSE),IF($A$75="Produits bruts d'origine animale et vegetale",VLOOKUP($A86,OUTIL!$AK:$AP,D$1,FALSE),IF($A$75="Produits bruts d'origine minerale",VLOOKUP($A86,OUTIL!$AS:$AX,D$1,FALSE),IF($A$75="Produits finis de consommation",VLOOKUP($A86,OUTIL!$BA:$BF,D$1,FALSE),IF($A$75="Produits finis d'equipement agricole",VLOOKUP($A86,OUTIL!$BI:$BN,D$1,FALSE),IF($A$75="Produits finis d'equipement industriel",VLOOKUP($A86,OUTIL!$BQ:$BV,D$1,FALSE),"Ahmadovitch")))))))))/1000,0)</f>
        <v>349519</v>
      </c>
      <c r="E86" s="5">
        <f>ROUND(IF($A$75="Alimentation, boissons et tabacs",VLOOKUP($A86,OUTIL!$E:$J,E$1,FALSE),IF($A$75="Demi produits",VLOOKUP($A86,OUTIL!$M:$R,E$1,FALSE),IF($A$75="Energie  et  lubrifiants",VLOOKUP($A86,OUTIL!$U:$Z,E$1,FALSE),IF($A$75="Or industriel",VLOOKUP($A86,OUTIL!$AC:$AH,E$1,FALSE),IF($A$75="Produits bruts d'origine animale et vegetale",VLOOKUP($A86,OUTIL!$AK:$AP,E$1,FALSE),IF($A$75="Produits bruts d'origine minerale",VLOOKUP($A86,OUTIL!$AS:$AX,E$1,FALSE),IF($A$75="Produits finis de consommation",VLOOKUP($A86,OUTIL!$BA:$BF,E$1,FALSE),IF($A$75="Produits finis d'equipement agricole",VLOOKUP($A86,OUTIL!$BI:$BN,E$1,FALSE),IF($A$75="Produits finis d'equipement industriel",VLOOKUP($A86,OUTIL!$BQ:$BV,E$1,FALSE),"Ahmadovitch")))))))))/1000,0)</f>
        <v>21903</v>
      </c>
      <c r="F86" s="5">
        <f>ROUND(IF($A$75="Alimentation, boissons et tabacs",VLOOKUP($A86,OUTIL!$E:$J,F$1,FALSE),IF($A$75="Demi produits",VLOOKUP($A86,OUTIL!$M:$R,F$1,FALSE),IF($A$75="Energie  et  lubrifiants",VLOOKUP($A86,OUTIL!$U:$Z,F$1,FALSE),IF($A$75="Or industriel",VLOOKUP($A86,OUTIL!$AC:$AH,F$1,FALSE),IF($A$75="Produits bruts d'origine animale et vegetale",VLOOKUP($A86,OUTIL!$AK:$AP,F$1,FALSE),IF($A$75="Produits bruts d'origine minerale",VLOOKUP($A86,OUTIL!$AS:$AX,F$1,FALSE),IF($A$75="Produits finis de consommation",VLOOKUP($A86,OUTIL!$BA:$BF,F$1,FALSE),IF($A$75="Produits finis d'equipement agricole",VLOOKUP($A86,OUTIL!$BI:$BN,F$1,FALSE),IF($A$75="Produits finis d'equipement industriel",VLOOKUP($A86,OUTIL!$BQ:$BV,F$1,FALSE),"Ahmadovitch")))))))))/1000,0)</f>
        <v>329725</v>
      </c>
      <c r="J86" s="4"/>
      <c r="K86" s="4"/>
      <c r="L86" s="4"/>
      <c r="M86" s="4"/>
    </row>
    <row r="87" spans="1:13" ht="16.5" x14ac:dyDescent="0.3">
      <c r="A87">
        <v>12</v>
      </c>
      <c r="B87" s="5" t="str">
        <f>IF($A$75="Alimentation, boissons et tabacs",VLOOKUP(VLOOKUP($A87,OUTIL!$E:$J,B$1,FALSE),REF!$K:$L,2,FALSE),IF($A$75="Demi produits",VLOOKUP(VLOOKUP($A87,OUTIL!$M:$R,B$1,FALSE),REF!$N:$O,2,FALSE),IF($A$75="Energie  et  lubrifiants",VLOOKUP(VLOOKUP($A87,OUTIL!$U:$Z,B$1,FALSE),REF!$Z:$AA,2,FALSE),IF($A$75="Or industriel",VLOOKUP(VLOOKUP($A87,OUTIL!$AC:$AH,B$1,FALSE),REF!$AC:$AD,2,FALSE),IF($A$75="Produits bruts d'origine animale et vegetale",VLOOKUP(VLOOKUP($A87,OUTIL!$AK:$AP,B$1,FALSE),REF!$Q:$R,2,FALSE),IF($A$75="Produits bruts d'origine minerale",VLOOKUP(VLOOKUP($A87,OUTIL!$AS:$AX,B$1,FALSE),REF!$AF:$AG,2,FALSE),IF($A$75="Produits finis de consommation",VLOOKUP(VLOOKUP($A87,OUTIL!$BA:$BF,B$1,FALSE),REF!$T:$U,2,FALSE),IF($A$75="Produits finis d'equipement agricole",VLOOKUP(VLOOKUP($A87,OUTIL!$BI:$BN,B$1,FALSE),REF!$AI:$AJ,2,FALSE),IF($A$75="Produits finis d'equipement industriel",VLOOKUP(VLOOKUP($A87,OUTIL!$BQ:$BV,B$1,FALSE),REF!$W:$X,2,FALSE),"Ahmadovitch")))))))))</f>
        <v>Matières plastiques et ouvrages divers en plastique</v>
      </c>
      <c r="C87" s="5">
        <f>ROUND(IF($A$75="Alimentation, boissons et tabacs",VLOOKUP($A87,OUTIL!$E:$J,C$1,FALSE),IF($A$75="Demi produits",VLOOKUP($A87,OUTIL!$M:$R,C$1,FALSE),IF($A$75="Energie  et  lubrifiants",VLOOKUP($A87,OUTIL!$U:$Z,C$1,FALSE),IF($A$75="Or industriel",VLOOKUP($A87,OUTIL!$AC:$AH,C$1,FALSE),IF($A$75="Produits bruts d'origine animale et vegetale",VLOOKUP($A87,OUTIL!$AK:$AP,C$1,FALSE),IF($A$75="Produits bruts d'origine minerale",VLOOKUP($A87,OUTIL!$AS:$AX,C$1,FALSE),IF($A$75="Produits finis de consommation",VLOOKUP($A87,OUTIL!$BA:$BF,C$1,FALSE),IF($A$75="Produits finis d'equipement agricole",VLOOKUP($A87,OUTIL!$BI:$BN,C$1,FALSE),IF($A$75="Produits finis d'equipement industriel",VLOOKUP($A87,OUTIL!$BQ:$BV,C$1,FALSE),"Ahmadovitch")))))))))/1000,0)</f>
        <v>16399</v>
      </c>
      <c r="D87" s="5">
        <f>ROUND(IF($A$75="Alimentation, boissons et tabacs",VLOOKUP($A87,OUTIL!$E:$J,D$1,FALSE),IF($A$75="Demi produits",VLOOKUP($A87,OUTIL!$M:$R,D$1,FALSE),IF($A$75="Energie  et  lubrifiants",VLOOKUP($A87,OUTIL!$U:$Z,D$1,FALSE),IF($A$75="Or industriel",VLOOKUP($A87,OUTIL!$AC:$AH,D$1,FALSE),IF($A$75="Produits bruts d'origine animale et vegetale",VLOOKUP($A87,OUTIL!$AK:$AP,D$1,FALSE),IF($A$75="Produits bruts d'origine minerale",VLOOKUP($A87,OUTIL!$AS:$AX,D$1,FALSE),IF($A$75="Produits finis de consommation",VLOOKUP($A87,OUTIL!$BA:$BF,D$1,FALSE),IF($A$75="Produits finis d'equipement agricole",VLOOKUP($A87,OUTIL!$BI:$BN,D$1,FALSE),IF($A$75="Produits finis d'equipement industriel",VLOOKUP($A87,OUTIL!$BQ:$BV,D$1,FALSE),"Ahmadovitch")))))))))/1000,0)</f>
        <v>291570</v>
      </c>
      <c r="E87" s="5">
        <f>ROUND(IF($A$75="Alimentation, boissons et tabacs",VLOOKUP($A87,OUTIL!$E:$J,E$1,FALSE),IF($A$75="Demi produits",VLOOKUP($A87,OUTIL!$M:$R,E$1,FALSE),IF($A$75="Energie  et  lubrifiants",VLOOKUP($A87,OUTIL!$U:$Z,E$1,FALSE),IF($A$75="Or industriel",VLOOKUP($A87,OUTIL!$AC:$AH,E$1,FALSE),IF($A$75="Produits bruts d'origine animale et vegetale",VLOOKUP($A87,OUTIL!$AK:$AP,E$1,FALSE),IF($A$75="Produits bruts d'origine minerale",VLOOKUP($A87,OUTIL!$AS:$AX,E$1,FALSE),IF($A$75="Produits finis de consommation",VLOOKUP($A87,OUTIL!$BA:$BF,E$1,FALSE),IF($A$75="Produits finis d'equipement agricole",VLOOKUP($A87,OUTIL!$BI:$BN,E$1,FALSE),IF($A$75="Produits finis d'equipement industriel",VLOOKUP($A87,OUTIL!$BQ:$BV,E$1,FALSE),"Ahmadovitch")))))))))/1000,0)</f>
        <v>12481</v>
      </c>
      <c r="F87" s="5">
        <f>ROUND(IF($A$75="Alimentation, boissons et tabacs",VLOOKUP($A87,OUTIL!$E:$J,F$1,FALSE),IF($A$75="Demi produits",VLOOKUP($A87,OUTIL!$M:$R,F$1,FALSE),IF($A$75="Energie  et  lubrifiants",VLOOKUP($A87,OUTIL!$U:$Z,F$1,FALSE),IF($A$75="Or industriel",VLOOKUP($A87,OUTIL!$AC:$AH,F$1,FALSE),IF($A$75="Produits bruts d'origine animale et vegetale",VLOOKUP($A87,OUTIL!$AK:$AP,F$1,FALSE),IF($A$75="Produits bruts d'origine minerale",VLOOKUP($A87,OUTIL!$AS:$AX,F$1,FALSE),IF($A$75="Produits finis de consommation",VLOOKUP($A87,OUTIL!$BA:$BF,F$1,FALSE),IF($A$75="Produits finis d'equipement agricole",VLOOKUP($A87,OUTIL!$BI:$BN,F$1,FALSE),IF($A$75="Produits finis d'equipement industriel",VLOOKUP($A87,OUTIL!$BQ:$BV,F$1,FALSE),"Ahmadovitch")))))))))/1000,0)</f>
        <v>238974</v>
      </c>
      <c r="J87" s="4"/>
      <c r="K87" s="4"/>
      <c r="L87" s="4"/>
      <c r="M87" s="4"/>
    </row>
    <row r="88" spans="1:13" ht="16.5" x14ac:dyDescent="0.3">
      <c r="A88">
        <v>13</v>
      </c>
      <c r="B88" s="5" t="str">
        <f>IF($A$75="Alimentation, boissons et tabacs",VLOOKUP(VLOOKUP($A88,OUTIL!$E:$J,B$1,FALSE),REF!$K:$L,2,FALSE),IF($A$75="Demi produits",VLOOKUP(VLOOKUP($A88,OUTIL!$M:$R,B$1,FALSE),REF!$N:$O,2,FALSE),IF($A$75="Energie  et  lubrifiants",VLOOKUP(VLOOKUP($A88,OUTIL!$U:$Z,B$1,FALSE),REF!$Z:$AA,2,FALSE),IF($A$75="Or industriel",VLOOKUP(VLOOKUP($A88,OUTIL!$AC:$AH,B$1,FALSE),REF!$AC:$AD,2,FALSE),IF($A$75="Produits bruts d'origine animale et vegetale",VLOOKUP(VLOOKUP($A88,OUTIL!$AK:$AP,B$1,FALSE),REF!$Q:$R,2,FALSE),IF($A$75="Produits bruts d'origine minerale",VLOOKUP(VLOOKUP($A88,OUTIL!$AS:$AX,B$1,FALSE),REF!$AF:$AG,2,FALSE),IF($A$75="Produits finis de consommation",VLOOKUP(VLOOKUP($A88,OUTIL!$BA:$BF,B$1,FALSE),REF!$T:$U,2,FALSE),IF($A$75="Produits finis d'equipement agricole",VLOOKUP(VLOOKUP($A88,OUTIL!$BI:$BN,B$1,FALSE),REF!$AI:$AJ,2,FALSE),IF($A$75="Produits finis d'equipement industriel",VLOOKUP(VLOOKUP($A88,OUTIL!$BQ:$BV,B$1,FALSE),REF!$W:$X,2,FALSE),"Ahmadovitch")))))))))</f>
        <v>Aluminium brut, déchets et poudres d'aluminium</v>
      </c>
      <c r="C88" s="5">
        <f>ROUND(IF($A$75="Alimentation, boissons et tabacs",VLOOKUP($A88,OUTIL!$E:$J,C$1,FALSE),IF($A$75="Demi produits",VLOOKUP($A88,OUTIL!$M:$R,C$1,FALSE),IF($A$75="Energie  et  lubrifiants",VLOOKUP($A88,OUTIL!$U:$Z,C$1,FALSE),IF($A$75="Or industriel",VLOOKUP($A88,OUTIL!$AC:$AH,C$1,FALSE),IF($A$75="Produits bruts d'origine animale et vegetale",VLOOKUP($A88,OUTIL!$AK:$AP,C$1,FALSE),IF($A$75="Produits bruts d'origine minerale",VLOOKUP($A88,OUTIL!$AS:$AX,C$1,FALSE),IF($A$75="Produits finis de consommation",VLOOKUP($A88,OUTIL!$BA:$BF,C$1,FALSE),IF($A$75="Produits finis d'equipement agricole",VLOOKUP($A88,OUTIL!$BI:$BN,C$1,FALSE),IF($A$75="Produits finis d'equipement industriel",VLOOKUP($A88,OUTIL!$BQ:$BV,C$1,FALSE),"Ahmadovitch")))))))))/1000,0)</f>
        <v>9706</v>
      </c>
      <c r="D88" s="5">
        <f>ROUND(IF($A$75="Alimentation, boissons et tabacs",VLOOKUP($A88,OUTIL!$E:$J,D$1,FALSE),IF($A$75="Demi produits",VLOOKUP($A88,OUTIL!$M:$R,D$1,FALSE),IF($A$75="Energie  et  lubrifiants",VLOOKUP($A88,OUTIL!$U:$Z,D$1,FALSE),IF($A$75="Or industriel",VLOOKUP($A88,OUTIL!$AC:$AH,D$1,FALSE),IF($A$75="Produits bruts d'origine animale et vegetale",VLOOKUP($A88,OUTIL!$AK:$AP,D$1,FALSE),IF($A$75="Produits bruts d'origine minerale",VLOOKUP($A88,OUTIL!$AS:$AX,D$1,FALSE),IF($A$75="Produits finis de consommation",VLOOKUP($A88,OUTIL!$BA:$BF,D$1,FALSE),IF($A$75="Produits finis d'equipement agricole",VLOOKUP($A88,OUTIL!$BI:$BN,D$1,FALSE),IF($A$75="Produits finis d'equipement industriel",VLOOKUP($A88,OUTIL!$BQ:$BV,D$1,FALSE),"Ahmadovitch")))))))))/1000,0)</f>
        <v>232113</v>
      </c>
      <c r="E88" s="5">
        <f>ROUND(IF($A$75="Alimentation, boissons et tabacs",VLOOKUP($A88,OUTIL!$E:$J,E$1,FALSE),IF($A$75="Demi produits",VLOOKUP($A88,OUTIL!$M:$R,E$1,FALSE),IF($A$75="Energie  et  lubrifiants",VLOOKUP($A88,OUTIL!$U:$Z,E$1,FALSE),IF($A$75="Or industriel",VLOOKUP($A88,OUTIL!$AC:$AH,E$1,FALSE),IF($A$75="Produits bruts d'origine animale et vegetale",VLOOKUP($A88,OUTIL!$AK:$AP,E$1,FALSE),IF($A$75="Produits bruts d'origine minerale",VLOOKUP($A88,OUTIL!$AS:$AX,E$1,FALSE),IF($A$75="Produits finis de consommation",VLOOKUP($A88,OUTIL!$BA:$BF,E$1,FALSE),IF($A$75="Produits finis d'equipement agricole",VLOOKUP($A88,OUTIL!$BI:$BN,E$1,FALSE),IF($A$75="Produits finis d'equipement industriel",VLOOKUP($A88,OUTIL!$BQ:$BV,E$1,FALSE),"Ahmadovitch")))))))))/1000,0)</f>
        <v>7345</v>
      </c>
      <c r="F88" s="5">
        <f>ROUND(IF($A$75="Alimentation, boissons et tabacs",VLOOKUP($A88,OUTIL!$E:$J,F$1,FALSE),IF($A$75="Demi produits",VLOOKUP($A88,OUTIL!$M:$R,F$1,FALSE),IF($A$75="Energie  et  lubrifiants",VLOOKUP($A88,OUTIL!$U:$Z,F$1,FALSE),IF($A$75="Or industriel",VLOOKUP($A88,OUTIL!$AC:$AH,F$1,FALSE),IF($A$75="Produits bruts d'origine animale et vegetale",VLOOKUP($A88,OUTIL!$AK:$AP,F$1,FALSE),IF($A$75="Produits bruts d'origine minerale",VLOOKUP($A88,OUTIL!$AS:$AX,F$1,FALSE),IF($A$75="Produits finis de consommation",VLOOKUP($A88,OUTIL!$BA:$BF,F$1,FALSE),IF($A$75="Produits finis d'equipement agricole",VLOOKUP($A88,OUTIL!$BI:$BN,F$1,FALSE),IF($A$75="Produits finis d'equipement industriel",VLOOKUP($A88,OUTIL!$BQ:$BV,F$1,FALSE),"Ahmadovitch")))))))))/1000,0)</f>
        <v>159538</v>
      </c>
      <c r="J88" s="4"/>
      <c r="K88" s="4"/>
      <c r="L88" s="4"/>
      <c r="M88" s="4"/>
    </row>
    <row r="89" spans="1:13" ht="16.5" x14ac:dyDescent="0.3">
      <c r="A89">
        <v>14</v>
      </c>
      <c r="B89" s="5" t="str">
        <f>IF($A$75="Alimentation, boissons et tabacs",VLOOKUP(VLOOKUP($A89,OUTIL!$E:$J,B$1,FALSE),REF!$K:$L,2,FALSE),IF($A$75="Demi produits",VLOOKUP(VLOOKUP($A89,OUTIL!$M:$R,B$1,FALSE),REF!$N:$O,2,FALSE),IF($A$75="Energie  et  lubrifiants",VLOOKUP(VLOOKUP($A89,OUTIL!$U:$Z,B$1,FALSE),REF!$Z:$AA,2,FALSE),IF($A$75="Or industriel",VLOOKUP(VLOOKUP($A89,OUTIL!$AC:$AH,B$1,FALSE),REF!$AC:$AD,2,FALSE),IF($A$75="Produits bruts d'origine animale et vegetale",VLOOKUP(VLOOKUP($A89,OUTIL!$AK:$AP,B$1,FALSE),REF!$Q:$R,2,FALSE),IF($A$75="Produits bruts d'origine minerale",VLOOKUP(VLOOKUP($A89,OUTIL!$AS:$AX,B$1,FALSE),REF!$AF:$AG,2,FALSE),IF($A$75="Produits finis de consommation",VLOOKUP(VLOOKUP($A89,OUTIL!$BA:$BF,B$1,FALSE),REF!$T:$U,2,FALSE),IF($A$75="Produits finis d'equipement agricole",VLOOKUP(VLOOKUP($A89,OUTIL!$BI:$BN,B$1,FALSE),REF!$AI:$AJ,2,FALSE),IF($A$75="Produits finis d'equipement industriel",VLOOKUP(VLOOKUP($A89,OUTIL!$BQ:$BV,B$1,FALSE),REF!$W:$X,2,FALSE),"Ahmadovitch")))))))))</f>
        <v>Ouvrages en pierres, platre, ciment, ou en matières similaires</v>
      </c>
      <c r="C89" s="5">
        <f>ROUND(IF($A$75="Alimentation, boissons et tabacs",VLOOKUP($A89,OUTIL!$E:$J,C$1,FALSE),IF($A$75="Demi produits",VLOOKUP($A89,OUTIL!$M:$R,C$1,FALSE),IF($A$75="Energie  et  lubrifiants",VLOOKUP($A89,OUTIL!$U:$Z,C$1,FALSE),IF($A$75="Or industriel",VLOOKUP($A89,OUTIL!$AC:$AH,C$1,FALSE),IF($A$75="Produits bruts d'origine animale et vegetale",VLOOKUP($A89,OUTIL!$AK:$AP,C$1,FALSE),IF($A$75="Produits bruts d'origine minerale",VLOOKUP($A89,OUTIL!$AS:$AX,C$1,FALSE),IF($A$75="Produits finis de consommation",VLOOKUP($A89,OUTIL!$BA:$BF,C$1,FALSE),IF($A$75="Produits finis d'equipement agricole",VLOOKUP($A89,OUTIL!$BI:$BN,C$1,FALSE),IF($A$75="Produits finis d'equipement industriel",VLOOKUP($A89,OUTIL!$BQ:$BV,C$1,FALSE),"Ahmadovitch")))))))))/1000,0)</f>
        <v>16952</v>
      </c>
      <c r="D89" s="5">
        <f>ROUND(IF($A$75="Alimentation, boissons et tabacs",VLOOKUP($A89,OUTIL!$E:$J,D$1,FALSE),IF($A$75="Demi produits",VLOOKUP($A89,OUTIL!$M:$R,D$1,FALSE),IF($A$75="Energie  et  lubrifiants",VLOOKUP($A89,OUTIL!$U:$Z,D$1,FALSE),IF($A$75="Or industriel",VLOOKUP($A89,OUTIL!$AC:$AH,D$1,FALSE),IF($A$75="Produits bruts d'origine animale et vegetale",VLOOKUP($A89,OUTIL!$AK:$AP,D$1,FALSE),IF($A$75="Produits bruts d'origine minerale",VLOOKUP($A89,OUTIL!$AS:$AX,D$1,FALSE),IF($A$75="Produits finis de consommation",VLOOKUP($A89,OUTIL!$BA:$BF,D$1,FALSE),IF($A$75="Produits finis d'equipement agricole",VLOOKUP($A89,OUTIL!$BI:$BN,D$1,FALSE),IF($A$75="Produits finis d'equipement industriel",VLOOKUP($A89,OUTIL!$BQ:$BV,D$1,FALSE),"Ahmadovitch")))))))))/1000,0)</f>
        <v>218075</v>
      </c>
      <c r="E89" s="5">
        <f>ROUND(IF($A$75="Alimentation, boissons et tabacs",VLOOKUP($A89,OUTIL!$E:$J,E$1,FALSE),IF($A$75="Demi produits",VLOOKUP($A89,OUTIL!$M:$R,E$1,FALSE),IF($A$75="Energie  et  lubrifiants",VLOOKUP($A89,OUTIL!$U:$Z,E$1,FALSE),IF($A$75="Or industriel",VLOOKUP($A89,OUTIL!$AC:$AH,E$1,FALSE),IF($A$75="Produits bruts d'origine animale et vegetale",VLOOKUP($A89,OUTIL!$AK:$AP,E$1,FALSE),IF($A$75="Produits bruts d'origine minerale",VLOOKUP($A89,OUTIL!$AS:$AX,E$1,FALSE),IF($A$75="Produits finis de consommation",VLOOKUP($A89,OUTIL!$BA:$BF,E$1,FALSE),IF($A$75="Produits finis d'equipement agricole",VLOOKUP($A89,OUTIL!$BI:$BN,E$1,FALSE),IF($A$75="Produits finis d'equipement industriel",VLOOKUP($A89,OUTIL!$BQ:$BV,E$1,FALSE),"Ahmadovitch")))))))))/1000,0)</f>
        <v>14922</v>
      </c>
      <c r="F89" s="5">
        <f>ROUND(IF($A$75="Alimentation, boissons et tabacs",VLOOKUP($A89,OUTIL!$E:$J,F$1,FALSE),IF($A$75="Demi produits",VLOOKUP($A89,OUTIL!$M:$R,F$1,FALSE),IF($A$75="Energie  et  lubrifiants",VLOOKUP($A89,OUTIL!$U:$Z,F$1,FALSE),IF($A$75="Or industriel",VLOOKUP($A89,OUTIL!$AC:$AH,F$1,FALSE),IF($A$75="Produits bruts d'origine animale et vegetale",VLOOKUP($A89,OUTIL!$AK:$AP,F$1,FALSE),IF($A$75="Produits bruts d'origine minerale",VLOOKUP($A89,OUTIL!$AS:$AX,F$1,FALSE),IF($A$75="Produits finis de consommation",VLOOKUP($A89,OUTIL!$BA:$BF,F$1,FALSE),IF($A$75="Produits finis d'equipement agricole",VLOOKUP($A89,OUTIL!$BI:$BN,F$1,FALSE),IF($A$75="Produits finis d'equipement industriel",VLOOKUP($A89,OUTIL!$BQ:$BV,F$1,FALSE),"Ahmadovitch")))))))))/1000,0)</f>
        <v>199065</v>
      </c>
      <c r="G89" s="4"/>
      <c r="H89" s="4"/>
      <c r="I89" s="4"/>
      <c r="J89" s="4"/>
      <c r="K89" s="4"/>
      <c r="L89" s="4"/>
      <c r="M89" s="4"/>
    </row>
    <row r="90" spans="1:13" ht="16.5" x14ac:dyDescent="0.3">
      <c r="A90">
        <v>15</v>
      </c>
      <c r="B90" s="5" t="str">
        <f>IF($A$75="Alimentation, boissons et tabacs",VLOOKUP(VLOOKUP($A90,OUTIL!$E:$J,B$1,FALSE),REF!$K:$L,2,FALSE),IF($A$75="Demi produits",VLOOKUP(VLOOKUP($A90,OUTIL!$M:$R,B$1,FALSE),REF!$N:$O,2,FALSE),IF($A$75="Energie  et  lubrifiants",VLOOKUP(VLOOKUP($A90,OUTIL!$U:$Z,B$1,FALSE),REF!$Z:$AA,2,FALSE),IF($A$75="Or industriel",VLOOKUP(VLOOKUP($A90,OUTIL!$AC:$AH,B$1,FALSE),REF!$AC:$AD,2,FALSE),IF($A$75="Produits bruts d'origine animale et vegetale",VLOOKUP(VLOOKUP($A90,OUTIL!$AK:$AP,B$1,FALSE),REF!$Q:$R,2,FALSE),IF($A$75="Produits bruts d'origine minerale",VLOOKUP(VLOOKUP($A90,OUTIL!$AS:$AX,B$1,FALSE),REF!$AF:$AG,2,FALSE),IF($A$75="Produits finis de consommation",VLOOKUP(VLOOKUP($A90,OUTIL!$BA:$BF,B$1,FALSE),REF!$T:$U,2,FALSE),IF($A$75="Produits finis d'equipement agricole",VLOOKUP(VLOOKUP($A90,OUTIL!$BI:$BN,B$1,FALSE),REF!$AI:$AJ,2,FALSE),IF($A$75="Produits finis d'equipement industriel",VLOOKUP(VLOOKUP($A90,OUTIL!$BQ:$BV,B$1,FALSE),REF!$W:$X,2,FALSE),"Ahmadovitch")))))))))</f>
        <v>Parties de chaussures</v>
      </c>
      <c r="C90" s="5">
        <f>ROUND(IF($A$75="Alimentation, boissons et tabacs",VLOOKUP($A90,OUTIL!$E:$J,C$1,FALSE),IF($A$75="Demi produits",VLOOKUP($A90,OUTIL!$M:$R,C$1,FALSE),IF($A$75="Energie  et  lubrifiants",VLOOKUP($A90,OUTIL!$U:$Z,C$1,FALSE),IF($A$75="Or industriel",VLOOKUP($A90,OUTIL!$AC:$AH,C$1,FALSE),IF($A$75="Produits bruts d'origine animale et vegetale",VLOOKUP($A90,OUTIL!$AK:$AP,C$1,FALSE),IF($A$75="Produits bruts d'origine minerale",VLOOKUP($A90,OUTIL!$AS:$AX,C$1,FALSE),IF($A$75="Produits finis de consommation",VLOOKUP($A90,OUTIL!$BA:$BF,C$1,FALSE),IF($A$75="Produits finis d'equipement agricole",VLOOKUP($A90,OUTIL!$BI:$BN,C$1,FALSE),IF($A$75="Produits finis d'equipement industriel",VLOOKUP($A90,OUTIL!$BQ:$BV,C$1,FALSE),"Ahmadovitch")))))))))/1000,0)</f>
        <v>943</v>
      </c>
      <c r="D90" s="5">
        <f>ROUND(IF($A$75="Alimentation, boissons et tabacs",VLOOKUP($A90,OUTIL!$E:$J,D$1,FALSE),IF($A$75="Demi produits",VLOOKUP($A90,OUTIL!$M:$R,D$1,FALSE),IF($A$75="Energie  et  lubrifiants",VLOOKUP($A90,OUTIL!$U:$Z,D$1,FALSE),IF($A$75="Or industriel",VLOOKUP($A90,OUTIL!$AC:$AH,D$1,FALSE),IF($A$75="Produits bruts d'origine animale et vegetale",VLOOKUP($A90,OUTIL!$AK:$AP,D$1,FALSE),IF($A$75="Produits bruts d'origine minerale",VLOOKUP($A90,OUTIL!$AS:$AX,D$1,FALSE),IF($A$75="Produits finis de consommation",VLOOKUP($A90,OUTIL!$BA:$BF,D$1,FALSE),IF($A$75="Produits finis d'equipement agricole",VLOOKUP($A90,OUTIL!$BI:$BN,D$1,FALSE),IF($A$75="Produits finis d'equipement industriel",VLOOKUP($A90,OUTIL!$BQ:$BV,D$1,FALSE),"Ahmadovitch")))))))))/1000,0)</f>
        <v>208533</v>
      </c>
      <c r="E90" s="5">
        <f>ROUND(IF($A$75="Alimentation, boissons et tabacs",VLOOKUP($A90,OUTIL!$E:$J,E$1,FALSE),IF($A$75="Demi produits",VLOOKUP($A90,OUTIL!$M:$R,E$1,FALSE),IF($A$75="Energie  et  lubrifiants",VLOOKUP($A90,OUTIL!$U:$Z,E$1,FALSE),IF($A$75="Or industriel",VLOOKUP($A90,OUTIL!$AC:$AH,E$1,FALSE),IF($A$75="Produits bruts d'origine animale et vegetale",VLOOKUP($A90,OUTIL!$AK:$AP,E$1,FALSE),IF($A$75="Produits bruts d'origine minerale",VLOOKUP($A90,OUTIL!$AS:$AX,E$1,FALSE),IF($A$75="Produits finis de consommation",VLOOKUP($A90,OUTIL!$BA:$BF,E$1,FALSE),IF($A$75="Produits finis d'equipement agricole",VLOOKUP($A90,OUTIL!$BI:$BN,E$1,FALSE),IF($A$75="Produits finis d'equipement industriel",VLOOKUP($A90,OUTIL!$BQ:$BV,E$1,FALSE),"Ahmadovitch")))))))))/1000,0)</f>
        <v>1083</v>
      </c>
      <c r="F90" s="5">
        <f>ROUND(IF($A$75="Alimentation, boissons et tabacs",VLOOKUP($A90,OUTIL!$E:$J,F$1,FALSE),IF($A$75="Demi produits",VLOOKUP($A90,OUTIL!$M:$R,F$1,FALSE),IF($A$75="Energie  et  lubrifiants",VLOOKUP($A90,OUTIL!$U:$Z,F$1,FALSE),IF($A$75="Or industriel",VLOOKUP($A90,OUTIL!$AC:$AH,F$1,FALSE),IF($A$75="Produits bruts d'origine animale et vegetale",VLOOKUP($A90,OUTIL!$AK:$AP,F$1,FALSE),IF($A$75="Produits bruts d'origine minerale",VLOOKUP($A90,OUTIL!$AS:$AX,F$1,FALSE),IF($A$75="Produits finis de consommation",VLOOKUP($A90,OUTIL!$BA:$BF,F$1,FALSE),IF($A$75="Produits finis d'equipement agricole",VLOOKUP($A90,OUTIL!$BI:$BN,F$1,FALSE),IF($A$75="Produits finis d'equipement industriel",VLOOKUP($A90,OUTIL!$BQ:$BV,F$1,FALSE),"Ahmadovitch")))))))))/1000,0)</f>
        <v>232474</v>
      </c>
      <c r="J90" s="4"/>
      <c r="K90" s="4"/>
      <c r="L90" s="4"/>
      <c r="M90" s="4"/>
    </row>
    <row r="91" spans="1:13" ht="16.5" x14ac:dyDescent="0.3">
      <c r="A91">
        <v>16</v>
      </c>
      <c r="B91" s="5" t="str">
        <f>IF($A$75="Alimentation, boissons et tabacs",VLOOKUP(VLOOKUP($A91,OUTIL!$E:$J,B$1,FALSE),REF!$K:$L,2,FALSE),IF($A$75="Demi produits",VLOOKUP(VLOOKUP($A91,OUTIL!$M:$R,B$1,FALSE),REF!$N:$O,2,FALSE),IF($A$75="Energie  et  lubrifiants",VLOOKUP(VLOOKUP($A91,OUTIL!$U:$Z,B$1,FALSE),REF!$Z:$AA,2,FALSE),IF($A$75="Or industriel",VLOOKUP(VLOOKUP($A91,OUTIL!$AC:$AH,B$1,FALSE),REF!$AC:$AD,2,FALSE),IF($A$75="Produits bruts d'origine animale et vegetale",VLOOKUP(VLOOKUP($A91,OUTIL!$AK:$AP,B$1,FALSE),REF!$Q:$R,2,FALSE),IF($A$75="Produits bruts d'origine minerale",VLOOKUP(VLOOKUP($A91,OUTIL!$AS:$AX,B$1,FALSE),REF!$AF:$AG,2,FALSE),IF($A$75="Produits finis de consommation",VLOOKUP(VLOOKUP($A91,OUTIL!$BA:$BF,B$1,FALSE),REF!$T:$U,2,FALSE),IF($A$75="Produits finis d'equipement agricole",VLOOKUP(VLOOKUP($A91,OUTIL!$BI:$BN,B$1,FALSE),REF!$AI:$AJ,2,FALSE),IF($A$75="Produits finis d'equipement industriel",VLOOKUP(VLOOKUP($A91,OUTIL!$BQ:$BV,B$1,FALSE),REF!$W:$X,2,FALSE),"Ahmadovitch")))))))))</f>
        <v>Verre et ouvrages en verre</v>
      </c>
      <c r="C91" s="5">
        <f>ROUND(IF($A$75="Alimentation, boissons et tabacs",VLOOKUP($A91,OUTIL!$E:$J,C$1,FALSE),IF($A$75="Demi produits",VLOOKUP($A91,OUTIL!$M:$R,C$1,FALSE),IF($A$75="Energie  et  lubrifiants",VLOOKUP($A91,OUTIL!$U:$Z,C$1,FALSE),IF($A$75="Or industriel",VLOOKUP($A91,OUTIL!$AC:$AH,C$1,FALSE),IF($A$75="Produits bruts d'origine animale et vegetale",VLOOKUP($A91,OUTIL!$AK:$AP,C$1,FALSE),IF($A$75="Produits bruts d'origine minerale",VLOOKUP($A91,OUTIL!$AS:$AX,C$1,FALSE),IF($A$75="Produits finis de consommation",VLOOKUP($A91,OUTIL!$BA:$BF,C$1,FALSE),IF($A$75="Produits finis d'equipement agricole",VLOOKUP($A91,OUTIL!$BI:$BN,C$1,FALSE),IF($A$75="Produits finis d'equipement industriel",VLOOKUP($A91,OUTIL!$BQ:$BV,C$1,FALSE),"Ahmadovitch")))))))))/1000,0)</f>
        <v>25049</v>
      </c>
      <c r="D91" s="5">
        <f>ROUND(IF($A$75="Alimentation, boissons et tabacs",VLOOKUP($A91,OUTIL!$E:$J,D$1,FALSE),IF($A$75="Demi produits",VLOOKUP($A91,OUTIL!$M:$R,D$1,FALSE),IF($A$75="Energie  et  lubrifiants",VLOOKUP($A91,OUTIL!$U:$Z,D$1,FALSE),IF($A$75="Or industriel",VLOOKUP($A91,OUTIL!$AC:$AH,D$1,FALSE),IF($A$75="Produits bruts d'origine animale et vegetale",VLOOKUP($A91,OUTIL!$AK:$AP,D$1,FALSE),IF($A$75="Produits bruts d'origine minerale",VLOOKUP($A91,OUTIL!$AS:$AX,D$1,FALSE),IF($A$75="Produits finis de consommation",VLOOKUP($A91,OUTIL!$BA:$BF,D$1,FALSE),IF($A$75="Produits finis d'equipement agricole",VLOOKUP($A91,OUTIL!$BI:$BN,D$1,FALSE),IF($A$75="Produits finis d'equipement industriel",VLOOKUP($A91,OUTIL!$BQ:$BV,D$1,FALSE),"Ahmadovitch")))))))))/1000,0)</f>
        <v>168686</v>
      </c>
      <c r="E91" s="5">
        <f>ROUND(IF($A$75="Alimentation, boissons et tabacs",VLOOKUP($A91,OUTIL!$E:$J,E$1,FALSE),IF($A$75="Demi produits",VLOOKUP($A91,OUTIL!$M:$R,E$1,FALSE),IF($A$75="Energie  et  lubrifiants",VLOOKUP($A91,OUTIL!$U:$Z,E$1,FALSE),IF($A$75="Or industriel",VLOOKUP($A91,OUTIL!$AC:$AH,E$1,FALSE),IF($A$75="Produits bruts d'origine animale et vegetale",VLOOKUP($A91,OUTIL!$AK:$AP,E$1,FALSE),IF($A$75="Produits bruts d'origine minerale",VLOOKUP($A91,OUTIL!$AS:$AX,E$1,FALSE),IF($A$75="Produits finis de consommation",VLOOKUP($A91,OUTIL!$BA:$BF,E$1,FALSE),IF($A$75="Produits finis d'equipement agricole",VLOOKUP($A91,OUTIL!$BI:$BN,E$1,FALSE),IF($A$75="Produits finis d'equipement industriel",VLOOKUP($A91,OUTIL!$BQ:$BV,E$1,FALSE),"Ahmadovitch")))))))))/1000,0)</f>
        <v>19224</v>
      </c>
      <c r="F91" s="5">
        <f>ROUND(IF($A$75="Alimentation, boissons et tabacs",VLOOKUP($A91,OUTIL!$E:$J,F$1,FALSE),IF($A$75="Demi produits",VLOOKUP($A91,OUTIL!$M:$R,F$1,FALSE),IF($A$75="Energie  et  lubrifiants",VLOOKUP($A91,OUTIL!$U:$Z,F$1,FALSE),IF($A$75="Or industriel",VLOOKUP($A91,OUTIL!$AC:$AH,F$1,FALSE),IF($A$75="Produits bruts d'origine animale et vegetale",VLOOKUP($A91,OUTIL!$AK:$AP,F$1,FALSE),IF($A$75="Produits bruts d'origine minerale",VLOOKUP($A91,OUTIL!$AS:$AX,F$1,FALSE),IF($A$75="Produits finis de consommation",VLOOKUP($A91,OUTIL!$BA:$BF,F$1,FALSE),IF($A$75="Produits finis d'equipement agricole",VLOOKUP($A91,OUTIL!$BI:$BN,F$1,FALSE),IF($A$75="Produits finis d'equipement industriel",VLOOKUP($A91,OUTIL!$BQ:$BV,F$1,FALSE),"Ahmadovitch")))))))))/1000,0)</f>
        <v>121125</v>
      </c>
      <c r="J91" s="4"/>
      <c r="K91" s="4"/>
      <c r="L91" s="4"/>
      <c r="M91" s="4"/>
    </row>
    <row r="92" spans="1:13" ht="16.5" x14ac:dyDescent="0.3">
      <c r="A92">
        <v>17</v>
      </c>
      <c r="B92" s="5" t="str">
        <f>IF($A$75="Alimentation, boissons et tabacs",VLOOKUP(VLOOKUP($A92,OUTIL!$E:$J,B$1,FALSE),REF!$K:$L,2,FALSE),IF($A$75="Demi produits",VLOOKUP(VLOOKUP($A92,OUTIL!$M:$R,B$1,FALSE),REF!$N:$O,2,FALSE),IF($A$75="Energie  et  lubrifiants",VLOOKUP(VLOOKUP($A92,OUTIL!$U:$Z,B$1,FALSE),REF!$Z:$AA,2,FALSE),IF($A$75="Or industriel",VLOOKUP(VLOOKUP($A92,OUTIL!$AC:$AH,B$1,FALSE),REF!$AC:$AD,2,FALSE),IF($A$75="Produits bruts d'origine animale et vegetale",VLOOKUP(VLOOKUP($A92,OUTIL!$AK:$AP,B$1,FALSE),REF!$Q:$R,2,FALSE),IF($A$75="Produits bruts d'origine minerale",VLOOKUP(VLOOKUP($A92,OUTIL!$AS:$AX,B$1,FALSE),REF!$AF:$AG,2,FALSE),IF($A$75="Produits finis de consommation",VLOOKUP(VLOOKUP($A92,OUTIL!$BA:$BF,B$1,FALSE),REF!$T:$U,2,FALSE),IF($A$75="Produits finis d'equipement agricole",VLOOKUP(VLOOKUP($A92,OUTIL!$BI:$BN,B$1,FALSE),REF!$AI:$AJ,2,FALSE),IF($A$75="Produits finis d'equipement industriel",VLOOKUP(VLOOKUP($A92,OUTIL!$BQ:$BV,B$1,FALSE),REF!$W:$X,2,FALSE),"Ahmadovitch")))))))))</f>
        <v>Produits céramiques</v>
      </c>
      <c r="C92" s="5">
        <f>ROUND(IF($A$75="Alimentation, boissons et tabacs",VLOOKUP($A92,OUTIL!$E:$J,C$1,FALSE),IF($A$75="Demi produits",VLOOKUP($A92,OUTIL!$M:$R,C$1,FALSE),IF($A$75="Energie  et  lubrifiants",VLOOKUP($A92,OUTIL!$U:$Z,C$1,FALSE),IF($A$75="Or industriel",VLOOKUP($A92,OUTIL!$AC:$AH,C$1,FALSE),IF($A$75="Produits bruts d'origine animale et vegetale",VLOOKUP($A92,OUTIL!$AK:$AP,C$1,FALSE),IF($A$75="Produits bruts d'origine minerale",VLOOKUP($A92,OUTIL!$AS:$AX,C$1,FALSE),IF($A$75="Produits finis de consommation",VLOOKUP($A92,OUTIL!$BA:$BF,C$1,FALSE),IF($A$75="Produits finis d'equipement agricole",VLOOKUP($A92,OUTIL!$BI:$BN,C$1,FALSE),IF($A$75="Produits finis d'equipement industriel",VLOOKUP($A92,OUTIL!$BQ:$BV,C$1,FALSE),"Ahmadovitch")))))))))/1000,0)</f>
        <v>5419</v>
      </c>
      <c r="D92" s="5">
        <f>ROUND(IF($A$75="Alimentation, boissons et tabacs",VLOOKUP($A92,OUTIL!$E:$J,D$1,FALSE),IF($A$75="Demi produits",VLOOKUP($A92,OUTIL!$M:$R,D$1,FALSE),IF($A$75="Energie  et  lubrifiants",VLOOKUP($A92,OUTIL!$U:$Z,D$1,FALSE),IF($A$75="Or industriel",VLOOKUP($A92,OUTIL!$AC:$AH,D$1,FALSE),IF($A$75="Produits bruts d'origine animale et vegetale",VLOOKUP($A92,OUTIL!$AK:$AP,D$1,FALSE),IF($A$75="Produits bruts d'origine minerale",VLOOKUP($A92,OUTIL!$AS:$AX,D$1,FALSE),IF($A$75="Produits finis de consommation",VLOOKUP($A92,OUTIL!$BA:$BF,D$1,FALSE),IF($A$75="Produits finis d'equipement agricole",VLOOKUP($A92,OUTIL!$BI:$BN,D$1,FALSE),IF($A$75="Produits finis d'equipement industriel",VLOOKUP($A92,OUTIL!$BQ:$BV,D$1,FALSE),"Ahmadovitch")))))))))/1000,0)</f>
        <v>124088</v>
      </c>
      <c r="E92" s="5">
        <f>ROUND(IF($A$75="Alimentation, boissons et tabacs",VLOOKUP($A92,OUTIL!$E:$J,E$1,FALSE),IF($A$75="Demi produits",VLOOKUP($A92,OUTIL!$M:$R,E$1,FALSE),IF($A$75="Energie  et  lubrifiants",VLOOKUP($A92,OUTIL!$U:$Z,E$1,FALSE),IF($A$75="Or industriel",VLOOKUP($A92,OUTIL!$AC:$AH,E$1,FALSE),IF($A$75="Produits bruts d'origine animale et vegetale",VLOOKUP($A92,OUTIL!$AK:$AP,E$1,FALSE),IF($A$75="Produits bruts d'origine minerale",VLOOKUP($A92,OUTIL!$AS:$AX,E$1,FALSE),IF($A$75="Produits finis de consommation",VLOOKUP($A92,OUTIL!$BA:$BF,E$1,FALSE),IF($A$75="Produits finis d'equipement agricole",VLOOKUP($A92,OUTIL!$BI:$BN,E$1,FALSE),IF($A$75="Produits finis d'equipement industriel",VLOOKUP($A92,OUTIL!$BQ:$BV,E$1,FALSE),"Ahmadovitch")))))))))/1000,0)</f>
        <v>7682</v>
      </c>
      <c r="F92" s="5">
        <f>ROUND(IF($A$75="Alimentation, boissons et tabacs",VLOOKUP($A92,OUTIL!$E:$J,F$1,FALSE),IF($A$75="Demi produits",VLOOKUP($A92,OUTIL!$M:$R,F$1,FALSE),IF($A$75="Energie  et  lubrifiants",VLOOKUP($A92,OUTIL!$U:$Z,F$1,FALSE),IF($A$75="Or industriel",VLOOKUP($A92,OUTIL!$AC:$AH,F$1,FALSE),IF($A$75="Produits bruts d'origine animale et vegetale",VLOOKUP($A92,OUTIL!$AK:$AP,F$1,FALSE),IF($A$75="Produits bruts d'origine minerale",VLOOKUP($A92,OUTIL!$AS:$AX,F$1,FALSE),IF($A$75="Produits finis de consommation",VLOOKUP($A92,OUTIL!$BA:$BF,F$1,FALSE),IF($A$75="Produits finis d'equipement agricole",VLOOKUP($A92,OUTIL!$BI:$BN,F$1,FALSE),IF($A$75="Produits finis d'equipement industriel",VLOOKUP($A92,OUTIL!$BQ:$BV,F$1,FALSE),"Ahmadovitch")))))))))/1000,0)</f>
        <v>142501</v>
      </c>
      <c r="J92" s="4"/>
      <c r="K92" s="4"/>
      <c r="L92" s="4"/>
      <c r="M92" s="4"/>
    </row>
    <row r="93" spans="1:13" ht="16.5" x14ac:dyDescent="0.3">
      <c r="A93">
        <v>18</v>
      </c>
      <c r="B93" s="5" t="str">
        <f>IF($A$75="Alimentation, boissons et tabacs",VLOOKUP(VLOOKUP($A93,OUTIL!$E:$J,B$1,FALSE),REF!$K:$L,2,FALSE),IF($A$75="Demi produits",VLOOKUP(VLOOKUP($A93,OUTIL!$M:$R,B$1,FALSE),REF!$N:$O,2,FALSE),IF($A$75="Energie  et  lubrifiants",VLOOKUP(VLOOKUP($A93,OUTIL!$U:$Z,B$1,FALSE),REF!$Z:$AA,2,FALSE),IF($A$75="Or industriel",VLOOKUP(VLOOKUP($A93,OUTIL!$AC:$AH,B$1,FALSE),REF!$AC:$AD,2,FALSE),IF($A$75="Produits bruts d'origine animale et vegetale",VLOOKUP(VLOOKUP($A93,OUTIL!$AK:$AP,B$1,FALSE),REF!$Q:$R,2,FALSE),IF($A$75="Produits bruts d'origine minerale",VLOOKUP(VLOOKUP($A93,OUTIL!$AS:$AX,B$1,FALSE),REF!$AF:$AG,2,FALSE),IF($A$75="Produits finis de consommation",VLOOKUP(VLOOKUP($A93,OUTIL!$BA:$BF,B$1,FALSE),REF!$T:$U,2,FALSE),IF($A$75="Produits finis d'equipement agricole",VLOOKUP(VLOOKUP($A93,OUTIL!$BI:$BN,B$1,FALSE),REF!$AI:$AJ,2,FALSE),IF($A$75="Produits finis d'equipement industriel",VLOOKUP(VLOOKUP($A93,OUTIL!$BQ:$BV,B$1,FALSE),REF!$W:$X,2,FALSE),"Ahmadovitch")))))))))</f>
        <v>Fils, barres et profilés en aluminium</v>
      </c>
      <c r="C93" s="5">
        <f>ROUND(IF($A$75="Alimentation, boissons et tabacs",VLOOKUP($A93,OUTIL!$E:$J,C$1,FALSE),IF($A$75="Demi produits",VLOOKUP($A93,OUTIL!$M:$R,C$1,FALSE),IF($A$75="Energie  et  lubrifiants",VLOOKUP($A93,OUTIL!$U:$Z,C$1,FALSE),IF($A$75="Or industriel",VLOOKUP($A93,OUTIL!$AC:$AH,C$1,FALSE),IF($A$75="Produits bruts d'origine animale et vegetale",VLOOKUP($A93,OUTIL!$AK:$AP,C$1,FALSE),IF($A$75="Produits bruts d'origine minerale",VLOOKUP($A93,OUTIL!$AS:$AX,C$1,FALSE),IF($A$75="Produits finis de consommation",VLOOKUP($A93,OUTIL!$BA:$BF,C$1,FALSE),IF($A$75="Produits finis d'equipement agricole",VLOOKUP($A93,OUTIL!$BI:$BN,C$1,FALSE),IF($A$75="Produits finis d'equipement industriel",VLOOKUP($A93,OUTIL!$BQ:$BV,C$1,FALSE),"Ahmadovitch")))))))))/1000,0)</f>
        <v>2499</v>
      </c>
      <c r="D93" s="5">
        <f>ROUND(IF($A$75="Alimentation, boissons et tabacs",VLOOKUP($A93,OUTIL!$E:$J,D$1,FALSE),IF($A$75="Demi produits",VLOOKUP($A93,OUTIL!$M:$R,D$1,FALSE),IF($A$75="Energie  et  lubrifiants",VLOOKUP($A93,OUTIL!$U:$Z,D$1,FALSE),IF($A$75="Or industriel",VLOOKUP($A93,OUTIL!$AC:$AH,D$1,FALSE),IF($A$75="Produits bruts d'origine animale et vegetale",VLOOKUP($A93,OUTIL!$AK:$AP,D$1,FALSE),IF($A$75="Produits bruts d'origine minerale",VLOOKUP($A93,OUTIL!$AS:$AX,D$1,FALSE),IF($A$75="Produits finis de consommation",VLOOKUP($A93,OUTIL!$BA:$BF,D$1,FALSE),IF($A$75="Produits finis d'equipement agricole",VLOOKUP($A93,OUTIL!$BI:$BN,D$1,FALSE),IF($A$75="Produits finis d'equipement industriel",VLOOKUP($A93,OUTIL!$BQ:$BV,D$1,FALSE),"Ahmadovitch")))))))))/1000,0)</f>
        <v>121341</v>
      </c>
      <c r="E93" s="5">
        <f>ROUND(IF($A$75="Alimentation, boissons et tabacs",VLOOKUP($A93,OUTIL!$E:$J,E$1,FALSE),IF($A$75="Demi produits",VLOOKUP($A93,OUTIL!$M:$R,E$1,FALSE),IF($A$75="Energie  et  lubrifiants",VLOOKUP($A93,OUTIL!$U:$Z,E$1,FALSE),IF($A$75="Or industriel",VLOOKUP($A93,OUTIL!$AC:$AH,E$1,FALSE),IF($A$75="Produits bruts d'origine animale et vegetale",VLOOKUP($A93,OUTIL!$AK:$AP,E$1,FALSE),IF($A$75="Produits bruts d'origine minerale",VLOOKUP($A93,OUTIL!$AS:$AX,E$1,FALSE),IF($A$75="Produits finis de consommation",VLOOKUP($A93,OUTIL!$BA:$BF,E$1,FALSE),IF($A$75="Produits finis d'equipement agricole",VLOOKUP($A93,OUTIL!$BI:$BN,E$1,FALSE),IF($A$75="Produits finis d'equipement industriel",VLOOKUP($A93,OUTIL!$BQ:$BV,E$1,FALSE),"Ahmadovitch")))))))))/1000,0)</f>
        <v>2802</v>
      </c>
      <c r="F93" s="5">
        <f>ROUND(IF($A$75="Alimentation, boissons et tabacs",VLOOKUP($A93,OUTIL!$E:$J,F$1,FALSE),IF($A$75="Demi produits",VLOOKUP($A93,OUTIL!$M:$R,F$1,FALSE),IF($A$75="Energie  et  lubrifiants",VLOOKUP($A93,OUTIL!$U:$Z,F$1,FALSE),IF($A$75="Or industriel",VLOOKUP($A93,OUTIL!$AC:$AH,F$1,FALSE),IF($A$75="Produits bruts d'origine animale et vegetale",VLOOKUP($A93,OUTIL!$AK:$AP,F$1,FALSE),IF($A$75="Produits bruts d'origine minerale",VLOOKUP($A93,OUTIL!$AS:$AX,F$1,FALSE),IF($A$75="Produits finis de consommation",VLOOKUP($A93,OUTIL!$BA:$BF,F$1,FALSE),IF($A$75="Produits finis d'equipement agricole",VLOOKUP($A93,OUTIL!$BI:$BN,F$1,FALSE),IF($A$75="Produits finis d'equipement industriel",VLOOKUP($A93,OUTIL!$BQ:$BV,F$1,FALSE),"Ahmadovitch")))))))))/1000,0)</f>
        <v>139774</v>
      </c>
      <c r="G93" s="4"/>
      <c r="H93" s="4"/>
      <c r="I93" s="4"/>
      <c r="J93" s="4"/>
      <c r="K93" s="4"/>
      <c r="L93" s="4"/>
      <c r="M93" s="4"/>
    </row>
    <row r="94" spans="1:13" ht="16.5" x14ac:dyDescent="0.3">
      <c r="A94">
        <v>19</v>
      </c>
      <c r="B94" s="5" t="str">
        <f>IF($A$75="Alimentation, boissons et tabacs",VLOOKUP(VLOOKUP($A94,OUTIL!$E:$J,B$1,FALSE),REF!$K:$L,2,FALSE),IF($A$75="Demi produits",VLOOKUP(VLOOKUP($A94,OUTIL!$M:$R,B$1,FALSE),REF!$N:$O,2,FALSE),IF($A$75="Energie  et  lubrifiants",VLOOKUP(VLOOKUP($A94,OUTIL!$U:$Z,B$1,FALSE),REF!$Z:$AA,2,FALSE),IF($A$75="Or industriel",VLOOKUP(VLOOKUP($A94,OUTIL!$AC:$AH,B$1,FALSE),REF!$AC:$AD,2,FALSE),IF($A$75="Produits bruts d'origine animale et vegetale",VLOOKUP(VLOOKUP($A94,OUTIL!$AK:$AP,B$1,FALSE),REF!$Q:$R,2,FALSE),IF($A$75="Produits bruts d'origine minerale",VLOOKUP(VLOOKUP($A94,OUTIL!$AS:$AX,B$1,FALSE),REF!$AF:$AG,2,FALSE),IF($A$75="Produits finis de consommation",VLOOKUP(VLOOKUP($A94,OUTIL!$BA:$BF,B$1,FALSE),REF!$T:$U,2,FALSE),IF($A$75="Produits finis d'equipement agricole",VLOOKUP(VLOOKUP($A94,OUTIL!$BI:$BN,B$1,FALSE),REF!$AI:$AJ,2,FALSE),IF($A$75="Produits finis d'equipement industriel",VLOOKUP(VLOOKUP($A94,OUTIL!$BQ:$BV,B$1,FALSE),REF!$W:$X,2,FALSE),"Ahmadovitch")))))))))</f>
        <v>Huiles essentielles, parfums et aromatisants</v>
      </c>
      <c r="C94" s="5">
        <f>ROUND(IF($A$75="Alimentation, boissons et tabacs",VLOOKUP($A94,OUTIL!$E:$J,C$1,FALSE),IF($A$75="Demi produits",VLOOKUP($A94,OUTIL!$M:$R,C$1,FALSE),IF($A$75="Energie  et  lubrifiants",VLOOKUP($A94,OUTIL!$U:$Z,C$1,FALSE),IF($A$75="Or industriel",VLOOKUP($A94,OUTIL!$AC:$AH,C$1,FALSE),IF($A$75="Produits bruts d'origine animale et vegetale",VLOOKUP($A94,OUTIL!$AK:$AP,C$1,FALSE),IF($A$75="Produits bruts d'origine minerale",VLOOKUP($A94,OUTIL!$AS:$AX,C$1,FALSE),IF($A$75="Produits finis de consommation",VLOOKUP($A94,OUTIL!$BA:$BF,C$1,FALSE),IF($A$75="Produits finis d'equipement agricole",VLOOKUP($A94,OUTIL!$BI:$BN,C$1,FALSE),IF($A$75="Produits finis d'equipement industriel",VLOOKUP($A94,OUTIL!$BQ:$BV,C$1,FALSE),"Ahmadovitch")))))))))/1000,0)</f>
        <v>293</v>
      </c>
      <c r="D94" s="5">
        <f>ROUND(IF($A$75="Alimentation, boissons et tabacs",VLOOKUP($A94,OUTIL!$E:$J,D$1,FALSE),IF($A$75="Demi produits",VLOOKUP($A94,OUTIL!$M:$R,D$1,FALSE),IF($A$75="Energie  et  lubrifiants",VLOOKUP($A94,OUTIL!$U:$Z,D$1,FALSE),IF($A$75="Or industriel",VLOOKUP($A94,OUTIL!$AC:$AH,D$1,FALSE),IF($A$75="Produits bruts d'origine animale et vegetale",VLOOKUP($A94,OUTIL!$AK:$AP,D$1,FALSE),IF($A$75="Produits bruts d'origine minerale",VLOOKUP($A94,OUTIL!$AS:$AX,D$1,FALSE),IF($A$75="Produits finis de consommation",VLOOKUP($A94,OUTIL!$BA:$BF,D$1,FALSE),IF($A$75="Produits finis d'equipement agricole",VLOOKUP($A94,OUTIL!$BI:$BN,D$1,FALSE),IF($A$75="Produits finis d'equipement industriel",VLOOKUP($A94,OUTIL!$BQ:$BV,D$1,FALSE),"Ahmadovitch")))))))))/1000,0)</f>
        <v>119286</v>
      </c>
      <c r="E94" s="5">
        <f>ROUND(IF($A$75="Alimentation, boissons et tabacs",VLOOKUP($A94,OUTIL!$E:$J,E$1,FALSE),IF($A$75="Demi produits",VLOOKUP($A94,OUTIL!$M:$R,E$1,FALSE),IF($A$75="Energie  et  lubrifiants",VLOOKUP($A94,OUTIL!$U:$Z,E$1,FALSE),IF($A$75="Or industriel",VLOOKUP($A94,OUTIL!$AC:$AH,E$1,FALSE),IF($A$75="Produits bruts d'origine animale et vegetale",VLOOKUP($A94,OUTIL!$AK:$AP,E$1,FALSE),IF($A$75="Produits bruts d'origine minerale",VLOOKUP($A94,OUTIL!$AS:$AX,E$1,FALSE),IF($A$75="Produits finis de consommation",VLOOKUP($A94,OUTIL!$BA:$BF,E$1,FALSE),IF($A$75="Produits finis d'equipement agricole",VLOOKUP($A94,OUTIL!$BI:$BN,E$1,FALSE),IF($A$75="Produits finis d'equipement industriel",VLOOKUP($A94,OUTIL!$BQ:$BV,E$1,FALSE),"Ahmadovitch")))))))))/1000,0)</f>
        <v>360</v>
      </c>
      <c r="F94" s="5">
        <f>ROUND(IF($A$75="Alimentation, boissons et tabacs",VLOOKUP($A94,OUTIL!$E:$J,F$1,FALSE),IF($A$75="Demi produits",VLOOKUP($A94,OUTIL!$M:$R,F$1,FALSE),IF($A$75="Energie  et  lubrifiants",VLOOKUP($A94,OUTIL!$U:$Z,F$1,FALSE),IF($A$75="Or industriel",VLOOKUP($A94,OUTIL!$AC:$AH,F$1,FALSE),IF($A$75="Produits bruts d'origine animale et vegetale",VLOOKUP($A94,OUTIL!$AK:$AP,F$1,FALSE),IF($A$75="Produits bruts d'origine minerale",VLOOKUP($A94,OUTIL!$AS:$AX,F$1,FALSE),IF($A$75="Produits finis de consommation",VLOOKUP($A94,OUTIL!$BA:$BF,F$1,FALSE),IF($A$75="Produits finis d'equipement agricole",VLOOKUP($A94,OUTIL!$BI:$BN,F$1,FALSE),IF($A$75="Produits finis d'equipement industriel",VLOOKUP($A94,OUTIL!$BQ:$BV,F$1,FALSE),"Ahmadovitch")))))))))/1000,0)</f>
        <v>122916</v>
      </c>
      <c r="J94" s="4"/>
      <c r="K94" s="4"/>
      <c r="L94" s="4"/>
      <c r="M94" s="4"/>
    </row>
    <row r="95" spans="1:13" ht="16.5" x14ac:dyDescent="0.3">
      <c r="A95">
        <v>20</v>
      </c>
      <c r="B95" s="5" t="str">
        <f>IF($A$75="Alimentation, boissons et tabacs",VLOOKUP(VLOOKUP($A95,OUTIL!$E:$J,B$1,FALSE),REF!$K:$L,2,FALSE),IF($A$75="Demi produits",VLOOKUP(VLOOKUP($A95,OUTIL!$M:$R,B$1,FALSE),REF!$N:$O,2,FALSE),IF($A$75="Energie  et  lubrifiants",VLOOKUP(VLOOKUP($A95,OUTIL!$U:$Z,B$1,FALSE),REF!$Z:$AA,2,FALSE),IF($A$75="Or industriel",VLOOKUP(VLOOKUP($A95,OUTIL!$AC:$AH,B$1,FALSE),REF!$AC:$AD,2,FALSE),IF($A$75="Produits bruts d'origine animale et vegetale",VLOOKUP(VLOOKUP($A95,OUTIL!$AK:$AP,B$1,FALSE),REF!$Q:$R,2,FALSE),IF($A$75="Produits bruts d'origine minerale",VLOOKUP(VLOOKUP($A95,OUTIL!$AS:$AX,B$1,FALSE),REF!$AF:$AG,2,FALSE),IF($A$75="Produits finis de consommation",VLOOKUP(VLOOKUP($A95,OUTIL!$BA:$BF,B$1,FALSE),REF!$T:$U,2,FALSE),IF($A$75="Produits finis d'equipement agricole",VLOOKUP(VLOOKUP($A95,OUTIL!$BI:$BN,B$1,FALSE),REF!$AI:$AJ,2,FALSE),IF($A$75="Produits finis d'equipement industriel",VLOOKUP(VLOOKUP($A95,OUTIL!$BQ:$BV,B$1,FALSE),REF!$W:$X,2,FALSE),"Ahmadovitch")))))))))</f>
        <v>Ciments, chaux et plâtre</v>
      </c>
      <c r="C95" s="5">
        <f>ROUND(IF($A$75="Alimentation, boissons et tabacs",VLOOKUP($A95,OUTIL!$E:$J,C$1,FALSE),IF($A$75="Demi produits",VLOOKUP($A95,OUTIL!$M:$R,C$1,FALSE),IF($A$75="Energie  et  lubrifiants",VLOOKUP($A95,OUTIL!$U:$Z,C$1,FALSE),IF($A$75="Or industriel",VLOOKUP($A95,OUTIL!$AC:$AH,C$1,FALSE),IF($A$75="Produits bruts d'origine animale et vegetale",VLOOKUP($A95,OUTIL!$AK:$AP,C$1,FALSE),IF($A$75="Produits bruts d'origine minerale",VLOOKUP($A95,OUTIL!$AS:$AX,C$1,FALSE),IF($A$75="Produits finis de consommation",VLOOKUP($A95,OUTIL!$BA:$BF,C$1,FALSE),IF($A$75="Produits finis d'equipement agricole",VLOOKUP($A95,OUTIL!$BI:$BN,C$1,FALSE),IF($A$75="Produits finis d'equipement industriel",VLOOKUP($A95,OUTIL!$BQ:$BV,C$1,FALSE),"Ahmadovitch")))))))))/1000,0)</f>
        <v>280394</v>
      </c>
      <c r="D95" s="5">
        <f>ROUND(IF($A$75="Alimentation, boissons et tabacs",VLOOKUP($A95,OUTIL!$E:$J,D$1,FALSE),IF($A$75="Demi produits",VLOOKUP($A95,OUTIL!$M:$R,D$1,FALSE),IF($A$75="Energie  et  lubrifiants",VLOOKUP($A95,OUTIL!$U:$Z,D$1,FALSE),IF($A$75="Or industriel",VLOOKUP($A95,OUTIL!$AC:$AH,D$1,FALSE),IF($A$75="Produits bruts d'origine animale et vegetale",VLOOKUP($A95,OUTIL!$AK:$AP,D$1,FALSE),IF($A$75="Produits bruts d'origine minerale",VLOOKUP($A95,OUTIL!$AS:$AX,D$1,FALSE),IF($A$75="Produits finis de consommation",VLOOKUP($A95,OUTIL!$BA:$BF,D$1,FALSE),IF($A$75="Produits finis d'equipement agricole",VLOOKUP($A95,OUTIL!$BI:$BN,D$1,FALSE),IF($A$75="Produits finis d'equipement industriel",VLOOKUP($A95,OUTIL!$BQ:$BV,D$1,FALSE),"Ahmadovitch")))))))))/1000,0)</f>
        <v>115488</v>
      </c>
      <c r="E95" s="5">
        <f>ROUND(IF($A$75="Alimentation, boissons et tabacs",VLOOKUP($A95,OUTIL!$E:$J,E$1,FALSE),IF($A$75="Demi produits",VLOOKUP($A95,OUTIL!$M:$R,E$1,FALSE),IF($A$75="Energie  et  lubrifiants",VLOOKUP($A95,OUTIL!$U:$Z,E$1,FALSE),IF($A$75="Or industriel",VLOOKUP($A95,OUTIL!$AC:$AH,E$1,FALSE),IF($A$75="Produits bruts d'origine animale et vegetale",VLOOKUP($A95,OUTIL!$AK:$AP,E$1,FALSE),IF($A$75="Produits bruts d'origine minerale",VLOOKUP($A95,OUTIL!$AS:$AX,E$1,FALSE),IF($A$75="Produits finis de consommation",VLOOKUP($A95,OUTIL!$BA:$BF,E$1,FALSE),IF($A$75="Produits finis d'equipement agricole",VLOOKUP($A95,OUTIL!$BI:$BN,E$1,FALSE),IF($A$75="Produits finis d'equipement industriel",VLOOKUP($A95,OUTIL!$BQ:$BV,E$1,FALSE),"Ahmadovitch")))))))))/1000,0)</f>
        <v>490933</v>
      </c>
      <c r="F95" s="5">
        <f>ROUND(IF($A$75="Alimentation, boissons et tabacs",VLOOKUP($A95,OUTIL!$E:$J,F$1,FALSE),IF($A$75="Demi produits",VLOOKUP($A95,OUTIL!$M:$R,F$1,FALSE),IF($A$75="Energie  et  lubrifiants",VLOOKUP($A95,OUTIL!$U:$Z,F$1,FALSE),IF($A$75="Or industriel",VLOOKUP($A95,OUTIL!$AC:$AH,F$1,FALSE),IF($A$75="Produits bruts d'origine animale et vegetale",VLOOKUP($A95,OUTIL!$AK:$AP,F$1,FALSE),IF($A$75="Produits bruts d'origine minerale",VLOOKUP($A95,OUTIL!$AS:$AX,F$1,FALSE),IF($A$75="Produits finis de consommation",VLOOKUP($A95,OUTIL!$BA:$BF,F$1,FALSE),IF($A$75="Produits finis d'equipement agricole",VLOOKUP($A95,OUTIL!$BI:$BN,F$1,FALSE),IF($A$75="Produits finis d'equipement industriel",VLOOKUP($A95,OUTIL!$BQ:$BV,F$1,FALSE),"Ahmadovitch")))))))))/1000,0)</f>
        <v>195963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>
        <v>21</v>
      </c>
      <c r="B96" s="5" t="str">
        <f>IF($A$75="Alimentation, boissons et tabacs",VLOOKUP(VLOOKUP($A96,OUTIL!$E:$J,B$1,FALSE),REF!$K:$L,2,FALSE),IF($A$75="Demi produits",VLOOKUP(VLOOKUP($A96,OUTIL!$M:$R,B$1,FALSE),REF!$N:$O,2,FALSE),IF($A$75="Energie  et  lubrifiants",VLOOKUP(VLOOKUP($A96,OUTIL!$U:$Z,B$1,FALSE),REF!$Z:$AA,2,FALSE),IF($A$75="Or industriel",VLOOKUP(VLOOKUP($A96,OUTIL!$AC:$AH,B$1,FALSE),REF!$AC:$AD,2,FALSE),IF($A$75="Produits bruts d'origine animale et vegetale",VLOOKUP(VLOOKUP($A96,OUTIL!$AK:$AP,B$1,FALSE),REF!$Q:$R,2,FALSE),IF($A$75="Produits bruts d'origine minerale",VLOOKUP(VLOOKUP($A96,OUTIL!$AS:$AX,B$1,FALSE),REF!$AF:$AG,2,FALSE),IF($A$75="Produits finis de consommation",VLOOKUP(VLOOKUP($A96,OUTIL!$BA:$BF,B$1,FALSE),REF!$T:$U,2,FALSE),IF($A$75="Produits finis d'equipement agricole",VLOOKUP(VLOOKUP($A96,OUTIL!$BI:$BN,B$1,FALSE),REF!$AI:$AJ,2,FALSE),IF($A$75="Produits finis d'equipement industriel",VLOOKUP(VLOOKUP($A96,OUTIL!$BQ:$BV,B$1,FALSE),REF!$W:$X,2,FALSE),"Ahmadovitch")))))))))</f>
        <v>Quincaillerie sauf de ménage</v>
      </c>
      <c r="C96" s="5">
        <f>ROUND(IF($A$75="Alimentation, boissons et tabacs",VLOOKUP($A96,OUTIL!$E:$J,C$1,FALSE),IF($A$75="Demi produits",VLOOKUP($A96,OUTIL!$M:$R,C$1,FALSE),IF($A$75="Energie  et  lubrifiants",VLOOKUP($A96,OUTIL!$U:$Z,C$1,FALSE),IF($A$75="Or industriel",VLOOKUP($A96,OUTIL!$AC:$AH,C$1,FALSE),IF($A$75="Produits bruts d'origine animale et vegetale",VLOOKUP($A96,OUTIL!$AK:$AP,C$1,FALSE),IF($A$75="Produits bruts d'origine minerale",VLOOKUP($A96,OUTIL!$AS:$AX,C$1,FALSE),IF($A$75="Produits finis de consommation",VLOOKUP($A96,OUTIL!$BA:$BF,C$1,FALSE),IF($A$75="Produits finis d'equipement agricole",VLOOKUP($A96,OUTIL!$BI:$BN,C$1,FALSE),IF($A$75="Produits finis d'equipement industriel",VLOOKUP($A96,OUTIL!$BQ:$BV,C$1,FALSE),"Ahmadovitch")))))))))/1000,0)</f>
        <v>338</v>
      </c>
      <c r="D96" s="5">
        <f>ROUND(IF($A$75="Alimentation, boissons et tabacs",VLOOKUP($A96,OUTIL!$E:$J,D$1,FALSE),IF($A$75="Demi produits",VLOOKUP($A96,OUTIL!$M:$R,D$1,FALSE),IF($A$75="Energie  et  lubrifiants",VLOOKUP($A96,OUTIL!$U:$Z,D$1,FALSE),IF($A$75="Or industriel",VLOOKUP($A96,OUTIL!$AC:$AH,D$1,FALSE),IF($A$75="Produits bruts d'origine animale et vegetale",VLOOKUP($A96,OUTIL!$AK:$AP,D$1,FALSE),IF($A$75="Produits bruts d'origine minerale",VLOOKUP($A96,OUTIL!$AS:$AX,D$1,FALSE),IF($A$75="Produits finis de consommation",VLOOKUP($A96,OUTIL!$BA:$BF,D$1,FALSE),IF($A$75="Produits finis d'equipement agricole",VLOOKUP($A96,OUTIL!$BI:$BN,D$1,FALSE),IF($A$75="Produits finis d'equipement industriel",VLOOKUP($A96,OUTIL!$BQ:$BV,D$1,FALSE),"Ahmadovitch")))))))))/1000,0)</f>
        <v>102613</v>
      </c>
      <c r="E96" s="5">
        <f>ROUND(IF($A$75="Alimentation, boissons et tabacs",VLOOKUP($A96,OUTIL!$E:$J,E$1,FALSE),IF($A$75="Demi produits",VLOOKUP($A96,OUTIL!$M:$R,E$1,FALSE),IF($A$75="Energie  et  lubrifiants",VLOOKUP($A96,OUTIL!$U:$Z,E$1,FALSE),IF($A$75="Or industriel",VLOOKUP($A96,OUTIL!$AC:$AH,E$1,FALSE),IF($A$75="Produits bruts d'origine animale et vegetale",VLOOKUP($A96,OUTIL!$AK:$AP,E$1,FALSE),IF($A$75="Produits bruts d'origine minerale",VLOOKUP($A96,OUTIL!$AS:$AX,E$1,FALSE),IF($A$75="Produits finis de consommation",VLOOKUP($A96,OUTIL!$BA:$BF,E$1,FALSE),IF($A$75="Produits finis d'equipement agricole",VLOOKUP($A96,OUTIL!$BI:$BN,E$1,FALSE),IF($A$75="Produits finis d'equipement industriel",VLOOKUP($A96,OUTIL!$BQ:$BV,E$1,FALSE),"Ahmadovitch")))))))))/1000,0)</f>
        <v>344</v>
      </c>
      <c r="F96" s="5">
        <f>ROUND(IF($A$75="Alimentation, boissons et tabacs",VLOOKUP($A96,OUTIL!$E:$J,F$1,FALSE),IF($A$75="Demi produits",VLOOKUP($A96,OUTIL!$M:$R,F$1,FALSE),IF($A$75="Energie  et  lubrifiants",VLOOKUP($A96,OUTIL!$U:$Z,F$1,FALSE),IF($A$75="Or industriel",VLOOKUP($A96,OUTIL!$AC:$AH,F$1,FALSE),IF($A$75="Produits bruts d'origine animale et vegetale",VLOOKUP($A96,OUTIL!$AK:$AP,F$1,FALSE),IF($A$75="Produits bruts d'origine minerale",VLOOKUP($A96,OUTIL!$AS:$AX,F$1,FALSE),IF($A$75="Produits finis de consommation",VLOOKUP($A96,OUTIL!$BA:$BF,F$1,FALSE),IF($A$75="Produits finis d'equipement agricole",VLOOKUP($A96,OUTIL!$BI:$BN,F$1,FALSE),IF($A$75="Produits finis d'equipement industriel",VLOOKUP($A96,OUTIL!$BQ:$BV,F$1,FALSE),"Ahmadovitch")))))))))/1000,0)</f>
        <v>96902</v>
      </c>
      <c r="G96" s="4"/>
      <c r="H96" s="4"/>
      <c r="I96" s="4"/>
      <c r="J96" s="4"/>
      <c r="K96" s="4"/>
      <c r="L96" s="4"/>
      <c r="M96" s="4"/>
    </row>
    <row r="97" spans="1:13" ht="16.5" x14ac:dyDescent="0.3">
      <c r="A97">
        <v>22</v>
      </c>
      <c r="B97" s="5" t="str">
        <f>IF($A$75="Alimentation, boissons et tabacs",VLOOKUP(VLOOKUP($A97,OUTIL!$E:$J,B$1,FALSE),REF!$K:$L,2,FALSE),IF($A$75="Demi produits",VLOOKUP(VLOOKUP($A97,OUTIL!$M:$R,B$1,FALSE),REF!$N:$O,2,FALSE),IF($A$75="Energie  et  lubrifiants",VLOOKUP(VLOOKUP($A97,OUTIL!$U:$Z,B$1,FALSE),REF!$Z:$AA,2,FALSE),IF($A$75="Or industriel",VLOOKUP(VLOOKUP($A97,OUTIL!$AC:$AH,B$1,FALSE),REF!$AC:$AD,2,FALSE),IF($A$75="Produits bruts d'origine animale et vegetale",VLOOKUP(VLOOKUP($A97,OUTIL!$AK:$AP,B$1,FALSE),REF!$Q:$R,2,FALSE),IF($A$75="Produits bruts d'origine minerale",VLOOKUP(VLOOKUP($A97,OUTIL!$AS:$AX,B$1,FALSE),REF!$AF:$AG,2,FALSE),IF($A$75="Produits finis de consommation",VLOOKUP(VLOOKUP($A97,OUTIL!$BA:$BF,B$1,FALSE),REF!$T:$U,2,FALSE),IF($A$75="Produits finis d'equipement agricole",VLOOKUP(VLOOKUP($A97,OUTIL!$BI:$BN,B$1,FALSE),REF!$AI:$AJ,2,FALSE),IF($A$75="Produits finis d'equipement industriel",VLOOKUP(VLOOKUP($A97,OUTIL!$BQ:$BV,B$1,FALSE),REF!$W:$X,2,FALSE),"Ahmadovitch")))))))))</f>
        <v>Tubes, tuyaux et autres ouvrages en aluminium</v>
      </c>
      <c r="C97" s="5">
        <f>ROUND(IF($A$75="Alimentation, boissons et tabacs",VLOOKUP($A97,OUTIL!$E:$J,C$1,FALSE),IF($A$75="Demi produits",VLOOKUP($A97,OUTIL!$M:$R,C$1,FALSE),IF($A$75="Energie  et  lubrifiants",VLOOKUP($A97,OUTIL!$U:$Z,C$1,FALSE),IF($A$75="Or industriel",VLOOKUP($A97,OUTIL!$AC:$AH,C$1,FALSE),IF($A$75="Produits bruts d'origine animale et vegetale",VLOOKUP($A97,OUTIL!$AK:$AP,C$1,FALSE),IF($A$75="Produits bruts d'origine minerale",VLOOKUP($A97,OUTIL!$AS:$AX,C$1,FALSE),IF($A$75="Produits finis de consommation",VLOOKUP($A97,OUTIL!$BA:$BF,C$1,FALSE),IF($A$75="Produits finis d'equipement agricole",VLOOKUP($A97,OUTIL!$BI:$BN,C$1,FALSE),IF($A$75="Produits finis d'equipement industriel",VLOOKUP($A97,OUTIL!$BQ:$BV,C$1,FALSE),"Ahmadovitch")))))))))/1000,0)</f>
        <v>743</v>
      </c>
      <c r="D97" s="5">
        <f>ROUND(IF($A$75="Alimentation, boissons et tabacs",VLOOKUP($A97,OUTIL!$E:$J,D$1,FALSE),IF($A$75="Demi produits",VLOOKUP($A97,OUTIL!$M:$R,D$1,FALSE),IF($A$75="Energie  et  lubrifiants",VLOOKUP($A97,OUTIL!$U:$Z,D$1,FALSE),IF($A$75="Or industriel",VLOOKUP($A97,OUTIL!$AC:$AH,D$1,FALSE),IF($A$75="Produits bruts d'origine animale et vegetale",VLOOKUP($A97,OUTIL!$AK:$AP,D$1,FALSE),IF($A$75="Produits bruts d'origine minerale",VLOOKUP($A97,OUTIL!$AS:$AX,D$1,FALSE),IF($A$75="Produits finis de consommation",VLOOKUP($A97,OUTIL!$BA:$BF,D$1,FALSE),IF($A$75="Produits finis d'equipement agricole",VLOOKUP($A97,OUTIL!$BI:$BN,D$1,FALSE),IF($A$75="Produits finis d'equipement industriel",VLOOKUP($A97,OUTIL!$BQ:$BV,D$1,FALSE),"Ahmadovitch")))))))))/1000,0)</f>
        <v>91481</v>
      </c>
      <c r="E97" s="5">
        <f>ROUND(IF($A$75="Alimentation, boissons et tabacs",VLOOKUP($A97,OUTIL!$E:$J,E$1,FALSE),IF($A$75="Demi produits",VLOOKUP($A97,OUTIL!$M:$R,E$1,FALSE),IF($A$75="Energie  et  lubrifiants",VLOOKUP($A97,OUTIL!$U:$Z,E$1,FALSE),IF($A$75="Or industriel",VLOOKUP($A97,OUTIL!$AC:$AH,E$1,FALSE),IF($A$75="Produits bruts d'origine animale et vegetale",VLOOKUP($A97,OUTIL!$AK:$AP,E$1,FALSE),IF($A$75="Produits bruts d'origine minerale",VLOOKUP($A97,OUTIL!$AS:$AX,E$1,FALSE),IF($A$75="Produits finis de consommation",VLOOKUP($A97,OUTIL!$BA:$BF,E$1,FALSE),IF($A$75="Produits finis d'equipement agricole",VLOOKUP($A97,OUTIL!$BI:$BN,E$1,FALSE),IF($A$75="Produits finis d'equipement industriel",VLOOKUP($A97,OUTIL!$BQ:$BV,E$1,FALSE),"Ahmadovitch")))))))))/1000,0)</f>
        <v>824</v>
      </c>
      <c r="F97" s="5">
        <f>ROUND(IF($A$75="Alimentation, boissons et tabacs",VLOOKUP($A97,OUTIL!$E:$J,F$1,FALSE),IF($A$75="Demi produits",VLOOKUP($A97,OUTIL!$M:$R,F$1,FALSE),IF($A$75="Energie  et  lubrifiants",VLOOKUP($A97,OUTIL!$U:$Z,F$1,FALSE),IF($A$75="Or industriel",VLOOKUP($A97,OUTIL!$AC:$AH,F$1,FALSE),IF($A$75="Produits bruts d'origine animale et vegetale",VLOOKUP($A97,OUTIL!$AK:$AP,F$1,FALSE),IF($A$75="Produits bruts d'origine minerale",VLOOKUP($A97,OUTIL!$AS:$AX,F$1,FALSE),IF($A$75="Produits finis de consommation",VLOOKUP($A97,OUTIL!$BA:$BF,F$1,FALSE),IF($A$75="Produits finis d'equipement agricole",VLOOKUP($A97,OUTIL!$BI:$BN,F$1,FALSE),IF($A$75="Produits finis d'equipement industriel",VLOOKUP($A97,OUTIL!$BQ:$BV,F$1,FALSE),"Ahmadovitch")))))))))/1000,0)</f>
        <v>49739</v>
      </c>
      <c r="J97" s="4"/>
      <c r="K97" s="4"/>
      <c r="L97" s="4"/>
      <c r="M97" s="4"/>
    </row>
    <row r="98" spans="1:13" ht="16.5" x14ac:dyDescent="0.3">
      <c r="A98">
        <v>23</v>
      </c>
      <c r="B98" s="5" t="str">
        <f>IF($A$75="Alimentation, boissons et tabacs",VLOOKUP(VLOOKUP($A98,OUTIL!$E:$J,B$1,FALSE),REF!$K:$L,2,FALSE),IF($A$75="Demi produits",VLOOKUP(VLOOKUP($A98,OUTIL!$M:$R,B$1,FALSE),REF!$N:$O,2,FALSE),IF($A$75="Energie  et  lubrifiants",VLOOKUP(VLOOKUP($A98,OUTIL!$U:$Z,B$1,FALSE),REF!$Z:$AA,2,FALSE),IF($A$75="Or industriel",VLOOKUP(VLOOKUP($A98,OUTIL!$AC:$AH,B$1,FALSE),REF!$AC:$AD,2,FALSE),IF($A$75="Produits bruts d'origine animale et vegetale",VLOOKUP(VLOOKUP($A98,OUTIL!$AK:$AP,B$1,FALSE),REF!$Q:$R,2,FALSE),IF($A$75="Produits bruts d'origine minerale",VLOOKUP(VLOOKUP($A98,OUTIL!$AS:$AX,B$1,FALSE),REF!$AF:$AG,2,FALSE),IF($A$75="Produits finis de consommation",VLOOKUP(VLOOKUP($A98,OUTIL!$BA:$BF,B$1,FALSE),REF!$T:$U,2,FALSE),IF($A$75="Produits finis d'equipement agricole",VLOOKUP(VLOOKUP($A98,OUTIL!$BI:$BN,B$1,FALSE),REF!$AI:$AJ,2,FALSE),IF($A$75="Produits finis d'equipement industriel",VLOOKUP(VLOOKUP($A98,OUTIL!$BQ:$BV,B$1,FALSE),REF!$W:$X,2,FALSE),"Ahmadovitch")))))))))</f>
        <v>Bois préparés et ouvrages en bois</v>
      </c>
      <c r="C98" s="5">
        <f>ROUND(IF($A$75="Alimentation, boissons et tabacs",VLOOKUP($A98,OUTIL!$E:$J,C$1,FALSE),IF($A$75="Demi produits",VLOOKUP($A98,OUTIL!$M:$R,C$1,FALSE),IF($A$75="Energie  et  lubrifiants",VLOOKUP($A98,OUTIL!$U:$Z,C$1,FALSE),IF($A$75="Or industriel",VLOOKUP($A98,OUTIL!$AC:$AH,C$1,FALSE),IF($A$75="Produits bruts d'origine animale et vegetale",VLOOKUP($A98,OUTIL!$AK:$AP,C$1,FALSE),IF($A$75="Produits bruts d'origine minerale",VLOOKUP($A98,OUTIL!$AS:$AX,C$1,FALSE),IF($A$75="Produits finis de consommation",VLOOKUP($A98,OUTIL!$BA:$BF,C$1,FALSE),IF($A$75="Produits finis d'equipement agricole",VLOOKUP($A98,OUTIL!$BI:$BN,C$1,FALSE),IF($A$75="Produits finis d'equipement industriel",VLOOKUP($A98,OUTIL!$BQ:$BV,C$1,FALSE),"Ahmadovitch")))))))))/1000,0)</f>
        <v>6795</v>
      </c>
      <c r="D98" s="5">
        <f>ROUND(IF($A$75="Alimentation, boissons et tabacs",VLOOKUP($A98,OUTIL!$E:$J,D$1,FALSE),IF($A$75="Demi produits",VLOOKUP($A98,OUTIL!$M:$R,D$1,FALSE),IF($A$75="Energie  et  lubrifiants",VLOOKUP($A98,OUTIL!$U:$Z,D$1,FALSE),IF($A$75="Or industriel",VLOOKUP($A98,OUTIL!$AC:$AH,D$1,FALSE),IF($A$75="Produits bruts d'origine animale et vegetale",VLOOKUP($A98,OUTIL!$AK:$AP,D$1,FALSE),IF($A$75="Produits bruts d'origine minerale",VLOOKUP($A98,OUTIL!$AS:$AX,D$1,FALSE),IF($A$75="Produits finis de consommation",VLOOKUP($A98,OUTIL!$BA:$BF,D$1,FALSE),IF($A$75="Produits finis d'equipement agricole",VLOOKUP($A98,OUTIL!$BI:$BN,D$1,FALSE),IF($A$75="Produits finis d'equipement industriel",VLOOKUP($A98,OUTIL!$BQ:$BV,D$1,FALSE),"Ahmadovitch")))))))))/1000,0)</f>
        <v>90762</v>
      </c>
      <c r="E98" s="5">
        <f>ROUND(IF($A$75="Alimentation, boissons et tabacs",VLOOKUP($A98,OUTIL!$E:$J,E$1,FALSE),IF($A$75="Demi produits",VLOOKUP($A98,OUTIL!$M:$R,E$1,FALSE),IF($A$75="Energie  et  lubrifiants",VLOOKUP($A98,OUTIL!$U:$Z,E$1,FALSE),IF($A$75="Or industriel",VLOOKUP($A98,OUTIL!$AC:$AH,E$1,FALSE),IF($A$75="Produits bruts d'origine animale et vegetale",VLOOKUP($A98,OUTIL!$AK:$AP,E$1,FALSE),IF($A$75="Produits bruts d'origine minerale",VLOOKUP($A98,OUTIL!$AS:$AX,E$1,FALSE),IF($A$75="Produits finis de consommation",VLOOKUP($A98,OUTIL!$BA:$BF,E$1,FALSE),IF($A$75="Produits finis d'equipement agricole",VLOOKUP($A98,OUTIL!$BI:$BN,E$1,FALSE),IF($A$75="Produits finis d'equipement industriel",VLOOKUP($A98,OUTIL!$BQ:$BV,E$1,FALSE),"Ahmadovitch")))))))))/1000,0)</f>
        <v>8365</v>
      </c>
      <c r="F98" s="5">
        <f>ROUND(IF($A$75="Alimentation, boissons et tabacs",VLOOKUP($A98,OUTIL!$E:$J,F$1,FALSE),IF($A$75="Demi produits",VLOOKUP($A98,OUTIL!$M:$R,F$1,FALSE),IF($A$75="Energie  et  lubrifiants",VLOOKUP($A98,OUTIL!$U:$Z,F$1,FALSE),IF($A$75="Or industriel",VLOOKUP($A98,OUTIL!$AC:$AH,F$1,FALSE),IF($A$75="Produits bruts d'origine animale et vegetale",VLOOKUP($A98,OUTIL!$AK:$AP,F$1,FALSE),IF($A$75="Produits bruts d'origine minerale",VLOOKUP($A98,OUTIL!$AS:$AX,F$1,FALSE),IF($A$75="Produits finis de consommation",VLOOKUP($A98,OUTIL!$BA:$BF,F$1,FALSE),IF($A$75="Produits finis d'equipement agricole",VLOOKUP($A98,OUTIL!$BI:$BN,F$1,FALSE),IF($A$75="Produits finis d'equipement industriel",VLOOKUP($A98,OUTIL!$BQ:$BV,F$1,FALSE),"Ahmadovitch")))))))))/1000,0)</f>
        <v>113919</v>
      </c>
      <c r="G98" s="4"/>
      <c r="H98" s="4"/>
      <c r="I98" s="4"/>
      <c r="J98" s="4"/>
      <c r="K98" s="4"/>
      <c r="L98" s="4"/>
      <c r="M98" s="4"/>
    </row>
    <row r="99" spans="1:13" ht="16.5" x14ac:dyDescent="0.3">
      <c r="A99">
        <v>24</v>
      </c>
      <c r="B99" s="5" t="str">
        <f>IF($A$75="Alimentation, boissons et tabacs",VLOOKUP(VLOOKUP($A99,OUTIL!$E:$J,B$1,FALSE),REF!$K:$L,2,FALSE),IF($A$75="Demi produits",VLOOKUP(VLOOKUP($A99,OUTIL!$M:$R,B$1,FALSE),REF!$N:$O,2,FALSE),IF($A$75="Energie  et  lubrifiants",VLOOKUP(VLOOKUP($A99,OUTIL!$U:$Z,B$1,FALSE),REF!$Z:$AA,2,FALSE),IF($A$75="Or industriel",VLOOKUP(VLOOKUP($A99,OUTIL!$AC:$AH,B$1,FALSE),REF!$AC:$AD,2,FALSE),IF($A$75="Produits bruts d'origine animale et vegetale",VLOOKUP(VLOOKUP($A99,OUTIL!$AK:$AP,B$1,FALSE),REF!$Q:$R,2,FALSE),IF($A$75="Produits bruts d'origine minerale",VLOOKUP(VLOOKUP($A99,OUTIL!$AS:$AX,B$1,FALSE),REF!$AF:$AG,2,FALSE),IF($A$75="Produits finis de consommation",VLOOKUP(VLOOKUP($A99,OUTIL!$BA:$BF,B$1,FALSE),REF!$T:$U,2,FALSE),IF($A$75="Produits finis d'equipement agricole",VLOOKUP(VLOOKUP($A99,OUTIL!$BI:$BN,B$1,FALSE),REF!$AI:$AJ,2,FALSE),IF($A$75="Produits finis d'equipement industriel",VLOOKUP(VLOOKUP($A99,OUTIL!$BQ:$BV,B$1,FALSE),REF!$W:$X,2,FALSE),"Ahmadovitch")))))))))</f>
        <v>Caoutchouc et ouvrages en caoutchouc</v>
      </c>
      <c r="C99" s="5">
        <f>ROUND(IF($A$75="Alimentation, boissons et tabacs",VLOOKUP($A99,OUTIL!$E:$J,C$1,FALSE),IF($A$75="Demi produits",VLOOKUP($A99,OUTIL!$M:$R,C$1,FALSE),IF($A$75="Energie  et  lubrifiants",VLOOKUP($A99,OUTIL!$U:$Z,C$1,FALSE),IF($A$75="Or industriel",VLOOKUP($A99,OUTIL!$AC:$AH,C$1,FALSE),IF($A$75="Produits bruts d'origine animale et vegetale",VLOOKUP($A99,OUTIL!$AK:$AP,C$1,FALSE),IF($A$75="Produits bruts d'origine minerale",VLOOKUP($A99,OUTIL!$AS:$AX,C$1,FALSE),IF($A$75="Produits finis de consommation",VLOOKUP($A99,OUTIL!$BA:$BF,C$1,FALSE),IF($A$75="Produits finis d'equipement agricole",VLOOKUP($A99,OUTIL!$BI:$BN,C$1,FALSE),IF($A$75="Produits finis d'equipement industriel",VLOOKUP($A99,OUTIL!$BQ:$BV,C$1,FALSE),"Ahmadovitch")))))))))/1000,0)</f>
        <v>1302</v>
      </c>
      <c r="D99" s="5">
        <f>ROUND(IF($A$75="Alimentation, boissons et tabacs",VLOOKUP($A99,OUTIL!$E:$J,D$1,FALSE),IF($A$75="Demi produits",VLOOKUP($A99,OUTIL!$M:$R,D$1,FALSE),IF($A$75="Energie  et  lubrifiants",VLOOKUP($A99,OUTIL!$U:$Z,D$1,FALSE),IF($A$75="Or industriel",VLOOKUP($A99,OUTIL!$AC:$AH,D$1,FALSE),IF($A$75="Produits bruts d'origine animale et vegetale",VLOOKUP($A99,OUTIL!$AK:$AP,D$1,FALSE),IF($A$75="Produits bruts d'origine minerale",VLOOKUP($A99,OUTIL!$AS:$AX,D$1,FALSE),IF($A$75="Produits finis de consommation",VLOOKUP($A99,OUTIL!$BA:$BF,D$1,FALSE),IF($A$75="Produits finis d'equipement agricole",VLOOKUP($A99,OUTIL!$BI:$BN,D$1,FALSE),IF($A$75="Produits finis d'equipement industriel",VLOOKUP($A99,OUTIL!$BQ:$BV,D$1,FALSE),"Ahmadovitch")))))))))/1000,0)</f>
        <v>74622</v>
      </c>
      <c r="E99" s="5">
        <f>ROUND(IF($A$75="Alimentation, boissons et tabacs",VLOOKUP($A99,OUTIL!$E:$J,E$1,FALSE),IF($A$75="Demi produits",VLOOKUP($A99,OUTIL!$M:$R,E$1,FALSE),IF($A$75="Energie  et  lubrifiants",VLOOKUP($A99,OUTIL!$U:$Z,E$1,FALSE),IF($A$75="Or industriel",VLOOKUP($A99,OUTIL!$AC:$AH,E$1,FALSE),IF($A$75="Produits bruts d'origine animale et vegetale",VLOOKUP($A99,OUTIL!$AK:$AP,E$1,FALSE),IF($A$75="Produits bruts d'origine minerale",VLOOKUP($A99,OUTIL!$AS:$AX,E$1,FALSE),IF($A$75="Produits finis de consommation",VLOOKUP($A99,OUTIL!$BA:$BF,E$1,FALSE),IF($A$75="Produits finis d'equipement agricole",VLOOKUP($A99,OUTIL!$BI:$BN,E$1,FALSE),IF($A$75="Produits finis d'equipement industriel",VLOOKUP($A99,OUTIL!$BQ:$BV,E$1,FALSE),"Ahmadovitch")))))))))/1000,0)</f>
        <v>1868</v>
      </c>
      <c r="F99" s="5">
        <f>ROUND(IF($A$75="Alimentation, boissons et tabacs",VLOOKUP($A99,OUTIL!$E:$J,F$1,FALSE),IF($A$75="Demi produits",VLOOKUP($A99,OUTIL!$M:$R,F$1,FALSE),IF($A$75="Energie  et  lubrifiants",VLOOKUP($A99,OUTIL!$U:$Z,F$1,FALSE),IF($A$75="Or industriel",VLOOKUP($A99,OUTIL!$AC:$AH,F$1,FALSE),IF($A$75="Produits bruts d'origine animale et vegetale",VLOOKUP($A99,OUTIL!$AK:$AP,F$1,FALSE),IF($A$75="Produits bruts d'origine minerale",VLOOKUP($A99,OUTIL!$AS:$AX,F$1,FALSE),IF($A$75="Produits finis de consommation",VLOOKUP($A99,OUTIL!$BA:$BF,F$1,FALSE),IF($A$75="Produits finis d'equipement agricole",VLOOKUP($A99,OUTIL!$BI:$BN,F$1,FALSE),IF($A$75="Produits finis d'equipement industriel",VLOOKUP($A99,OUTIL!$BQ:$BV,F$1,FALSE),"Ahmadovitch")))))))))/1000,0)</f>
        <v>205389</v>
      </c>
      <c r="J99" s="4"/>
      <c r="K99" s="4"/>
      <c r="L99" s="4"/>
      <c r="M99" s="4"/>
    </row>
    <row r="100" spans="1:13" ht="16.5" x14ac:dyDescent="0.3">
      <c r="A100">
        <v>25</v>
      </c>
      <c r="B100" s="5" t="str">
        <f>IF($A$75="Alimentation, boissons et tabacs",VLOOKUP(VLOOKUP($A100,OUTIL!$E:$J,B$1,FALSE),REF!$K:$L,2,FALSE),IF($A$75="Demi produits",VLOOKUP(VLOOKUP($A100,OUTIL!$M:$R,B$1,FALSE),REF!$N:$O,2,FALSE),IF($A$75="Energie  et  lubrifiants",VLOOKUP(VLOOKUP($A100,OUTIL!$U:$Z,B$1,FALSE),REF!$Z:$AA,2,FALSE),IF($A$75="Or industriel",VLOOKUP(VLOOKUP($A100,OUTIL!$AC:$AH,B$1,FALSE),REF!$AC:$AD,2,FALSE),IF($A$75="Produits bruts d'origine animale et vegetale",VLOOKUP(VLOOKUP($A100,OUTIL!$AK:$AP,B$1,FALSE),REF!$Q:$R,2,FALSE),IF($A$75="Produits bruts d'origine minerale",VLOOKUP(VLOOKUP($A100,OUTIL!$AS:$AX,B$1,FALSE),REF!$AF:$AG,2,FALSE),IF($A$75="Produits finis de consommation",VLOOKUP(VLOOKUP($A100,OUTIL!$BA:$BF,B$1,FALSE),REF!$T:$U,2,FALSE),IF($A$75="Produits finis d'equipement agricole",VLOOKUP(VLOOKUP($A100,OUTIL!$BI:$BN,B$1,FALSE),REF!$AI:$AJ,2,FALSE),IF($A$75="Produits finis d'equipement industriel",VLOOKUP(VLOOKUP($A100,OUTIL!$BQ:$BV,B$1,FALSE),REF!$W:$X,2,FALSE),"Ahmadovitch")))))))))</f>
        <v>Tapis et revêtements de sol</v>
      </c>
      <c r="C100" s="5">
        <f>ROUND(IF($A$75="Alimentation, boissons et tabacs",VLOOKUP($A100,OUTIL!$E:$J,C$1,FALSE),IF($A$75="Demi produits",VLOOKUP($A100,OUTIL!$M:$R,C$1,FALSE),IF($A$75="Energie  et  lubrifiants",VLOOKUP($A100,OUTIL!$U:$Z,C$1,FALSE),IF($A$75="Or industriel",VLOOKUP($A100,OUTIL!$AC:$AH,C$1,FALSE),IF($A$75="Produits bruts d'origine animale et vegetale",VLOOKUP($A100,OUTIL!$AK:$AP,C$1,FALSE),IF($A$75="Produits bruts d'origine minerale",VLOOKUP($A100,OUTIL!$AS:$AX,C$1,FALSE),IF($A$75="Produits finis de consommation",VLOOKUP($A100,OUTIL!$BA:$BF,C$1,FALSE),IF($A$75="Produits finis d'equipement agricole",VLOOKUP($A100,OUTIL!$BI:$BN,C$1,FALSE),IF($A$75="Produits finis d'equipement industriel",VLOOKUP($A100,OUTIL!$BQ:$BV,C$1,FALSE),"Ahmadovitch")))))))))/1000,0)</f>
        <v>314</v>
      </c>
      <c r="D100" s="5">
        <f>ROUND(IF($A$75="Alimentation, boissons et tabacs",VLOOKUP($A100,OUTIL!$E:$J,D$1,FALSE),IF($A$75="Demi produits",VLOOKUP($A100,OUTIL!$M:$R,D$1,FALSE),IF($A$75="Energie  et  lubrifiants",VLOOKUP($A100,OUTIL!$U:$Z,D$1,FALSE),IF($A$75="Or industriel",VLOOKUP($A100,OUTIL!$AC:$AH,D$1,FALSE),IF($A$75="Produits bruts d'origine animale et vegetale",VLOOKUP($A100,OUTIL!$AK:$AP,D$1,FALSE),IF($A$75="Produits bruts d'origine minerale",VLOOKUP($A100,OUTIL!$AS:$AX,D$1,FALSE),IF($A$75="Produits finis de consommation",VLOOKUP($A100,OUTIL!$BA:$BF,D$1,FALSE),IF($A$75="Produits finis d'equipement agricole",VLOOKUP($A100,OUTIL!$BI:$BN,D$1,FALSE),IF($A$75="Produits finis d'equipement industriel",VLOOKUP($A100,OUTIL!$BQ:$BV,D$1,FALSE),"Ahmadovitch")))))))))/1000,0)</f>
        <v>64858</v>
      </c>
      <c r="E100" s="5">
        <f>ROUND(IF($A$75="Alimentation, boissons et tabacs",VLOOKUP($A100,OUTIL!$E:$J,E$1,FALSE),IF($A$75="Demi produits",VLOOKUP($A100,OUTIL!$M:$R,E$1,FALSE),IF($A$75="Energie  et  lubrifiants",VLOOKUP($A100,OUTIL!$U:$Z,E$1,FALSE),IF($A$75="Or industriel",VLOOKUP($A100,OUTIL!$AC:$AH,E$1,FALSE),IF($A$75="Produits bruts d'origine animale et vegetale",VLOOKUP($A100,OUTIL!$AK:$AP,E$1,FALSE),IF($A$75="Produits bruts d'origine minerale",VLOOKUP($A100,OUTIL!$AS:$AX,E$1,FALSE),IF($A$75="Produits finis de consommation",VLOOKUP($A100,OUTIL!$BA:$BF,E$1,FALSE),IF($A$75="Produits finis d'equipement agricole",VLOOKUP($A100,OUTIL!$BI:$BN,E$1,FALSE),IF($A$75="Produits finis d'equipement industriel",VLOOKUP($A100,OUTIL!$BQ:$BV,E$1,FALSE),"Ahmadovitch")))))))))/1000,0)</f>
        <v>198</v>
      </c>
      <c r="F100" s="5">
        <f>ROUND(IF($A$75="Alimentation, boissons et tabacs",VLOOKUP($A100,OUTIL!$E:$J,F$1,FALSE),IF($A$75="Demi produits",VLOOKUP($A100,OUTIL!$M:$R,F$1,FALSE),IF($A$75="Energie  et  lubrifiants",VLOOKUP($A100,OUTIL!$U:$Z,F$1,FALSE),IF($A$75="Or industriel",VLOOKUP($A100,OUTIL!$AC:$AH,F$1,FALSE),IF($A$75="Produits bruts d'origine animale et vegetale",VLOOKUP($A100,OUTIL!$AK:$AP,F$1,FALSE),IF($A$75="Produits bruts d'origine minerale",VLOOKUP($A100,OUTIL!$AS:$AX,F$1,FALSE),IF($A$75="Produits finis de consommation",VLOOKUP($A100,OUTIL!$BA:$BF,F$1,FALSE),IF($A$75="Produits finis d'equipement agricole",VLOOKUP($A100,OUTIL!$BI:$BN,F$1,FALSE),IF($A$75="Produits finis d'equipement industriel",VLOOKUP($A100,OUTIL!$BQ:$BV,F$1,FALSE),"Ahmadovitch")))))))))/1000,0)</f>
        <v>55338</v>
      </c>
      <c r="J100" s="4"/>
      <c r="K100" s="4"/>
      <c r="L100" s="4"/>
      <c r="M100" s="4"/>
    </row>
    <row r="101" spans="1:13" ht="16.5" x14ac:dyDescent="0.3">
      <c r="A101">
        <v>26</v>
      </c>
      <c r="B101" s="5" t="str">
        <f>IF($A$75="Alimentation, boissons et tabacs",VLOOKUP(VLOOKUP($A101,OUTIL!$E:$J,B$1,FALSE),REF!$K:$L,2,FALSE),IF($A$75="Demi produits",VLOOKUP(VLOOKUP($A101,OUTIL!$M:$R,B$1,FALSE),REF!$N:$O,2,FALSE),IF($A$75="Energie  et  lubrifiants",VLOOKUP(VLOOKUP($A101,OUTIL!$U:$Z,B$1,FALSE),REF!$Z:$AA,2,FALSE),IF($A$75="Or industriel",VLOOKUP(VLOOKUP($A101,OUTIL!$AC:$AH,B$1,FALSE),REF!$AC:$AD,2,FALSE),IF($A$75="Produits bruts d'origine animale et vegetale",VLOOKUP(VLOOKUP($A101,OUTIL!$AK:$AP,B$1,FALSE),REF!$Q:$R,2,FALSE),IF($A$75="Produits bruts d'origine minerale",VLOOKUP(VLOOKUP($A101,OUTIL!$AS:$AX,B$1,FALSE),REF!$AF:$AG,2,FALSE),IF($A$75="Produits finis de consommation",VLOOKUP(VLOOKUP($A101,OUTIL!$BA:$BF,B$1,FALSE),REF!$T:$U,2,FALSE),IF($A$75="Produits finis d'equipement agricole",VLOOKUP(VLOOKUP($A101,OUTIL!$BI:$BN,B$1,FALSE),REF!$AI:$AJ,2,FALSE),IF($A$75="Produits finis d'equipement industriel",VLOOKUP(VLOOKUP($A101,OUTIL!$BQ:$BV,B$1,FALSE),REF!$W:$X,2,FALSE),"Ahmadovitch")))))))))</f>
        <v>Tissus imprégnés ou enduits de matières diverse</v>
      </c>
      <c r="C101" s="5">
        <f>ROUND(IF($A$75="Alimentation, boissons et tabacs",VLOOKUP($A101,OUTIL!$E:$J,C$1,FALSE),IF($A$75="Demi produits",VLOOKUP($A101,OUTIL!$M:$R,C$1,FALSE),IF($A$75="Energie  et  lubrifiants",VLOOKUP($A101,OUTIL!$U:$Z,C$1,FALSE),IF($A$75="Or industriel",VLOOKUP($A101,OUTIL!$AC:$AH,C$1,FALSE),IF($A$75="Produits bruts d'origine animale et vegetale",VLOOKUP($A101,OUTIL!$AK:$AP,C$1,FALSE),IF($A$75="Produits bruts d'origine minerale",VLOOKUP($A101,OUTIL!$AS:$AX,C$1,FALSE),IF($A$75="Produits finis de consommation",VLOOKUP($A101,OUTIL!$BA:$BF,C$1,FALSE),IF($A$75="Produits finis d'equipement agricole",VLOOKUP($A101,OUTIL!$BI:$BN,C$1,FALSE),IF($A$75="Produits finis d'equipement industriel",VLOOKUP($A101,OUTIL!$BQ:$BV,C$1,FALSE),"Ahmadovitch")))))))))/1000,0)</f>
        <v>996</v>
      </c>
      <c r="D101" s="5">
        <f>ROUND(IF($A$75="Alimentation, boissons et tabacs",VLOOKUP($A101,OUTIL!$E:$J,D$1,FALSE),IF($A$75="Demi produits",VLOOKUP($A101,OUTIL!$M:$R,D$1,FALSE),IF($A$75="Energie  et  lubrifiants",VLOOKUP($A101,OUTIL!$U:$Z,D$1,FALSE),IF($A$75="Or industriel",VLOOKUP($A101,OUTIL!$AC:$AH,D$1,FALSE),IF($A$75="Produits bruts d'origine animale et vegetale",VLOOKUP($A101,OUTIL!$AK:$AP,D$1,FALSE),IF($A$75="Produits bruts d'origine minerale",VLOOKUP($A101,OUTIL!$AS:$AX,D$1,FALSE),IF($A$75="Produits finis de consommation",VLOOKUP($A101,OUTIL!$BA:$BF,D$1,FALSE),IF($A$75="Produits finis d'equipement agricole",VLOOKUP($A101,OUTIL!$BI:$BN,D$1,FALSE),IF($A$75="Produits finis d'equipement industriel",VLOOKUP($A101,OUTIL!$BQ:$BV,D$1,FALSE),"Ahmadovitch")))))))))/1000,0)</f>
        <v>58685</v>
      </c>
      <c r="E101" s="5">
        <f>ROUND(IF($A$75="Alimentation, boissons et tabacs",VLOOKUP($A101,OUTIL!$E:$J,E$1,FALSE),IF($A$75="Demi produits",VLOOKUP($A101,OUTIL!$M:$R,E$1,FALSE),IF($A$75="Energie  et  lubrifiants",VLOOKUP($A101,OUTIL!$U:$Z,E$1,FALSE),IF($A$75="Or industriel",VLOOKUP($A101,OUTIL!$AC:$AH,E$1,FALSE),IF($A$75="Produits bruts d'origine animale et vegetale",VLOOKUP($A101,OUTIL!$AK:$AP,E$1,FALSE),IF($A$75="Produits bruts d'origine minerale",VLOOKUP($A101,OUTIL!$AS:$AX,E$1,FALSE),IF($A$75="Produits finis de consommation",VLOOKUP($A101,OUTIL!$BA:$BF,E$1,FALSE),IF($A$75="Produits finis d'equipement agricole",VLOOKUP($A101,OUTIL!$BI:$BN,E$1,FALSE),IF($A$75="Produits finis d'equipement industriel",VLOOKUP($A101,OUTIL!$BQ:$BV,E$1,FALSE),"Ahmadovitch")))))))))/1000,0)</f>
        <v>735</v>
      </c>
      <c r="F101" s="5">
        <f>ROUND(IF($A$75="Alimentation, boissons et tabacs",VLOOKUP($A101,OUTIL!$E:$J,F$1,FALSE),IF($A$75="Demi produits",VLOOKUP($A101,OUTIL!$M:$R,F$1,FALSE),IF($A$75="Energie  et  lubrifiants",VLOOKUP($A101,OUTIL!$U:$Z,F$1,FALSE),IF($A$75="Or industriel",VLOOKUP($A101,OUTIL!$AC:$AH,F$1,FALSE),IF($A$75="Produits bruts d'origine animale et vegetale",VLOOKUP($A101,OUTIL!$AK:$AP,F$1,FALSE),IF($A$75="Produits bruts d'origine minerale",VLOOKUP($A101,OUTIL!$AS:$AX,F$1,FALSE),IF($A$75="Produits finis de consommation",VLOOKUP($A101,OUTIL!$BA:$BF,F$1,FALSE),IF($A$75="Produits finis d'equipement agricole",VLOOKUP($A101,OUTIL!$BI:$BN,F$1,FALSE),IF($A$75="Produits finis d'equipement industriel",VLOOKUP($A101,OUTIL!$BQ:$BV,F$1,FALSE),"Ahmadovitch")))))))))/1000,0)</f>
        <v>50869</v>
      </c>
      <c r="J101" s="4"/>
      <c r="K101" s="4"/>
      <c r="L101" s="4"/>
      <c r="M101" s="4"/>
    </row>
    <row r="102" spans="1:13" ht="16.5" x14ac:dyDescent="0.3">
      <c r="A102">
        <v>27</v>
      </c>
      <c r="B102" s="5" t="str">
        <f>IF($A$75="Alimentation, boissons et tabacs",VLOOKUP(VLOOKUP($A102,OUTIL!$E:$J,B$1,FALSE),REF!$K:$L,2,FALSE),IF($A$75="Demi produits",VLOOKUP(VLOOKUP($A102,OUTIL!$M:$R,B$1,FALSE),REF!$N:$O,2,FALSE),IF($A$75="Energie  et  lubrifiants",VLOOKUP(VLOOKUP($A102,OUTIL!$U:$Z,B$1,FALSE),REF!$Z:$AA,2,FALSE),IF($A$75="Or industriel",VLOOKUP(VLOOKUP($A102,OUTIL!$AC:$AH,B$1,FALSE),REF!$AC:$AD,2,FALSE),IF($A$75="Produits bruts d'origine animale et vegetale",VLOOKUP(VLOOKUP($A102,OUTIL!$AK:$AP,B$1,FALSE),REF!$Q:$R,2,FALSE),IF($A$75="Produits bruts d'origine minerale",VLOOKUP(VLOOKUP($A102,OUTIL!$AS:$AX,B$1,FALSE),REF!$AF:$AG,2,FALSE),IF($A$75="Produits finis de consommation",VLOOKUP(VLOOKUP($A102,OUTIL!$BA:$BF,B$1,FALSE),REF!$T:$U,2,FALSE),IF($A$75="Produits finis d'equipement agricole",VLOOKUP(VLOOKUP($A102,OUTIL!$BI:$BN,B$1,FALSE),REF!$AI:$AJ,2,FALSE),IF($A$75="Produits finis d'equipement industriel",VLOOKUP(VLOOKUP($A102,OUTIL!$BQ:$BV,B$1,FALSE),REF!$W:$X,2,FALSE),"Ahmadovitch")))))))))</f>
        <v>Cuirs et peaux ayant subi une opération de tannage</v>
      </c>
      <c r="C102" s="5">
        <f>ROUND(IF($A$75="Alimentation, boissons et tabacs",VLOOKUP($A102,OUTIL!$E:$J,C$1,FALSE),IF($A$75="Demi produits",VLOOKUP($A102,OUTIL!$M:$R,C$1,FALSE),IF($A$75="Energie  et  lubrifiants",VLOOKUP($A102,OUTIL!$U:$Z,C$1,FALSE),IF($A$75="Or industriel",VLOOKUP($A102,OUTIL!$AC:$AH,C$1,FALSE),IF($A$75="Produits bruts d'origine animale et vegetale",VLOOKUP($A102,OUTIL!$AK:$AP,C$1,FALSE),IF($A$75="Produits bruts d'origine minerale",VLOOKUP($A102,OUTIL!$AS:$AX,C$1,FALSE),IF($A$75="Produits finis de consommation",VLOOKUP($A102,OUTIL!$BA:$BF,C$1,FALSE),IF($A$75="Produits finis d'equipement agricole",VLOOKUP($A102,OUTIL!$BI:$BN,C$1,FALSE),IF($A$75="Produits finis d'equipement industriel",VLOOKUP($A102,OUTIL!$BQ:$BV,C$1,FALSE),"Ahmadovitch")))))))))/1000,0)</f>
        <v>322</v>
      </c>
      <c r="D102" s="5">
        <f>ROUND(IF($A$75="Alimentation, boissons et tabacs",VLOOKUP($A102,OUTIL!$E:$J,D$1,FALSE),IF($A$75="Demi produits",VLOOKUP($A102,OUTIL!$M:$R,D$1,FALSE),IF($A$75="Energie  et  lubrifiants",VLOOKUP($A102,OUTIL!$U:$Z,D$1,FALSE),IF($A$75="Or industriel",VLOOKUP($A102,OUTIL!$AC:$AH,D$1,FALSE),IF($A$75="Produits bruts d'origine animale et vegetale",VLOOKUP($A102,OUTIL!$AK:$AP,D$1,FALSE),IF($A$75="Produits bruts d'origine minerale",VLOOKUP($A102,OUTIL!$AS:$AX,D$1,FALSE),IF($A$75="Produits finis de consommation",VLOOKUP($A102,OUTIL!$BA:$BF,D$1,FALSE),IF($A$75="Produits finis d'equipement agricole",VLOOKUP($A102,OUTIL!$BI:$BN,D$1,FALSE),IF($A$75="Produits finis d'equipement industriel",VLOOKUP($A102,OUTIL!$BQ:$BV,D$1,FALSE),"Ahmadovitch")))))))))/1000,0)</f>
        <v>48943</v>
      </c>
      <c r="E102" s="5">
        <f>ROUND(IF($A$75="Alimentation, boissons et tabacs",VLOOKUP($A102,OUTIL!$E:$J,E$1,FALSE),IF($A$75="Demi produits",VLOOKUP($A102,OUTIL!$M:$R,E$1,FALSE),IF($A$75="Energie  et  lubrifiants",VLOOKUP($A102,OUTIL!$U:$Z,E$1,FALSE),IF($A$75="Or industriel",VLOOKUP($A102,OUTIL!$AC:$AH,E$1,FALSE),IF($A$75="Produits bruts d'origine animale et vegetale",VLOOKUP($A102,OUTIL!$AK:$AP,E$1,FALSE),IF($A$75="Produits bruts d'origine minerale",VLOOKUP($A102,OUTIL!$AS:$AX,E$1,FALSE),IF($A$75="Produits finis de consommation",VLOOKUP($A102,OUTIL!$BA:$BF,E$1,FALSE),IF($A$75="Produits finis d'equipement agricole",VLOOKUP($A102,OUTIL!$BI:$BN,E$1,FALSE),IF($A$75="Produits finis d'equipement industriel",VLOOKUP($A102,OUTIL!$BQ:$BV,E$1,FALSE),"Ahmadovitch")))))))))/1000,0)</f>
        <v>553</v>
      </c>
      <c r="F102" s="5">
        <f>ROUND(IF($A$75="Alimentation, boissons et tabacs",VLOOKUP($A102,OUTIL!$E:$J,F$1,FALSE),IF($A$75="Demi produits",VLOOKUP($A102,OUTIL!$M:$R,F$1,FALSE),IF($A$75="Energie  et  lubrifiants",VLOOKUP($A102,OUTIL!$U:$Z,F$1,FALSE),IF($A$75="Or industriel",VLOOKUP($A102,OUTIL!$AC:$AH,F$1,FALSE),IF($A$75="Produits bruts d'origine animale et vegetale",VLOOKUP($A102,OUTIL!$AK:$AP,F$1,FALSE),IF($A$75="Produits bruts d'origine minerale",VLOOKUP($A102,OUTIL!$AS:$AX,F$1,FALSE),IF($A$75="Produits finis de consommation",VLOOKUP($A102,OUTIL!$BA:$BF,F$1,FALSE),IF($A$75="Produits finis d'equipement agricole",VLOOKUP($A102,OUTIL!$BI:$BN,F$1,FALSE),IF($A$75="Produits finis d'equipement industriel",VLOOKUP($A102,OUTIL!$BQ:$BV,F$1,FALSE),"Ahmadovitch")))))))))/1000,0)</f>
        <v>67279</v>
      </c>
      <c r="J102" s="4"/>
      <c r="K102" s="4"/>
      <c r="L102" s="4"/>
      <c r="M102" s="4"/>
    </row>
    <row r="103" spans="1:13" ht="16.5" x14ac:dyDescent="0.3">
      <c r="A103">
        <v>28</v>
      </c>
      <c r="B103" s="5" t="str">
        <f>IF($A$75="Alimentation, boissons et tabacs",VLOOKUP(VLOOKUP($A103,OUTIL!$E:$J,B$1,FALSE),REF!$K:$L,2,FALSE),IF($A$75="Demi produits",VLOOKUP(VLOOKUP($A103,OUTIL!$M:$R,B$1,FALSE),REF!$N:$O,2,FALSE),IF($A$75="Energie  et  lubrifiants",VLOOKUP(VLOOKUP($A103,OUTIL!$U:$Z,B$1,FALSE),REF!$Z:$AA,2,FALSE),IF($A$75="Or industriel",VLOOKUP(VLOOKUP($A103,OUTIL!$AC:$AH,B$1,FALSE),REF!$AC:$AD,2,FALSE),IF($A$75="Produits bruts d'origine animale et vegetale",VLOOKUP(VLOOKUP($A103,OUTIL!$AK:$AP,B$1,FALSE),REF!$Q:$R,2,FALSE),IF($A$75="Produits bruts d'origine minerale",VLOOKUP(VLOOKUP($A103,OUTIL!$AS:$AX,B$1,FALSE),REF!$AF:$AG,2,FALSE),IF($A$75="Produits finis de consommation",VLOOKUP(VLOOKUP($A103,OUTIL!$BA:$BF,B$1,FALSE),REF!$T:$U,2,FALSE),IF($A$75="Produits finis d'equipement agricole",VLOOKUP(VLOOKUP($A103,OUTIL!$BI:$BN,B$1,FALSE),REF!$AI:$AJ,2,FALSE),IF($A$75="Produits finis d'equipement industriel",VLOOKUP(VLOOKUP($A103,OUTIL!$BQ:$BV,B$1,FALSE),REF!$W:$X,2,FALSE),"Ahmadovitch")))))))))</f>
        <v>Accessoires de tuyauterie et construction métallique</v>
      </c>
      <c r="C103" s="5">
        <f>ROUND(IF($A$75="Alimentation, boissons et tabacs",VLOOKUP($A103,OUTIL!$E:$J,C$1,FALSE),IF($A$75="Demi produits",VLOOKUP($A103,OUTIL!$M:$R,C$1,FALSE),IF($A$75="Energie  et  lubrifiants",VLOOKUP($A103,OUTIL!$U:$Z,C$1,FALSE),IF($A$75="Or industriel",VLOOKUP($A103,OUTIL!$AC:$AH,C$1,FALSE),IF($A$75="Produits bruts d'origine animale et vegetale",VLOOKUP($A103,OUTIL!$AK:$AP,C$1,FALSE),IF($A$75="Produits bruts d'origine minerale",VLOOKUP($A103,OUTIL!$AS:$AX,C$1,FALSE),IF($A$75="Produits finis de consommation",VLOOKUP($A103,OUTIL!$BA:$BF,C$1,FALSE),IF($A$75="Produits finis d'equipement agricole",VLOOKUP($A103,OUTIL!$BI:$BN,C$1,FALSE),IF($A$75="Produits finis d'equipement industriel",VLOOKUP($A103,OUTIL!$BQ:$BV,C$1,FALSE),"Ahmadovitch")))))))))/1000,0)</f>
        <v>1565</v>
      </c>
      <c r="D103" s="5">
        <f>ROUND(IF($A$75="Alimentation, boissons et tabacs",VLOOKUP($A103,OUTIL!$E:$J,D$1,FALSE),IF($A$75="Demi produits",VLOOKUP($A103,OUTIL!$M:$R,D$1,FALSE),IF($A$75="Energie  et  lubrifiants",VLOOKUP($A103,OUTIL!$U:$Z,D$1,FALSE),IF($A$75="Or industriel",VLOOKUP($A103,OUTIL!$AC:$AH,D$1,FALSE),IF($A$75="Produits bruts d'origine animale et vegetale",VLOOKUP($A103,OUTIL!$AK:$AP,D$1,FALSE),IF($A$75="Produits bruts d'origine minerale",VLOOKUP($A103,OUTIL!$AS:$AX,D$1,FALSE),IF($A$75="Produits finis de consommation",VLOOKUP($A103,OUTIL!$BA:$BF,D$1,FALSE),IF($A$75="Produits finis d'equipement agricole",VLOOKUP($A103,OUTIL!$BI:$BN,D$1,FALSE),IF($A$75="Produits finis d'equipement industriel",VLOOKUP($A103,OUTIL!$BQ:$BV,D$1,FALSE),"Ahmadovitch")))))))))/1000,0)</f>
        <v>48523</v>
      </c>
      <c r="E103" s="5">
        <f>ROUND(IF($A$75="Alimentation, boissons et tabacs",VLOOKUP($A103,OUTIL!$E:$J,E$1,FALSE),IF($A$75="Demi produits",VLOOKUP($A103,OUTIL!$M:$R,E$1,FALSE),IF($A$75="Energie  et  lubrifiants",VLOOKUP($A103,OUTIL!$U:$Z,E$1,FALSE),IF($A$75="Or industriel",VLOOKUP($A103,OUTIL!$AC:$AH,E$1,FALSE),IF($A$75="Produits bruts d'origine animale et vegetale",VLOOKUP($A103,OUTIL!$AK:$AP,E$1,FALSE),IF($A$75="Produits bruts d'origine minerale",VLOOKUP($A103,OUTIL!$AS:$AX,E$1,FALSE),IF($A$75="Produits finis de consommation",VLOOKUP($A103,OUTIL!$BA:$BF,E$1,FALSE),IF($A$75="Produits finis d'equipement agricole",VLOOKUP($A103,OUTIL!$BI:$BN,E$1,FALSE),IF($A$75="Produits finis d'equipement industriel",VLOOKUP($A103,OUTIL!$BQ:$BV,E$1,FALSE),"Ahmadovitch")))))))))/1000,0)</f>
        <v>4544</v>
      </c>
      <c r="F103" s="5">
        <f>ROUND(IF($A$75="Alimentation, boissons et tabacs",VLOOKUP($A103,OUTIL!$E:$J,F$1,FALSE),IF($A$75="Demi produits",VLOOKUP($A103,OUTIL!$M:$R,F$1,FALSE),IF($A$75="Energie  et  lubrifiants",VLOOKUP($A103,OUTIL!$U:$Z,F$1,FALSE),IF($A$75="Or industriel",VLOOKUP($A103,OUTIL!$AC:$AH,F$1,FALSE),IF($A$75="Produits bruts d'origine animale et vegetale",VLOOKUP($A103,OUTIL!$AK:$AP,F$1,FALSE),IF($A$75="Produits bruts d'origine minerale",VLOOKUP($A103,OUTIL!$AS:$AX,F$1,FALSE),IF($A$75="Produits finis de consommation",VLOOKUP($A103,OUTIL!$BA:$BF,F$1,FALSE),IF($A$75="Produits finis d'equipement agricole",VLOOKUP($A103,OUTIL!$BI:$BN,F$1,FALSE),IF($A$75="Produits finis d'equipement industriel",VLOOKUP($A103,OUTIL!$BQ:$BV,F$1,FALSE),"Ahmadovitch")))))))))/1000,0)</f>
        <v>144714</v>
      </c>
      <c r="G103" s="4"/>
      <c r="H103" s="4"/>
      <c r="I103" s="4"/>
      <c r="J103" s="4"/>
      <c r="K103" s="4"/>
      <c r="L103" s="4"/>
      <c r="M103" s="4"/>
    </row>
    <row r="104" spans="1:13" ht="16.5" x14ac:dyDescent="0.3">
      <c r="A104">
        <v>29</v>
      </c>
      <c r="B104" s="5" t="str">
        <f>IF($A$75="Alimentation, boissons et tabacs",VLOOKUP(VLOOKUP($A104,OUTIL!$E:$J,B$1,FALSE),REF!$K:$L,2,FALSE),IF($A$75="Demi produits",VLOOKUP(VLOOKUP($A104,OUTIL!$M:$R,B$1,FALSE),REF!$N:$O,2,FALSE),IF($A$75="Energie  et  lubrifiants",VLOOKUP(VLOOKUP($A104,OUTIL!$U:$Z,B$1,FALSE),REF!$Z:$AA,2,FALSE),IF($A$75="Or industriel",VLOOKUP(VLOOKUP($A104,OUTIL!$AC:$AH,B$1,FALSE),REF!$AC:$AD,2,FALSE),IF($A$75="Produits bruts d'origine animale et vegetale",VLOOKUP(VLOOKUP($A104,OUTIL!$AK:$AP,B$1,FALSE),REF!$Q:$R,2,FALSE),IF($A$75="Produits bruts d'origine minerale",VLOOKUP(VLOOKUP($A104,OUTIL!$AS:$AX,B$1,FALSE),REF!$AF:$AG,2,FALSE),IF($A$75="Produits finis de consommation",VLOOKUP(VLOOKUP($A104,OUTIL!$BA:$BF,B$1,FALSE),REF!$T:$U,2,FALSE),IF($A$75="Produits finis d'equipement agricole",VLOOKUP(VLOOKUP($A104,OUTIL!$BI:$BN,B$1,FALSE),REF!$AI:$AJ,2,FALSE),IF($A$75="Produits finis d'equipement industriel",VLOOKUP(VLOOKUP($A104,OUTIL!$BQ:$BV,B$1,FALSE),REF!$W:$X,2,FALSE),"Ahmadovitch")))))))))</f>
        <v>Produits laminés plats, en fer ou en aciers non alliés</v>
      </c>
      <c r="C104" s="5">
        <f>ROUND(IF($A$75="Alimentation, boissons et tabacs",VLOOKUP($A104,OUTIL!$E:$J,C$1,FALSE),IF($A$75="Demi produits",VLOOKUP($A104,OUTIL!$M:$R,C$1,FALSE),IF($A$75="Energie  et  lubrifiants",VLOOKUP($A104,OUTIL!$U:$Z,C$1,FALSE),IF($A$75="Or industriel",VLOOKUP($A104,OUTIL!$AC:$AH,C$1,FALSE),IF($A$75="Produits bruts d'origine animale et vegetale",VLOOKUP($A104,OUTIL!$AK:$AP,C$1,FALSE),IF($A$75="Produits bruts d'origine minerale",VLOOKUP($A104,OUTIL!$AS:$AX,C$1,FALSE),IF($A$75="Produits finis de consommation",VLOOKUP($A104,OUTIL!$BA:$BF,C$1,FALSE),IF($A$75="Produits finis d'equipement agricole",VLOOKUP($A104,OUTIL!$BI:$BN,C$1,FALSE),IF($A$75="Produits finis d'equipement industriel",VLOOKUP($A104,OUTIL!$BQ:$BV,C$1,FALSE),"Ahmadovitch")))))))))/1000,0)</f>
        <v>6268</v>
      </c>
      <c r="D104" s="5">
        <f>ROUND(IF($A$75="Alimentation, boissons et tabacs",VLOOKUP($A104,OUTIL!$E:$J,D$1,FALSE),IF($A$75="Demi produits",VLOOKUP($A104,OUTIL!$M:$R,D$1,FALSE),IF($A$75="Energie  et  lubrifiants",VLOOKUP($A104,OUTIL!$U:$Z,D$1,FALSE),IF($A$75="Or industriel",VLOOKUP($A104,OUTIL!$AC:$AH,D$1,FALSE),IF($A$75="Produits bruts d'origine animale et vegetale",VLOOKUP($A104,OUTIL!$AK:$AP,D$1,FALSE),IF($A$75="Produits bruts d'origine minerale",VLOOKUP($A104,OUTIL!$AS:$AX,D$1,FALSE),IF($A$75="Produits finis de consommation",VLOOKUP($A104,OUTIL!$BA:$BF,D$1,FALSE),IF($A$75="Produits finis d'equipement agricole",VLOOKUP($A104,OUTIL!$BI:$BN,D$1,FALSE),IF($A$75="Produits finis d'equipement industriel",VLOOKUP($A104,OUTIL!$BQ:$BV,D$1,FALSE),"Ahmadovitch")))))))))/1000,0)</f>
        <v>44823</v>
      </c>
      <c r="E104" s="5">
        <f>ROUND(IF($A$75="Alimentation, boissons et tabacs",VLOOKUP($A104,OUTIL!$E:$J,E$1,FALSE),IF($A$75="Demi produits",VLOOKUP($A104,OUTIL!$M:$R,E$1,FALSE),IF($A$75="Energie  et  lubrifiants",VLOOKUP($A104,OUTIL!$U:$Z,E$1,FALSE),IF($A$75="Or industriel",VLOOKUP($A104,OUTIL!$AC:$AH,E$1,FALSE),IF($A$75="Produits bruts d'origine animale et vegetale",VLOOKUP($A104,OUTIL!$AK:$AP,E$1,FALSE),IF($A$75="Produits bruts d'origine minerale",VLOOKUP($A104,OUTIL!$AS:$AX,E$1,FALSE),IF($A$75="Produits finis de consommation",VLOOKUP($A104,OUTIL!$BA:$BF,E$1,FALSE),IF($A$75="Produits finis d'equipement agricole",VLOOKUP($A104,OUTIL!$BI:$BN,E$1,FALSE),IF($A$75="Produits finis d'equipement industriel",VLOOKUP($A104,OUTIL!$BQ:$BV,E$1,FALSE),"Ahmadovitch")))))))))/1000,0)</f>
        <v>10785</v>
      </c>
      <c r="F104" s="5">
        <f>ROUND(IF($A$75="Alimentation, boissons et tabacs",VLOOKUP($A104,OUTIL!$E:$J,F$1,FALSE),IF($A$75="Demi produits",VLOOKUP($A104,OUTIL!$M:$R,F$1,FALSE),IF($A$75="Energie  et  lubrifiants",VLOOKUP($A104,OUTIL!$U:$Z,F$1,FALSE),IF($A$75="Or industriel",VLOOKUP($A104,OUTIL!$AC:$AH,F$1,FALSE),IF($A$75="Produits bruts d'origine animale et vegetale",VLOOKUP($A104,OUTIL!$AK:$AP,F$1,FALSE),IF($A$75="Produits bruts d'origine minerale",VLOOKUP($A104,OUTIL!$AS:$AX,F$1,FALSE),IF($A$75="Produits finis de consommation",VLOOKUP($A104,OUTIL!$BA:$BF,F$1,FALSE),IF($A$75="Produits finis d'equipement agricole",VLOOKUP($A104,OUTIL!$BI:$BN,F$1,FALSE),IF($A$75="Produits finis d'equipement industriel",VLOOKUP($A104,OUTIL!$BQ:$BV,F$1,FALSE),"Ahmadovitch")))))))))/1000,0)</f>
        <v>73716</v>
      </c>
      <c r="J104" s="4"/>
      <c r="K104" s="4"/>
      <c r="L104" s="4"/>
      <c r="M104" s="4"/>
    </row>
    <row r="105" spans="1:13" ht="16.5" x14ac:dyDescent="0.3">
      <c r="B105" s="5" t="s">
        <v>85</v>
      </c>
      <c r="C105" s="6">
        <f>C75-SUM(C76:C104)</f>
        <v>8571</v>
      </c>
      <c r="D105" s="6">
        <f>D75-SUM(D76:D104)</f>
        <v>371997</v>
      </c>
      <c r="E105" s="6">
        <f>E75-SUM(E76:E104)</f>
        <v>18522</v>
      </c>
      <c r="F105" s="6">
        <f>F75-SUM(F76:F104)</f>
        <v>528845</v>
      </c>
      <c r="J105" s="4"/>
      <c r="K105" s="4"/>
      <c r="L105" s="4"/>
      <c r="M105" s="4"/>
    </row>
    <row r="106" spans="1:13" x14ac:dyDescent="0.25">
      <c r="A106" t="s">
        <v>222</v>
      </c>
      <c r="B106" s="2" t="str">
        <f>IF($A$106="Alimentation, boissons et tabacs",VLOOKUP(VLOOKUP($A106,OUTIL!$E:$J,B$1,FALSE),REF!$K:$L,2,FALSE),IF($A$106="Demi produits",VLOOKUP(VLOOKUP($A106,OUTIL!$M:$R,B$1,FALSE),REF!$N:$O,2,FALSE),IF($A$106="Energie  et  lubrifiants",VLOOKUP(VLOOKUP($A106,OUTIL!$U:$Z,B$1,FALSE),REF!$Z:$AA,2,FALSE),IF($A$106="Or industriel",VLOOKUP(VLOOKUP($A106,OUTIL!$AC:$AH,B$1,FALSE),REF!$AC:$AD,2,FALSE),IF($A$106="Produits bruts d'origine animale et vegetale",VLOOKUP(VLOOKUP($A106,OUTIL!$AK:$AP,B$1,FALSE),REF!$Q:$R,2,FALSE),IF($A$106="Produits bruts d'origine minerale",VLOOKUP(VLOOKUP($A106,OUTIL!$AS:$AX,B$1,FALSE),REF!$AF:$AG,2,FALSE),IF($A$106="Produits finis de consommation",VLOOKUP(VLOOKUP($A106,OUTIL!$BA:$BF,B$1,FALSE),REF!$T:$U,2,FALSE),IF($A$106="Produits finis d'equipement agricole",VLOOKUP(VLOOKUP($A106,OUTIL!$BI:$BN,B$1,FALSE),REF!$AI:$AJ,2,FALSE),IF($A$106="Produits finis d'equipement industriel",VLOOKUP(VLOOKUP($A106,OUTIL!$BQ:$BV,B$1,FALSE),REF!$W:$X,2,FALSE),"Ahmadovitch")))))))))</f>
        <v>PRODUITS FINIS D'EQUIPEMENT AGRICOLE</v>
      </c>
      <c r="C106" s="2">
        <f>ROUND(IF($A$106="Alimentation, boissons et tabacs",VLOOKUP($A106,OUTIL!$E:$J,C$1,FALSE),IF($A$106="Demi produits",VLOOKUP($A106,OUTIL!$M:$R,C$1,FALSE),IF($A$106="Energie  et  lubrifiants",VLOOKUP($A106,OUTIL!$U:$Z,C$1,FALSE),IF($A$106="Or industriel",VLOOKUP($A106,OUTIL!$AC:$AH,C$1,FALSE),IF($A$106="Produits bruts d'origine animale et vegetale",VLOOKUP($A106,OUTIL!$AK:$AP,C$1,FALSE),IF($A$106="Produits bruts d'origine minerale",VLOOKUP($A106,OUTIL!$AS:$AX,C$1,FALSE),IF($A$106="Produits finis de consommation",VLOOKUP($A106,OUTIL!$BA:$BF,C$1,FALSE),IF($A$106="Produits finis d'equipement agricole",VLOOKUP($A106,OUTIL!$BI:$BN,C$1,FALSE),IF($A$106="Produits finis d'equipement industriel",VLOOKUP($A106,OUTIL!$BQ:$BV,C$1,FALSE),"Ahmadovitch")))))))))/1000,0)</f>
        <v>293</v>
      </c>
      <c r="D106" s="2">
        <f>ROUND(IF($A$106="Alimentation, boissons et tabacs",VLOOKUP($A106,OUTIL!$E:$J,D$1,FALSE),IF($A$106="Demi produits",VLOOKUP($A106,OUTIL!$M:$R,D$1,FALSE),IF($A$106="Energie  et  lubrifiants",VLOOKUP($A106,OUTIL!$U:$Z,D$1,FALSE),IF($A$106="Or industriel",VLOOKUP($A106,OUTIL!$AC:$AH,D$1,FALSE),IF($A$106="Produits bruts d'origine animale et vegetale",VLOOKUP($A106,OUTIL!$AK:$AP,D$1,FALSE),IF($A$106="Produits bruts d'origine minerale",VLOOKUP($A106,OUTIL!$AS:$AX,D$1,FALSE),IF($A$106="Produits finis de consommation",VLOOKUP($A106,OUTIL!$BA:$BF,D$1,FALSE),IF($A$106="Produits finis d'equipement agricole",VLOOKUP($A106,OUTIL!$BI:$BN,D$1,FALSE),IF($A$106="Produits finis d'equipement industriel",VLOOKUP($A106,OUTIL!$BQ:$BV,D$1,FALSE),"Ahmadovitch")))))))))/1000,0)</f>
        <v>56251</v>
      </c>
      <c r="E106" s="2">
        <f>ROUND(IF($A$106="Alimentation, boissons et tabacs",VLOOKUP($A106,OUTIL!$E:$J,E$1,FALSE),IF($A$106="Demi produits",VLOOKUP($A106,OUTIL!$M:$R,E$1,FALSE),IF($A$106="Energie  et  lubrifiants",VLOOKUP($A106,OUTIL!$U:$Z,E$1,FALSE),IF($A$106="Or industriel",VLOOKUP($A106,OUTIL!$AC:$AH,E$1,FALSE),IF($A$106="Produits bruts d'origine animale et vegetale",VLOOKUP($A106,OUTIL!$AK:$AP,E$1,FALSE),IF($A$106="Produits bruts d'origine minerale",VLOOKUP($A106,OUTIL!$AS:$AX,E$1,FALSE),IF($A$106="Produits finis de consommation",VLOOKUP($A106,OUTIL!$BA:$BF,E$1,FALSE),IF($A$106="Produits finis d'equipement agricole",VLOOKUP($A106,OUTIL!$BI:$BN,E$1,FALSE),IF($A$106="Produits finis d'equipement industriel",VLOOKUP($A106,OUTIL!$BQ:$BV,E$1,FALSE),"Ahmadovitch")))))))))/1000,0)</f>
        <v>710</v>
      </c>
      <c r="F106" s="2">
        <f>ROUND(IF($A$106="Alimentation, boissons et tabacs",VLOOKUP($A106,OUTIL!$E:$J,F$1,FALSE),IF($A$106="Demi produits",VLOOKUP($A106,OUTIL!$M:$R,F$1,FALSE),IF($A$106="Energie  et  lubrifiants",VLOOKUP($A106,OUTIL!$U:$Z,F$1,FALSE),IF($A$106="Or industriel",VLOOKUP($A106,OUTIL!$AC:$AH,F$1,FALSE),IF($A$106="Produits bruts d'origine animale et vegetale",VLOOKUP($A106,OUTIL!$AK:$AP,F$1,FALSE),IF($A$106="Produits bruts d'origine minerale",VLOOKUP($A106,OUTIL!$AS:$AX,F$1,FALSE),IF($A$106="Produits finis de consommation",VLOOKUP($A106,OUTIL!$BA:$BF,F$1,FALSE),IF($A$106="Produits finis d'equipement agricole",VLOOKUP($A106,OUTIL!$BI:$BN,F$1,FALSE),IF($A$106="Produits finis d'equipement industriel",VLOOKUP($A106,OUTIL!$BQ:$BV,F$1,FALSE),"Ahmadovitch")))))))))/1000,0)</f>
        <v>76572</v>
      </c>
      <c r="G106" s="4"/>
      <c r="H106" s="4"/>
      <c r="I106" s="4"/>
      <c r="J106" s="4"/>
      <c r="K106" s="4"/>
      <c r="L106" s="4"/>
      <c r="M106" s="4"/>
    </row>
    <row r="107" spans="1:13" ht="16.5" x14ac:dyDescent="0.3">
      <c r="A107">
        <v>1</v>
      </c>
      <c r="B107" s="5" t="str">
        <f>IF($A$106="Alimentation, boissons et tabacs",VLOOKUP(VLOOKUP($A107,OUTIL!$E:$J,B$1,FALSE),REF!$K:$L,2,FALSE),IF($A$106="Demi produits",VLOOKUP(VLOOKUP($A107,OUTIL!$M:$R,B$1,FALSE),REF!$N:$O,2,FALSE),IF($A$106="Energie  et  lubrifiants",VLOOKUP(VLOOKUP($A107,OUTIL!$U:$Z,B$1,FALSE),REF!$Z:$AA,2,FALSE),IF($A$106="Or industriel",VLOOKUP(VLOOKUP($A107,OUTIL!$AC:$AH,B$1,FALSE),REF!$AC:$AD,2,FALSE),IF($A$106="Produits bruts d'origine animale et vegetale",VLOOKUP(VLOOKUP($A107,OUTIL!$AK:$AP,B$1,FALSE),REF!$Q:$R,2,FALSE),IF($A$106="Produits bruts d'origine minerale",VLOOKUP(VLOOKUP($A107,OUTIL!$AS:$AX,B$1,FALSE),REF!$AF:$AG,2,FALSE),IF($A$106="Produits finis de consommation",VLOOKUP(VLOOKUP($A107,OUTIL!$BA:$BF,B$1,FALSE),REF!$T:$U,2,FALSE),IF($A$106="Produits finis d'equipement agricole",VLOOKUP(VLOOKUP($A107,OUTIL!$BI:$BN,B$1,FALSE),REF!$AI:$AJ,2,FALSE),IF($A$106="Produits finis d'equipement industriel",VLOOKUP(VLOOKUP($A107,OUTIL!$BQ:$BV,B$1,FALSE),REF!$W:$X,2,FALSE),"Ahmadovitch")))))))))</f>
        <v>Machines et outils agricoles</v>
      </c>
      <c r="C107" s="5">
        <f>ROUND(IF($A$106="Alimentation, boissons et tabacs",VLOOKUP($A107,OUTIL!$E:$J,C$1,FALSE),IF($A$106="Demi produits",VLOOKUP($A107,OUTIL!$M:$R,C$1,FALSE),IF($A$106="Energie  et  lubrifiants",VLOOKUP($A107,OUTIL!$U:$Z,C$1,FALSE),IF($A$106="Or industriel",VLOOKUP($A107,OUTIL!$AC:$AH,C$1,FALSE),IF($A$106="Produits bruts d'origine animale et vegetale",VLOOKUP($A107,OUTIL!$AK:$AP,C$1,FALSE),IF($A$106="Produits bruts d'origine minerale",VLOOKUP($A107,OUTIL!$AS:$AX,C$1,FALSE),IF($A$106="Produits finis de consommation",VLOOKUP($A107,OUTIL!$BA:$BF,C$1,FALSE),IF($A$106="Produits finis d'equipement agricole",VLOOKUP($A107,OUTIL!$BI:$BN,C$1,FALSE),IF($A$106="Produits finis d'equipement industriel",VLOOKUP($A107,OUTIL!$BQ:$BV,C$1,FALSE),"Ahmadovitch")))))))))/1000,0)</f>
        <v>134</v>
      </c>
      <c r="D107" s="5">
        <f>ROUND(IF($A$106="Alimentation, boissons et tabacs",VLOOKUP($A107,OUTIL!$E:$J,D$1,FALSE),IF($A$106="Demi produits",VLOOKUP($A107,OUTIL!$M:$R,D$1,FALSE),IF($A$106="Energie  et  lubrifiants",VLOOKUP($A107,OUTIL!$U:$Z,D$1,FALSE),IF($A$106="Or industriel",VLOOKUP($A107,OUTIL!$AC:$AH,D$1,FALSE),IF($A$106="Produits bruts d'origine animale et vegetale",VLOOKUP($A107,OUTIL!$AK:$AP,D$1,FALSE),IF($A$106="Produits bruts d'origine minerale",VLOOKUP($A107,OUTIL!$AS:$AX,D$1,FALSE),IF($A$106="Produits finis de consommation",VLOOKUP($A107,OUTIL!$BA:$BF,D$1,FALSE),IF($A$106="Produits finis d'equipement agricole",VLOOKUP($A107,OUTIL!$BI:$BN,D$1,FALSE),IF($A$106="Produits finis d'equipement industriel",VLOOKUP($A107,OUTIL!$BQ:$BV,D$1,FALSE),"Ahmadovitch")))))))))/1000,0)</f>
        <v>6257</v>
      </c>
      <c r="E107" s="5">
        <f>ROUND(IF($A$106="Alimentation, boissons et tabacs",VLOOKUP($A107,OUTIL!$E:$J,E$1,FALSE),IF($A$106="Demi produits",VLOOKUP($A107,OUTIL!$M:$R,E$1,FALSE),IF($A$106="Energie  et  lubrifiants",VLOOKUP($A107,OUTIL!$U:$Z,E$1,FALSE),IF($A$106="Or industriel",VLOOKUP($A107,OUTIL!$AC:$AH,E$1,FALSE),IF($A$106="Produits bruts d'origine animale et vegetale",VLOOKUP($A107,OUTIL!$AK:$AP,E$1,FALSE),IF($A$106="Produits bruts d'origine minerale",VLOOKUP($A107,OUTIL!$AS:$AX,E$1,FALSE),IF($A$106="Produits finis de consommation",VLOOKUP($A107,OUTIL!$BA:$BF,E$1,FALSE),IF($A$106="Produits finis d'equipement agricole",VLOOKUP($A107,OUTIL!$BI:$BN,E$1,FALSE),IF($A$106="Produits finis d'equipement industriel",VLOOKUP($A107,OUTIL!$BQ:$BV,E$1,FALSE),"Ahmadovitch")))))))))/1000,0)</f>
        <v>572</v>
      </c>
      <c r="F107" s="5">
        <f>ROUND(IF($A$106="Alimentation, boissons et tabacs",VLOOKUP($A107,OUTIL!$E:$J,F$1,FALSE),IF($A$106="Demi produits",VLOOKUP($A107,OUTIL!$M:$R,F$1,FALSE),IF($A$106="Energie  et  lubrifiants",VLOOKUP($A107,OUTIL!$U:$Z,F$1,FALSE),IF($A$106="Or industriel",VLOOKUP($A107,OUTIL!$AC:$AH,F$1,FALSE),IF($A$106="Produits bruts d'origine animale et vegetale",VLOOKUP($A107,OUTIL!$AK:$AP,F$1,FALSE),IF($A$106="Produits bruts d'origine minerale",VLOOKUP($A107,OUTIL!$AS:$AX,F$1,FALSE),IF($A$106="Produits finis de consommation",VLOOKUP($A107,OUTIL!$BA:$BF,F$1,FALSE),IF($A$106="Produits finis d'equipement agricole",VLOOKUP($A107,OUTIL!$BI:$BN,F$1,FALSE),IF($A$106="Produits finis d'equipement industriel",VLOOKUP($A107,OUTIL!$BQ:$BV,F$1,FALSE),"Ahmadovitch")))))))))/1000,0)</f>
        <v>26716</v>
      </c>
      <c r="J107" s="4"/>
      <c r="K107" s="4"/>
      <c r="L107" s="4"/>
      <c r="M107" s="4"/>
    </row>
    <row r="108" spans="1:13" ht="16.5" x14ac:dyDescent="0.3">
      <c r="B108" s="5" t="s">
        <v>87</v>
      </c>
      <c r="C108" s="6">
        <f>C106-C107</f>
        <v>159</v>
      </c>
      <c r="D108" s="6">
        <f>D106-D107</f>
        <v>49994</v>
      </c>
      <c r="E108" s="6">
        <f>E106-E107</f>
        <v>138</v>
      </c>
      <c r="F108" s="6">
        <f>F106-F107</f>
        <v>49856</v>
      </c>
      <c r="G108" s="4"/>
      <c r="H108" s="4"/>
      <c r="I108" s="4"/>
      <c r="J108" s="4"/>
      <c r="K108" s="4"/>
      <c r="L108" s="4"/>
      <c r="M108" s="4"/>
    </row>
    <row r="109" spans="1:13" x14ac:dyDescent="0.25">
      <c r="A109" t="s">
        <v>223</v>
      </c>
      <c r="B109" s="2" t="str">
        <f>IF($A$109="Alimentation, boissons et tabacs",VLOOKUP(VLOOKUP($A109,OUTIL!$E:$J,B$1,FALSE),REF!$K:$L,2,FALSE),IF($A$109="Demi produits",VLOOKUP(VLOOKUP($A109,OUTIL!$M:$R,B$1,FALSE),REF!$N:$O,2,FALSE),IF($A$109="Energie  et  lubrifiants",VLOOKUP(VLOOKUP($A109,OUTIL!$U:$Z,B$1,FALSE),REF!$Z:$AA,2,FALSE),IF($A$109="Or industriel",VLOOKUP(VLOOKUP($A109,OUTIL!$AC:$AH,B$1,FALSE),REF!$AC:$AD,2,FALSE),IF($A$109="Produits bruts d'origine animale et vegetale",VLOOKUP(VLOOKUP($A109,OUTIL!$AK:$AP,B$1,FALSE),REF!$Q:$R,2,FALSE),IF($A$109="Produits bruts d'origine minerale",VLOOKUP(VLOOKUP($A109,OUTIL!$AS:$AX,B$1,FALSE),REF!$AF:$AG,2,FALSE),IF($A$109="Produits finis de consommation",VLOOKUP(VLOOKUP($A109,OUTIL!$BA:$BF,B$1,FALSE),REF!$T:$U,2,FALSE),IF($A$109="Produits finis d'equipement agricole",VLOOKUP(VLOOKUP($A109,OUTIL!$BI:$BN,B$1,FALSE),REF!$AI:$AJ,2,FALSE),IF($A$109="Produits finis d'equipement industriel",VLOOKUP(VLOOKUP($A109,OUTIL!$BQ:$BV,B$1,FALSE),REF!$W:$X,2,FALSE),"Ahmadovitch")))))))))</f>
        <v>PRODUITS FINIS D'EQUIPEMENT INDUSTRIEL</v>
      </c>
      <c r="C109" s="2">
        <f>ROUND(IF($A$109="Alimentation, boissons et tabacs",VLOOKUP($A109,OUTIL!$E:$J,C$1,FALSE),IF($A$109="Demi produits",VLOOKUP($A109,OUTIL!$M:$R,C$1,FALSE),IF($A$109="Energie  et  lubrifiants",VLOOKUP($A109,OUTIL!$U:$Z,C$1,FALSE),IF($A$109="Or industriel",VLOOKUP($A109,OUTIL!$AC:$AH,C$1,FALSE),IF($A$109="Produits bruts d'origine animale et vegetale",VLOOKUP($A109,OUTIL!$AK:$AP,C$1,FALSE),IF($A$109="Produits bruts d'origine minerale",VLOOKUP($A109,OUTIL!$AS:$AX,C$1,FALSE),IF($A$109="Produits finis de consommation",VLOOKUP($A109,OUTIL!$BA:$BF,C$1,FALSE),IF($A$109="Produits finis d'equipement agricole",VLOOKUP($A109,OUTIL!$BI:$BN,C$1,FALSE),IF($A$109="Produits finis d'equipement industriel",VLOOKUP($A109,OUTIL!$BQ:$BV,C$1,FALSE),"Ahmadovitch")))))))))/1000,0)</f>
        <v>156262</v>
      </c>
      <c r="D109" s="2">
        <f>ROUND(IF($A$109="Alimentation, boissons et tabacs",VLOOKUP($A109,OUTIL!$E:$J,D$1,FALSE),IF($A$109="Demi produits",VLOOKUP($A109,OUTIL!$M:$R,D$1,FALSE),IF($A$109="Energie  et  lubrifiants",VLOOKUP($A109,OUTIL!$U:$Z,D$1,FALSE),IF($A$109="Or industriel",VLOOKUP($A109,OUTIL!$AC:$AH,D$1,FALSE),IF($A$109="Produits bruts d'origine animale et vegetale",VLOOKUP($A109,OUTIL!$AK:$AP,D$1,FALSE),IF($A$109="Produits bruts d'origine minerale",VLOOKUP($A109,OUTIL!$AS:$AX,D$1,FALSE),IF($A$109="Produits finis de consommation",VLOOKUP($A109,OUTIL!$BA:$BF,D$1,FALSE),IF($A$109="Produits finis d'equipement agricole",VLOOKUP($A109,OUTIL!$BI:$BN,D$1,FALSE),IF($A$109="Produits finis d'equipement industriel",VLOOKUP($A109,OUTIL!$BQ:$BV,D$1,FALSE),"Ahmadovitch")))))))))/1000,0)</f>
        <v>38438244</v>
      </c>
      <c r="E109" s="2">
        <f>ROUND(IF($A$109="Alimentation, boissons et tabacs",VLOOKUP($A109,OUTIL!$E:$J,E$1,FALSE),IF($A$109="Demi produits",VLOOKUP($A109,OUTIL!$M:$R,E$1,FALSE),IF($A$109="Energie  et  lubrifiants",VLOOKUP($A109,OUTIL!$U:$Z,E$1,FALSE),IF($A$109="Or industriel",VLOOKUP($A109,OUTIL!$AC:$AH,E$1,FALSE),IF($A$109="Produits bruts d'origine animale et vegetale",VLOOKUP($A109,OUTIL!$AK:$AP,E$1,FALSE),IF($A$109="Produits bruts d'origine minerale",VLOOKUP($A109,OUTIL!$AS:$AX,E$1,FALSE),IF($A$109="Produits finis de consommation",VLOOKUP($A109,OUTIL!$BA:$BF,E$1,FALSE),IF($A$109="Produits finis d'equipement agricole",VLOOKUP($A109,OUTIL!$BI:$BN,E$1,FALSE),IF($A$109="Produits finis d'equipement industriel",VLOOKUP($A109,OUTIL!$BQ:$BV,E$1,FALSE),"Ahmadovitch")))))))))/1000,0)</f>
        <v>125335</v>
      </c>
      <c r="F109" s="2">
        <f>ROUND(IF($A$109="Alimentation, boissons et tabacs",VLOOKUP($A109,OUTIL!$E:$J,F$1,FALSE),IF($A$109="Demi produits",VLOOKUP($A109,OUTIL!$M:$R,F$1,FALSE),IF($A$109="Energie  et  lubrifiants",VLOOKUP($A109,OUTIL!$U:$Z,F$1,FALSE),IF($A$109="Or industriel",VLOOKUP($A109,OUTIL!$AC:$AH,F$1,FALSE),IF($A$109="Produits bruts d'origine animale et vegetale",VLOOKUP($A109,OUTIL!$AK:$AP,F$1,FALSE),IF($A$109="Produits bruts d'origine minerale",VLOOKUP($A109,OUTIL!$AS:$AX,F$1,FALSE),IF($A$109="Produits finis de consommation",VLOOKUP($A109,OUTIL!$BA:$BF,F$1,FALSE),IF($A$109="Produits finis d'equipement agricole",VLOOKUP($A109,OUTIL!$BI:$BN,F$1,FALSE),IF($A$109="Produits finis d'equipement industriel",VLOOKUP($A109,OUTIL!$BQ:$BV,F$1,FALSE),"Ahmadovitch")))))))))/1000,0)</f>
        <v>32280725</v>
      </c>
      <c r="J109" s="4"/>
      <c r="K109" s="4"/>
      <c r="L109" s="4"/>
      <c r="M109" s="4"/>
    </row>
    <row r="110" spans="1:13" ht="16.5" x14ac:dyDescent="0.3">
      <c r="A110">
        <v>1</v>
      </c>
      <c r="B110" s="5" t="str">
        <f>IF($A$109="Alimentation, boissons et tabacs",VLOOKUP(VLOOKUP($A110,OUTIL!$E:$J,B$1,FALSE),REF!$K:$L,2,FALSE),IF($A$109="Demi produits",VLOOKUP(VLOOKUP($A110,OUTIL!$M:$R,B$1,FALSE),REF!$N:$O,2,FALSE),IF($A$109="Energie  et  lubrifiants",VLOOKUP(VLOOKUP($A110,OUTIL!$U:$Z,B$1,FALSE),REF!$Z:$AA,2,FALSE),IF($A$109="Or industriel",VLOOKUP(VLOOKUP($A110,OUTIL!$AC:$AH,B$1,FALSE),REF!$AC:$AD,2,FALSE),IF($A$109="Produits bruts d'origine animale et vegetale",VLOOKUP(VLOOKUP($A110,OUTIL!$AK:$AP,B$1,FALSE),REF!$Q:$R,2,FALSE),IF($A$109="Produits bruts d'origine minerale",VLOOKUP(VLOOKUP($A110,OUTIL!$AS:$AX,B$1,FALSE),REF!$AF:$AG,2,FALSE),IF($A$109="Produits finis de consommation",VLOOKUP(VLOOKUP($A110,OUTIL!$BA:$BF,B$1,FALSE),REF!$T:$U,2,FALSE),IF($A$109="Produits finis d'equipement agricole",VLOOKUP(VLOOKUP($A110,OUTIL!$BI:$BN,B$1,FALSE),REF!$AI:$AJ,2,FALSE),IF($A$109="Produits finis d'equipement industriel",VLOOKUP(VLOOKUP($A110,OUTIL!$BQ:$BV,B$1,FALSE),REF!$W:$X,2,FALSE),"Ahmadovitch")))))))))</f>
        <v>Fils, câbles et autres conducteurs isolés pour l'électricité</v>
      </c>
      <c r="C110" s="5">
        <f>ROUND(IF($A$109="Alimentation, boissons et tabacs",VLOOKUP($A110,OUTIL!$E:$J,C$1,FALSE),IF($A$109="Demi produits",VLOOKUP($A110,OUTIL!$M:$R,C$1,FALSE),IF($A$109="Energie  et  lubrifiants",VLOOKUP($A110,OUTIL!$U:$Z,C$1,FALSE),IF($A$109="Or industriel",VLOOKUP($A110,OUTIL!$AC:$AH,C$1,FALSE),IF($A$109="Produits bruts d'origine animale et vegetale",VLOOKUP($A110,OUTIL!$AK:$AP,C$1,FALSE),IF($A$109="Produits bruts d'origine minerale",VLOOKUP($A110,OUTIL!$AS:$AX,C$1,FALSE),IF($A$109="Produits finis de consommation",VLOOKUP($A110,OUTIL!$BA:$BF,C$1,FALSE),IF($A$109="Produits finis d'equipement agricole",VLOOKUP($A110,OUTIL!$BI:$BN,C$1,FALSE),IF($A$109="Produits finis d'equipement industriel",VLOOKUP($A110,OUTIL!$BQ:$BV,C$1,FALSE),"Ahmadovitch")))))))))/1000,0)</f>
        <v>96018</v>
      </c>
      <c r="D110" s="5">
        <f>ROUND(IF($A$109="Alimentation, boissons et tabacs",VLOOKUP($A110,OUTIL!$E:$J,D$1,FALSE),IF($A$109="Demi produits",VLOOKUP($A110,OUTIL!$M:$R,D$1,FALSE),IF($A$109="Energie  et  lubrifiants",VLOOKUP($A110,OUTIL!$U:$Z,D$1,FALSE),IF($A$109="Or industriel",VLOOKUP($A110,OUTIL!$AC:$AH,D$1,FALSE),IF($A$109="Produits bruts d'origine animale et vegetale",VLOOKUP($A110,OUTIL!$AK:$AP,D$1,FALSE),IF($A$109="Produits bruts d'origine minerale",VLOOKUP($A110,OUTIL!$AS:$AX,D$1,FALSE),IF($A$109="Produits finis de consommation",VLOOKUP($A110,OUTIL!$BA:$BF,D$1,FALSE),IF($A$109="Produits finis d'equipement agricole",VLOOKUP($A110,OUTIL!$BI:$BN,D$1,FALSE),IF($A$109="Produits finis d'equipement industriel",VLOOKUP($A110,OUTIL!$BQ:$BV,D$1,FALSE),"Ahmadovitch")))))))))/1000,0)</f>
        <v>21767839</v>
      </c>
      <c r="E110" s="5">
        <f>ROUND(IF($A$109="Alimentation, boissons et tabacs",VLOOKUP($A110,OUTIL!$E:$J,E$1,FALSE),IF($A$109="Demi produits",VLOOKUP($A110,OUTIL!$M:$R,E$1,FALSE),IF($A$109="Energie  et  lubrifiants",VLOOKUP($A110,OUTIL!$U:$Z,E$1,FALSE),IF($A$109="Or industriel",VLOOKUP($A110,OUTIL!$AC:$AH,E$1,FALSE),IF($A$109="Produits bruts d'origine animale et vegetale",VLOOKUP($A110,OUTIL!$AK:$AP,E$1,FALSE),IF($A$109="Produits bruts d'origine minerale",VLOOKUP($A110,OUTIL!$AS:$AX,E$1,FALSE),IF($A$109="Produits finis de consommation",VLOOKUP($A110,OUTIL!$BA:$BF,E$1,FALSE),IF($A$109="Produits finis d'equipement agricole",VLOOKUP($A110,OUTIL!$BI:$BN,E$1,FALSE),IF($A$109="Produits finis d'equipement industriel",VLOOKUP($A110,OUTIL!$BQ:$BV,E$1,FALSE),"Ahmadovitch")))))))))/1000,0)</f>
        <v>86616</v>
      </c>
      <c r="F110" s="5">
        <f>ROUND(IF($A$109="Alimentation, boissons et tabacs",VLOOKUP($A110,OUTIL!$E:$J,F$1,FALSE),IF($A$109="Demi produits",VLOOKUP($A110,OUTIL!$M:$R,F$1,FALSE),IF($A$109="Energie  et  lubrifiants",VLOOKUP($A110,OUTIL!$U:$Z,F$1,FALSE),IF($A$109="Or industriel",VLOOKUP($A110,OUTIL!$AC:$AH,F$1,FALSE),IF($A$109="Produits bruts d'origine animale et vegetale",VLOOKUP($A110,OUTIL!$AK:$AP,F$1,FALSE),IF($A$109="Produits bruts d'origine minerale",VLOOKUP($A110,OUTIL!$AS:$AX,F$1,FALSE),IF($A$109="Produits finis de consommation",VLOOKUP($A110,OUTIL!$BA:$BF,F$1,FALSE),IF($A$109="Produits finis d'equipement agricole",VLOOKUP($A110,OUTIL!$BI:$BN,F$1,FALSE),IF($A$109="Produits finis d'equipement industriel",VLOOKUP($A110,OUTIL!$BQ:$BV,F$1,FALSE),"Ahmadovitch")))))))))/1000,0)</f>
        <v>17984497</v>
      </c>
      <c r="J110" s="4"/>
      <c r="K110" s="4"/>
      <c r="L110" s="4"/>
      <c r="M110" s="4"/>
    </row>
    <row r="111" spans="1:13" ht="16.5" x14ac:dyDescent="0.3">
      <c r="A111">
        <v>2</v>
      </c>
      <c r="B111" s="5" t="str">
        <f>IF($A$109="Alimentation, boissons et tabacs",VLOOKUP(VLOOKUP($A111,OUTIL!$E:$J,B$1,FALSE),REF!$K:$L,2,FALSE),IF($A$109="Demi produits",VLOOKUP(VLOOKUP($A111,OUTIL!$M:$R,B$1,FALSE),REF!$N:$O,2,FALSE),IF($A$109="Energie  et  lubrifiants",VLOOKUP(VLOOKUP($A111,OUTIL!$U:$Z,B$1,FALSE),REF!$Z:$AA,2,FALSE),IF($A$109="Or industriel",VLOOKUP(VLOOKUP($A111,OUTIL!$AC:$AH,B$1,FALSE),REF!$AC:$AD,2,FALSE),IF($A$109="Produits bruts d'origine animale et vegetale",VLOOKUP(VLOOKUP($A111,OUTIL!$AK:$AP,B$1,FALSE),REF!$Q:$R,2,FALSE),IF($A$109="Produits bruts d'origine minerale",VLOOKUP(VLOOKUP($A111,OUTIL!$AS:$AX,B$1,FALSE),REF!$AF:$AG,2,FALSE),IF($A$109="Produits finis de consommation",VLOOKUP(VLOOKUP($A111,OUTIL!$BA:$BF,B$1,FALSE),REF!$T:$U,2,FALSE),IF($A$109="Produits finis d'equipement agricole",VLOOKUP(VLOOKUP($A111,OUTIL!$BI:$BN,B$1,FALSE),REF!$AI:$AJ,2,FALSE),IF($A$109="Produits finis d'equipement industriel",VLOOKUP(VLOOKUP($A111,OUTIL!$BQ:$BV,B$1,FALSE),REF!$W:$X,2,FALSE),"Ahmadovitch")))))))))</f>
        <v>Parties d'avions et d'autres véhicules aériens ou spatiaux</v>
      </c>
      <c r="C111" s="5">
        <f>ROUND(IF($A$109="Alimentation, boissons et tabacs",VLOOKUP($A111,OUTIL!$E:$J,C$1,FALSE),IF($A$109="Demi produits",VLOOKUP($A111,OUTIL!$M:$R,C$1,FALSE),IF($A$109="Energie  et  lubrifiants",VLOOKUP($A111,OUTIL!$U:$Z,C$1,FALSE),IF($A$109="Or industriel",VLOOKUP($A111,OUTIL!$AC:$AH,C$1,FALSE),IF($A$109="Produits bruts d'origine animale et vegetale",VLOOKUP($A111,OUTIL!$AK:$AP,C$1,FALSE),IF($A$109="Produits bruts d'origine minerale",VLOOKUP($A111,OUTIL!$AS:$AX,C$1,FALSE),IF($A$109="Produits finis de consommation",VLOOKUP($A111,OUTIL!$BA:$BF,C$1,FALSE),IF($A$109="Produits finis d'equipement agricole",VLOOKUP($A111,OUTIL!$BI:$BN,C$1,FALSE),IF($A$109="Produits finis d'equipement industriel",VLOOKUP($A111,OUTIL!$BQ:$BV,C$1,FALSE),"Ahmadovitch")))))))))/1000,0)</f>
        <v>1444</v>
      </c>
      <c r="D111" s="5">
        <f>ROUND(IF($A$109="Alimentation, boissons et tabacs",VLOOKUP($A111,OUTIL!$E:$J,D$1,FALSE),IF($A$109="Demi produits",VLOOKUP($A111,OUTIL!$M:$R,D$1,FALSE),IF($A$109="Energie  et  lubrifiants",VLOOKUP($A111,OUTIL!$U:$Z,D$1,FALSE),IF($A$109="Or industriel",VLOOKUP($A111,OUTIL!$AC:$AH,D$1,FALSE),IF($A$109="Produits bruts d'origine animale et vegetale",VLOOKUP($A111,OUTIL!$AK:$AP,D$1,FALSE),IF($A$109="Produits bruts d'origine minerale",VLOOKUP($A111,OUTIL!$AS:$AX,D$1,FALSE),IF($A$109="Produits finis de consommation",VLOOKUP($A111,OUTIL!$BA:$BF,D$1,FALSE),IF($A$109="Produits finis d'equipement agricole",VLOOKUP($A111,OUTIL!$BI:$BN,D$1,FALSE),IF($A$109="Produits finis d'equipement industriel",VLOOKUP($A111,OUTIL!$BQ:$BV,D$1,FALSE),"Ahmadovitch")))))))))/1000,0)</f>
        <v>7010528</v>
      </c>
      <c r="E111" s="5">
        <f>ROUND(IF($A$109="Alimentation, boissons et tabacs",VLOOKUP($A111,OUTIL!$E:$J,E$1,FALSE),IF($A$109="Demi produits",VLOOKUP($A111,OUTIL!$M:$R,E$1,FALSE),IF($A$109="Energie  et  lubrifiants",VLOOKUP($A111,OUTIL!$U:$Z,E$1,FALSE),IF($A$109="Or industriel",VLOOKUP($A111,OUTIL!$AC:$AH,E$1,FALSE),IF($A$109="Produits bruts d'origine animale et vegetale",VLOOKUP($A111,OUTIL!$AK:$AP,E$1,FALSE),IF($A$109="Produits bruts d'origine minerale",VLOOKUP($A111,OUTIL!$AS:$AX,E$1,FALSE),IF($A$109="Produits finis de consommation",VLOOKUP($A111,OUTIL!$BA:$BF,E$1,FALSE),IF($A$109="Produits finis d'equipement agricole",VLOOKUP($A111,OUTIL!$BI:$BN,E$1,FALSE),IF($A$109="Produits finis d'equipement industriel",VLOOKUP($A111,OUTIL!$BQ:$BV,E$1,FALSE),"Ahmadovitch")))))))))/1000,0)</f>
        <v>1211</v>
      </c>
      <c r="F111" s="5">
        <f>ROUND(IF($A$109="Alimentation, boissons et tabacs",VLOOKUP($A111,OUTIL!$E:$J,F$1,FALSE),IF($A$109="Demi produits",VLOOKUP($A111,OUTIL!$M:$R,F$1,FALSE),IF($A$109="Energie  et  lubrifiants",VLOOKUP($A111,OUTIL!$U:$Z,F$1,FALSE),IF($A$109="Or industriel",VLOOKUP($A111,OUTIL!$AC:$AH,F$1,FALSE),IF($A$109="Produits bruts d'origine animale et vegetale",VLOOKUP($A111,OUTIL!$AK:$AP,F$1,FALSE),IF($A$109="Produits bruts d'origine minerale",VLOOKUP($A111,OUTIL!$AS:$AX,F$1,FALSE),IF($A$109="Produits finis de consommation",VLOOKUP($A111,OUTIL!$BA:$BF,F$1,FALSE),IF($A$109="Produits finis d'equipement agricole",VLOOKUP($A111,OUTIL!$BI:$BN,F$1,FALSE),IF($A$109="Produits finis d'equipement industriel",VLOOKUP($A111,OUTIL!$BQ:$BV,F$1,FALSE),"Ahmadovitch")))))))))/1000,0)</f>
        <v>5843665</v>
      </c>
      <c r="J111" s="4"/>
      <c r="K111" s="4"/>
      <c r="L111" s="4"/>
      <c r="M111" s="4"/>
    </row>
    <row r="112" spans="1:13" ht="16.5" x14ac:dyDescent="0.3">
      <c r="A112">
        <v>3</v>
      </c>
      <c r="B112" s="5" t="str">
        <f>IF($A$109="Alimentation, boissons et tabacs",VLOOKUP(VLOOKUP($A112,OUTIL!$E:$J,B$1,FALSE),REF!$K:$L,2,FALSE),IF($A$109="Demi produits",VLOOKUP(VLOOKUP($A112,OUTIL!$M:$R,B$1,FALSE),REF!$N:$O,2,FALSE),IF($A$109="Energie  et  lubrifiants",VLOOKUP(VLOOKUP($A112,OUTIL!$U:$Z,B$1,FALSE),REF!$Z:$AA,2,FALSE),IF($A$109="Or industriel",VLOOKUP(VLOOKUP($A112,OUTIL!$AC:$AH,B$1,FALSE),REF!$AC:$AD,2,FALSE),IF($A$109="Produits bruts d'origine animale et vegetale",VLOOKUP(VLOOKUP($A112,OUTIL!$AK:$AP,B$1,FALSE),REF!$Q:$R,2,FALSE),IF($A$109="Produits bruts d'origine minerale",VLOOKUP(VLOOKUP($A112,OUTIL!$AS:$AX,B$1,FALSE),REF!$AF:$AG,2,FALSE),IF($A$109="Produits finis de consommation",VLOOKUP(VLOOKUP($A112,OUTIL!$BA:$BF,B$1,FALSE),REF!$T:$U,2,FALSE),IF($A$109="Produits finis d'equipement agricole",VLOOKUP(VLOOKUP($A112,OUTIL!$BI:$BN,B$1,FALSE),REF!$AI:$AJ,2,FALSE),IF($A$109="Produits finis d'equipement industriel",VLOOKUP(VLOOKUP($A112,OUTIL!$BQ:$BV,B$1,FALSE),REF!$W:$X,2,FALSE),"Ahmadovitch")))))))))</f>
        <v>Appareils pour la coupure ou la connexion des circuits électriques et résistances</v>
      </c>
      <c r="C112" s="5">
        <f>ROUND(IF($A$109="Alimentation, boissons et tabacs",VLOOKUP($A112,OUTIL!$E:$J,C$1,FALSE),IF($A$109="Demi produits",VLOOKUP($A112,OUTIL!$M:$R,C$1,FALSE),IF($A$109="Energie  et  lubrifiants",VLOOKUP($A112,OUTIL!$U:$Z,C$1,FALSE),IF($A$109="Or industriel",VLOOKUP($A112,OUTIL!$AC:$AH,C$1,FALSE),IF($A$109="Produits bruts d'origine animale et vegetale",VLOOKUP($A112,OUTIL!$AK:$AP,C$1,FALSE),IF($A$109="Produits bruts d'origine minerale",VLOOKUP($A112,OUTIL!$AS:$AX,C$1,FALSE),IF($A$109="Produits finis de consommation",VLOOKUP($A112,OUTIL!$BA:$BF,C$1,FALSE),IF($A$109="Produits finis d'equipement agricole",VLOOKUP($A112,OUTIL!$BI:$BN,C$1,FALSE),IF($A$109="Produits finis d'equipement industriel",VLOOKUP($A112,OUTIL!$BQ:$BV,C$1,FALSE),"Ahmadovitch")))))))))/1000,0)</f>
        <v>7426</v>
      </c>
      <c r="D112" s="5">
        <f>ROUND(IF($A$109="Alimentation, boissons et tabacs",VLOOKUP($A112,OUTIL!$E:$J,D$1,FALSE),IF($A$109="Demi produits",VLOOKUP($A112,OUTIL!$M:$R,D$1,FALSE),IF($A$109="Energie  et  lubrifiants",VLOOKUP($A112,OUTIL!$U:$Z,D$1,FALSE),IF($A$109="Or industriel",VLOOKUP($A112,OUTIL!$AC:$AH,D$1,FALSE),IF($A$109="Produits bruts d'origine animale et vegetale",VLOOKUP($A112,OUTIL!$AK:$AP,D$1,FALSE),IF($A$109="Produits bruts d'origine minerale",VLOOKUP($A112,OUTIL!$AS:$AX,D$1,FALSE),IF($A$109="Produits finis de consommation",VLOOKUP($A112,OUTIL!$BA:$BF,D$1,FALSE),IF($A$109="Produits finis d'equipement agricole",VLOOKUP($A112,OUTIL!$BI:$BN,D$1,FALSE),IF($A$109="Produits finis d'equipement industriel",VLOOKUP($A112,OUTIL!$BQ:$BV,D$1,FALSE),"Ahmadovitch")))))))))/1000,0)</f>
        <v>3922408</v>
      </c>
      <c r="E112" s="5">
        <f>ROUND(IF($A$109="Alimentation, boissons et tabacs",VLOOKUP($A112,OUTIL!$E:$J,E$1,FALSE),IF($A$109="Demi produits",VLOOKUP($A112,OUTIL!$M:$R,E$1,FALSE),IF($A$109="Energie  et  lubrifiants",VLOOKUP($A112,OUTIL!$U:$Z,E$1,FALSE),IF($A$109="Or industriel",VLOOKUP($A112,OUTIL!$AC:$AH,E$1,FALSE),IF($A$109="Produits bruts d'origine animale et vegetale",VLOOKUP($A112,OUTIL!$AK:$AP,E$1,FALSE),IF($A$109="Produits bruts d'origine minerale",VLOOKUP($A112,OUTIL!$AS:$AX,E$1,FALSE),IF($A$109="Produits finis de consommation",VLOOKUP($A112,OUTIL!$BA:$BF,E$1,FALSE),IF($A$109="Produits finis d'equipement agricole",VLOOKUP($A112,OUTIL!$BI:$BN,E$1,FALSE),IF($A$109="Produits finis d'equipement industriel",VLOOKUP($A112,OUTIL!$BQ:$BV,E$1,FALSE),"Ahmadovitch")))))))))/1000,0)</f>
        <v>6980</v>
      </c>
      <c r="F112" s="5">
        <f>ROUND(IF($A$109="Alimentation, boissons et tabacs",VLOOKUP($A112,OUTIL!$E:$J,F$1,FALSE),IF($A$109="Demi produits",VLOOKUP($A112,OUTIL!$M:$R,F$1,FALSE),IF($A$109="Energie  et  lubrifiants",VLOOKUP($A112,OUTIL!$U:$Z,F$1,FALSE),IF($A$109="Or industriel",VLOOKUP($A112,OUTIL!$AC:$AH,F$1,FALSE),IF($A$109="Produits bruts d'origine animale et vegetale",VLOOKUP($A112,OUTIL!$AK:$AP,F$1,FALSE),IF($A$109="Produits bruts d'origine minerale",VLOOKUP($A112,OUTIL!$AS:$AX,F$1,FALSE),IF($A$109="Produits finis de consommation",VLOOKUP($A112,OUTIL!$BA:$BF,F$1,FALSE),IF($A$109="Produits finis d'equipement agricole",VLOOKUP($A112,OUTIL!$BI:$BN,F$1,FALSE),IF($A$109="Produits finis d'equipement industriel",VLOOKUP($A112,OUTIL!$BQ:$BV,F$1,FALSE),"Ahmadovitch")))))))))/1000,0)</f>
        <v>3871880</v>
      </c>
      <c r="J112" s="4"/>
      <c r="K112" s="4"/>
      <c r="L112" s="4"/>
      <c r="M112" s="4"/>
    </row>
    <row r="113" spans="1:13" ht="16.5" x14ac:dyDescent="0.3">
      <c r="A113">
        <v>4</v>
      </c>
      <c r="B113" s="5" t="str">
        <f>IF($A$109="Alimentation, boissons et tabacs",VLOOKUP(VLOOKUP($A113,OUTIL!$E:$J,B$1,FALSE),REF!$K:$L,2,FALSE),IF($A$109="Demi produits",VLOOKUP(VLOOKUP($A113,OUTIL!$M:$R,B$1,FALSE),REF!$N:$O,2,FALSE),IF($A$109="Energie  et  lubrifiants",VLOOKUP(VLOOKUP($A113,OUTIL!$U:$Z,B$1,FALSE),REF!$Z:$AA,2,FALSE),IF($A$109="Or industriel",VLOOKUP(VLOOKUP($A113,OUTIL!$AC:$AH,B$1,FALSE),REF!$AC:$AD,2,FALSE),IF($A$109="Produits bruts d'origine animale et vegetale",VLOOKUP(VLOOKUP($A113,OUTIL!$AK:$AP,B$1,FALSE),REF!$Q:$R,2,FALSE),IF($A$109="Produits bruts d'origine minerale",VLOOKUP(VLOOKUP($A113,OUTIL!$AS:$AX,B$1,FALSE),REF!$AF:$AG,2,FALSE),IF($A$109="Produits finis de consommation",VLOOKUP(VLOOKUP($A113,OUTIL!$BA:$BF,B$1,FALSE),REF!$T:$U,2,FALSE),IF($A$109="Produits finis d'equipement agricole",VLOOKUP(VLOOKUP($A113,OUTIL!$BI:$BN,B$1,FALSE),REF!$AI:$AJ,2,FALSE),IF($A$109="Produits finis d'equipement industriel",VLOOKUP(VLOOKUP($A113,OUTIL!$BQ:$BV,B$1,FALSE),REF!$W:$X,2,FALSE),"Ahmadovitch")))))))))</f>
        <v>Bandages et pneumatiques</v>
      </c>
      <c r="C113" s="5">
        <f>ROUND(IF($A$109="Alimentation, boissons et tabacs",VLOOKUP($A113,OUTIL!$E:$J,C$1,FALSE),IF($A$109="Demi produits",VLOOKUP($A113,OUTIL!$M:$R,C$1,FALSE),IF($A$109="Energie  et  lubrifiants",VLOOKUP($A113,OUTIL!$U:$Z,C$1,FALSE),IF($A$109="Or industriel",VLOOKUP($A113,OUTIL!$AC:$AH,C$1,FALSE),IF($A$109="Produits bruts d'origine animale et vegetale",VLOOKUP($A113,OUTIL!$AK:$AP,C$1,FALSE),IF($A$109="Produits bruts d'origine minerale",VLOOKUP($A113,OUTIL!$AS:$AX,C$1,FALSE),IF($A$109="Produits finis de consommation",VLOOKUP($A113,OUTIL!$BA:$BF,C$1,FALSE),IF($A$109="Produits finis d'equipement agricole",VLOOKUP($A113,OUTIL!$BI:$BN,C$1,FALSE),IF($A$109="Produits finis d'equipement industriel",VLOOKUP($A113,OUTIL!$BQ:$BV,C$1,FALSE),"Ahmadovitch")))))))))/1000,0)</f>
        <v>25243</v>
      </c>
      <c r="D113" s="5">
        <f>ROUND(IF($A$109="Alimentation, boissons et tabacs",VLOOKUP($A113,OUTIL!$E:$J,D$1,FALSE),IF($A$109="Demi produits",VLOOKUP($A113,OUTIL!$M:$R,D$1,FALSE),IF($A$109="Energie  et  lubrifiants",VLOOKUP($A113,OUTIL!$U:$Z,D$1,FALSE),IF($A$109="Or industriel",VLOOKUP($A113,OUTIL!$AC:$AH,D$1,FALSE),IF($A$109="Produits bruts d'origine animale et vegetale",VLOOKUP($A113,OUTIL!$AK:$AP,D$1,FALSE),IF($A$109="Produits bruts d'origine minerale",VLOOKUP($A113,OUTIL!$AS:$AX,D$1,FALSE),IF($A$109="Produits finis de consommation",VLOOKUP($A113,OUTIL!$BA:$BF,D$1,FALSE),IF($A$109="Produits finis d'equipement agricole",VLOOKUP($A113,OUTIL!$BI:$BN,D$1,FALSE),IF($A$109="Produits finis d'equipement industriel",VLOOKUP($A113,OUTIL!$BQ:$BV,D$1,FALSE),"Ahmadovitch")))))))))/1000,0)</f>
        <v>645272</v>
      </c>
      <c r="E113" s="5">
        <f>ROUND(IF($A$109="Alimentation, boissons et tabacs",VLOOKUP($A113,OUTIL!$E:$J,E$1,FALSE),IF($A$109="Demi produits",VLOOKUP($A113,OUTIL!$M:$R,E$1,FALSE),IF($A$109="Energie  et  lubrifiants",VLOOKUP($A113,OUTIL!$U:$Z,E$1,FALSE),IF($A$109="Or industriel",VLOOKUP($A113,OUTIL!$AC:$AH,E$1,FALSE),IF($A$109="Produits bruts d'origine animale et vegetale",VLOOKUP($A113,OUTIL!$AK:$AP,E$1,FALSE),IF($A$109="Produits bruts d'origine minerale",VLOOKUP($A113,OUTIL!$AS:$AX,E$1,FALSE),IF($A$109="Produits finis de consommation",VLOOKUP($A113,OUTIL!$BA:$BF,E$1,FALSE),IF($A$109="Produits finis d'equipement agricole",VLOOKUP($A113,OUTIL!$BI:$BN,E$1,FALSE),IF($A$109="Produits finis d'equipement industriel",VLOOKUP($A113,OUTIL!$BQ:$BV,E$1,FALSE),"Ahmadovitch")))))))))/1000,0)</f>
        <v>2126</v>
      </c>
      <c r="F113" s="5">
        <f>ROUND(IF($A$109="Alimentation, boissons et tabacs",VLOOKUP($A113,OUTIL!$E:$J,F$1,FALSE),IF($A$109="Demi produits",VLOOKUP($A113,OUTIL!$M:$R,F$1,FALSE),IF($A$109="Energie  et  lubrifiants",VLOOKUP($A113,OUTIL!$U:$Z,F$1,FALSE),IF($A$109="Or industriel",VLOOKUP($A113,OUTIL!$AC:$AH,F$1,FALSE),IF($A$109="Produits bruts d'origine animale et vegetale",VLOOKUP($A113,OUTIL!$AK:$AP,F$1,FALSE),IF($A$109="Produits bruts d'origine minerale",VLOOKUP($A113,OUTIL!$AS:$AX,F$1,FALSE),IF($A$109="Produits finis de consommation",VLOOKUP($A113,OUTIL!$BA:$BF,F$1,FALSE),IF($A$109="Produits finis d'equipement agricole",VLOOKUP($A113,OUTIL!$BI:$BN,F$1,FALSE),IF($A$109="Produits finis d'equipement industriel",VLOOKUP($A113,OUTIL!$BQ:$BV,F$1,FALSE),"Ahmadovitch")))))))))/1000,0)</f>
        <v>61031</v>
      </c>
      <c r="J113" s="4"/>
      <c r="K113" s="4"/>
      <c r="L113" s="4"/>
      <c r="M113" s="4"/>
    </row>
    <row r="114" spans="1:13" ht="16.5" x14ac:dyDescent="0.3">
      <c r="A114">
        <v>5</v>
      </c>
      <c r="B114" s="5" t="str">
        <f>IF($A$109="Alimentation, boissons et tabacs",VLOOKUP(VLOOKUP($A114,OUTIL!$E:$J,B$1,FALSE),REF!$K:$L,2,FALSE),IF($A$109="Demi produits",VLOOKUP(VLOOKUP($A114,OUTIL!$M:$R,B$1,FALSE),REF!$N:$O,2,FALSE),IF($A$109="Energie  et  lubrifiants",VLOOKUP(VLOOKUP($A114,OUTIL!$U:$Z,B$1,FALSE),REF!$Z:$AA,2,FALSE),IF($A$109="Or industriel",VLOOKUP(VLOOKUP($A114,OUTIL!$AC:$AH,B$1,FALSE),REF!$AC:$AD,2,FALSE),IF($A$109="Produits bruts d'origine animale et vegetale",VLOOKUP(VLOOKUP($A114,OUTIL!$AK:$AP,B$1,FALSE),REF!$Q:$R,2,FALSE),IF($A$109="Produits bruts d'origine minerale",VLOOKUP(VLOOKUP($A114,OUTIL!$AS:$AX,B$1,FALSE),REF!$AF:$AG,2,FALSE),IF($A$109="Produits finis de consommation",VLOOKUP(VLOOKUP($A114,OUTIL!$BA:$BF,B$1,FALSE),REF!$T:$U,2,FALSE),IF($A$109="Produits finis d'equipement agricole",VLOOKUP(VLOOKUP($A114,OUTIL!$BI:$BN,B$1,FALSE),REF!$AI:$AJ,2,FALSE),IF($A$109="Produits finis d'equipement industriel",VLOOKUP(VLOOKUP($A114,OUTIL!$BQ:$BV,B$1,FALSE),REF!$W:$X,2,FALSE),"Ahmadovitch")))))))))</f>
        <v>Moteurs à pistons; autres moteurs et leurs parties</v>
      </c>
      <c r="C114" s="5">
        <f>ROUND(IF($A$109="Alimentation, boissons et tabacs",VLOOKUP($A114,OUTIL!$E:$J,C$1,FALSE),IF($A$109="Demi produits",VLOOKUP($A114,OUTIL!$M:$R,C$1,FALSE),IF($A$109="Energie  et  lubrifiants",VLOOKUP($A114,OUTIL!$U:$Z,C$1,FALSE),IF($A$109="Or industriel",VLOOKUP($A114,OUTIL!$AC:$AH,C$1,FALSE),IF($A$109="Produits bruts d'origine animale et vegetale",VLOOKUP($A114,OUTIL!$AK:$AP,C$1,FALSE),IF($A$109="Produits bruts d'origine minerale",VLOOKUP($A114,OUTIL!$AS:$AX,C$1,FALSE),IF($A$109="Produits finis de consommation",VLOOKUP($A114,OUTIL!$BA:$BF,C$1,FALSE),IF($A$109="Produits finis d'equipement agricole",VLOOKUP($A114,OUTIL!$BI:$BN,C$1,FALSE),IF($A$109="Produits finis d'equipement industriel",VLOOKUP($A114,OUTIL!$BQ:$BV,C$1,FALSE),"Ahmadovitch")))))))))/1000,0)</f>
        <v>2289</v>
      </c>
      <c r="D114" s="5">
        <f>ROUND(IF($A$109="Alimentation, boissons et tabacs",VLOOKUP($A114,OUTIL!$E:$J,D$1,FALSE),IF($A$109="Demi produits",VLOOKUP($A114,OUTIL!$M:$R,D$1,FALSE),IF($A$109="Energie  et  lubrifiants",VLOOKUP($A114,OUTIL!$U:$Z,D$1,FALSE),IF($A$109="Or industriel",VLOOKUP($A114,OUTIL!$AC:$AH,D$1,FALSE),IF($A$109="Produits bruts d'origine animale et vegetale",VLOOKUP($A114,OUTIL!$AK:$AP,D$1,FALSE),IF($A$109="Produits bruts d'origine minerale",VLOOKUP($A114,OUTIL!$AS:$AX,D$1,FALSE),IF($A$109="Produits finis de consommation",VLOOKUP($A114,OUTIL!$BA:$BF,D$1,FALSE),IF($A$109="Produits finis d'equipement agricole",VLOOKUP($A114,OUTIL!$BI:$BN,D$1,FALSE),IF($A$109="Produits finis d'equipement industriel",VLOOKUP($A114,OUTIL!$BQ:$BV,D$1,FALSE),"Ahmadovitch")))))))))/1000,0)</f>
        <v>499809</v>
      </c>
      <c r="E114" s="5">
        <f>ROUND(IF($A$109="Alimentation, boissons et tabacs",VLOOKUP($A114,OUTIL!$E:$J,E$1,FALSE),IF($A$109="Demi produits",VLOOKUP($A114,OUTIL!$M:$R,E$1,FALSE),IF($A$109="Energie  et  lubrifiants",VLOOKUP($A114,OUTIL!$U:$Z,E$1,FALSE),IF($A$109="Or industriel",VLOOKUP($A114,OUTIL!$AC:$AH,E$1,FALSE),IF($A$109="Produits bruts d'origine animale et vegetale",VLOOKUP($A114,OUTIL!$AK:$AP,E$1,FALSE),IF($A$109="Produits bruts d'origine minerale",VLOOKUP($A114,OUTIL!$AS:$AX,E$1,FALSE),IF($A$109="Produits finis de consommation",VLOOKUP($A114,OUTIL!$BA:$BF,E$1,FALSE),IF($A$109="Produits finis d'equipement agricole",VLOOKUP($A114,OUTIL!$BI:$BN,E$1,FALSE),IF($A$109="Produits finis d'equipement industriel",VLOOKUP($A114,OUTIL!$BQ:$BV,E$1,FALSE),"Ahmadovitch")))))))))/1000,0)</f>
        <v>1347</v>
      </c>
      <c r="F114" s="5">
        <f>ROUND(IF($A$109="Alimentation, boissons et tabacs",VLOOKUP($A114,OUTIL!$E:$J,F$1,FALSE),IF($A$109="Demi produits",VLOOKUP($A114,OUTIL!$M:$R,F$1,FALSE),IF($A$109="Energie  et  lubrifiants",VLOOKUP($A114,OUTIL!$U:$Z,F$1,FALSE),IF($A$109="Or industriel",VLOOKUP($A114,OUTIL!$AC:$AH,F$1,FALSE),IF($A$109="Produits bruts d'origine animale et vegetale",VLOOKUP($A114,OUTIL!$AK:$AP,F$1,FALSE),IF($A$109="Produits bruts d'origine minerale",VLOOKUP($A114,OUTIL!$AS:$AX,F$1,FALSE),IF($A$109="Produits finis de consommation",VLOOKUP($A114,OUTIL!$BA:$BF,F$1,FALSE),IF($A$109="Produits finis d'equipement agricole",VLOOKUP($A114,OUTIL!$BI:$BN,F$1,FALSE),IF($A$109="Produits finis d'equipement industriel",VLOOKUP($A114,OUTIL!$BQ:$BV,F$1,FALSE),"Ahmadovitch")))))))))/1000,0)</f>
        <v>387455</v>
      </c>
      <c r="J114" s="4"/>
      <c r="K114" s="4"/>
      <c r="L114" s="4"/>
      <c r="M114" s="4"/>
    </row>
    <row r="115" spans="1:13" ht="16.5" x14ac:dyDescent="0.3">
      <c r="A115">
        <v>6</v>
      </c>
      <c r="B115" s="5" t="str">
        <f>IF($A$109="Alimentation, boissons et tabacs",VLOOKUP(VLOOKUP($A115,OUTIL!$E:$J,B$1,FALSE),REF!$K:$L,2,FALSE),IF($A$109="Demi produits",VLOOKUP(VLOOKUP($A115,OUTIL!$M:$R,B$1,FALSE),REF!$N:$O,2,FALSE),IF($A$109="Energie  et  lubrifiants",VLOOKUP(VLOOKUP($A115,OUTIL!$U:$Z,B$1,FALSE),REF!$Z:$AA,2,FALSE),IF($A$109="Or industriel",VLOOKUP(VLOOKUP($A115,OUTIL!$AC:$AH,B$1,FALSE),REF!$AC:$AD,2,FALSE),IF($A$109="Produits bruts d'origine animale et vegetale",VLOOKUP(VLOOKUP($A115,OUTIL!$AK:$AP,B$1,FALSE),REF!$Q:$R,2,FALSE),IF($A$109="Produits bruts d'origine minerale",VLOOKUP(VLOOKUP($A115,OUTIL!$AS:$AX,B$1,FALSE),REF!$AF:$AG,2,FALSE),IF($A$109="Produits finis de consommation",VLOOKUP(VLOOKUP($A115,OUTIL!$BA:$BF,B$1,FALSE),REF!$T:$U,2,FALSE),IF($A$109="Produits finis d'equipement agricole",VLOOKUP(VLOOKUP($A115,OUTIL!$BI:$BN,B$1,FALSE),REF!$AI:$AJ,2,FALSE),IF($A$109="Produits finis d'equipement industriel",VLOOKUP(VLOOKUP($A115,OUTIL!$BQ:$BV,B$1,FALSE),REF!$W:$X,2,FALSE),"Ahmadovitch")))))))))</f>
        <v>Appareils électriques pour la téléphonie ou la télégraphie par fil</v>
      </c>
      <c r="C115" s="5">
        <f>ROUND(IF($A$109="Alimentation, boissons et tabacs",VLOOKUP($A115,OUTIL!$E:$J,C$1,FALSE),IF($A$109="Demi produits",VLOOKUP($A115,OUTIL!$M:$R,C$1,FALSE),IF($A$109="Energie  et  lubrifiants",VLOOKUP($A115,OUTIL!$U:$Z,C$1,FALSE),IF($A$109="Or industriel",VLOOKUP($A115,OUTIL!$AC:$AH,C$1,FALSE),IF($A$109="Produits bruts d'origine animale et vegetale",VLOOKUP($A115,OUTIL!$AK:$AP,C$1,FALSE),IF($A$109="Produits bruts d'origine minerale",VLOOKUP($A115,OUTIL!$AS:$AX,C$1,FALSE),IF($A$109="Produits finis de consommation",VLOOKUP($A115,OUTIL!$BA:$BF,C$1,FALSE),IF($A$109="Produits finis d'equipement agricole",VLOOKUP($A115,OUTIL!$BI:$BN,C$1,FALSE),IF($A$109="Produits finis d'equipement industriel",VLOOKUP($A115,OUTIL!$BQ:$BV,C$1,FALSE),"Ahmadovitch")))))))))/1000,0)</f>
        <v>145</v>
      </c>
      <c r="D115" s="5">
        <f>ROUND(IF($A$109="Alimentation, boissons et tabacs",VLOOKUP($A115,OUTIL!$E:$J,D$1,FALSE),IF($A$109="Demi produits",VLOOKUP($A115,OUTIL!$M:$R,D$1,FALSE),IF($A$109="Energie  et  lubrifiants",VLOOKUP($A115,OUTIL!$U:$Z,D$1,FALSE),IF($A$109="Or industriel",VLOOKUP($A115,OUTIL!$AC:$AH,D$1,FALSE),IF($A$109="Produits bruts d'origine animale et vegetale",VLOOKUP($A115,OUTIL!$AK:$AP,D$1,FALSE),IF($A$109="Produits bruts d'origine minerale",VLOOKUP($A115,OUTIL!$AS:$AX,D$1,FALSE),IF($A$109="Produits finis de consommation",VLOOKUP($A115,OUTIL!$BA:$BF,D$1,FALSE),IF($A$109="Produits finis d'equipement agricole",VLOOKUP($A115,OUTIL!$BI:$BN,D$1,FALSE),IF($A$109="Produits finis d'equipement industriel",VLOOKUP($A115,OUTIL!$BQ:$BV,D$1,FALSE),"Ahmadovitch")))))))))/1000,0)</f>
        <v>496007</v>
      </c>
      <c r="E115" s="5">
        <f>ROUND(IF($A$109="Alimentation, boissons et tabacs",VLOOKUP($A115,OUTIL!$E:$J,E$1,FALSE),IF($A$109="Demi produits",VLOOKUP($A115,OUTIL!$M:$R,E$1,FALSE),IF($A$109="Energie  et  lubrifiants",VLOOKUP($A115,OUTIL!$U:$Z,E$1,FALSE),IF($A$109="Or industriel",VLOOKUP($A115,OUTIL!$AC:$AH,E$1,FALSE),IF($A$109="Produits bruts d'origine animale et vegetale",VLOOKUP($A115,OUTIL!$AK:$AP,E$1,FALSE),IF($A$109="Produits bruts d'origine minerale",VLOOKUP($A115,OUTIL!$AS:$AX,E$1,FALSE),IF($A$109="Produits finis de consommation",VLOOKUP($A115,OUTIL!$BA:$BF,E$1,FALSE),IF($A$109="Produits finis d'equipement agricole",VLOOKUP($A115,OUTIL!$BI:$BN,E$1,FALSE),IF($A$109="Produits finis d'equipement industriel",VLOOKUP($A115,OUTIL!$BQ:$BV,E$1,FALSE),"Ahmadovitch")))))))))/1000,0)</f>
        <v>137</v>
      </c>
      <c r="F115" s="5">
        <f>ROUND(IF($A$109="Alimentation, boissons et tabacs",VLOOKUP($A115,OUTIL!$E:$J,F$1,FALSE),IF($A$109="Demi produits",VLOOKUP($A115,OUTIL!$M:$R,F$1,FALSE),IF($A$109="Energie  et  lubrifiants",VLOOKUP($A115,OUTIL!$U:$Z,F$1,FALSE),IF($A$109="Or industriel",VLOOKUP($A115,OUTIL!$AC:$AH,F$1,FALSE),IF($A$109="Produits bruts d'origine animale et vegetale",VLOOKUP($A115,OUTIL!$AK:$AP,F$1,FALSE),IF($A$109="Produits bruts d'origine minerale",VLOOKUP($A115,OUTIL!$AS:$AX,F$1,FALSE),IF($A$109="Produits finis de consommation",VLOOKUP($A115,OUTIL!$BA:$BF,F$1,FALSE),IF($A$109="Produits finis d'equipement agricole",VLOOKUP($A115,OUTIL!$BI:$BN,F$1,FALSE),IF($A$109="Produits finis d'equipement industriel",VLOOKUP($A115,OUTIL!$BQ:$BV,F$1,FALSE),"Ahmadovitch")))))))))/1000,0)</f>
        <v>675591</v>
      </c>
      <c r="G115" s="4"/>
      <c r="H115" s="4"/>
      <c r="I115" s="4"/>
      <c r="J115" s="4"/>
      <c r="K115" s="4"/>
      <c r="L115" s="4"/>
      <c r="M115" s="4"/>
    </row>
    <row r="116" spans="1:13" ht="16.5" x14ac:dyDescent="0.3">
      <c r="A116">
        <v>7</v>
      </c>
      <c r="B116" s="5" t="str">
        <f>IF($A$109="Alimentation, boissons et tabacs",VLOOKUP(VLOOKUP($A116,OUTIL!$E:$J,B$1,FALSE),REF!$K:$L,2,FALSE),IF($A$109="Demi produits",VLOOKUP(VLOOKUP($A116,OUTIL!$M:$R,B$1,FALSE),REF!$N:$O,2,FALSE),IF($A$109="Energie  et  lubrifiants",VLOOKUP(VLOOKUP($A116,OUTIL!$U:$Z,B$1,FALSE),REF!$Z:$AA,2,FALSE),IF($A$109="Or industriel",VLOOKUP(VLOOKUP($A116,OUTIL!$AC:$AH,B$1,FALSE),REF!$AC:$AD,2,FALSE),IF($A$109="Produits bruts d'origine animale et vegetale",VLOOKUP(VLOOKUP($A116,OUTIL!$AK:$AP,B$1,FALSE),REF!$Q:$R,2,FALSE),IF($A$109="Produits bruts d'origine minerale",VLOOKUP(VLOOKUP($A116,OUTIL!$AS:$AX,B$1,FALSE),REF!$AF:$AG,2,FALSE),IF($A$109="Produits finis de consommation",VLOOKUP(VLOOKUP($A116,OUTIL!$BA:$BF,B$1,FALSE),REF!$T:$U,2,FALSE),IF($A$109="Produits finis d'equipement agricole",VLOOKUP(VLOOKUP($A116,OUTIL!$BI:$BN,B$1,FALSE),REF!$AI:$AJ,2,FALSE),IF($A$109="Produits finis d'equipement industriel",VLOOKUP(VLOOKUP($A116,OUTIL!$BQ:$BV,B$1,FALSE),REF!$W:$X,2,FALSE),"Ahmadovitch")))))))))</f>
        <v>Circuits intégrés et micro-assemblages électroniques</v>
      </c>
      <c r="C116" s="5">
        <f>ROUND(IF($A$109="Alimentation, boissons et tabacs",VLOOKUP($A116,OUTIL!$E:$J,C$1,FALSE),IF($A$109="Demi produits",VLOOKUP($A116,OUTIL!$M:$R,C$1,FALSE),IF($A$109="Energie  et  lubrifiants",VLOOKUP($A116,OUTIL!$U:$Z,C$1,FALSE),IF($A$109="Or industriel",VLOOKUP($A116,OUTIL!$AC:$AH,C$1,FALSE),IF($A$109="Produits bruts d'origine animale et vegetale",VLOOKUP($A116,OUTIL!$AK:$AP,C$1,FALSE),IF($A$109="Produits bruts d'origine minerale",VLOOKUP($A116,OUTIL!$AS:$AX,C$1,FALSE),IF($A$109="Produits finis de consommation",VLOOKUP($A116,OUTIL!$BA:$BF,C$1,FALSE),IF($A$109="Produits finis d'equipement agricole",VLOOKUP($A116,OUTIL!$BI:$BN,C$1,FALSE),IF($A$109="Produits finis d'equipement industriel",VLOOKUP($A116,OUTIL!$BQ:$BV,C$1,FALSE),"Ahmadovitch")))))))))/1000,0)</f>
        <v>241</v>
      </c>
      <c r="D116" s="5">
        <f>ROUND(IF($A$109="Alimentation, boissons et tabacs",VLOOKUP($A116,OUTIL!$E:$J,D$1,FALSE),IF($A$109="Demi produits",VLOOKUP($A116,OUTIL!$M:$R,D$1,FALSE),IF($A$109="Energie  et  lubrifiants",VLOOKUP($A116,OUTIL!$U:$Z,D$1,FALSE),IF($A$109="Or industriel",VLOOKUP($A116,OUTIL!$AC:$AH,D$1,FALSE),IF($A$109="Produits bruts d'origine animale et vegetale",VLOOKUP($A116,OUTIL!$AK:$AP,D$1,FALSE),IF($A$109="Produits bruts d'origine minerale",VLOOKUP($A116,OUTIL!$AS:$AX,D$1,FALSE),IF($A$109="Produits finis de consommation",VLOOKUP($A116,OUTIL!$BA:$BF,D$1,FALSE),IF($A$109="Produits finis d'equipement agricole",VLOOKUP($A116,OUTIL!$BI:$BN,D$1,FALSE),IF($A$109="Produits finis d'equipement industriel",VLOOKUP($A116,OUTIL!$BQ:$BV,D$1,FALSE),"Ahmadovitch")))))))))/1000,0)</f>
        <v>421411</v>
      </c>
      <c r="E116" s="5">
        <f>ROUND(IF($A$109="Alimentation, boissons et tabacs",VLOOKUP($A116,OUTIL!$E:$J,E$1,FALSE),IF($A$109="Demi produits",VLOOKUP($A116,OUTIL!$M:$R,E$1,FALSE),IF($A$109="Energie  et  lubrifiants",VLOOKUP($A116,OUTIL!$U:$Z,E$1,FALSE),IF($A$109="Or industriel",VLOOKUP($A116,OUTIL!$AC:$AH,E$1,FALSE),IF($A$109="Produits bruts d'origine animale et vegetale",VLOOKUP($A116,OUTIL!$AK:$AP,E$1,FALSE),IF($A$109="Produits bruts d'origine minerale",VLOOKUP($A116,OUTIL!$AS:$AX,E$1,FALSE),IF($A$109="Produits finis de consommation",VLOOKUP($A116,OUTIL!$BA:$BF,E$1,FALSE),IF($A$109="Produits finis d'equipement agricole",VLOOKUP($A116,OUTIL!$BI:$BN,E$1,FALSE),IF($A$109="Produits finis d'equipement industriel",VLOOKUP($A116,OUTIL!$BQ:$BV,E$1,FALSE),"Ahmadovitch")))))))))/1000,0)</f>
        <v>687</v>
      </c>
      <c r="F116" s="5">
        <f>ROUND(IF($A$109="Alimentation, boissons et tabacs",VLOOKUP($A116,OUTIL!$E:$J,F$1,FALSE),IF($A$109="Demi produits",VLOOKUP($A116,OUTIL!$M:$R,F$1,FALSE),IF($A$109="Energie  et  lubrifiants",VLOOKUP($A116,OUTIL!$U:$Z,F$1,FALSE),IF($A$109="Or industriel",VLOOKUP($A116,OUTIL!$AC:$AH,F$1,FALSE),IF($A$109="Produits bruts d'origine animale et vegetale",VLOOKUP($A116,OUTIL!$AK:$AP,F$1,FALSE),IF($A$109="Produits bruts d'origine minerale",VLOOKUP($A116,OUTIL!$AS:$AX,F$1,FALSE),IF($A$109="Produits finis de consommation",VLOOKUP($A116,OUTIL!$BA:$BF,F$1,FALSE),IF($A$109="Produits finis d'equipement agricole",VLOOKUP($A116,OUTIL!$BI:$BN,F$1,FALSE),IF($A$109="Produits finis d'equipement industriel",VLOOKUP($A116,OUTIL!$BQ:$BV,F$1,FALSE),"Ahmadovitch")))))))))/1000,0)</f>
        <v>666515</v>
      </c>
      <c r="J116" s="4"/>
      <c r="K116" s="4"/>
      <c r="L116" s="4"/>
      <c r="M116" s="4"/>
    </row>
    <row r="117" spans="1:13" ht="16.5" x14ac:dyDescent="0.3">
      <c r="A117">
        <v>8</v>
      </c>
      <c r="B117" s="5" t="str">
        <f>IF($A$109="Alimentation, boissons et tabacs",VLOOKUP(VLOOKUP($A117,OUTIL!$E:$J,B$1,FALSE),REF!$K:$L,2,FALSE),IF($A$109="Demi produits",VLOOKUP(VLOOKUP($A117,OUTIL!$M:$R,B$1,FALSE),REF!$N:$O,2,FALSE),IF($A$109="Energie  et  lubrifiants",VLOOKUP(VLOOKUP($A117,OUTIL!$U:$Z,B$1,FALSE),REF!$Z:$AA,2,FALSE),IF($A$109="Or industriel",VLOOKUP(VLOOKUP($A117,OUTIL!$AC:$AH,B$1,FALSE),REF!$AC:$AD,2,FALSE),IF($A$109="Produits bruts d'origine animale et vegetale",VLOOKUP(VLOOKUP($A117,OUTIL!$AK:$AP,B$1,FALSE),REF!$Q:$R,2,FALSE),IF($A$109="Produits bruts d'origine minerale",VLOOKUP(VLOOKUP($A117,OUTIL!$AS:$AX,B$1,FALSE),REF!$AF:$AG,2,FALSE),IF($A$109="Produits finis de consommation",VLOOKUP(VLOOKUP($A117,OUTIL!$BA:$BF,B$1,FALSE),REF!$T:$U,2,FALSE),IF($A$109="Produits finis d'equipement agricole",VLOOKUP(VLOOKUP($A117,OUTIL!$BI:$BN,B$1,FALSE),REF!$AI:$AJ,2,FALSE),IF($A$109="Produits finis d'equipement industriel",VLOOKUP(VLOOKUP($A117,OUTIL!$BQ:$BV,B$1,FALSE),REF!$W:$X,2,FALSE),"Ahmadovitch")))))))))</f>
        <v>Voitures utilitaires</v>
      </c>
      <c r="C117" s="5">
        <f>ROUND(IF($A$109="Alimentation, boissons et tabacs",VLOOKUP($A117,OUTIL!$E:$J,C$1,FALSE),IF($A$109="Demi produits",VLOOKUP($A117,OUTIL!$M:$R,C$1,FALSE),IF($A$109="Energie  et  lubrifiants",VLOOKUP($A117,OUTIL!$U:$Z,C$1,FALSE),IF($A$109="Or industriel",VLOOKUP($A117,OUTIL!$AC:$AH,C$1,FALSE),IF($A$109="Produits bruts d'origine animale et vegetale",VLOOKUP($A117,OUTIL!$AK:$AP,C$1,FALSE),IF($A$109="Produits bruts d'origine minerale",VLOOKUP($A117,OUTIL!$AS:$AX,C$1,FALSE),IF($A$109="Produits finis de consommation",VLOOKUP($A117,OUTIL!$BA:$BF,C$1,FALSE),IF($A$109="Produits finis d'equipement agricole",VLOOKUP($A117,OUTIL!$BI:$BN,C$1,FALSE),IF($A$109="Produits finis d'equipement industriel",VLOOKUP($A117,OUTIL!$BQ:$BV,C$1,FALSE),"Ahmadovitch")))))))))/1000,0)</f>
        <v>1926</v>
      </c>
      <c r="D117" s="5">
        <f>ROUND(IF($A$109="Alimentation, boissons et tabacs",VLOOKUP($A117,OUTIL!$E:$J,D$1,FALSE),IF($A$109="Demi produits",VLOOKUP($A117,OUTIL!$M:$R,D$1,FALSE),IF($A$109="Energie  et  lubrifiants",VLOOKUP($A117,OUTIL!$U:$Z,D$1,FALSE),IF($A$109="Or industriel",VLOOKUP($A117,OUTIL!$AC:$AH,D$1,FALSE),IF($A$109="Produits bruts d'origine animale et vegetale",VLOOKUP($A117,OUTIL!$AK:$AP,D$1,FALSE),IF($A$109="Produits bruts d'origine minerale",VLOOKUP($A117,OUTIL!$AS:$AX,D$1,FALSE),IF($A$109="Produits finis de consommation",VLOOKUP($A117,OUTIL!$BA:$BF,D$1,FALSE),IF($A$109="Produits finis d'equipement agricole",VLOOKUP($A117,OUTIL!$BI:$BN,D$1,FALSE),IF($A$109="Produits finis d'equipement industriel",VLOOKUP($A117,OUTIL!$BQ:$BV,D$1,FALSE),"Ahmadovitch")))))))))/1000,0)</f>
        <v>340358</v>
      </c>
      <c r="E117" s="5">
        <f>ROUND(IF($A$109="Alimentation, boissons et tabacs",VLOOKUP($A117,OUTIL!$E:$J,E$1,FALSE),IF($A$109="Demi produits",VLOOKUP($A117,OUTIL!$M:$R,E$1,FALSE),IF($A$109="Energie  et  lubrifiants",VLOOKUP($A117,OUTIL!$U:$Z,E$1,FALSE),IF($A$109="Or industriel",VLOOKUP($A117,OUTIL!$AC:$AH,E$1,FALSE),IF($A$109="Produits bruts d'origine animale et vegetale",VLOOKUP($A117,OUTIL!$AK:$AP,E$1,FALSE),IF($A$109="Produits bruts d'origine minerale",VLOOKUP($A117,OUTIL!$AS:$AX,E$1,FALSE),IF($A$109="Produits finis de consommation",VLOOKUP($A117,OUTIL!$BA:$BF,E$1,FALSE),IF($A$109="Produits finis d'equipement agricole",VLOOKUP($A117,OUTIL!$BI:$BN,E$1,FALSE),IF($A$109="Produits finis d'equipement industriel",VLOOKUP($A117,OUTIL!$BQ:$BV,E$1,FALSE),"Ahmadovitch")))))))))/1000,0)</f>
        <v>2372</v>
      </c>
      <c r="F117" s="5">
        <f>ROUND(IF($A$109="Alimentation, boissons et tabacs",VLOOKUP($A117,OUTIL!$E:$J,F$1,FALSE),IF($A$109="Demi produits",VLOOKUP($A117,OUTIL!$M:$R,F$1,FALSE),IF($A$109="Energie  et  lubrifiants",VLOOKUP($A117,OUTIL!$U:$Z,F$1,FALSE),IF($A$109="Or industriel",VLOOKUP($A117,OUTIL!$AC:$AH,F$1,FALSE),IF($A$109="Produits bruts d'origine animale et vegetale",VLOOKUP($A117,OUTIL!$AK:$AP,F$1,FALSE),IF($A$109="Produits bruts d'origine minerale",VLOOKUP($A117,OUTIL!$AS:$AX,F$1,FALSE),IF($A$109="Produits finis de consommation",VLOOKUP($A117,OUTIL!$BA:$BF,F$1,FALSE),IF($A$109="Produits finis d'equipement agricole",VLOOKUP($A117,OUTIL!$BI:$BN,F$1,FALSE),IF($A$109="Produits finis d'equipement industriel",VLOOKUP($A117,OUTIL!$BQ:$BV,F$1,FALSE),"Ahmadovitch")))))))))/1000,0)</f>
        <v>373734</v>
      </c>
      <c r="G117" s="4"/>
      <c r="H117" s="4"/>
      <c r="I117" s="4"/>
      <c r="J117" s="4"/>
      <c r="K117" s="4"/>
      <c r="L117" s="4"/>
      <c r="M117" s="4"/>
    </row>
    <row r="118" spans="1:13" ht="16.5" x14ac:dyDescent="0.3">
      <c r="A118">
        <v>9</v>
      </c>
      <c r="B118" s="5" t="str">
        <f>IF($A$109="Alimentation, boissons et tabacs",VLOOKUP(VLOOKUP($A118,OUTIL!$E:$J,B$1,FALSE),REF!$K:$L,2,FALSE),IF($A$109="Demi produits",VLOOKUP(VLOOKUP($A118,OUTIL!$M:$R,B$1,FALSE),REF!$N:$O,2,FALSE),IF($A$109="Energie  et  lubrifiants",VLOOKUP(VLOOKUP($A118,OUTIL!$U:$Z,B$1,FALSE),REF!$Z:$AA,2,FALSE),IF($A$109="Or industriel",VLOOKUP(VLOOKUP($A118,OUTIL!$AC:$AH,B$1,FALSE),REF!$AC:$AD,2,FALSE),IF($A$109="Produits bruts d'origine animale et vegetale",VLOOKUP(VLOOKUP($A118,OUTIL!$AK:$AP,B$1,FALSE),REF!$Q:$R,2,FALSE),IF($A$109="Produits bruts d'origine minerale",VLOOKUP(VLOOKUP($A118,OUTIL!$AS:$AX,B$1,FALSE),REF!$AF:$AG,2,FALSE),IF($A$109="Produits finis de consommation",VLOOKUP(VLOOKUP($A118,OUTIL!$BA:$BF,B$1,FALSE),REF!$T:$U,2,FALSE),IF($A$109="Produits finis d'equipement agricole",VLOOKUP(VLOOKUP($A118,OUTIL!$BI:$BN,B$1,FALSE),REF!$AI:$AJ,2,FALSE),IF($A$109="Produits finis d'equipement industriel",VLOOKUP(VLOOKUP($A118,OUTIL!$BQ:$BV,B$1,FALSE),REF!$W:$X,2,FALSE),"Ahmadovitch")))))))))</f>
        <v>Transformatreurs et convertisseurs électriques</v>
      </c>
      <c r="C118" s="5">
        <f>ROUND(IF($A$109="Alimentation, boissons et tabacs",VLOOKUP($A118,OUTIL!$E:$J,C$1,FALSE),IF($A$109="Demi produits",VLOOKUP($A118,OUTIL!$M:$R,C$1,FALSE),IF($A$109="Energie  et  lubrifiants",VLOOKUP($A118,OUTIL!$U:$Z,C$1,FALSE),IF($A$109="Or industriel",VLOOKUP($A118,OUTIL!$AC:$AH,C$1,FALSE),IF($A$109="Produits bruts d'origine animale et vegetale",VLOOKUP($A118,OUTIL!$AK:$AP,C$1,FALSE),IF($A$109="Produits bruts d'origine minerale",VLOOKUP($A118,OUTIL!$AS:$AX,C$1,FALSE),IF($A$109="Produits finis de consommation",VLOOKUP($A118,OUTIL!$BA:$BF,C$1,FALSE),IF($A$109="Produits finis d'equipement agricole",VLOOKUP($A118,OUTIL!$BI:$BN,C$1,FALSE),IF($A$109="Produits finis d'equipement industriel",VLOOKUP($A118,OUTIL!$BQ:$BV,C$1,FALSE),"Ahmadovitch")))))))))/1000,0)</f>
        <v>1018</v>
      </c>
      <c r="D118" s="5">
        <f>ROUND(IF($A$109="Alimentation, boissons et tabacs",VLOOKUP($A118,OUTIL!$E:$J,D$1,FALSE),IF($A$109="Demi produits",VLOOKUP($A118,OUTIL!$M:$R,D$1,FALSE),IF($A$109="Energie  et  lubrifiants",VLOOKUP($A118,OUTIL!$U:$Z,D$1,FALSE),IF($A$109="Or industriel",VLOOKUP($A118,OUTIL!$AC:$AH,D$1,FALSE),IF($A$109="Produits bruts d'origine animale et vegetale",VLOOKUP($A118,OUTIL!$AK:$AP,D$1,FALSE),IF($A$109="Produits bruts d'origine minerale",VLOOKUP($A118,OUTIL!$AS:$AX,D$1,FALSE),IF($A$109="Produits finis de consommation",VLOOKUP($A118,OUTIL!$BA:$BF,D$1,FALSE),IF($A$109="Produits finis d'equipement agricole",VLOOKUP($A118,OUTIL!$BI:$BN,D$1,FALSE),IF($A$109="Produits finis d'equipement industriel",VLOOKUP($A118,OUTIL!$BQ:$BV,D$1,FALSE),"Ahmadovitch")))))))))/1000,0)</f>
        <v>312027</v>
      </c>
      <c r="E118" s="5">
        <f>ROUND(IF($A$109="Alimentation, boissons et tabacs",VLOOKUP($A118,OUTIL!$E:$J,E$1,FALSE),IF($A$109="Demi produits",VLOOKUP($A118,OUTIL!$M:$R,E$1,FALSE),IF($A$109="Energie  et  lubrifiants",VLOOKUP($A118,OUTIL!$U:$Z,E$1,FALSE),IF($A$109="Or industriel",VLOOKUP($A118,OUTIL!$AC:$AH,E$1,FALSE),IF($A$109="Produits bruts d'origine animale et vegetale",VLOOKUP($A118,OUTIL!$AK:$AP,E$1,FALSE),IF($A$109="Produits bruts d'origine minerale",VLOOKUP($A118,OUTIL!$AS:$AX,E$1,FALSE),IF($A$109="Produits finis de consommation",VLOOKUP($A118,OUTIL!$BA:$BF,E$1,FALSE),IF($A$109="Produits finis d'equipement agricole",VLOOKUP($A118,OUTIL!$BI:$BN,E$1,FALSE),IF($A$109="Produits finis d'equipement industriel",VLOOKUP($A118,OUTIL!$BQ:$BV,E$1,FALSE),"Ahmadovitch")))))))))/1000,0)</f>
        <v>1217</v>
      </c>
      <c r="F118" s="5">
        <f>ROUND(IF($A$109="Alimentation, boissons et tabacs",VLOOKUP($A118,OUTIL!$E:$J,F$1,FALSE),IF($A$109="Demi produits",VLOOKUP($A118,OUTIL!$M:$R,F$1,FALSE),IF($A$109="Energie  et  lubrifiants",VLOOKUP($A118,OUTIL!$U:$Z,F$1,FALSE),IF($A$109="Or industriel",VLOOKUP($A118,OUTIL!$AC:$AH,F$1,FALSE),IF($A$109="Produits bruts d'origine animale et vegetale",VLOOKUP($A118,OUTIL!$AK:$AP,F$1,FALSE),IF($A$109="Produits bruts d'origine minerale",VLOOKUP($A118,OUTIL!$AS:$AX,F$1,FALSE),IF($A$109="Produits finis de consommation",VLOOKUP($A118,OUTIL!$BA:$BF,F$1,FALSE),IF($A$109="Produits finis d'equipement agricole",VLOOKUP($A118,OUTIL!$BI:$BN,F$1,FALSE),IF($A$109="Produits finis d'equipement industriel",VLOOKUP($A118,OUTIL!$BQ:$BV,F$1,FALSE),"Ahmadovitch")))))))))/1000,0)</f>
        <v>163653</v>
      </c>
      <c r="J118" s="4"/>
      <c r="K118" s="4"/>
      <c r="L118" s="4"/>
      <c r="M118" s="4"/>
    </row>
    <row r="119" spans="1:13" ht="16.5" x14ac:dyDescent="0.3">
      <c r="A119">
        <v>10</v>
      </c>
      <c r="B119" s="5" t="str">
        <f>IF($A$109="Alimentation, boissons et tabacs",VLOOKUP(VLOOKUP($A119,OUTIL!$E:$J,B$1,FALSE),REF!$K:$L,2,FALSE),IF($A$109="Demi produits",VLOOKUP(VLOOKUP($A119,OUTIL!$M:$R,B$1,FALSE),REF!$N:$O,2,FALSE),IF($A$109="Energie  et  lubrifiants",VLOOKUP(VLOOKUP($A119,OUTIL!$U:$Z,B$1,FALSE),REF!$Z:$AA,2,FALSE),IF($A$109="Or industriel",VLOOKUP(VLOOKUP($A119,OUTIL!$AC:$AH,B$1,FALSE),REF!$AC:$AD,2,FALSE),IF($A$109="Produits bruts d'origine animale et vegetale",VLOOKUP(VLOOKUP($A119,OUTIL!$AK:$AP,B$1,FALSE),REF!$Q:$R,2,FALSE),IF($A$109="Produits bruts d'origine minerale",VLOOKUP(VLOOKUP($A119,OUTIL!$AS:$AX,B$1,FALSE),REF!$AF:$AG,2,FALSE),IF($A$109="Produits finis de consommation",VLOOKUP(VLOOKUP($A119,OUTIL!$BA:$BF,B$1,FALSE),REF!$T:$U,2,FALSE),IF($A$109="Produits finis d'equipement agricole",VLOOKUP(VLOOKUP($A119,OUTIL!$BI:$BN,B$1,FALSE),REF!$AI:$AJ,2,FALSE),IF($A$109="Produits finis d'equipement industriel",VLOOKUP(VLOOKUP($A119,OUTIL!$BQ:$BV,B$1,FALSE),REF!$W:$X,2,FALSE),"Ahmadovitch")))))))))</f>
        <v>Appareils émetteurs; récepteurs; pour la radiotéléphonie, la radiotélégraphie</v>
      </c>
      <c r="C119" s="5">
        <f>ROUND(IF($A$109="Alimentation, boissons et tabacs",VLOOKUP($A119,OUTIL!$E:$J,C$1,FALSE),IF($A$109="Demi produits",VLOOKUP($A119,OUTIL!$M:$R,C$1,FALSE),IF($A$109="Energie  et  lubrifiants",VLOOKUP($A119,OUTIL!$U:$Z,C$1,FALSE),IF($A$109="Or industriel",VLOOKUP($A119,OUTIL!$AC:$AH,C$1,FALSE),IF($A$109="Produits bruts d'origine animale et vegetale",VLOOKUP($A119,OUTIL!$AK:$AP,C$1,FALSE),IF($A$109="Produits bruts d'origine minerale",VLOOKUP($A119,OUTIL!$AS:$AX,C$1,FALSE),IF($A$109="Produits finis de consommation",VLOOKUP($A119,OUTIL!$BA:$BF,C$1,FALSE),IF($A$109="Produits finis d'equipement agricole",VLOOKUP($A119,OUTIL!$BI:$BN,C$1,FALSE),IF($A$109="Produits finis d'equipement industriel",VLOOKUP($A119,OUTIL!$BQ:$BV,C$1,FALSE),"Ahmadovitch")))))))))/1000,0)</f>
        <v>37</v>
      </c>
      <c r="D119" s="5">
        <f>ROUND(IF($A$109="Alimentation, boissons et tabacs",VLOOKUP($A119,OUTIL!$E:$J,D$1,FALSE),IF($A$109="Demi produits",VLOOKUP($A119,OUTIL!$M:$R,D$1,FALSE),IF($A$109="Energie  et  lubrifiants",VLOOKUP($A119,OUTIL!$U:$Z,D$1,FALSE),IF($A$109="Or industriel",VLOOKUP($A119,OUTIL!$AC:$AH,D$1,FALSE),IF($A$109="Produits bruts d'origine animale et vegetale",VLOOKUP($A119,OUTIL!$AK:$AP,D$1,FALSE),IF($A$109="Produits bruts d'origine minerale",VLOOKUP($A119,OUTIL!$AS:$AX,D$1,FALSE),IF($A$109="Produits finis de consommation",VLOOKUP($A119,OUTIL!$BA:$BF,D$1,FALSE),IF($A$109="Produits finis d'equipement agricole",VLOOKUP($A119,OUTIL!$BI:$BN,D$1,FALSE),IF($A$109="Produits finis d'equipement industriel",VLOOKUP($A119,OUTIL!$BQ:$BV,D$1,FALSE),"Ahmadovitch")))))))))/1000,0)</f>
        <v>301937</v>
      </c>
      <c r="E119" s="5">
        <f>ROUND(IF($A$109="Alimentation, boissons et tabacs",VLOOKUP($A119,OUTIL!$E:$J,E$1,FALSE),IF($A$109="Demi produits",VLOOKUP($A119,OUTIL!$M:$R,E$1,FALSE),IF($A$109="Energie  et  lubrifiants",VLOOKUP($A119,OUTIL!$U:$Z,E$1,FALSE),IF($A$109="Or industriel",VLOOKUP($A119,OUTIL!$AC:$AH,E$1,FALSE),IF($A$109="Produits bruts d'origine animale et vegetale",VLOOKUP($A119,OUTIL!$AK:$AP,E$1,FALSE),IF($A$109="Produits bruts d'origine minerale",VLOOKUP($A119,OUTIL!$AS:$AX,E$1,FALSE),IF($A$109="Produits finis de consommation",VLOOKUP($A119,OUTIL!$BA:$BF,E$1,FALSE),IF($A$109="Produits finis d'equipement agricole",VLOOKUP($A119,OUTIL!$BI:$BN,E$1,FALSE),IF($A$109="Produits finis d'equipement industriel",VLOOKUP($A119,OUTIL!$BQ:$BV,E$1,FALSE),"Ahmadovitch")))))))))/1000,0)</f>
        <v>2</v>
      </c>
      <c r="F119" s="5">
        <f>ROUND(IF($A$109="Alimentation, boissons et tabacs",VLOOKUP($A119,OUTIL!$E:$J,F$1,FALSE),IF($A$109="Demi produits",VLOOKUP($A119,OUTIL!$M:$R,F$1,FALSE),IF($A$109="Energie  et  lubrifiants",VLOOKUP($A119,OUTIL!$U:$Z,F$1,FALSE),IF($A$109="Or industriel",VLOOKUP($A119,OUTIL!$AC:$AH,F$1,FALSE),IF($A$109="Produits bruts d'origine animale et vegetale",VLOOKUP($A119,OUTIL!$AK:$AP,F$1,FALSE),IF($A$109="Produits bruts d'origine minerale",VLOOKUP($A119,OUTIL!$AS:$AX,F$1,FALSE),IF($A$109="Produits finis de consommation",VLOOKUP($A119,OUTIL!$BA:$BF,F$1,FALSE),IF($A$109="Produits finis d'equipement agricole",VLOOKUP($A119,OUTIL!$BI:$BN,F$1,FALSE),IF($A$109="Produits finis d'equipement industriel",VLOOKUP($A119,OUTIL!$BQ:$BV,F$1,FALSE),"Ahmadovitch")))))))))/1000,0)</f>
        <v>6468</v>
      </c>
      <c r="J119" s="4"/>
      <c r="K119" s="4"/>
      <c r="L119" s="4"/>
      <c r="M119" s="4"/>
    </row>
    <row r="120" spans="1:13" ht="16.5" x14ac:dyDescent="0.3">
      <c r="A120">
        <v>11</v>
      </c>
      <c r="B120" s="5" t="str">
        <f>IF($A$109="Alimentation, boissons et tabacs",VLOOKUP(VLOOKUP($A120,OUTIL!$E:$J,B$1,FALSE),REF!$K:$L,2,FALSE),IF($A$109="Demi produits",VLOOKUP(VLOOKUP($A120,OUTIL!$M:$R,B$1,FALSE),REF!$N:$O,2,FALSE),IF($A$109="Energie  et  lubrifiants",VLOOKUP(VLOOKUP($A120,OUTIL!$U:$Z,B$1,FALSE),REF!$Z:$AA,2,FALSE),IF($A$109="Or industriel",VLOOKUP(VLOOKUP($A120,OUTIL!$AC:$AH,B$1,FALSE),REF!$AC:$AD,2,FALSE),IF($A$109="Produits bruts d'origine animale et vegetale",VLOOKUP(VLOOKUP($A120,OUTIL!$AK:$AP,B$1,FALSE),REF!$Q:$R,2,FALSE),IF($A$109="Produits bruts d'origine minerale",VLOOKUP(VLOOKUP($A120,OUTIL!$AS:$AX,B$1,FALSE),REF!$AF:$AG,2,FALSE),IF($A$109="Produits finis de consommation",VLOOKUP(VLOOKUP($A120,OUTIL!$BA:$BF,B$1,FALSE),REF!$T:$U,2,FALSE),IF($A$109="Produits finis d'equipement agricole",VLOOKUP(VLOOKUP($A120,OUTIL!$BI:$BN,B$1,FALSE),REF!$AI:$AJ,2,FALSE),IF($A$109="Produits finis d'equipement industriel",VLOOKUP(VLOOKUP($A120,OUTIL!$BQ:$BV,B$1,FALSE),REF!$W:$X,2,FALSE),"Ahmadovitch")))))))))</f>
        <v>Pompes et compresseurs</v>
      </c>
      <c r="C120" s="5">
        <f>ROUND(IF($A$109="Alimentation, boissons et tabacs",VLOOKUP($A120,OUTIL!$E:$J,C$1,FALSE),IF($A$109="Demi produits",VLOOKUP($A120,OUTIL!$M:$R,C$1,FALSE),IF($A$109="Energie  et  lubrifiants",VLOOKUP($A120,OUTIL!$U:$Z,C$1,FALSE),IF($A$109="Or industriel",VLOOKUP($A120,OUTIL!$AC:$AH,C$1,FALSE),IF($A$109="Produits bruts d'origine animale et vegetale",VLOOKUP($A120,OUTIL!$AK:$AP,C$1,FALSE),IF($A$109="Produits bruts d'origine minerale",VLOOKUP($A120,OUTIL!$AS:$AX,C$1,FALSE),IF($A$109="Produits finis de consommation",VLOOKUP($A120,OUTIL!$BA:$BF,C$1,FALSE),IF($A$109="Produits finis d'equipement agricole",VLOOKUP($A120,OUTIL!$BI:$BN,C$1,FALSE),IF($A$109="Produits finis d'equipement industriel",VLOOKUP($A120,OUTIL!$BQ:$BV,C$1,FALSE),"Ahmadovitch")))))))))/1000,0)</f>
        <v>1852</v>
      </c>
      <c r="D120" s="5">
        <f>ROUND(IF($A$109="Alimentation, boissons et tabacs",VLOOKUP($A120,OUTIL!$E:$J,D$1,FALSE),IF($A$109="Demi produits",VLOOKUP($A120,OUTIL!$M:$R,D$1,FALSE),IF($A$109="Energie  et  lubrifiants",VLOOKUP($A120,OUTIL!$U:$Z,D$1,FALSE),IF($A$109="Or industriel",VLOOKUP($A120,OUTIL!$AC:$AH,D$1,FALSE),IF($A$109="Produits bruts d'origine animale et vegetale",VLOOKUP($A120,OUTIL!$AK:$AP,D$1,FALSE),IF($A$109="Produits bruts d'origine minerale",VLOOKUP($A120,OUTIL!$AS:$AX,D$1,FALSE),IF($A$109="Produits finis de consommation",VLOOKUP($A120,OUTIL!$BA:$BF,D$1,FALSE),IF($A$109="Produits finis d'equipement agricole",VLOOKUP($A120,OUTIL!$BI:$BN,D$1,FALSE),IF($A$109="Produits finis d'equipement industriel",VLOOKUP($A120,OUTIL!$BQ:$BV,D$1,FALSE),"Ahmadovitch")))))))))/1000,0)</f>
        <v>253105</v>
      </c>
      <c r="E120" s="5">
        <f>ROUND(IF($A$109="Alimentation, boissons et tabacs",VLOOKUP($A120,OUTIL!$E:$J,E$1,FALSE),IF($A$109="Demi produits",VLOOKUP($A120,OUTIL!$M:$R,E$1,FALSE),IF($A$109="Energie  et  lubrifiants",VLOOKUP($A120,OUTIL!$U:$Z,E$1,FALSE),IF($A$109="Or industriel",VLOOKUP($A120,OUTIL!$AC:$AH,E$1,FALSE),IF($A$109="Produits bruts d'origine animale et vegetale",VLOOKUP($A120,OUTIL!$AK:$AP,E$1,FALSE),IF($A$109="Produits bruts d'origine minerale",VLOOKUP($A120,OUTIL!$AS:$AX,E$1,FALSE),IF($A$109="Produits finis de consommation",VLOOKUP($A120,OUTIL!$BA:$BF,E$1,FALSE),IF($A$109="Produits finis d'equipement agricole",VLOOKUP($A120,OUTIL!$BI:$BN,E$1,FALSE),IF($A$109="Produits finis d'equipement industriel",VLOOKUP($A120,OUTIL!$BQ:$BV,E$1,FALSE),"Ahmadovitch")))))))))/1000,0)</f>
        <v>236</v>
      </c>
      <c r="F120" s="5">
        <f>ROUND(IF($A$109="Alimentation, boissons et tabacs",VLOOKUP($A120,OUTIL!$E:$J,F$1,FALSE),IF($A$109="Demi produits",VLOOKUP($A120,OUTIL!$M:$R,F$1,FALSE),IF($A$109="Energie  et  lubrifiants",VLOOKUP($A120,OUTIL!$U:$Z,F$1,FALSE),IF($A$109="Or industriel",VLOOKUP($A120,OUTIL!$AC:$AH,F$1,FALSE),IF($A$109="Produits bruts d'origine animale et vegetale",VLOOKUP($A120,OUTIL!$AK:$AP,F$1,FALSE),IF($A$109="Produits bruts d'origine minerale",VLOOKUP($A120,OUTIL!$AS:$AX,F$1,FALSE),IF($A$109="Produits finis de consommation",VLOOKUP($A120,OUTIL!$BA:$BF,F$1,FALSE),IF($A$109="Produits finis d'equipement agricole",VLOOKUP($A120,OUTIL!$BI:$BN,F$1,FALSE),IF($A$109="Produits finis d'equipement industriel",VLOOKUP($A120,OUTIL!$BQ:$BV,F$1,FALSE),"Ahmadovitch")))))))))/1000,0)</f>
        <v>33413</v>
      </c>
      <c r="J120" s="4"/>
      <c r="K120" s="4"/>
      <c r="L120" s="4"/>
      <c r="M120" s="4"/>
    </row>
    <row r="121" spans="1:13" ht="16.5" x14ac:dyDescent="0.3">
      <c r="A121">
        <v>12</v>
      </c>
      <c r="B121" s="5" t="str">
        <f>IF($A$109="Alimentation, boissons et tabacs",VLOOKUP(VLOOKUP($A121,OUTIL!$E:$J,B$1,FALSE),REF!$K:$L,2,FALSE),IF($A$109="Demi produits",VLOOKUP(VLOOKUP($A121,OUTIL!$M:$R,B$1,FALSE),REF!$N:$O,2,FALSE),IF($A$109="Energie  et  lubrifiants",VLOOKUP(VLOOKUP($A121,OUTIL!$U:$Z,B$1,FALSE),REF!$Z:$AA,2,FALSE),IF($A$109="Or industriel",VLOOKUP(VLOOKUP($A121,OUTIL!$AC:$AH,B$1,FALSE),REF!$AC:$AD,2,FALSE),IF($A$109="Produits bruts d'origine animale et vegetale",VLOOKUP(VLOOKUP($A121,OUTIL!$AK:$AP,B$1,FALSE),REF!$Q:$R,2,FALSE),IF($A$109="Produits bruts d'origine minerale",VLOOKUP(VLOOKUP($A121,OUTIL!$AS:$AX,B$1,FALSE),REF!$AF:$AG,2,FALSE),IF($A$109="Produits finis de consommation",VLOOKUP(VLOOKUP($A121,OUTIL!$BA:$BF,B$1,FALSE),REF!$T:$U,2,FALSE),IF($A$109="Produits finis d'equipement agricole",VLOOKUP(VLOOKUP($A121,OUTIL!$BI:$BN,B$1,FALSE),REF!$AI:$AJ,2,FALSE),IF($A$109="Produits finis d'equipement industriel",VLOOKUP(VLOOKUP($A121,OUTIL!$BQ:$BV,B$1,FALSE),REF!$W:$X,2,FALSE),"Ahmadovitch")))))))))</f>
        <v>Avions et autres véhicules aériens ou spatiaux</v>
      </c>
      <c r="C121" s="5">
        <f>ROUND(IF($A$109="Alimentation, boissons et tabacs",VLOOKUP($A121,OUTIL!$E:$J,C$1,FALSE),IF($A$109="Demi produits",VLOOKUP($A121,OUTIL!$M:$R,C$1,FALSE),IF($A$109="Energie  et  lubrifiants",VLOOKUP($A121,OUTIL!$U:$Z,C$1,FALSE),IF($A$109="Or industriel",VLOOKUP($A121,OUTIL!$AC:$AH,C$1,FALSE),IF($A$109="Produits bruts d'origine animale et vegetale",VLOOKUP($A121,OUTIL!$AK:$AP,C$1,FALSE),IF($A$109="Produits bruts d'origine minerale",VLOOKUP($A121,OUTIL!$AS:$AX,C$1,FALSE),IF($A$109="Produits finis de consommation",VLOOKUP($A121,OUTIL!$BA:$BF,C$1,FALSE),IF($A$109="Produits finis d'equipement agricole",VLOOKUP($A121,OUTIL!$BI:$BN,C$1,FALSE),IF($A$109="Produits finis d'equipement industriel",VLOOKUP($A121,OUTIL!$BQ:$BV,C$1,FALSE),"Ahmadovitch")))))))))/1000,0)</f>
        <v>196</v>
      </c>
      <c r="D121" s="5">
        <f>ROUND(IF($A$109="Alimentation, boissons et tabacs",VLOOKUP($A121,OUTIL!$E:$J,D$1,FALSE),IF($A$109="Demi produits",VLOOKUP($A121,OUTIL!$M:$R,D$1,FALSE),IF($A$109="Energie  et  lubrifiants",VLOOKUP($A121,OUTIL!$U:$Z,D$1,FALSE),IF($A$109="Or industriel",VLOOKUP($A121,OUTIL!$AC:$AH,D$1,FALSE),IF($A$109="Produits bruts d'origine animale et vegetale",VLOOKUP($A121,OUTIL!$AK:$AP,D$1,FALSE),IF($A$109="Produits bruts d'origine minerale",VLOOKUP($A121,OUTIL!$AS:$AX,D$1,FALSE),IF($A$109="Produits finis de consommation",VLOOKUP($A121,OUTIL!$BA:$BF,D$1,FALSE),IF($A$109="Produits finis d'equipement agricole",VLOOKUP($A121,OUTIL!$BI:$BN,D$1,FALSE),IF($A$109="Produits finis d'equipement industriel",VLOOKUP($A121,OUTIL!$BQ:$BV,D$1,FALSE),"Ahmadovitch")))))))))/1000,0)</f>
        <v>250419</v>
      </c>
      <c r="E121" s="5">
        <f>ROUND(IF($A$109="Alimentation, boissons et tabacs",VLOOKUP($A121,OUTIL!$E:$J,E$1,FALSE),IF($A$109="Demi produits",VLOOKUP($A121,OUTIL!$M:$R,E$1,FALSE),IF($A$109="Energie  et  lubrifiants",VLOOKUP($A121,OUTIL!$U:$Z,E$1,FALSE),IF($A$109="Or industriel",VLOOKUP($A121,OUTIL!$AC:$AH,E$1,FALSE),IF($A$109="Produits bruts d'origine animale et vegetale",VLOOKUP($A121,OUTIL!$AK:$AP,E$1,FALSE),IF($A$109="Produits bruts d'origine minerale",VLOOKUP($A121,OUTIL!$AS:$AX,E$1,FALSE),IF($A$109="Produits finis de consommation",VLOOKUP($A121,OUTIL!$BA:$BF,E$1,FALSE),IF($A$109="Produits finis d'equipement agricole",VLOOKUP($A121,OUTIL!$BI:$BN,E$1,FALSE),IF($A$109="Produits finis d'equipement industriel",VLOOKUP($A121,OUTIL!$BQ:$BV,E$1,FALSE),"Ahmadovitch")))))))))/1000,0)</f>
        <v>8</v>
      </c>
      <c r="F121" s="5">
        <f>ROUND(IF($A$109="Alimentation, boissons et tabacs",VLOOKUP($A121,OUTIL!$E:$J,F$1,FALSE),IF($A$109="Demi produits",VLOOKUP($A121,OUTIL!$M:$R,F$1,FALSE),IF($A$109="Energie  et  lubrifiants",VLOOKUP($A121,OUTIL!$U:$Z,F$1,FALSE),IF($A$109="Or industriel",VLOOKUP($A121,OUTIL!$AC:$AH,F$1,FALSE),IF($A$109="Produits bruts d'origine animale et vegetale",VLOOKUP($A121,OUTIL!$AK:$AP,F$1,FALSE),IF($A$109="Produits bruts d'origine minerale",VLOOKUP($A121,OUTIL!$AS:$AX,F$1,FALSE),IF($A$109="Produits finis de consommation",VLOOKUP($A121,OUTIL!$BA:$BF,F$1,FALSE),IF($A$109="Produits finis d'equipement agricole",VLOOKUP($A121,OUTIL!$BI:$BN,F$1,FALSE),IF($A$109="Produits finis d'equipement industriel",VLOOKUP($A121,OUTIL!$BQ:$BV,F$1,FALSE),"Ahmadovitch")))))))))/1000,0)</f>
        <v>29900</v>
      </c>
      <c r="J121" s="4"/>
      <c r="K121" s="4"/>
      <c r="L121" s="4"/>
      <c r="M121" s="4"/>
    </row>
    <row r="122" spans="1:13" ht="16.5" x14ac:dyDescent="0.3">
      <c r="A122">
        <v>13</v>
      </c>
      <c r="B122" s="5" t="str">
        <f>IF($A$109="Alimentation, boissons et tabacs",VLOOKUP(VLOOKUP($A122,OUTIL!$E:$J,B$1,FALSE),REF!$K:$L,2,FALSE),IF($A$109="Demi produits",VLOOKUP(VLOOKUP($A122,OUTIL!$M:$R,B$1,FALSE),REF!$N:$O,2,FALSE),IF($A$109="Energie  et  lubrifiants",VLOOKUP(VLOOKUP($A122,OUTIL!$U:$Z,B$1,FALSE),REF!$Z:$AA,2,FALSE),IF($A$109="Or industriel",VLOOKUP(VLOOKUP($A122,OUTIL!$AC:$AH,B$1,FALSE),REF!$AC:$AD,2,FALSE),IF($A$109="Produits bruts d'origine animale et vegetale",VLOOKUP(VLOOKUP($A122,OUTIL!$AK:$AP,B$1,FALSE),REF!$Q:$R,2,FALSE),IF($A$109="Produits bruts d'origine minerale",VLOOKUP(VLOOKUP($A122,OUTIL!$AS:$AX,B$1,FALSE),REF!$AF:$AG,2,FALSE),IF($A$109="Produits finis de consommation",VLOOKUP(VLOOKUP($A122,OUTIL!$BA:$BF,B$1,FALSE),REF!$T:$U,2,FALSE),IF($A$109="Produits finis d'equipement agricole",VLOOKUP(VLOOKUP($A122,OUTIL!$BI:$BN,B$1,FALSE),REF!$AI:$AJ,2,FALSE),IF($A$109="Produits finis d'equipement industriel",VLOOKUP(VLOOKUP($A122,OUTIL!$BQ:$BV,B$1,FALSE),REF!$W:$X,2,FALSE),"Ahmadovitch")))))))))</f>
        <v>Réservoirs, bouteilles et fûts métalliques</v>
      </c>
      <c r="C122" s="5">
        <f>ROUND(IF($A$109="Alimentation, boissons et tabacs",VLOOKUP($A122,OUTIL!$E:$J,C$1,FALSE),IF($A$109="Demi produits",VLOOKUP($A122,OUTIL!$M:$R,C$1,FALSE),IF($A$109="Energie  et  lubrifiants",VLOOKUP($A122,OUTIL!$U:$Z,C$1,FALSE),IF($A$109="Or industriel",VLOOKUP($A122,OUTIL!$AC:$AH,C$1,FALSE),IF($A$109="Produits bruts d'origine animale et vegetale",VLOOKUP($A122,OUTIL!$AK:$AP,C$1,FALSE),IF($A$109="Produits bruts d'origine minerale",VLOOKUP($A122,OUTIL!$AS:$AX,C$1,FALSE),IF($A$109="Produits finis de consommation",VLOOKUP($A122,OUTIL!$BA:$BF,C$1,FALSE),IF($A$109="Produits finis d'equipement agricole",VLOOKUP($A122,OUTIL!$BI:$BN,C$1,FALSE),IF($A$109="Produits finis d'equipement industriel",VLOOKUP($A122,OUTIL!$BQ:$BV,C$1,FALSE),"Ahmadovitch")))))))))/1000,0)</f>
        <v>3365</v>
      </c>
      <c r="D122" s="5">
        <f>ROUND(IF($A$109="Alimentation, boissons et tabacs",VLOOKUP($A122,OUTIL!$E:$J,D$1,FALSE),IF($A$109="Demi produits",VLOOKUP($A122,OUTIL!$M:$R,D$1,FALSE),IF($A$109="Energie  et  lubrifiants",VLOOKUP($A122,OUTIL!$U:$Z,D$1,FALSE),IF($A$109="Or industriel",VLOOKUP($A122,OUTIL!$AC:$AH,D$1,FALSE),IF($A$109="Produits bruts d'origine animale et vegetale",VLOOKUP($A122,OUTIL!$AK:$AP,D$1,FALSE),IF($A$109="Produits bruts d'origine minerale",VLOOKUP($A122,OUTIL!$AS:$AX,D$1,FALSE),IF($A$109="Produits finis de consommation",VLOOKUP($A122,OUTIL!$BA:$BF,D$1,FALSE),IF($A$109="Produits finis d'equipement agricole",VLOOKUP($A122,OUTIL!$BI:$BN,D$1,FALSE),IF($A$109="Produits finis d'equipement industriel",VLOOKUP($A122,OUTIL!$BQ:$BV,D$1,FALSE),"Ahmadovitch")))))))))/1000,0)</f>
        <v>238542</v>
      </c>
      <c r="E122" s="5">
        <f>ROUND(IF($A$109="Alimentation, boissons et tabacs",VLOOKUP($A122,OUTIL!$E:$J,E$1,FALSE),IF($A$109="Demi produits",VLOOKUP($A122,OUTIL!$M:$R,E$1,FALSE),IF($A$109="Energie  et  lubrifiants",VLOOKUP($A122,OUTIL!$U:$Z,E$1,FALSE),IF($A$109="Or industriel",VLOOKUP($A122,OUTIL!$AC:$AH,E$1,FALSE),IF($A$109="Produits bruts d'origine animale et vegetale",VLOOKUP($A122,OUTIL!$AK:$AP,E$1,FALSE),IF($A$109="Produits bruts d'origine minerale",VLOOKUP($A122,OUTIL!$AS:$AX,E$1,FALSE),IF($A$109="Produits finis de consommation",VLOOKUP($A122,OUTIL!$BA:$BF,E$1,FALSE),IF($A$109="Produits finis d'equipement agricole",VLOOKUP($A122,OUTIL!$BI:$BN,E$1,FALSE),IF($A$109="Produits finis d'equipement industriel",VLOOKUP($A122,OUTIL!$BQ:$BV,E$1,FALSE),"Ahmadovitch")))))))))/1000,0)</f>
        <v>3473</v>
      </c>
      <c r="F122" s="5">
        <f>ROUND(IF($A$109="Alimentation, boissons et tabacs",VLOOKUP($A122,OUTIL!$E:$J,F$1,FALSE),IF($A$109="Demi produits",VLOOKUP($A122,OUTIL!$M:$R,F$1,FALSE),IF($A$109="Energie  et  lubrifiants",VLOOKUP($A122,OUTIL!$U:$Z,F$1,FALSE),IF($A$109="Or industriel",VLOOKUP($A122,OUTIL!$AC:$AH,F$1,FALSE),IF($A$109="Produits bruts d'origine animale et vegetale",VLOOKUP($A122,OUTIL!$AK:$AP,F$1,FALSE),IF($A$109="Produits bruts d'origine minerale",VLOOKUP($A122,OUTIL!$AS:$AX,F$1,FALSE),IF($A$109="Produits finis de consommation",VLOOKUP($A122,OUTIL!$BA:$BF,F$1,FALSE),IF($A$109="Produits finis d'equipement agricole",VLOOKUP($A122,OUTIL!$BI:$BN,F$1,FALSE),IF($A$109="Produits finis d'equipement industriel",VLOOKUP($A122,OUTIL!$BQ:$BV,F$1,FALSE),"Ahmadovitch")))))))))/1000,0)</f>
        <v>244518</v>
      </c>
      <c r="J122" s="4"/>
      <c r="K122" s="4"/>
      <c r="L122" s="4"/>
      <c r="M122" s="4"/>
    </row>
    <row r="123" spans="1:13" ht="16.5" x14ac:dyDescent="0.3">
      <c r="A123">
        <v>14</v>
      </c>
      <c r="B123" s="5" t="str">
        <f>IF($A$109="Alimentation, boissons et tabacs",VLOOKUP(VLOOKUP($A123,OUTIL!$E:$J,B$1,FALSE),REF!$K:$L,2,FALSE),IF($A$109="Demi produits",VLOOKUP(VLOOKUP($A123,OUTIL!$M:$R,B$1,FALSE),REF!$N:$O,2,FALSE),IF($A$109="Energie  et  lubrifiants",VLOOKUP(VLOOKUP($A123,OUTIL!$U:$Z,B$1,FALSE),REF!$Z:$AA,2,FALSE),IF($A$109="Or industriel",VLOOKUP(VLOOKUP($A123,OUTIL!$AC:$AH,B$1,FALSE),REF!$AC:$AD,2,FALSE),IF($A$109="Produits bruts d'origine animale et vegetale",VLOOKUP(VLOOKUP($A123,OUTIL!$AK:$AP,B$1,FALSE),REF!$Q:$R,2,FALSE),IF($A$109="Produits bruts d'origine minerale",VLOOKUP(VLOOKUP($A123,OUTIL!$AS:$AX,B$1,FALSE),REF!$AF:$AG,2,FALSE),IF($A$109="Produits finis de consommation",VLOOKUP(VLOOKUP($A123,OUTIL!$BA:$BF,B$1,FALSE),REF!$T:$U,2,FALSE),IF($A$109="Produits finis d'equipement agricole",VLOOKUP(VLOOKUP($A123,OUTIL!$BI:$BN,B$1,FALSE),REF!$AI:$AJ,2,FALSE),IF($A$109="Produits finis d'equipement industriel",VLOOKUP(VLOOKUP($A123,OUTIL!$BQ:$BV,B$1,FALSE),REF!$W:$X,2,FALSE),"Ahmadovitch")))))))))</f>
        <v>Moteurs et machines génératrices, électriques,</v>
      </c>
      <c r="C123" s="5">
        <f>ROUND(IF($A$109="Alimentation, boissons et tabacs",VLOOKUP($A123,OUTIL!$E:$J,C$1,FALSE),IF($A$109="Demi produits",VLOOKUP($A123,OUTIL!$M:$R,C$1,FALSE),IF($A$109="Energie  et  lubrifiants",VLOOKUP($A123,OUTIL!$U:$Z,C$1,FALSE),IF($A$109="Or industriel",VLOOKUP($A123,OUTIL!$AC:$AH,C$1,FALSE),IF($A$109="Produits bruts d'origine animale et vegetale",VLOOKUP($A123,OUTIL!$AK:$AP,C$1,FALSE),IF($A$109="Produits bruts d'origine minerale",VLOOKUP($A123,OUTIL!$AS:$AX,C$1,FALSE),IF($A$109="Produits finis de consommation",VLOOKUP($A123,OUTIL!$BA:$BF,C$1,FALSE),IF($A$109="Produits finis d'equipement agricole",VLOOKUP($A123,OUTIL!$BI:$BN,C$1,FALSE),IF($A$109="Produits finis d'equipement industriel",VLOOKUP($A123,OUTIL!$BQ:$BV,C$1,FALSE),"Ahmadovitch")))))))))/1000,0)</f>
        <v>1084</v>
      </c>
      <c r="D123" s="5">
        <f>ROUND(IF($A$109="Alimentation, boissons et tabacs",VLOOKUP($A123,OUTIL!$E:$J,D$1,FALSE),IF($A$109="Demi produits",VLOOKUP($A123,OUTIL!$M:$R,D$1,FALSE),IF($A$109="Energie  et  lubrifiants",VLOOKUP($A123,OUTIL!$U:$Z,D$1,FALSE),IF($A$109="Or industriel",VLOOKUP($A123,OUTIL!$AC:$AH,D$1,FALSE),IF($A$109="Produits bruts d'origine animale et vegetale",VLOOKUP($A123,OUTIL!$AK:$AP,D$1,FALSE),IF($A$109="Produits bruts d'origine minerale",VLOOKUP($A123,OUTIL!$AS:$AX,D$1,FALSE),IF($A$109="Produits finis de consommation",VLOOKUP($A123,OUTIL!$BA:$BF,D$1,FALSE),IF($A$109="Produits finis d'equipement agricole",VLOOKUP($A123,OUTIL!$BI:$BN,D$1,FALSE),IF($A$109="Produits finis d'equipement industriel",VLOOKUP($A123,OUTIL!$BQ:$BV,D$1,FALSE),"Ahmadovitch")))))))))/1000,0)</f>
        <v>231369</v>
      </c>
      <c r="E123" s="5">
        <f>ROUND(IF($A$109="Alimentation, boissons et tabacs",VLOOKUP($A123,OUTIL!$E:$J,E$1,FALSE),IF($A$109="Demi produits",VLOOKUP($A123,OUTIL!$M:$R,E$1,FALSE),IF($A$109="Energie  et  lubrifiants",VLOOKUP($A123,OUTIL!$U:$Z,E$1,FALSE),IF($A$109="Or industriel",VLOOKUP($A123,OUTIL!$AC:$AH,E$1,FALSE),IF($A$109="Produits bruts d'origine animale et vegetale",VLOOKUP($A123,OUTIL!$AK:$AP,E$1,FALSE),IF($A$109="Produits bruts d'origine minerale",VLOOKUP($A123,OUTIL!$AS:$AX,E$1,FALSE),IF($A$109="Produits finis de consommation",VLOOKUP($A123,OUTIL!$BA:$BF,E$1,FALSE),IF($A$109="Produits finis d'equipement agricole",VLOOKUP($A123,OUTIL!$BI:$BN,E$1,FALSE),IF($A$109="Produits finis d'equipement industriel",VLOOKUP($A123,OUTIL!$BQ:$BV,E$1,FALSE),"Ahmadovitch")))))))))/1000,0)</f>
        <v>633</v>
      </c>
      <c r="F123" s="5">
        <f>ROUND(IF($A$109="Alimentation, boissons et tabacs",VLOOKUP($A123,OUTIL!$E:$J,F$1,FALSE),IF($A$109="Demi produits",VLOOKUP($A123,OUTIL!$M:$R,F$1,FALSE),IF($A$109="Energie  et  lubrifiants",VLOOKUP($A123,OUTIL!$U:$Z,F$1,FALSE),IF($A$109="Or industriel",VLOOKUP($A123,OUTIL!$AC:$AH,F$1,FALSE),IF($A$109="Produits bruts d'origine animale et vegetale",VLOOKUP($A123,OUTIL!$AK:$AP,F$1,FALSE),IF($A$109="Produits bruts d'origine minerale",VLOOKUP($A123,OUTIL!$AS:$AX,F$1,FALSE),IF($A$109="Produits finis de consommation",VLOOKUP($A123,OUTIL!$BA:$BF,F$1,FALSE),IF($A$109="Produits finis d'equipement agricole",VLOOKUP($A123,OUTIL!$BI:$BN,F$1,FALSE),IF($A$109="Produits finis d'equipement industriel",VLOOKUP($A123,OUTIL!$BQ:$BV,F$1,FALSE),"Ahmadovitch")))))))))/1000,0)</f>
        <v>111841</v>
      </c>
      <c r="G123" s="4"/>
      <c r="H123" s="4"/>
      <c r="I123" s="4"/>
      <c r="J123" s="4"/>
      <c r="K123" s="4"/>
      <c r="L123" s="4"/>
      <c r="M123" s="4"/>
    </row>
    <row r="124" spans="1:13" ht="16.5" x14ac:dyDescent="0.3">
      <c r="A124">
        <v>15</v>
      </c>
      <c r="B124" s="5" t="str">
        <f>IF($A$109="Alimentation, boissons et tabacs",VLOOKUP(VLOOKUP($A124,OUTIL!$E:$J,B$1,FALSE),REF!$K:$L,2,FALSE),IF($A$109="Demi produits",VLOOKUP(VLOOKUP($A124,OUTIL!$M:$R,B$1,FALSE),REF!$N:$O,2,FALSE),IF($A$109="Energie  et  lubrifiants",VLOOKUP(VLOOKUP($A124,OUTIL!$U:$Z,B$1,FALSE),REF!$Z:$AA,2,FALSE),IF($A$109="Or industriel",VLOOKUP(VLOOKUP($A124,OUTIL!$AC:$AH,B$1,FALSE),REF!$AC:$AD,2,FALSE),IF($A$109="Produits bruts d'origine animale et vegetale",VLOOKUP(VLOOKUP($A124,OUTIL!$AK:$AP,B$1,FALSE),REF!$Q:$R,2,FALSE),IF($A$109="Produits bruts d'origine minerale",VLOOKUP(VLOOKUP($A124,OUTIL!$AS:$AX,B$1,FALSE),REF!$AF:$AG,2,FALSE),IF($A$109="Produits finis de consommation",VLOOKUP(VLOOKUP($A124,OUTIL!$BA:$BF,B$1,FALSE),REF!$T:$U,2,FALSE),IF($A$109="Produits finis d'equipement agricole",VLOOKUP(VLOOKUP($A124,OUTIL!$BI:$BN,B$1,FALSE),REF!$AI:$AJ,2,FALSE),IF($A$109="Produits finis d'equipement industriel",VLOOKUP(VLOOKUP($A124,OUTIL!$BQ:$BV,B$1,FALSE),REF!$W:$X,2,FALSE),"Ahmadovitch")))))))))</f>
        <v>Groupes pour le conditionnement de l'air</v>
      </c>
      <c r="C124" s="5">
        <f>ROUND(IF($A$109="Alimentation, boissons et tabacs",VLOOKUP($A124,OUTIL!$E:$J,C$1,FALSE),IF($A$109="Demi produits",VLOOKUP($A124,OUTIL!$M:$R,C$1,FALSE),IF($A$109="Energie  et  lubrifiants",VLOOKUP($A124,OUTIL!$U:$Z,C$1,FALSE),IF($A$109="Or industriel",VLOOKUP($A124,OUTIL!$AC:$AH,C$1,FALSE),IF($A$109="Produits bruts d'origine animale et vegetale",VLOOKUP($A124,OUTIL!$AK:$AP,C$1,FALSE),IF($A$109="Produits bruts d'origine minerale",VLOOKUP($A124,OUTIL!$AS:$AX,C$1,FALSE),IF($A$109="Produits finis de consommation",VLOOKUP($A124,OUTIL!$BA:$BF,C$1,FALSE),IF($A$109="Produits finis d'equipement agricole",VLOOKUP($A124,OUTIL!$BI:$BN,C$1,FALSE),IF($A$109="Produits finis d'equipement industriel",VLOOKUP($A124,OUTIL!$BQ:$BV,C$1,FALSE),"Ahmadovitch")))))))))/1000,0)</f>
        <v>1745</v>
      </c>
      <c r="D124" s="5">
        <f>ROUND(IF($A$109="Alimentation, boissons et tabacs",VLOOKUP($A124,OUTIL!$E:$J,D$1,FALSE),IF($A$109="Demi produits",VLOOKUP($A124,OUTIL!$M:$R,D$1,FALSE),IF($A$109="Energie  et  lubrifiants",VLOOKUP($A124,OUTIL!$U:$Z,D$1,FALSE),IF($A$109="Or industriel",VLOOKUP($A124,OUTIL!$AC:$AH,D$1,FALSE),IF($A$109="Produits bruts d'origine animale et vegetale",VLOOKUP($A124,OUTIL!$AK:$AP,D$1,FALSE),IF($A$109="Produits bruts d'origine minerale",VLOOKUP($A124,OUTIL!$AS:$AX,D$1,FALSE),IF($A$109="Produits finis de consommation",VLOOKUP($A124,OUTIL!$BA:$BF,D$1,FALSE),IF($A$109="Produits finis d'equipement agricole",VLOOKUP($A124,OUTIL!$BI:$BN,D$1,FALSE),IF($A$109="Produits finis d'equipement industriel",VLOOKUP($A124,OUTIL!$BQ:$BV,D$1,FALSE),"Ahmadovitch")))))))))/1000,0)</f>
        <v>220638</v>
      </c>
      <c r="E124" s="5">
        <f>ROUND(IF($A$109="Alimentation, boissons et tabacs",VLOOKUP($A124,OUTIL!$E:$J,E$1,FALSE),IF($A$109="Demi produits",VLOOKUP($A124,OUTIL!$M:$R,E$1,FALSE),IF($A$109="Energie  et  lubrifiants",VLOOKUP($A124,OUTIL!$U:$Z,E$1,FALSE),IF($A$109="Or industriel",VLOOKUP($A124,OUTIL!$AC:$AH,E$1,FALSE),IF($A$109="Produits bruts d'origine animale et vegetale",VLOOKUP($A124,OUTIL!$AK:$AP,E$1,FALSE),IF($A$109="Produits bruts d'origine minerale",VLOOKUP($A124,OUTIL!$AS:$AX,E$1,FALSE),IF($A$109="Produits finis de consommation",VLOOKUP($A124,OUTIL!$BA:$BF,E$1,FALSE),IF($A$109="Produits finis d'equipement agricole",VLOOKUP($A124,OUTIL!$BI:$BN,E$1,FALSE),IF($A$109="Produits finis d'equipement industriel",VLOOKUP($A124,OUTIL!$BQ:$BV,E$1,FALSE),"Ahmadovitch")))))))))/1000,0)</f>
        <v>2411</v>
      </c>
      <c r="F124" s="5">
        <f>ROUND(IF($A$109="Alimentation, boissons et tabacs",VLOOKUP($A124,OUTIL!$E:$J,F$1,FALSE),IF($A$109="Demi produits",VLOOKUP($A124,OUTIL!$M:$R,F$1,FALSE),IF($A$109="Energie  et  lubrifiants",VLOOKUP($A124,OUTIL!$U:$Z,F$1,FALSE),IF($A$109="Or industriel",VLOOKUP($A124,OUTIL!$AC:$AH,F$1,FALSE),IF($A$109="Produits bruts d'origine animale et vegetale",VLOOKUP($A124,OUTIL!$AK:$AP,F$1,FALSE),IF($A$109="Produits bruts d'origine minerale",VLOOKUP($A124,OUTIL!$AS:$AX,F$1,FALSE),IF($A$109="Produits finis de consommation",VLOOKUP($A124,OUTIL!$BA:$BF,F$1,FALSE),IF($A$109="Produits finis d'equipement agricole",VLOOKUP($A124,OUTIL!$BI:$BN,F$1,FALSE),IF($A$109="Produits finis d'equipement industriel",VLOOKUP($A124,OUTIL!$BQ:$BV,F$1,FALSE),"Ahmadovitch")))))))))/1000,0)</f>
        <v>295753</v>
      </c>
      <c r="J124" s="4"/>
      <c r="K124" s="4"/>
      <c r="L124" s="4"/>
      <c r="M124" s="4"/>
    </row>
    <row r="125" spans="1:13" ht="16.5" x14ac:dyDescent="0.3">
      <c r="A125">
        <v>16</v>
      </c>
      <c r="B125" s="5" t="str">
        <f>IF($A$109="Alimentation, boissons et tabacs",VLOOKUP(VLOOKUP($A125,OUTIL!$E:$J,B$1,FALSE),REF!$K:$L,2,FALSE),IF($A$109="Demi produits",VLOOKUP(VLOOKUP($A125,OUTIL!$M:$R,B$1,FALSE),REF!$N:$O,2,FALSE),IF($A$109="Energie  et  lubrifiants",VLOOKUP(VLOOKUP($A125,OUTIL!$U:$Z,B$1,FALSE),REF!$Z:$AA,2,FALSE),IF($A$109="Or industriel",VLOOKUP(VLOOKUP($A125,OUTIL!$AC:$AH,B$1,FALSE),REF!$AC:$AD,2,FALSE),IF($A$109="Produits bruts d'origine animale et vegetale",VLOOKUP(VLOOKUP($A125,OUTIL!$AK:$AP,B$1,FALSE),REF!$Q:$R,2,FALSE),IF($A$109="Produits bruts d'origine minerale",VLOOKUP(VLOOKUP($A125,OUTIL!$AS:$AX,B$1,FALSE),REF!$AF:$AG,2,FALSE),IF($A$109="Produits finis de consommation",VLOOKUP(VLOOKUP($A125,OUTIL!$BA:$BF,B$1,FALSE),REF!$T:$U,2,FALSE),IF($A$109="Produits finis d'equipement agricole",VLOOKUP(VLOOKUP($A125,OUTIL!$BI:$BN,B$1,FALSE),REF!$AI:$AJ,2,FALSE),IF($A$109="Produits finis d'equipement industriel",VLOOKUP(VLOOKUP($A125,OUTIL!$BQ:$BV,B$1,FALSE),REF!$W:$X,2,FALSE),"Ahmadovitch")))))))))</f>
        <v>Turboréacteurs et turbopropulseurs et leurs parties</v>
      </c>
      <c r="C125" s="5">
        <f>ROUND(IF($A$109="Alimentation, boissons et tabacs",VLOOKUP($A125,OUTIL!$E:$J,C$1,FALSE),IF($A$109="Demi produits",VLOOKUP($A125,OUTIL!$M:$R,C$1,FALSE),IF($A$109="Energie  et  lubrifiants",VLOOKUP($A125,OUTIL!$U:$Z,C$1,FALSE),IF($A$109="Or industriel",VLOOKUP($A125,OUTIL!$AC:$AH,C$1,FALSE),IF($A$109="Produits bruts d'origine animale et vegetale",VLOOKUP($A125,OUTIL!$AK:$AP,C$1,FALSE),IF($A$109="Produits bruts d'origine minerale",VLOOKUP($A125,OUTIL!$AS:$AX,C$1,FALSE),IF($A$109="Produits finis de consommation",VLOOKUP($A125,OUTIL!$BA:$BF,C$1,FALSE),IF($A$109="Produits finis d'equipement agricole",VLOOKUP($A125,OUTIL!$BI:$BN,C$1,FALSE),IF($A$109="Produits finis d'equipement industriel",VLOOKUP($A125,OUTIL!$BQ:$BV,C$1,FALSE),"Ahmadovitch")))))))))/1000,0)</f>
        <v>48</v>
      </c>
      <c r="D125" s="5">
        <f>ROUND(IF($A$109="Alimentation, boissons et tabacs",VLOOKUP($A125,OUTIL!$E:$J,D$1,FALSE),IF($A$109="Demi produits",VLOOKUP($A125,OUTIL!$M:$R,D$1,FALSE),IF($A$109="Energie  et  lubrifiants",VLOOKUP($A125,OUTIL!$U:$Z,D$1,FALSE),IF($A$109="Or industriel",VLOOKUP($A125,OUTIL!$AC:$AH,D$1,FALSE),IF($A$109="Produits bruts d'origine animale et vegetale",VLOOKUP($A125,OUTIL!$AK:$AP,D$1,FALSE),IF($A$109="Produits bruts d'origine minerale",VLOOKUP($A125,OUTIL!$AS:$AX,D$1,FALSE),IF($A$109="Produits finis de consommation",VLOOKUP($A125,OUTIL!$BA:$BF,D$1,FALSE),IF($A$109="Produits finis d'equipement agricole",VLOOKUP($A125,OUTIL!$BI:$BN,D$1,FALSE),IF($A$109="Produits finis d'equipement industriel",VLOOKUP($A125,OUTIL!$BQ:$BV,D$1,FALSE),"Ahmadovitch")))))))))/1000,0)</f>
        <v>211413</v>
      </c>
      <c r="E125" s="5">
        <f>ROUND(IF($A$109="Alimentation, boissons et tabacs",VLOOKUP($A125,OUTIL!$E:$J,E$1,FALSE),IF($A$109="Demi produits",VLOOKUP($A125,OUTIL!$M:$R,E$1,FALSE),IF($A$109="Energie  et  lubrifiants",VLOOKUP($A125,OUTIL!$U:$Z,E$1,FALSE),IF($A$109="Or industriel",VLOOKUP($A125,OUTIL!$AC:$AH,E$1,FALSE),IF($A$109="Produits bruts d'origine animale et vegetale",VLOOKUP($A125,OUTIL!$AK:$AP,E$1,FALSE),IF($A$109="Produits bruts d'origine minerale",VLOOKUP($A125,OUTIL!$AS:$AX,E$1,FALSE),IF($A$109="Produits finis de consommation",VLOOKUP($A125,OUTIL!$BA:$BF,E$1,FALSE),IF($A$109="Produits finis d'equipement agricole",VLOOKUP($A125,OUTIL!$BI:$BN,E$1,FALSE),IF($A$109="Produits finis d'equipement industriel",VLOOKUP($A125,OUTIL!$BQ:$BV,E$1,FALSE),"Ahmadovitch")))))))))/1000,0)</f>
        <v>32</v>
      </c>
      <c r="F125" s="5">
        <f>ROUND(IF($A$109="Alimentation, boissons et tabacs",VLOOKUP($A125,OUTIL!$E:$J,F$1,FALSE),IF($A$109="Demi produits",VLOOKUP($A125,OUTIL!$M:$R,F$1,FALSE),IF($A$109="Energie  et  lubrifiants",VLOOKUP($A125,OUTIL!$U:$Z,F$1,FALSE),IF($A$109="Or industriel",VLOOKUP($A125,OUTIL!$AC:$AH,F$1,FALSE),IF($A$109="Produits bruts d'origine animale et vegetale",VLOOKUP($A125,OUTIL!$AK:$AP,F$1,FALSE),IF($A$109="Produits bruts d'origine minerale",VLOOKUP($A125,OUTIL!$AS:$AX,F$1,FALSE),IF($A$109="Produits finis de consommation",VLOOKUP($A125,OUTIL!$BA:$BF,F$1,FALSE),IF($A$109="Produits finis d'equipement agricole",VLOOKUP($A125,OUTIL!$BI:$BN,F$1,FALSE),IF($A$109="Produits finis d'equipement industriel",VLOOKUP($A125,OUTIL!$BQ:$BV,F$1,FALSE),"Ahmadovitch")))))))))/1000,0)</f>
        <v>146130</v>
      </c>
      <c r="J125" s="4"/>
      <c r="K125" s="4"/>
      <c r="L125" s="4"/>
      <c r="M125" s="4"/>
    </row>
    <row r="126" spans="1:13" ht="16.5" x14ac:dyDescent="0.3">
      <c r="A126">
        <v>17</v>
      </c>
      <c r="B126" s="5" t="str">
        <f>IF($A$109="Alimentation, boissons et tabacs",VLOOKUP(VLOOKUP($A126,OUTIL!$E:$J,B$1,FALSE),REF!$K:$L,2,FALSE),IF($A$109="Demi produits",VLOOKUP(VLOOKUP($A126,OUTIL!$M:$R,B$1,FALSE),REF!$N:$O,2,FALSE),IF($A$109="Energie  et  lubrifiants",VLOOKUP(VLOOKUP($A126,OUTIL!$U:$Z,B$1,FALSE),REF!$Z:$AA,2,FALSE),IF($A$109="Or industriel",VLOOKUP(VLOOKUP($A126,OUTIL!$AC:$AH,B$1,FALSE),REF!$AC:$AD,2,FALSE),IF($A$109="Produits bruts d'origine animale et vegetale",VLOOKUP(VLOOKUP($A126,OUTIL!$AK:$AP,B$1,FALSE),REF!$Q:$R,2,FALSE),IF($A$109="Produits bruts d'origine minerale",VLOOKUP(VLOOKUP($A126,OUTIL!$AS:$AX,B$1,FALSE),REF!$AF:$AG,2,FALSE),IF($A$109="Produits finis de consommation",VLOOKUP(VLOOKUP($A126,OUTIL!$BA:$BF,B$1,FALSE),REF!$T:$U,2,FALSE),IF($A$109="Produits finis d'equipement agricole",VLOOKUP(VLOOKUP($A126,OUTIL!$BI:$BN,B$1,FALSE),REF!$AI:$AJ,2,FALSE),IF($A$109="Produits finis d'equipement industriel",VLOOKUP(VLOOKUP($A126,OUTIL!$BQ:$BV,B$1,FALSE),REF!$W:$X,2,FALSE),"Ahmadovitch")))))))))</f>
        <v>Centrifugeuses et appareils pour filtration des liquides ou des gaz</v>
      </c>
      <c r="C126" s="5">
        <f>ROUND(IF($A$109="Alimentation, boissons et tabacs",VLOOKUP($A126,OUTIL!$E:$J,C$1,FALSE),IF($A$109="Demi produits",VLOOKUP($A126,OUTIL!$M:$R,C$1,FALSE),IF($A$109="Energie  et  lubrifiants",VLOOKUP($A126,OUTIL!$U:$Z,C$1,FALSE),IF($A$109="Or industriel",VLOOKUP($A126,OUTIL!$AC:$AH,C$1,FALSE),IF($A$109="Produits bruts d'origine animale et vegetale",VLOOKUP($A126,OUTIL!$AK:$AP,C$1,FALSE),IF($A$109="Produits bruts d'origine minerale",VLOOKUP($A126,OUTIL!$AS:$AX,C$1,FALSE),IF($A$109="Produits finis de consommation",VLOOKUP($A126,OUTIL!$BA:$BF,C$1,FALSE),IF($A$109="Produits finis d'equipement agricole",VLOOKUP($A126,OUTIL!$BI:$BN,C$1,FALSE),IF($A$109="Produits finis d'equipement industriel",VLOOKUP($A126,OUTIL!$BQ:$BV,C$1,FALSE),"Ahmadovitch")))))))))/1000,0)</f>
        <v>1240</v>
      </c>
      <c r="D126" s="5">
        <f>ROUND(IF($A$109="Alimentation, boissons et tabacs",VLOOKUP($A126,OUTIL!$E:$J,D$1,FALSE),IF($A$109="Demi produits",VLOOKUP($A126,OUTIL!$M:$R,D$1,FALSE),IF($A$109="Energie  et  lubrifiants",VLOOKUP($A126,OUTIL!$U:$Z,D$1,FALSE),IF($A$109="Or industriel",VLOOKUP($A126,OUTIL!$AC:$AH,D$1,FALSE),IF($A$109="Produits bruts d'origine animale et vegetale",VLOOKUP($A126,OUTIL!$AK:$AP,D$1,FALSE),IF($A$109="Produits bruts d'origine minerale",VLOOKUP($A126,OUTIL!$AS:$AX,D$1,FALSE),IF($A$109="Produits finis de consommation",VLOOKUP($A126,OUTIL!$BA:$BF,D$1,FALSE),IF($A$109="Produits finis d'equipement agricole",VLOOKUP($A126,OUTIL!$BI:$BN,D$1,FALSE),IF($A$109="Produits finis d'equipement industriel",VLOOKUP($A126,OUTIL!$BQ:$BV,D$1,FALSE),"Ahmadovitch")))))))))/1000,0)</f>
        <v>207526</v>
      </c>
      <c r="E126" s="5">
        <f>ROUND(IF($A$109="Alimentation, boissons et tabacs",VLOOKUP($A126,OUTIL!$E:$J,E$1,FALSE),IF($A$109="Demi produits",VLOOKUP($A126,OUTIL!$M:$R,E$1,FALSE),IF($A$109="Energie  et  lubrifiants",VLOOKUP($A126,OUTIL!$U:$Z,E$1,FALSE),IF($A$109="Or industriel",VLOOKUP($A126,OUTIL!$AC:$AH,E$1,FALSE),IF($A$109="Produits bruts d'origine animale et vegetale",VLOOKUP($A126,OUTIL!$AK:$AP,E$1,FALSE),IF($A$109="Produits bruts d'origine minerale",VLOOKUP($A126,OUTIL!$AS:$AX,E$1,FALSE),IF($A$109="Produits finis de consommation",VLOOKUP($A126,OUTIL!$BA:$BF,E$1,FALSE),IF($A$109="Produits finis d'equipement agricole",VLOOKUP($A126,OUTIL!$BI:$BN,E$1,FALSE),IF($A$109="Produits finis d'equipement industriel",VLOOKUP($A126,OUTIL!$BQ:$BV,E$1,FALSE),"Ahmadovitch")))))))))/1000,0)</f>
        <v>995</v>
      </c>
      <c r="F126" s="5">
        <f>ROUND(IF($A$109="Alimentation, boissons et tabacs",VLOOKUP($A126,OUTIL!$E:$J,F$1,FALSE),IF($A$109="Demi produits",VLOOKUP($A126,OUTIL!$M:$R,F$1,FALSE),IF($A$109="Energie  et  lubrifiants",VLOOKUP($A126,OUTIL!$U:$Z,F$1,FALSE),IF($A$109="Or industriel",VLOOKUP($A126,OUTIL!$AC:$AH,F$1,FALSE),IF($A$109="Produits bruts d'origine animale et vegetale",VLOOKUP($A126,OUTIL!$AK:$AP,F$1,FALSE),IF($A$109="Produits bruts d'origine minerale",VLOOKUP($A126,OUTIL!$AS:$AX,F$1,FALSE),IF($A$109="Produits finis de consommation",VLOOKUP($A126,OUTIL!$BA:$BF,F$1,FALSE),IF($A$109="Produits finis d'equipement agricole",VLOOKUP($A126,OUTIL!$BI:$BN,F$1,FALSE),IF($A$109="Produits finis d'equipement industriel",VLOOKUP($A126,OUTIL!$BQ:$BV,F$1,FALSE),"Ahmadovitch")))))))))/1000,0)</f>
        <v>176137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>
        <v>18</v>
      </c>
      <c r="B127" s="5" t="str">
        <f>IF($A$109="Alimentation, boissons et tabacs",VLOOKUP(VLOOKUP($A127,OUTIL!$E:$J,B$1,FALSE),REF!$K:$L,2,FALSE),IF($A$109="Demi produits",VLOOKUP(VLOOKUP($A127,OUTIL!$M:$R,B$1,FALSE),REF!$N:$O,2,FALSE),IF($A$109="Energie  et  lubrifiants",VLOOKUP(VLOOKUP($A127,OUTIL!$U:$Z,B$1,FALSE),REF!$Z:$AA,2,FALSE),IF($A$109="Or industriel",VLOOKUP(VLOOKUP($A127,OUTIL!$AC:$AH,B$1,FALSE),REF!$AC:$AD,2,FALSE),IF($A$109="Produits bruts d'origine animale et vegetale",VLOOKUP(VLOOKUP($A127,OUTIL!$AK:$AP,B$1,FALSE),REF!$Q:$R,2,FALSE),IF($A$109="Produits bruts d'origine minerale",VLOOKUP(VLOOKUP($A127,OUTIL!$AS:$AX,B$1,FALSE),REF!$AF:$AG,2,FALSE),IF($A$109="Produits finis de consommation",VLOOKUP(VLOOKUP($A127,OUTIL!$BA:$BF,B$1,FALSE),REF!$T:$U,2,FALSE),IF($A$109="Produits finis d'equipement agricole",VLOOKUP(VLOOKUP($A127,OUTIL!$BI:$BN,B$1,FALSE),REF!$AI:$AJ,2,FALSE),IF($A$109="Produits finis d'equipement industriel",VLOOKUP(VLOOKUP($A127,OUTIL!$BQ:$BV,B$1,FALSE),REF!$W:$X,2,FALSE),"Ahmadovitch")))))))))</f>
        <v>Machines et appareils divers</v>
      </c>
      <c r="C127" s="5">
        <f>ROUND(IF($A$109="Alimentation, boissons et tabacs",VLOOKUP($A127,OUTIL!$E:$J,C$1,FALSE),IF($A$109="Demi produits",VLOOKUP($A127,OUTIL!$M:$R,C$1,FALSE),IF($A$109="Energie  et  lubrifiants",VLOOKUP($A127,OUTIL!$U:$Z,C$1,FALSE),IF($A$109="Or industriel",VLOOKUP($A127,OUTIL!$AC:$AH,C$1,FALSE),IF($A$109="Produits bruts d'origine animale et vegetale",VLOOKUP($A127,OUTIL!$AK:$AP,C$1,FALSE),IF($A$109="Produits bruts d'origine minerale",VLOOKUP($A127,OUTIL!$AS:$AX,C$1,FALSE),IF($A$109="Produits finis de consommation",VLOOKUP($A127,OUTIL!$BA:$BF,C$1,FALSE),IF($A$109="Produits finis d'equipement agricole",VLOOKUP($A127,OUTIL!$BI:$BN,C$1,FALSE),IF($A$109="Produits finis d'equipement industriel",VLOOKUP($A127,OUTIL!$BQ:$BV,C$1,FALSE),"Ahmadovitch")))))))))/1000,0)</f>
        <v>818</v>
      </c>
      <c r="D127" s="5">
        <f>ROUND(IF($A$109="Alimentation, boissons et tabacs",VLOOKUP($A127,OUTIL!$E:$J,D$1,FALSE),IF($A$109="Demi produits",VLOOKUP($A127,OUTIL!$M:$R,D$1,FALSE),IF($A$109="Energie  et  lubrifiants",VLOOKUP($A127,OUTIL!$U:$Z,D$1,FALSE),IF($A$109="Or industriel",VLOOKUP($A127,OUTIL!$AC:$AH,D$1,FALSE),IF($A$109="Produits bruts d'origine animale et vegetale",VLOOKUP($A127,OUTIL!$AK:$AP,D$1,FALSE),IF($A$109="Produits bruts d'origine minerale",VLOOKUP($A127,OUTIL!$AS:$AX,D$1,FALSE),IF($A$109="Produits finis de consommation",VLOOKUP($A127,OUTIL!$BA:$BF,D$1,FALSE),IF($A$109="Produits finis d'equipement agricole",VLOOKUP($A127,OUTIL!$BI:$BN,D$1,FALSE),IF($A$109="Produits finis d'equipement industriel",VLOOKUP($A127,OUTIL!$BQ:$BV,D$1,FALSE),"Ahmadovitch")))))))))/1000,0)</f>
        <v>163924</v>
      </c>
      <c r="E127" s="5">
        <f>ROUND(IF($A$109="Alimentation, boissons et tabacs",VLOOKUP($A127,OUTIL!$E:$J,E$1,FALSE),IF($A$109="Demi produits",VLOOKUP($A127,OUTIL!$M:$R,E$1,FALSE),IF($A$109="Energie  et  lubrifiants",VLOOKUP($A127,OUTIL!$U:$Z,E$1,FALSE),IF($A$109="Or industriel",VLOOKUP($A127,OUTIL!$AC:$AH,E$1,FALSE),IF($A$109="Produits bruts d'origine animale et vegetale",VLOOKUP($A127,OUTIL!$AK:$AP,E$1,FALSE),IF($A$109="Produits bruts d'origine minerale",VLOOKUP($A127,OUTIL!$AS:$AX,E$1,FALSE),IF($A$109="Produits finis de consommation",VLOOKUP($A127,OUTIL!$BA:$BF,E$1,FALSE),IF($A$109="Produits finis d'equipement agricole",VLOOKUP($A127,OUTIL!$BI:$BN,E$1,FALSE),IF($A$109="Produits finis d'equipement industriel",VLOOKUP($A127,OUTIL!$BQ:$BV,E$1,FALSE),"Ahmadovitch")))))))))/1000,0)</f>
        <v>1670</v>
      </c>
      <c r="F127" s="5">
        <f>ROUND(IF($A$109="Alimentation, boissons et tabacs",VLOOKUP($A127,OUTIL!$E:$J,F$1,FALSE),IF($A$109="Demi produits",VLOOKUP($A127,OUTIL!$M:$R,F$1,FALSE),IF($A$109="Energie  et  lubrifiants",VLOOKUP($A127,OUTIL!$U:$Z,F$1,FALSE),IF($A$109="Or industriel",VLOOKUP($A127,OUTIL!$AC:$AH,F$1,FALSE),IF($A$109="Produits bruts d'origine animale et vegetale",VLOOKUP($A127,OUTIL!$AK:$AP,F$1,FALSE),IF($A$109="Produits bruts d'origine minerale",VLOOKUP($A127,OUTIL!$AS:$AX,F$1,FALSE),IF($A$109="Produits finis de consommation",VLOOKUP($A127,OUTIL!$BA:$BF,F$1,FALSE),IF($A$109="Produits finis d'equipement agricole",VLOOKUP($A127,OUTIL!$BI:$BN,F$1,FALSE),IF($A$109="Produits finis d'equipement industriel",VLOOKUP($A127,OUTIL!$BQ:$BV,F$1,FALSE),"Ahmadovitch")))))))))/1000,0)</f>
        <v>138249</v>
      </c>
      <c r="G127" s="4"/>
      <c r="H127" s="4"/>
      <c r="I127" s="4"/>
      <c r="J127" s="4"/>
      <c r="K127" s="4"/>
      <c r="L127" s="4"/>
      <c r="M127" s="4"/>
    </row>
    <row r="128" spans="1:13" ht="16.5" x14ac:dyDescent="0.3">
      <c r="A128">
        <v>19</v>
      </c>
      <c r="B128" s="5" t="str">
        <f>IF($A$109="Alimentation, boissons et tabacs",VLOOKUP(VLOOKUP($A128,OUTIL!$E:$J,B$1,FALSE),REF!$K:$L,2,FALSE),IF($A$109="Demi produits",VLOOKUP(VLOOKUP($A128,OUTIL!$M:$R,B$1,FALSE),REF!$N:$O,2,FALSE),IF($A$109="Energie  et  lubrifiants",VLOOKUP(VLOOKUP($A128,OUTIL!$U:$Z,B$1,FALSE),REF!$Z:$AA,2,FALSE),IF($A$109="Or industriel",VLOOKUP(VLOOKUP($A128,OUTIL!$AC:$AH,B$1,FALSE),REF!$AC:$AD,2,FALSE),IF($A$109="Produits bruts d'origine animale et vegetale",VLOOKUP(VLOOKUP($A128,OUTIL!$AK:$AP,B$1,FALSE),REF!$Q:$R,2,FALSE),IF($A$109="Produits bruts d'origine minerale",VLOOKUP(VLOOKUP($A128,OUTIL!$AS:$AX,B$1,FALSE),REF!$AF:$AG,2,FALSE),IF($A$109="Produits finis de consommation",VLOOKUP(VLOOKUP($A128,OUTIL!$BA:$BF,B$1,FALSE),REF!$T:$U,2,FALSE),IF($A$109="Produits finis d'equipement agricole",VLOOKUP(VLOOKUP($A128,OUTIL!$BI:$BN,B$1,FALSE),REF!$AI:$AJ,2,FALSE),IF($A$109="Produits finis d'equipement industriel",VLOOKUP(VLOOKUP($A128,OUTIL!$BQ:$BV,B$1,FALSE),REF!$W:$X,2,FALSE),"Ahmadovitch")))))))))</f>
        <v>Instruments de mesure, de controle ou de précisions</v>
      </c>
      <c r="C128" s="5">
        <f>ROUND(IF($A$109="Alimentation, boissons et tabacs",VLOOKUP($A128,OUTIL!$E:$J,C$1,FALSE),IF($A$109="Demi produits",VLOOKUP($A128,OUTIL!$M:$R,C$1,FALSE),IF($A$109="Energie  et  lubrifiants",VLOOKUP($A128,OUTIL!$U:$Z,C$1,FALSE),IF($A$109="Or industriel",VLOOKUP($A128,OUTIL!$AC:$AH,C$1,FALSE),IF($A$109="Produits bruts d'origine animale et vegetale",VLOOKUP($A128,OUTIL!$AK:$AP,C$1,FALSE),IF($A$109="Produits bruts d'origine minerale",VLOOKUP($A128,OUTIL!$AS:$AX,C$1,FALSE),IF($A$109="Produits finis de consommation",VLOOKUP($A128,OUTIL!$BA:$BF,C$1,FALSE),IF($A$109="Produits finis d'equipement agricole",VLOOKUP($A128,OUTIL!$BI:$BN,C$1,FALSE),IF($A$109="Produits finis d'equipement industriel",VLOOKUP($A128,OUTIL!$BQ:$BV,C$1,FALSE),"Ahmadovitch")))))))))/1000,0)</f>
        <v>189</v>
      </c>
      <c r="D128" s="5">
        <f>ROUND(IF($A$109="Alimentation, boissons et tabacs",VLOOKUP($A128,OUTIL!$E:$J,D$1,FALSE),IF($A$109="Demi produits",VLOOKUP($A128,OUTIL!$M:$R,D$1,FALSE),IF($A$109="Energie  et  lubrifiants",VLOOKUP($A128,OUTIL!$U:$Z,D$1,FALSE),IF($A$109="Or industriel",VLOOKUP($A128,OUTIL!$AC:$AH,D$1,FALSE),IF($A$109="Produits bruts d'origine animale et vegetale",VLOOKUP($A128,OUTIL!$AK:$AP,D$1,FALSE),IF($A$109="Produits bruts d'origine minerale",VLOOKUP($A128,OUTIL!$AS:$AX,D$1,FALSE),IF($A$109="Produits finis de consommation",VLOOKUP($A128,OUTIL!$BA:$BF,D$1,FALSE),IF($A$109="Produits finis d'equipement agricole",VLOOKUP($A128,OUTIL!$BI:$BN,D$1,FALSE),IF($A$109="Produits finis d'equipement industriel",VLOOKUP($A128,OUTIL!$BQ:$BV,D$1,FALSE),"Ahmadovitch")))))))))/1000,0)</f>
        <v>105179</v>
      </c>
      <c r="E128" s="5">
        <f>ROUND(IF($A$109="Alimentation, boissons et tabacs",VLOOKUP($A128,OUTIL!$E:$J,E$1,FALSE),IF($A$109="Demi produits",VLOOKUP($A128,OUTIL!$M:$R,E$1,FALSE),IF($A$109="Energie  et  lubrifiants",VLOOKUP($A128,OUTIL!$U:$Z,E$1,FALSE),IF($A$109="Or industriel",VLOOKUP($A128,OUTIL!$AC:$AH,E$1,FALSE),IF($A$109="Produits bruts d'origine animale et vegetale",VLOOKUP($A128,OUTIL!$AK:$AP,E$1,FALSE),IF($A$109="Produits bruts d'origine minerale",VLOOKUP($A128,OUTIL!$AS:$AX,E$1,FALSE),IF($A$109="Produits finis de consommation",VLOOKUP($A128,OUTIL!$BA:$BF,E$1,FALSE),IF($A$109="Produits finis d'equipement agricole",VLOOKUP($A128,OUTIL!$BI:$BN,E$1,FALSE),IF($A$109="Produits finis d'equipement industriel",VLOOKUP($A128,OUTIL!$BQ:$BV,E$1,FALSE),"Ahmadovitch")))))))))/1000,0)</f>
        <v>230</v>
      </c>
      <c r="F128" s="5">
        <f>ROUND(IF($A$109="Alimentation, boissons et tabacs",VLOOKUP($A128,OUTIL!$E:$J,F$1,FALSE),IF($A$109="Demi produits",VLOOKUP($A128,OUTIL!$M:$R,F$1,FALSE),IF($A$109="Energie  et  lubrifiants",VLOOKUP($A128,OUTIL!$U:$Z,F$1,FALSE),IF($A$109="Or industriel",VLOOKUP($A128,OUTIL!$AC:$AH,F$1,FALSE),IF($A$109="Produits bruts d'origine animale et vegetale",VLOOKUP($A128,OUTIL!$AK:$AP,F$1,FALSE),IF($A$109="Produits bruts d'origine minerale",VLOOKUP($A128,OUTIL!$AS:$AX,F$1,FALSE),IF($A$109="Produits finis de consommation",VLOOKUP($A128,OUTIL!$BA:$BF,F$1,FALSE),IF($A$109="Produits finis d'equipement agricole",VLOOKUP($A128,OUTIL!$BI:$BN,F$1,FALSE),IF($A$109="Produits finis d'equipement industriel",VLOOKUP($A128,OUTIL!$BQ:$BV,F$1,FALSE),"Ahmadovitch")))))))))/1000,0)</f>
        <v>88867</v>
      </c>
      <c r="J128" s="4"/>
      <c r="K128" s="4"/>
      <c r="L128" s="4"/>
      <c r="M128" s="4"/>
    </row>
    <row r="129" spans="1:13" ht="16.5" x14ac:dyDescent="0.3">
      <c r="A129">
        <v>20</v>
      </c>
      <c r="B129" s="5" t="str">
        <f>IF($A$109="Alimentation, boissons et tabacs",VLOOKUP(VLOOKUP($A129,OUTIL!$E:$J,B$1,FALSE),REF!$K:$L,2,FALSE),IF($A$109="Demi produits",VLOOKUP(VLOOKUP($A129,OUTIL!$M:$R,B$1,FALSE),REF!$N:$O,2,FALSE),IF($A$109="Energie  et  lubrifiants",VLOOKUP(VLOOKUP($A129,OUTIL!$U:$Z,B$1,FALSE),REF!$Z:$AA,2,FALSE),IF($A$109="Or industriel",VLOOKUP(VLOOKUP($A129,OUTIL!$AC:$AH,B$1,FALSE),REF!$AC:$AD,2,FALSE),IF($A$109="Produits bruts d'origine animale et vegetale",VLOOKUP(VLOOKUP($A129,OUTIL!$AK:$AP,B$1,FALSE),REF!$Q:$R,2,FALSE),IF($A$109="Produits bruts d'origine minerale",VLOOKUP(VLOOKUP($A129,OUTIL!$AS:$AX,B$1,FALSE),REF!$AF:$AG,2,FALSE),IF($A$109="Produits finis de consommation",VLOOKUP(VLOOKUP($A129,OUTIL!$BA:$BF,B$1,FALSE),REF!$T:$U,2,FALSE),IF($A$109="Produits finis d'equipement agricole",VLOOKUP(VLOOKUP($A129,OUTIL!$BI:$BN,B$1,FALSE),REF!$AI:$AJ,2,FALSE),IF($A$109="Produits finis d'equipement industriel",VLOOKUP(VLOOKUP($A129,OUTIL!$BQ:$BV,B$1,FALSE),REF!$W:$X,2,FALSE),"Ahmadovitch")))))))))</f>
        <v>Machines et appareils servant à l'impression</v>
      </c>
      <c r="C129" s="5">
        <f>ROUND(IF($A$109="Alimentation, boissons et tabacs",VLOOKUP($A129,OUTIL!$E:$J,C$1,FALSE),IF($A$109="Demi produits",VLOOKUP($A129,OUTIL!$M:$R,C$1,FALSE),IF($A$109="Energie  et  lubrifiants",VLOOKUP($A129,OUTIL!$U:$Z,C$1,FALSE),IF($A$109="Or industriel",VLOOKUP($A129,OUTIL!$AC:$AH,C$1,FALSE),IF($A$109="Produits bruts d'origine animale et vegetale",VLOOKUP($A129,OUTIL!$AK:$AP,C$1,FALSE),IF($A$109="Produits bruts d'origine minerale",VLOOKUP($A129,OUTIL!$AS:$AX,C$1,FALSE),IF($A$109="Produits finis de consommation",VLOOKUP($A129,OUTIL!$BA:$BF,C$1,FALSE),IF($A$109="Produits finis d'equipement agricole",VLOOKUP($A129,OUTIL!$BI:$BN,C$1,FALSE),IF($A$109="Produits finis d'equipement industriel",VLOOKUP($A129,OUTIL!$BQ:$BV,C$1,FALSE),"Ahmadovitch")))))))))/1000,0)</f>
        <v>426</v>
      </c>
      <c r="D129" s="5">
        <f>ROUND(IF($A$109="Alimentation, boissons et tabacs",VLOOKUP($A129,OUTIL!$E:$J,D$1,FALSE),IF($A$109="Demi produits",VLOOKUP($A129,OUTIL!$M:$R,D$1,FALSE),IF($A$109="Energie  et  lubrifiants",VLOOKUP($A129,OUTIL!$U:$Z,D$1,FALSE),IF($A$109="Or industriel",VLOOKUP($A129,OUTIL!$AC:$AH,D$1,FALSE),IF($A$109="Produits bruts d'origine animale et vegetale",VLOOKUP($A129,OUTIL!$AK:$AP,D$1,FALSE),IF($A$109="Produits bruts d'origine minerale",VLOOKUP($A129,OUTIL!$AS:$AX,D$1,FALSE),IF($A$109="Produits finis de consommation",VLOOKUP($A129,OUTIL!$BA:$BF,D$1,FALSE),IF($A$109="Produits finis d'equipement agricole",VLOOKUP($A129,OUTIL!$BI:$BN,D$1,FALSE),IF($A$109="Produits finis d'equipement industriel",VLOOKUP($A129,OUTIL!$BQ:$BV,D$1,FALSE),"Ahmadovitch")))))))))/1000,0)</f>
        <v>99933</v>
      </c>
      <c r="E129" s="5">
        <f>ROUND(IF($A$109="Alimentation, boissons et tabacs",VLOOKUP($A129,OUTIL!$E:$J,E$1,FALSE),IF($A$109="Demi produits",VLOOKUP($A129,OUTIL!$M:$R,E$1,FALSE),IF($A$109="Energie  et  lubrifiants",VLOOKUP($A129,OUTIL!$U:$Z,E$1,FALSE),IF($A$109="Or industriel",VLOOKUP($A129,OUTIL!$AC:$AH,E$1,FALSE),IF($A$109="Produits bruts d'origine animale et vegetale",VLOOKUP($A129,OUTIL!$AK:$AP,E$1,FALSE),IF($A$109="Produits bruts d'origine minerale",VLOOKUP($A129,OUTIL!$AS:$AX,E$1,FALSE),IF($A$109="Produits finis de consommation",VLOOKUP($A129,OUTIL!$BA:$BF,E$1,FALSE),IF($A$109="Produits finis d'equipement agricole",VLOOKUP($A129,OUTIL!$BI:$BN,E$1,FALSE),IF($A$109="Produits finis d'equipement industriel",VLOOKUP($A129,OUTIL!$BQ:$BV,E$1,FALSE),"Ahmadovitch")))))))))/1000,0)</f>
        <v>418</v>
      </c>
      <c r="F129" s="5">
        <f>ROUND(IF($A$109="Alimentation, boissons et tabacs",VLOOKUP($A129,OUTIL!$E:$J,F$1,FALSE),IF($A$109="Demi produits",VLOOKUP($A129,OUTIL!$M:$R,F$1,FALSE),IF($A$109="Energie  et  lubrifiants",VLOOKUP($A129,OUTIL!$U:$Z,F$1,FALSE),IF($A$109="Or industriel",VLOOKUP($A129,OUTIL!$AC:$AH,F$1,FALSE),IF($A$109="Produits bruts d'origine animale et vegetale",VLOOKUP($A129,OUTIL!$AK:$AP,F$1,FALSE),IF($A$109="Produits bruts d'origine minerale",VLOOKUP($A129,OUTIL!$AS:$AX,F$1,FALSE),IF($A$109="Produits finis de consommation",VLOOKUP($A129,OUTIL!$BA:$BF,F$1,FALSE),IF($A$109="Produits finis d'equipement agricole",VLOOKUP($A129,OUTIL!$BI:$BN,F$1,FALSE),IF($A$109="Produits finis d'equipement industriel",VLOOKUP($A129,OUTIL!$BQ:$BV,F$1,FALSE),"Ahmadovitch")))))))))/1000,0)</f>
        <v>85544</v>
      </c>
      <c r="J129" s="4"/>
      <c r="K129" s="4"/>
      <c r="L129" s="4"/>
      <c r="M129" s="4"/>
    </row>
    <row r="130" spans="1:13" ht="16.5" x14ac:dyDescent="0.3">
      <c r="A130">
        <v>21</v>
      </c>
      <c r="B130" s="5" t="str">
        <f>IF($A$109="Alimentation, boissons et tabacs",VLOOKUP(VLOOKUP($A130,OUTIL!$E:$J,B$1,FALSE),REF!$K:$L,2,FALSE),IF($A$109="Demi produits",VLOOKUP(VLOOKUP($A130,OUTIL!$M:$R,B$1,FALSE),REF!$N:$O,2,FALSE),IF($A$109="Energie  et  lubrifiants",VLOOKUP(VLOOKUP($A130,OUTIL!$U:$Z,B$1,FALSE),REF!$Z:$AA,2,FALSE),IF($A$109="Or industriel",VLOOKUP(VLOOKUP($A130,OUTIL!$AC:$AH,B$1,FALSE),REF!$AC:$AD,2,FALSE),IF($A$109="Produits bruts d'origine animale et vegetale",VLOOKUP(VLOOKUP($A130,OUTIL!$AK:$AP,B$1,FALSE),REF!$Q:$R,2,FALSE),IF($A$109="Produits bruts d'origine minerale",VLOOKUP(VLOOKUP($A130,OUTIL!$AS:$AX,B$1,FALSE),REF!$AF:$AG,2,FALSE),IF($A$109="Produits finis de consommation",VLOOKUP(VLOOKUP($A130,OUTIL!$BA:$BF,B$1,FALSE),REF!$T:$U,2,FALSE),IF($A$109="Produits finis d'equipement agricole",VLOOKUP(VLOOKUP($A130,OUTIL!$BI:$BN,B$1,FALSE),REF!$AI:$AJ,2,FALSE),IF($A$109="Produits finis d'equipement industriel",VLOOKUP(VLOOKUP($A130,OUTIL!$BQ:$BV,B$1,FALSE),REF!$W:$X,2,FALSE),"Ahmadovitch")))))))))</f>
        <v>Instruments et appareils médico-chirurgicaux</v>
      </c>
      <c r="C130" s="5">
        <f>ROUND(IF($A$109="Alimentation, boissons et tabacs",VLOOKUP($A130,OUTIL!$E:$J,C$1,FALSE),IF($A$109="Demi produits",VLOOKUP($A130,OUTIL!$M:$R,C$1,FALSE),IF($A$109="Energie  et  lubrifiants",VLOOKUP($A130,OUTIL!$U:$Z,C$1,FALSE),IF($A$109="Or industriel",VLOOKUP($A130,OUTIL!$AC:$AH,C$1,FALSE),IF($A$109="Produits bruts d'origine animale et vegetale",VLOOKUP($A130,OUTIL!$AK:$AP,C$1,FALSE),IF($A$109="Produits bruts d'origine minerale",VLOOKUP($A130,OUTIL!$AS:$AX,C$1,FALSE),IF($A$109="Produits finis de consommation",VLOOKUP($A130,OUTIL!$BA:$BF,C$1,FALSE),IF($A$109="Produits finis d'equipement agricole",VLOOKUP($A130,OUTIL!$BI:$BN,C$1,FALSE),IF($A$109="Produits finis d'equipement industriel",VLOOKUP($A130,OUTIL!$BQ:$BV,C$1,FALSE),"Ahmadovitch")))))))))/1000,0)</f>
        <v>190</v>
      </c>
      <c r="D130" s="5">
        <f>ROUND(IF($A$109="Alimentation, boissons et tabacs",VLOOKUP($A130,OUTIL!$E:$J,D$1,FALSE),IF($A$109="Demi produits",VLOOKUP($A130,OUTIL!$M:$R,D$1,FALSE),IF($A$109="Energie  et  lubrifiants",VLOOKUP($A130,OUTIL!$U:$Z,D$1,FALSE),IF($A$109="Or industriel",VLOOKUP($A130,OUTIL!$AC:$AH,D$1,FALSE),IF($A$109="Produits bruts d'origine animale et vegetale",VLOOKUP($A130,OUTIL!$AK:$AP,D$1,FALSE),IF($A$109="Produits bruts d'origine minerale",VLOOKUP($A130,OUTIL!$AS:$AX,D$1,FALSE),IF($A$109="Produits finis de consommation",VLOOKUP($A130,OUTIL!$BA:$BF,D$1,FALSE),IF($A$109="Produits finis d'equipement agricole",VLOOKUP($A130,OUTIL!$BI:$BN,D$1,FALSE),IF($A$109="Produits finis d'equipement industriel",VLOOKUP($A130,OUTIL!$BQ:$BV,D$1,FALSE),"Ahmadovitch")))))))))/1000,0)</f>
        <v>87192</v>
      </c>
      <c r="E130" s="5">
        <f>ROUND(IF($A$109="Alimentation, boissons et tabacs",VLOOKUP($A130,OUTIL!$E:$J,E$1,FALSE),IF($A$109="Demi produits",VLOOKUP($A130,OUTIL!$M:$R,E$1,FALSE),IF($A$109="Energie  et  lubrifiants",VLOOKUP($A130,OUTIL!$U:$Z,E$1,FALSE),IF($A$109="Or industriel",VLOOKUP($A130,OUTIL!$AC:$AH,E$1,FALSE),IF($A$109="Produits bruts d'origine animale et vegetale",VLOOKUP($A130,OUTIL!$AK:$AP,E$1,FALSE),IF($A$109="Produits bruts d'origine minerale",VLOOKUP($A130,OUTIL!$AS:$AX,E$1,FALSE),IF($A$109="Produits finis de consommation",VLOOKUP($A130,OUTIL!$BA:$BF,E$1,FALSE),IF($A$109="Produits finis d'equipement agricole",VLOOKUP($A130,OUTIL!$BI:$BN,E$1,FALSE),IF($A$109="Produits finis d'equipement industriel",VLOOKUP($A130,OUTIL!$BQ:$BV,E$1,FALSE),"Ahmadovitch")))))))))/1000,0)</f>
        <v>217</v>
      </c>
      <c r="F130" s="5">
        <f>ROUND(IF($A$109="Alimentation, boissons et tabacs",VLOOKUP($A130,OUTIL!$E:$J,F$1,FALSE),IF($A$109="Demi produits",VLOOKUP($A130,OUTIL!$M:$R,F$1,FALSE),IF($A$109="Energie  et  lubrifiants",VLOOKUP($A130,OUTIL!$U:$Z,F$1,FALSE),IF($A$109="Or industriel",VLOOKUP($A130,OUTIL!$AC:$AH,F$1,FALSE),IF($A$109="Produits bruts d'origine animale et vegetale",VLOOKUP($A130,OUTIL!$AK:$AP,F$1,FALSE),IF($A$109="Produits bruts d'origine minerale",VLOOKUP($A130,OUTIL!$AS:$AX,F$1,FALSE),IF($A$109="Produits finis de consommation",VLOOKUP($A130,OUTIL!$BA:$BF,F$1,FALSE),IF($A$109="Produits finis d'equipement agricole",VLOOKUP($A130,OUTIL!$BI:$BN,F$1,FALSE),IF($A$109="Produits finis d'equipement industriel",VLOOKUP($A130,OUTIL!$BQ:$BV,F$1,FALSE),"Ahmadovitch")))))))))/1000,0)</f>
        <v>73666</v>
      </c>
      <c r="J130" s="4"/>
      <c r="K130" s="4"/>
      <c r="L130" s="4"/>
      <c r="M130" s="4"/>
    </row>
    <row r="131" spans="1:13" ht="16.5" x14ac:dyDescent="0.3">
      <c r="A131">
        <v>22</v>
      </c>
      <c r="B131" s="5" t="str">
        <f>IF($A$109="Alimentation, boissons et tabacs",VLOOKUP(VLOOKUP($A131,OUTIL!$E:$J,B$1,FALSE),REF!$K:$L,2,FALSE),IF($A$109="Demi produits",VLOOKUP(VLOOKUP($A131,OUTIL!$M:$R,B$1,FALSE),REF!$N:$O,2,FALSE),IF($A$109="Energie  et  lubrifiants",VLOOKUP(VLOOKUP($A131,OUTIL!$U:$Z,B$1,FALSE),REF!$Z:$AA,2,FALSE),IF($A$109="Or industriel",VLOOKUP(VLOOKUP($A131,OUTIL!$AC:$AH,B$1,FALSE),REF!$AC:$AD,2,FALSE),IF($A$109="Produits bruts d'origine animale et vegetale",VLOOKUP(VLOOKUP($A131,OUTIL!$AK:$AP,B$1,FALSE),REF!$Q:$R,2,FALSE),IF($A$109="Produits bruts d'origine minerale",VLOOKUP(VLOOKUP($A131,OUTIL!$AS:$AX,B$1,FALSE),REF!$AF:$AG,2,FALSE),IF($A$109="Produits finis de consommation",VLOOKUP(VLOOKUP($A131,OUTIL!$BA:$BF,B$1,FALSE),REF!$T:$U,2,FALSE),IF($A$109="Produits finis d'equipement agricole",VLOOKUP(VLOOKUP($A131,OUTIL!$BI:$BN,B$1,FALSE),REF!$AI:$AJ,2,FALSE),IF($A$109="Produits finis d'equipement industriel",VLOOKUP(VLOOKUP($A131,OUTIL!$BQ:$BV,B$1,FALSE),REF!$W:$X,2,FALSE),"Ahmadovitch")))))))))</f>
        <v>Articles textiles d'emballage</v>
      </c>
      <c r="C131" s="5">
        <f>ROUND(IF($A$109="Alimentation, boissons et tabacs",VLOOKUP($A131,OUTIL!$E:$J,C$1,FALSE),IF($A$109="Demi produits",VLOOKUP($A131,OUTIL!$M:$R,C$1,FALSE),IF($A$109="Energie  et  lubrifiants",VLOOKUP($A131,OUTIL!$U:$Z,C$1,FALSE),IF($A$109="Or industriel",VLOOKUP($A131,OUTIL!$AC:$AH,C$1,FALSE),IF($A$109="Produits bruts d'origine animale et vegetale",VLOOKUP($A131,OUTIL!$AK:$AP,C$1,FALSE),IF($A$109="Produits bruts d'origine minerale",VLOOKUP($A131,OUTIL!$AS:$AX,C$1,FALSE),IF($A$109="Produits finis de consommation",VLOOKUP($A131,OUTIL!$BA:$BF,C$1,FALSE),IF($A$109="Produits finis d'equipement agricole",VLOOKUP($A131,OUTIL!$BI:$BN,C$1,FALSE),IF($A$109="Produits finis d'equipement industriel",VLOOKUP($A131,OUTIL!$BQ:$BV,C$1,FALSE),"Ahmadovitch")))))))))/1000,0)</f>
        <v>2557</v>
      </c>
      <c r="D131" s="5">
        <f>ROUND(IF($A$109="Alimentation, boissons et tabacs",VLOOKUP($A131,OUTIL!$E:$J,D$1,FALSE),IF($A$109="Demi produits",VLOOKUP($A131,OUTIL!$M:$R,D$1,FALSE),IF($A$109="Energie  et  lubrifiants",VLOOKUP($A131,OUTIL!$U:$Z,D$1,FALSE),IF($A$109="Or industriel",VLOOKUP($A131,OUTIL!$AC:$AH,D$1,FALSE),IF($A$109="Produits bruts d'origine animale et vegetale",VLOOKUP($A131,OUTIL!$AK:$AP,D$1,FALSE),IF($A$109="Produits bruts d'origine minerale",VLOOKUP($A131,OUTIL!$AS:$AX,D$1,FALSE),IF($A$109="Produits finis de consommation",VLOOKUP($A131,OUTIL!$BA:$BF,D$1,FALSE),IF($A$109="Produits finis d'equipement agricole",VLOOKUP($A131,OUTIL!$BI:$BN,D$1,FALSE),IF($A$109="Produits finis d'equipement industriel",VLOOKUP($A131,OUTIL!$BQ:$BV,D$1,FALSE),"Ahmadovitch")))))))))/1000,0)</f>
        <v>73772</v>
      </c>
      <c r="E131" s="5">
        <f>ROUND(IF($A$109="Alimentation, boissons et tabacs",VLOOKUP($A131,OUTIL!$E:$J,E$1,FALSE),IF($A$109="Demi produits",VLOOKUP($A131,OUTIL!$M:$R,E$1,FALSE),IF($A$109="Energie  et  lubrifiants",VLOOKUP($A131,OUTIL!$U:$Z,E$1,FALSE),IF($A$109="Or industriel",VLOOKUP($A131,OUTIL!$AC:$AH,E$1,FALSE),IF($A$109="Produits bruts d'origine animale et vegetale",VLOOKUP($A131,OUTIL!$AK:$AP,E$1,FALSE),IF($A$109="Produits bruts d'origine minerale",VLOOKUP($A131,OUTIL!$AS:$AX,E$1,FALSE),IF($A$109="Produits finis de consommation",VLOOKUP($A131,OUTIL!$BA:$BF,E$1,FALSE),IF($A$109="Produits finis d'equipement agricole",VLOOKUP($A131,OUTIL!$BI:$BN,E$1,FALSE),IF($A$109="Produits finis d'equipement industriel",VLOOKUP($A131,OUTIL!$BQ:$BV,E$1,FALSE),"Ahmadovitch")))))))))/1000,0)</f>
        <v>2625</v>
      </c>
      <c r="F131" s="5">
        <f>ROUND(IF($A$109="Alimentation, boissons et tabacs",VLOOKUP($A131,OUTIL!$E:$J,F$1,FALSE),IF($A$109="Demi produits",VLOOKUP($A131,OUTIL!$M:$R,F$1,FALSE),IF($A$109="Energie  et  lubrifiants",VLOOKUP($A131,OUTIL!$U:$Z,F$1,FALSE),IF($A$109="Or industriel",VLOOKUP($A131,OUTIL!$AC:$AH,F$1,FALSE),IF($A$109="Produits bruts d'origine animale et vegetale",VLOOKUP($A131,OUTIL!$AK:$AP,F$1,FALSE),IF($A$109="Produits bruts d'origine minerale",VLOOKUP($A131,OUTIL!$AS:$AX,F$1,FALSE),IF($A$109="Produits finis de consommation",VLOOKUP($A131,OUTIL!$BA:$BF,F$1,FALSE),IF($A$109="Produits finis d'equipement agricole",VLOOKUP($A131,OUTIL!$BI:$BN,F$1,FALSE),IF($A$109="Produits finis d'equipement industriel",VLOOKUP($A131,OUTIL!$BQ:$BV,F$1,FALSE),"Ahmadovitch")))))))))/1000,0)</f>
        <v>68741</v>
      </c>
      <c r="J131" s="4"/>
      <c r="K131" s="4"/>
      <c r="L131" s="4"/>
      <c r="M131" s="4"/>
    </row>
    <row r="132" spans="1:13" ht="16.5" x14ac:dyDescent="0.3">
      <c r="A132">
        <v>23</v>
      </c>
      <c r="B132" s="5" t="str">
        <f>IF($A$109="Alimentation, boissons et tabacs",VLOOKUP(VLOOKUP($A132,OUTIL!$E:$J,B$1,FALSE),REF!$K:$L,2,FALSE),IF($A$109="Demi produits",VLOOKUP(VLOOKUP($A132,OUTIL!$M:$R,B$1,FALSE),REF!$N:$O,2,FALSE),IF($A$109="Energie  et  lubrifiants",VLOOKUP(VLOOKUP($A132,OUTIL!$U:$Z,B$1,FALSE),REF!$Z:$AA,2,FALSE),IF($A$109="Or industriel",VLOOKUP(VLOOKUP($A132,OUTIL!$AC:$AH,B$1,FALSE),REF!$AC:$AD,2,FALSE),IF($A$109="Produits bruts d'origine animale et vegetale",VLOOKUP(VLOOKUP($A132,OUTIL!$AK:$AP,B$1,FALSE),REF!$Q:$R,2,FALSE),IF($A$109="Produits bruts d'origine minerale",VLOOKUP(VLOOKUP($A132,OUTIL!$AS:$AX,B$1,FALSE),REF!$AF:$AG,2,FALSE),IF($A$109="Produits finis de consommation",VLOOKUP(VLOOKUP($A132,OUTIL!$BA:$BF,B$1,FALSE),REF!$T:$U,2,FALSE),IF($A$109="Produits finis d'equipement agricole",VLOOKUP(VLOOKUP($A132,OUTIL!$BI:$BN,B$1,FALSE),REF!$AI:$AJ,2,FALSE),IF($A$109="Produits finis d'equipement industriel",VLOOKUP(VLOOKUP($A132,OUTIL!$BQ:$BV,B$1,FALSE),REF!$W:$X,2,FALSE),"Ahmadovitch")))))))))</f>
        <v>Parties de machines ou d'appareils ne comportant pas de connexions électriques</v>
      </c>
      <c r="C132" s="5">
        <f>ROUND(IF($A$109="Alimentation, boissons et tabacs",VLOOKUP($A132,OUTIL!$E:$J,C$1,FALSE),IF($A$109="Demi produits",VLOOKUP($A132,OUTIL!$M:$R,C$1,FALSE),IF($A$109="Energie  et  lubrifiants",VLOOKUP($A132,OUTIL!$U:$Z,C$1,FALSE),IF($A$109="Or industriel",VLOOKUP($A132,OUTIL!$AC:$AH,C$1,FALSE),IF($A$109="Produits bruts d'origine animale et vegetale",VLOOKUP($A132,OUTIL!$AK:$AP,C$1,FALSE),IF($A$109="Produits bruts d'origine minerale",VLOOKUP($A132,OUTIL!$AS:$AX,C$1,FALSE),IF($A$109="Produits finis de consommation",VLOOKUP($A132,OUTIL!$BA:$BF,C$1,FALSE),IF($A$109="Produits finis d'equipement agricole",VLOOKUP($A132,OUTIL!$BI:$BN,C$1,FALSE),IF($A$109="Produits finis d'equipement industriel",VLOOKUP($A132,OUTIL!$BQ:$BV,C$1,FALSE),"Ahmadovitch")))))))))/1000,0)</f>
        <v>216</v>
      </c>
      <c r="D132" s="5">
        <f>ROUND(IF($A$109="Alimentation, boissons et tabacs",VLOOKUP($A132,OUTIL!$E:$J,D$1,FALSE),IF($A$109="Demi produits",VLOOKUP($A132,OUTIL!$M:$R,D$1,FALSE),IF($A$109="Energie  et  lubrifiants",VLOOKUP($A132,OUTIL!$U:$Z,D$1,FALSE),IF($A$109="Or industriel",VLOOKUP($A132,OUTIL!$AC:$AH,D$1,FALSE),IF($A$109="Produits bruts d'origine animale et vegetale",VLOOKUP($A132,OUTIL!$AK:$AP,D$1,FALSE),IF($A$109="Produits bruts d'origine minerale",VLOOKUP($A132,OUTIL!$AS:$AX,D$1,FALSE),IF($A$109="Produits finis de consommation",VLOOKUP($A132,OUTIL!$BA:$BF,D$1,FALSE),IF($A$109="Produits finis d'equipement agricole",VLOOKUP($A132,OUTIL!$BI:$BN,D$1,FALSE),IF($A$109="Produits finis d'equipement industriel",VLOOKUP($A132,OUTIL!$BQ:$BV,D$1,FALSE),"Ahmadovitch")))))))))/1000,0)</f>
        <v>46960</v>
      </c>
      <c r="E132" s="5">
        <f>ROUND(IF($A$109="Alimentation, boissons et tabacs",VLOOKUP($A132,OUTIL!$E:$J,E$1,FALSE),IF($A$109="Demi produits",VLOOKUP($A132,OUTIL!$M:$R,E$1,FALSE),IF($A$109="Energie  et  lubrifiants",VLOOKUP($A132,OUTIL!$U:$Z,E$1,FALSE),IF($A$109="Or industriel",VLOOKUP($A132,OUTIL!$AC:$AH,E$1,FALSE),IF($A$109="Produits bruts d'origine animale et vegetale",VLOOKUP($A132,OUTIL!$AK:$AP,E$1,FALSE),IF($A$109="Produits bruts d'origine minerale",VLOOKUP($A132,OUTIL!$AS:$AX,E$1,FALSE),IF($A$109="Produits finis de consommation",VLOOKUP($A132,OUTIL!$BA:$BF,E$1,FALSE),IF($A$109="Produits finis d'equipement agricole",VLOOKUP($A132,OUTIL!$BI:$BN,E$1,FALSE),IF($A$109="Produits finis d'equipement industriel",VLOOKUP($A132,OUTIL!$BQ:$BV,E$1,FALSE),"Ahmadovitch")))))))))/1000,0)</f>
        <v>245</v>
      </c>
      <c r="F132" s="5">
        <f>ROUND(IF($A$109="Alimentation, boissons et tabacs",VLOOKUP($A132,OUTIL!$E:$J,F$1,FALSE),IF($A$109="Demi produits",VLOOKUP($A132,OUTIL!$M:$R,F$1,FALSE),IF($A$109="Energie  et  lubrifiants",VLOOKUP($A132,OUTIL!$U:$Z,F$1,FALSE),IF($A$109="Or industriel",VLOOKUP($A132,OUTIL!$AC:$AH,F$1,FALSE),IF($A$109="Produits bruts d'origine animale et vegetale",VLOOKUP($A132,OUTIL!$AK:$AP,F$1,FALSE),IF($A$109="Produits bruts d'origine minerale",VLOOKUP($A132,OUTIL!$AS:$AX,F$1,FALSE),IF($A$109="Produits finis de consommation",VLOOKUP($A132,OUTIL!$BA:$BF,F$1,FALSE),IF($A$109="Produits finis d'equipement agricole",VLOOKUP($A132,OUTIL!$BI:$BN,F$1,FALSE),IF($A$109="Produits finis d'equipement industriel",VLOOKUP($A132,OUTIL!$BQ:$BV,F$1,FALSE),"Ahmadovitch")))))))))/1000,0)</f>
        <v>41045</v>
      </c>
      <c r="J132" s="4"/>
      <c r="K132" s="4"/>
      <c r="L132" s="4"/>
      <c r="M132" s="4"/>
    </row>
    <row r="133" spans="1:13" ht="16.5" x14ac:dyDescent="0.3">
      <c r="A133">
        <v>24</v>
      </c>
      <c r="B133" s="5" t="str">
        <f>IF($A$109="Alimentation, boissons et tabacs",VLOOKUP(VLOOKUP($A133,OUTIL!$E:$J,B$1,FALSE),REF!$K:$L,2,FALSE),IF($A$109="Demi produits",VLOOKUP(VLOOKUP($A133,OUTIL!$M:$R,B$1,FALSE),REF!$N:$O,2,FALSE),IF($A$109="Energie  et  lubrifiants",VLOOKUP(VLOOKUP($A133,OUTIL!$U:$Z,B$1,FALSE),REF!$Z:$AA,2,FALSE),IF($A$109="Or industriel",VLOOKUP(VLOOKUP($A133,OUTIL!$AC:$AH,B$1,FALSE),REF!$AC:$AD,2,FALSE),IF($A$109="Produits bruts d'origine animale et vegetale",VLOOKUP(VLOOKUP($A133,OUTIL!$AK:$AP,B$1,FALSE),REF!$Q:$R,2,FALSE),IF($A$109="Produits bruts d'origine minerale",VLOOKUP(VLOOKUP($A133,OUTIL!$AS:$AX,B$1,FALSE),REF!$AF:$AG,2,FALSE),IF($A$109="Produits finis de consommation",VLOOKUP(VLOOKUP($A133,OUTIL!$BA:$BF,B$1,FALSE),REF!$T:$U,2,FALSE),IF($A$109="Produits finis d'equipement agricole",VLOOKUP(VLOOKUP($A133,OUTIL!$BI:$BN,B$1,FALSE),REF!$AI:$AJ,2,FALSE),IF($A$109="Produits finis d'equipement industriel",VLOOKUP(VLOOKUP($A133,OUTIL!$BQ:$BV,B$1,FALSE),REF!$W:$X,2,FALSE),"Ahmadovitch")))))))))</f>
        <v>Outils de métier</v>
      </c>
      <c r="C133" s="5">
        <f>ROUND(IF($A$109="Alimentation, boissons et tabacs",VLOOKUP($A133,OUTIL!$E:$J,C$1,FALSE),IF($A$109="Demi produits",VLOOKUP($A133,OUTIL!$M:$R,C$1,FALSE),IF($A$109="Energie  et  lubrifiants",VLOOKUP($A133,OUTIL!$U:$Z,C$1,FALSE),IF($A$109="Or industriel",VLOOKUP($A133,OUTIL!$AC:$AH,C$1,FALSE),IF($A$109="Produits bruts d'origine animale et vegetale",VLOOKUP($A133,OUTIL!$AK:$AP,C$1,FALSE),IF($A$109="Produits bruts d'origine minerale",VLOOKUP($A133,OUTIL!$AS:$AX,C$1,FALSE),IF($A$109="Produits finis de consommation",VLOOKUP($A133,OUTIL!$BA:$BF,C$1,FALSE),IF($A$109="Produits finis d'equipement agricole",VLOOKUP($A133,OUTIL!$BI:$BN,C$1,FALSE),IF($A$109="Produits finis d'equipement industriel",VLOOKUP($A133,OUTIL!$BQ:$BV,C$1,FALSE),"Ahmadovitch")))))))))/1000,0)</f>
        <v>598</v>
      </c>
      <c r="D133" s="5">
        <f>ROUND(IF($A$109="Alimentation, boissons et tabacs",VLOOKUP($A133,OUTIL!$E:$J,D$1,FALSE),IF($A$109="Demi produits",VLOOKUP($A133,OUTIL!$M:$R,D$1,FALSE),IF($A$109="Energie  et  lubrifiants",VLOOKUP($A133,OUTIL!$U:$Z,D$1,FALSE),IF($A$109="Or industriel",VLOOKUP($A133,OUTIL!$AC:$AH,D$1,FALSE),IF($A$109="Produits bruts d'origine animale et vegetale",VLOOKUP($A133,OUTIL!$AK:$AP,D$1,FALSE),IF($A$109="Produits bruts d'origine minerale",VLOOKUP($A133,OUTIL!$AS:$AX,D$1,FALSE),IF($A$109="Produits finis de consommation",VLOOKUP($A133,OUTIL!$BA:$BF,D$1,FALSE),IF($A$109="Produits finis d'equipement agricole",VLOOKUP($A133,OUTIL!$BI:$BN,D$1,FALSE),IF($A$109="Produits finis d'equipement industriel",VLOOKUP($A133,OUTIL!$BQ:$BV,D$1,FALSE),"Ahmadovitch")))))))))/1000,0)</f>
        <v>38236</v>
      </c>
      <c r="E133" s="5">
        <f>ROUND(IF($A$109="Alimentation, boissons et tabacs",VLOOKUP($A133,OUTIL!$E:$J,E$1,FALSE),IF($A$109="Demi produits",VLOOKUP($A133,OUTIL!$M:$R,E$1,FALSE),IF($A$109="Energie  et  lubrifiants",VLOOKUP($A133,OUTIL!$U:$Z,E$1,FALSE),IF($A$109="Or industriel",VLOOKUP($A133,OUTIL!$AC:$AH,E$1,FALSE),IF($A$109="Produits bruts d'origine animale et vegetale",VLOOKUP($A133,OUTIL!$AK:$AP,E$1,FALSE),IF($A$109="Produits bruts d'origine minerale",VLOOKUP($A133,OUTIL!$AS:$AX,E$1,FALSE),IF($A$109="Produits finis de consommation",VLOOKUP($A133,OUTIL!$BA:$BF,E$1,FALSE),IF($A$109="Produits finis d'equipement agricole",VLOOKUP($A133,OUTIL!$BI:$BN,E$1,FALSE),IF($A$109="Produits finis d'equipement industriel",VLOOKUP($A133,OUTIL!$BQ:$BV,E$1,FALSE),"Ahmadovitch")))))))))/1000,0)</f>
        <v>109</v>
      </c>
      <c r="F133" s="5">
        <f>ROUND(IF($A$109="Alimentation, boissons et tabacs",VLOOKUP($A133,OUTIL!$E:$J,F$1,FALSE),IF($A$109="Demi produits",VLOOKUP($A133,OUTIL!$M:$R,F$1,FALSE),IF($A$109="Energie  et  lubrifiants",VLOOKUP($A133,OUTIL!$U:$Z,F$1,FALSE),IF($A$109="Or industriel",VLOOKUP($A133,OUTIL!$AC:$AH,F$1,FALSE),IF($A$109="Produits bruts d'origine animale et vegetale",VLOOKUP($A133,OUTIL!$AK:$AP,F$1,FALSE),IF($A$109="Produits bruts d'origine minerale",VLOOKUP($A133,OUTIL!$AS:$AX,F$1,FALSE),IF($A$109="Produits finis de consommation",VLOOKUP($A133,OUTIL!$BA:$BF,F$1,FALSE),IF($A$109="Produits finis d'equipement agricole",VLOOKUP($A133,OUTIL!$BI:$BN,F$1,FALSE),IF($A$109="Produits finis d'equipement industriel",VLOOKUP($A133,OUTIL!$BQ:$BV,F$1,FALSE),"Ahmadovitch")))))))))/1000,0)</f>
        <v>15239</v>
      </c>
      <c r="G133" s="4"/>
      <c r="H133" s="4"/>
      <c r="I133" s="4"/>
      <c r="J133" s="4"/>
      <c r="K133" s="4"/>
      <c r="L133" s="4"/>
      <c r="M133" s="4"/>
    </row>
    <row r="134" spans="1:13" ht="16.5" x14ac:dyDescent="0.3">
      <c r="A134">
        <v>25</v>
      </c>
      <c r="B134" s="5" t="str">
        <f>IF($A$109="Alimentation, boissons et tabacs",VLOOKUP(VLOOKUP($A134,OUTIL!$E:$J,B$1,FALSE),REF!$K:$L,2,FALSE),IF($A$109="Demi produits",VLOOKUP(VLOOKUP($A134,OUTIL!$M:$R,B$1,FALSE),REF!$N:$O,2,FALSE),IF($A$109="Energie  et  lubrifiants",VLOOKUP(VLOOKUP($A134,OUTIL!$U:$Z,B$1,FALSE),REF!$Z:$AA,2,FALSE),IF($A$109="Or industriel",VLOOKUP(VLOOKUP($A134,OUTIL!$AC:$AH,B$1,FALSE),REF!$AC:$AD,2,FALSE),IF($A$109="Produits bruts d'origine animale et vegetale",VLOOKUP(VLOOKUP($A134,OUTIL!$AK:$AP,B$1,FALSE),REF!$Q:$R,2,FALSE),IF($A$109="Produits bruts d'origine minerale",VLOOKUP(VLOOKUP($A134,OUTIL!$AS:$AX,B$1,FALSE),REF!$AF:$AG,2,FALSE),IF($A$109="Produits finis de consommation",VLOOKUP(VLOOKUP($A134,OUTIL!$BA:$BF,B$1,FALSE),REF!$T:$U,2,FALSE),IF($A$109="Produits finis d'equipement agricole",VLOOKUP(VLOOKUP($A134,OUTIL!$BI:$BN,B$1,FALSE),REF!$AI:$AJ,2,FALSE),IF($A$109="Produits finis d'equipement industriel",VLOOKUP(VLOOKUP($A134,OUTIL!$BQ:$BV,B$1,FALSE),REF!$W:$X,2,FALSE),"Ahmadovitch")))))))))</f>
        <v>Sous systèmes électroniques</v>
      </c>
      <c r="C134" s="5">
        <f>ROUND(IF($A$109="Alimentation, boissons et tabacs",VLOOKUP($A134,OUTIL!$E:$J,C$1,FALSE),IF($A$109="Demi produits",VLOOKUP($A134,OUTIL!$M:$R,C$1,FALSE),IF($A$109="Energie  et  lubrifiants",VLOOKUP($A134,OUTIL!$U:$Z,C$1,FALSE),IF($A$109="Or industriel",VLOOKUP($A134,OUTIL!$AC:$AH,C$1,FALSE),IF($A$109="Produits bruts d'origine animale et vegetale",VLOOKUP($A134,OUTIL!$AK:$AP,C$1,FALSE),IF($A$109="Produits bruts d'origine minerale",VLOOKUP($A134,OUTIL!$AS:$AX,C$1,FALSE),IF($A$109="Produits finis de consommation",VLOOKUP($A134,OUTIL!$BA:$BF,C$1,FALSE),IF($A$109="Produits finis d'equipement agricole",VLOOKUP($A134,OUTIL!$BI:$BN,C$1,FALSE),IF($A$109="Produits finis d'equipement industriel",VLOOKUP($A134,OUTIL!$BQ:$BV,C$1,FALSE),"Ahmadovitch")))))))))/1000,0)</f>
        <v>19</v>
      </c>
      <c r="D134" s="5">
        <f>ROUND(IF($A$109="Alimentation, boissons et tabacs",VLOOKUP($A134,OUTIL!$E:$J,D$1,FALSE),IF($A$109="Demi produits",VLOOKUP($A134,OUTIL!$M:$R,D$1,FALSE),IF($A$109="Energie  et  lubrifiants",VLOOKUP($A134,OUTIL!$U:$Z,D$1,FALSE),IF($A$109="Or industriel",VLOOKUP($A134,OUTIL!$AC:$AH,D$1,FALSE),IF($A$109="Produits bruts d'origine animale et vegetale",VLOOKUP($A134,OUTIL!$AK:$AP,D$1,FALSE),IF($A$109="Produits bruts d'origine minerale",VLOOKUP($A134,OUTIL!$AS:$AX,D$1,FALSE),IF($A$109="Produits finis de consommation",VLOOKUP($A134,OUTIL!$BA:$BF,D$1,FALSE),IF($A$109="Produits finis d'equipement agricole",VLOOKUP($A134,OUTIL!$BI:$BN,D$1,FALSE),IF($A$109="Produits finis d'equipement industriel",VLOOKUP($A134,OUTIL!$BQ:$BV,D$1,FALSE),"Ahmadovitch")))))))))/1000,0)</f>
        <v>36486</v>
      </c>
      <c r="E134" s="5">
        <f>ROUND(IF($A$109="Alimentation, boissons et tabacs",VLOOKUP($A134,OUTIL!$E:$J,E$1,FALSE),IF($A$109="Demi produits",VLOOKUP($A134,OUTIL!$M:$R,E$1,FALSE),IF($A$109="Energie  et  lubrifiants",VLOOKUP($A134,OUTIL!$U:$Z,E$1,FALSE),IF($A$109="Or industriel",VLOOKUP($A134,OUTIL!$AC:$AH,E$1,FALSE),IF($A$109="Produits bruts d'origine animale et vegetale",VLOOKUP($A134,OUTIL!$AK:$AP,E$1,FALSE),IF($A$109="Produits bruts d'origine minerale",VLOOKUP($A134,OUTIL!$AS:$AX,E$1,FALSE),IF($A$109="Produits finis de consommation",VLOOKUP($A134,OUTIL!$BA:$BF,E$1,FALSE),IF($A$109="Produits finis d'equipement agricole",VLOOKUP($A134,OUTIL!$BI:$BN,E$1,FALSE),IF($A$109="Produits finis d'equipement industriel",VLOOKUP($A134,OUTIL!$BQ:$BV,E$1,FALSE),"Ahmadovitch")))))))))/1000,0)</f>
        <v>17</v>
      </c>
      <c r="F134" s="5">
        <f>ROUND(IF($A$109="Alimentation, boissons et tabacs",VLOOKUP($A134,OUTIL!$E:$J,F$1,FALSE),IF($A$109="Demi produits",VLOOKUP($A134,OUTIL!$M:$R,F$1,FALSE),IF($A$109="Energie  et  lubrifiants",VLOOKUP($A134,OUTIL!$U:$Z,F$1,FALSE),IF($A$109="Or industriel",VLOOKUP($A134,OUTIL!$AC:$AH,F$1,FALSE),IF($A$109="Produits bruts d'origine animale et vegetale",VLOOKUP($A134,OUTIL!$AK:$AP,F$1,FALSE),IF($A$109="Produits bruts d'origine minerale",VLOOKUP($A134,OUTIL!$AS:$AX,F$1,FALSE),IF($A$109="Produits finis de consommation",VLOOKUP($A134,OUTIL!$BA:$BF,F$1,FALSE),IF($A$109="Produits finis d'equipement agricole",VLOOKUP($A134,OUTIL!$BI:$BN,F$1,FALSE),IF($A$109="Produits finis d'equipement industriel",VLOOKUP($A134,OUTIL!$BQ:$BV,F$1,FALSE),"Ahmadovitch")))))))))/1000,0)</f>
        <v>28853</v>
      </c>
      <c r="J134" s="4"/>
      <c r="K134" s="4"/>
      <c r="L134" s="4"/>
      <c r="M134" s="4"/>
    </row>
    <row r="135" spans="1:13" ht="16.5" x14ac:dyDescent="0.3">
      <c r="A135">
        <v>26</v>
      </c>
      <c r="B135" s="5" t="str">
        <f>IF($A$109="Alimentation, boissons et tabacs",VLOOKUP(VLOOKUP($A135,OUTIL!$E:$J,B$1,FALSE),REF!$K:$L,2,FALSE),IF($A$109="Demi produits",VLOOKUP(VLOOKUP($A135,OUTIL!$M:$R,B$1,FALSE),REF!$N:$O,2,FALSE),IF($A$109="Energie  et  lubrifiants",VLOOKUP(VLOOKUP($A135,OUTIL!$U:$Z,B$1,FALSE),REF!$Z:$AA,2,FALSE),IF($A$109="Or industriel",VLOOKUP(VLOOKUP($A135,OUTIL!$AC:$AH,B$1,FALSE),REF!$AC:$AD,2,FALSE),IF($A$109="Produits bruts d'origine animale et vegetale",VLOOKUP(VLOOKUP($A135,OUTIL!$AK:$AP,B$1,FALSE),REF!$Q:$R,2,FALSE),IF($A$109="Produits bruts d'origine minerale",VLOOKUP(VLOOKUP($A135,OUTIL!$AS:$AX,B$1,FALSE),REF!$AF:$AG,2,FALSE),IF($A$109="Produits finis de consommation",VLOOKUP(VLOOKUP($A135,OUTIL!$BA:$BF,B$1,FALSE),REF!$T:$U,2,FALSE),IF($A$109="Produits finis d'equipement agricole",VLOOKUP(VLOOKUP($A135,OUTIL!$BI:$BN,B$1,FALSE),REF!$AI:$AJ,2,FALSE),IF($A$109="Produits finis d'equipement industriel",VLOOKUP(VLOOKUP($A135,OUTIL!$BQ:$BV,B$1,FALSE),REF!$W:$X,2,FALSE),"Ahmadovitch")))))))))</f>
        <v>Moules, modèles et plaques de fond pour moules</v>
      </c>
      <c r="C135" s="5">
        <f>ROUND(IF($A$109="Alimentation, boissons et tabacs",VLOOKUP($A135,OUTIL!$E:$J,C$1,FALSE),IF($A$109="Demi produits",VLOOKUP($A135,OUTIL!$M:$R,C$1,FALSE),IF($A$109="Energie  et  lubrifiants",VLOOKUP($A135,OUTIL!$U:$Z,C$1,FALSE),IF($A$109="Or industriel",VLOOKUP($A135,OUTIL!$AC:$AH,C$1,FALSE),IF($A$109="Produits bruts d'origine animale et vegetale",VLOOKUP($A135,OUTIL!$AK:$AP,C$1,FALSE),IF($A$109="Produits bruts d'origine minerale",VLOOKUP($A135,OUTIL!$AS:$AX,C$1,FALSE),IF($A$109="Produits finis de consommation",VLOOKUP($A135,OUTIL!$BA:$BF,C$1,FALSE),IF($A$109="Produits finis d'equipement agricole",VLOOKUP($A135,OUTIL!$BI:$BN,C$1,FALSE),IF($A$109="Produits finis d'equipement industriel",VLOOKUP($A135,OUTIL!$BQ:$BV,C$1,FALSE),"Ahmadovitch")))))))))/1000,0)</f>
        <v>317</v>
      </c>
      <c r="D135" s="5">
        <f>ROUND(IF($A$109="Alimentation, boissons et tabacs",VLOOKUP($A135,OUTIL!$E:$J,D$1,FALSE),IF($A$109="Demi produits",VLOOKUP($A135,OUTIL!$M:$R,D$1,FALSE),IF($A$109="Energie  et  lubrifiants",VLOOKUP($A135,OUTIL!$U:$Z,D$1,FALSE),IF($A$109="Or industriel",VLOOKUP($A135,OUTIL!$AC:$AH,D$1,FALSE),IF($A$109="Produits bruts d'origine animale et vegetale",VLOOKUP($A135,OUTIL!$AK:$AP,D$1,FALSE),IF($A$109="Produits bruts d'origine minerale",VLOOKUP($A135,OUTIL!$AS:$AX,D$1,FALSE),IF($A$109="Produits finis de consommation",VLOOKUP($A135,OUTIL!$BA:$BF,D$1,FALSE),IF($A$109="Produits finis d'equipement agricole",VLOOKUP($A135,OUTIL!$BI:$BN,D$1,FALSE),IF($A$109="Produits finis d'equipement industriel",VLOOKUP($A135,OUTIL!$BQ:$BV,D$1,FALSE),"Ahmadovitch")))))))))/1000,0)</f>
        <v>35913</v>
      </c>
      <c r="E135" s="5">
        <f>ROUND(IF($A$109="Alimentation, boissons et tabacs",VLOOKUP($A135,OUTIL!$E:$J,E$1,FALSE),IF($A$109="Demi produits",VLOOKUP($A135,OUTIL!$M:$R,E$1,FALSE),IF($A$109="Energie  et  lubrifiants",VLOOKUP($A135,OUTIL!$U:$Z,E$1,FALSE),IF($A$109="Or industriel",VLOOKUP($A135,OUTIL!$AC:$AH,E$1,FALSE),IF($A$109="Produits bruts d'origine animale et vegetale",VLOOKUP($A135,OUTIL!$AK:$AP,E$1,FALSE),IF($A$109="Produits bruts d'origine minerale",VLOOKUP($A135,OUTIL!$AS:$AX,E$1,FALSE),IF($A$109="Produits finis de consommation",VLOOKUP($A135,OUTIL!$BA:$BF,E$1,FALSE),IF($A$109="Produits finis d'equipement agricole",VLOOKUP($A135,OUTIL!$BI:$BN,E$1,FALSE),IF($A$109="Produits finis d'equipement industriel",VLOOKUP($A135,OUTIL!$BQ:$BV,E$1,FALSE),"Ahmadovitch")))))))))/1000,0)</f>
        <v>262</v>
      </c>
      <c r="F135" s="5">
        <f>ROUND(IF($A$109="Alimentation, boissons et tabacs",VLOOKUP($A135,OUTIL!$E:$J,F$1,FALSE),IF($A$109="Demi produits",VLOOKUP($A135,OUTIL!$M:$R,F$1,FALSE),IF($A$109="Energie  et  lubrifiants",VLOOKUP($A135,OUTIL!$U:$Z,F$1,FALSE),IF($A$109="Or industriel",VLOOKUP($A135,OUTIL!$AC:$AH,F$1,FALSE),IF($A$109="Produits bruts d'origine animale et vegetale",VLOOKUP($A135,OUTIL!$AK:$AP,F$1,FALSE),IF($A$109="Produits bruts d'origine minerale",VLOOKUP($A135,OUTIL!$AS:$AX,F$1,FALSE),IF($A$109="Produits finis de consommation",VLOOKUP($A135,OUTIL!$BA:$BF,F$1,FALSE),IF($A$109="Produits finis d'equipement agricole",VLOOKUP($A135,OUTIL!$BI:$BN,F$1,FALSE),IF($A$109="Produits finis d'equipement industriel",VLOOKUP($A135,OUTIL!$BQ:$BV,F$1,FALSE),"Ahmadovitch")))))))))/1000,0)</f>
        <v>25791</v>
      </c>
      <c r="J135" s="4"/>
      <c r="K135" s="4"/>
      <c r="L135" s="4"/>
      <c r="M135" s="4"/>
    </row>
    <row r="136" spans="1:13" ht="16.5" x14ac:dyDescent="0.3">
      <c r="A136">
        <v>27</v>
      </c>
      <c r="B136" s="5" t="str">
        <f>IF($A$109="Alimentation, boissons et tabacs",VLOOKUP(VLOOKUP($A136,OUTIL!$E:$J,B$1,FALSE),REF!$K:$L,2,FALSE),IF($A$109="Demi produits",VLOOKUP(VLOOKUP($A136,OUTIL!$M:$R,B$1,FALSE),REF!$N:$O,2,FALSE),IF($A$109="Energie  et  lubrifiants",VLOOKUP(VLOOKUP($A136,OUTIL!$U:$Z,B$1,FALSE),REF!$Z:$AA,2,FALSE),IF($A$109="Or industriel",VLOOKUP(VLOOKUP($A136,OUTIL!$AC:$AH,B$1,FALSE),REF!$AC:$AD,2,FALSE),IF($A$109="Produits bruts d'origine animale et vegetale",VLOOKUP(VLOOKUP($A136,OUTIL!$AK:$AP,B$1,FALSE),REF!$Q:$R,2,FALSE),IF($A$109="Produits bruts d'origine minerale",VLOOKUP(VLOOKUP($A136,OUTIL!$AS:$AX,B$1,FALSE),REF!$AF:$AG,2,FALSE),IF($A$109="Produits finis de consommation",VLOOKUP(VLOOKUP($A136,OUTIL!$BA:$BF,B$1,FALSE),REF!$T:$U,2,FALSE),IF($A$109="Produits finis d'equipement agricole",VLOOKUP(VLOOKUP($A136,OUTIL!$BI:$BN,B$1,FALSE),REF!$AI:$AJ,2,FALSE),IF($A$109="Produits finis d'equipement industriel",VLOOKUP(VLOOKUP($A136,OUTIL!$BQ:$BV,B$1,FALSE),REF!$W:$X,2,FALSE),"Ahmadovitch")))))))))</f>
        <v>Piles, batteries de piles et acumulateurs électriques</v>
      </c>
      <c r="C136" s="5">
        <f>ROUND(IF($A$109="Alimentation, boissons et tabacs",VLOOKUP($A136,OUTIL!$E:$J,C$1,FALSE),IF($A$109="Demi produits",VLOOKUP($A136,OUTIL!$M:$R,C$1,FALSE),IF($A$109="Energie  et  lubrifiants",VLOOKUP($A136,OUTIL!$U:$Z,C$1,FALSE),IF($A$109="Or industriel",VLOOKUP($A136,OUTIL!$AC:$AH,C$1,FALSE),IF($A$109="Produits bruts d'origine animale et vegetale",VLOOKUP($A136,OUTIL!$AK:$AP,C$1,FALSE),IF($A$109="Produits bruts d'origine minerale",VLOOKUP($A136,OUTIL!$AS:$AX,C$1,FALSE),IF($A$109="Produits finis de consommation",VLOOKUP($A136,OUTIL!$BA:$BF,C$1,FALSE),IF($A$109="Produits finis d'equipement agricole",VLOOKUP($A136,OUTIL!$BI:$BN,C$1,FALSE),IF($A$109="Produits finis d'equipement industriel",VLOOKUP($A136,OUTIL!$BQ:$BV,C$1,FALSE),"Ahmadovitch")))))))))/1000,0)</f>
        <v>1242</v>
      </c>
      <c r="D136" s="5">
        <f>ROUND(IF($A$109="Alimentation, boissons et tabacs",VLOOKUP($A136,OUTIL!$E:$J,D$1,FALSE),IF($A$109="Demi produits",VLOOKUP($A136,OUTIL!$M:$R,D$1,FALSE),IF($A$109="Energie  et  lubrifiants",VLOOKUP($A136,OUTIL!$U:$Z,D$1,FALSE),IF($A$109="Or industriel",VLOOKUP($A136,OUTIL!$AC:$AH,D$1,FALSE),IF($A$109="Produits bruts d'origine animale et vegetale",VLOOKUP($A136,OUTIL!$AK:$AP,D$1,FALSE),IF($A$109="Produits bruts d'origine minerale",VLOOKUP($A136,OUTIL!$AS:$AX,D$1,FALSE),IF($A$109="Produits finis de consommation",VLOOKUP($A136,OUTIL!$BA:$BF,D$1,FALSE),IF($A$109="Produits finis d'equipement agricole",VLOOKUP($A136,OUTIL!$BI:$BN,D$1,FALSE),IF($A$109="Produits finis d'equipement industriel",VLOOKUP($A136,OUTIL!$BQ:$BV,D$1,FALSE),"Ahmadovitch")))))))))/1000,0)</f>
        <v>34822</v>
      </c>
      <c r="E136" s="5">
        <f>ROUND(IF($A$109="Alimentation, boissons et tabacs",VLOOKUP($A136,OUTIL!$E:$J,E$1,FALSE),IF($A$109="Demi produits",VLOOKUP($A136,OUTIL!$M:$R,E$1,FALSE),IF($A$109="Energie  et  lubrifiants",VLOOKUP($A136,OUTIL!$U:$Z,E$1,FALSE),IF($A$109="Or industriel",VLOOKUP($A136,OUTIL!$AC:$AH,E$1,FALSE),IF($A$109="Produits bruts d'origine animale et vegetale",VLOOKUP($A136,OUTIL!$AK:$AP,E$1,FALSE),IF($A$109="Produits bruts d'origine minerale",VLOOKUP($A136,OUTIL!$AS:$AX,E$1,FALSE),IF($A$109="Produits finis de consommation",VLOOKUP($A136,OUTIL!$BA:$BF,E$1,FALSE),IF($A$109="Produits finis d'equipement agricole",VLOOKUP($A136,OUTIL!$BI:$BN,E$1,FALSE),IF($A$109="Produits finis d'equipement industriel",VLOOKUP($A136,OUTIL!$BQ:$BV,E$1,FALSE),"Ahmadovitch")))))))))/1000,0)</f>
        <v>1407</v>
      </c>
      <c r="F136" s="5">
        <f>ROUND(IF($A$109="Alimentation, boissons et tabacs",VLOOKUP($A136,OUTIL!$E:$J,F$1,FALSE),IF($A$109="Demi produits",VLOOKUP($A136,OUTIL!$M:$R,F$1,FALSE),IF($A$109="Energie  et  lubrifiants",VLOOKUP($A136,OUTIL!$U:$Z,F$1,FALSE),IF($A$109="Or industriel",VLOOKUP($A136,OUTIL!$AC:$AH,F$1,FALSE),IF($A$109="Produits bruts d'origine animale et vegetale",VLOOKUP($A136,OUTIL!$AK:$AP,F$1,FALSE),IF($A$109="Produits bruts d'origine minerale",VLOOKUP($A136,OUTIL!$AS:$AX,F$1,FALSE),IF($A$109="Produits finis de consommation",VLOOKUP($A136,OUTIL!$BA:$BF,F$1,FALSE),IF($A$109="Produits finis d'equipement agricole",VLOOKUP($A136,OUTIL!$BI:$BN,F$1,FALSE),IF($A$109="Produits finis d'equipement industriel",VLOOKUP($A136,OUTIL!$BQ:$BV,F$1,FALSE),"Ahmadovitch")))))))))/1000,0)</f>
        <v>40895</v>
      </c>
      <c r="J136" s="4"/>
      <c r="K136" s="4"/>
      <c r="L136" s="4"/>
      <c r="M136" s="4"/>
    </row>
    <row r="137" spans="1:13" ht="16.5" x14ac:dyDescent="0.3">
      <c r="A137">
        <v>28</v>
      </c>
      <c r="B137" s="5" t="str">
        <f>IF($A$109="Alimentation, boissons et tabacs",VLOOKUP(VLOOKUP($A137,OUTIL!$E:$J,B$1,FALSE),REF!$K:$L,2,FALSE),IF($A$109="Demi produits",VLOOKUP(VLOOKUP($A137,OUTIL!$M:$R,B$1,FALSE),REF!$N:$O,2,FALSE),IF($A$109="Energie  et  lubrifiants",VLOOKUP(VLOOKUP($A137,OUTIL!$U:$Z,B$1,FALSE),REF!$Z:$AA,2,FALSE),IF($A$109="Or industriel",VLOOKUP(VLOOKUP($A137,OUTIL!$AC:$AH,B$1,FALSE),REF!$AC:$AD,2,FALSE),IF($A$109="Produits bruts d'origine animale et vegetale",VLOOKUP(VLOOKUP($A137,OUTIL!$AK:$AP,B$1,FALSE),REF!$Q:$R,2,FALSE),IF($A$109="Produits bruts d'origine minerale",VLOOKUP(VLOOKUP($A137,OUTIL!$AS:$AX,B$1,FALSE),REF!$AF:$AG,2,FALSE),IF($A$109="Produits finis de consommation",VLOOKUP(VLOOKUP($A137,OUTIL!$BA:$BF,B$1,FALSE),REF!$T:$U,2,FALSE),IF($A$109="Produits finis d'equipement agricole",VLOOKUP(VLOOKUP($A137,OUTIL!$BI:$BN,B$1,FALSE),REF!$AI:$AJ,2,FALSE),IF($A$109="Produits finis d'equipement industriel",VLOOKUP(VLOOKUP($A137,OUTIL!$BQ:$BV,B$1,FALSE),REF!$W:$X,2,FALSE),"Ahmadovitch")))))))))</f>
        <v>Appareils de réception, enregistrement ou reproduction du son et de l'image</v>
      </c>
      <c r="C137" s="5">
        <f>ROUND(IF($A$109="Alimentation, boissons et tabacs",VLOOKUP($A137,OUTIL!$E:$J,C$1,FALSE),IF($A$109="Demi produits",VLOOKUP($A137,OUTIL!$M:$R,C$1,FALSE),IF($A$109="Energie  et  lubrifiants",VLOOKUP($A137,OUTIL!$U:$Z,C$1,FALSE),IF($A$109="Or industriel",VLOOKUP($A137,OUTIL!$AC:$AH,C$1,FALSE),IF($A$109="Produits bruts d'origine animale et vegetale",VLOOKUP($A137,OUTIL!$AK:$AP,C$1,FALSE),IF($A$109="Produits bruts d'origine minerale",VLOOKUP($A137,OUTIL!$AS:$AX,C$1,FALSE),IF($A$109="Produits finis de consommation",VLOOKUP($A137,OUTIL!$BA:$BF,C$1,FALSE),IF($A$109="Produits finis d'equipement agricole",VLOOKUP($A137,OUTIL!$BI:$BN,C$1,FALSE),IF($A$109="Produits finis d'equipement industriel",VLOOKUP($A137,OUTIL!$BQ:$BV,C$1,FALSE),"Ahmadovitch")))))))))/1000,0)</f>
        <v>10</v>
      </c>
      <c r="D137" s="5">
        <f>ROUND(IF($A$109="Alimentation, boissons et tabacs",VLOOKUP($A137,OUTIL!$E:$J,D$1,FALSE),IF($A$109="Demi produits",VLOOKUP($A137,OUTIL!$M:$R,D$1,FALSE),IF($A$109="Energie  et  lubrifiants",VLOOKUP($A137,OUTIL!$U:$Z,D$1,FALSE),IF($A$109="Or industriel",VLOOKUP($A137,OUTIL!$AC:$AH,D$1,FALSE),IF($A$109="Produits bruts d'origine animale et vegetale",VLOOKUP($A137,OUTIL!$AK:$AP,D$1,FALSE),IF($A$109="Produits bruts d'origine minerale",VLOOKUP($A137,OUTIL!$AS:$AX,D$1,FALSE),IF($A$109="Produits finis de consommation",VLOOKUP($A137,OUTIL!$BA:$BF,D$1,FALSE),IF($A$109="Produits finis d'equipement agricole",VLOOKUP($A137,OUTIL!$BI:$BN,D$1,FALSE),IF($A$109="Produits finis d'equipement industriel",VLOOKUP($A137,OUTIL!$BQ:$BV,D$1,FALSE),"Ahmadovitch")))))))))/1000,0)</f>
        <v>31500</v>
      </c>
      <c r="E137" s="5">
        <f>ROUND(IF($A$109="Alimentation, boissons et tabacs",VLOOKUP($A137,OUTIL!$E:$J,E$1,FALSE),IF($A$109="Demi produits",VLOOKUP($A137,OUTIL!$M:$R,E$1,FALSE),IF($A$109="Energie  et  lubrifiants",VLOOKUP($A137,OUTIL!$U:$Z,E$1,FALSE),IF($A$109="Or industriel",VLOOKUP($A137,OUTIL!$AC:$AH,E$1,FALSE),IF($A$109="Produits bruts d'origine animale et vegetale",VLOOKUP($A137,OUTIL!$AK:$AP,E$1,FALSE),IF($A$109="Produits bruts d'origine minerale",VLOOKUP($A137,OUTIL!$AS:$AX,E$1,FALSE),IF($A$109="Produits finis de consommation",VLOOKUP($A137,OUTIL!$BA:$BF,E$1,FALSE),IF($A$109="Produits finis d'equipement agricole",VLOOKUP($A137,OUTIL!$BI:$BN,E$1,FALSE),IF($A$109="Produits finis d'equipement industriel",VLOOKUP($A137,OUTIL!$BQ:$BV,E$1,FALSE),"Ahmadovitch")))))))))/1000,0)</f>
        <v>7</v>
      </c>
      <c r="F137" s="5">
        <f>ROUND(IF($A$109="Alimentation, boissons et tabacs",VLOOKUP($A137,OUTIL!$E:$J,F$1,FALSE),IF($A$109="Demi produits",VLOOKUP($A137,OUTIL!$M:$R,F$1,FALSE),IF($A$109="Energie  et  lubrifiants",VLOOKUP($A137,OUTIL!$U:$Z,F$1,FALSE),IF($A$109="Or industriel",VLOOKUP($A137,OUTIL!$AC:$AH,F$1,FALSE),IF($A$109="Produits bruts d'origine animale et vegetale",VLOOKUP($A137,OUTIL!$AK:$AP,F$1,FALSE),IF($A$109="Produits bruts d'origine minerale",VLOOKUP($A137,OUTIL!$AS:$AX,F$1,FALSE),IF($A$109="Produits finis de consommation",VLOOKUP($A137,OUTIL!$BA:$BF,F$1,FALSE),IF($A$109="Produits finis d'equipement agricole",VLOOKUP($A137,OUTIL!$BI:$BN,F$1,FALSE),IF($A$109="Produits finis d'equipement industriel",VLOOKUP($A137,OUTIL!$BQ:$BV,F$1,FALSE),"Ahmadovitch")))))))))/1000,0)</f>
        <v>27888</v>
      </c>
      <c r="G137" s="4"/>
      <c r="H137" s="4"/>
      <c r="I137" s="4"/>
      <c r="J137" s="4"/>
      <c r="K137" s="4"/>
      <c r="L137" s="4"/>
      <c r="M137" s="4"/>
    </row>
    <row r="138" spans="1:13" ht="16.5" x14ac:dyDescent="0.3">
      <c r="A138">
        <v>29</v>
      </c>
      <c r="B138" s="5" t="str">
        <f>IF($A$109="Alimentation, boissons et tabacs",VLOOKUP(VLOOKUP($A138,OUTIL!$E:$J,B$1,FALSE),REF!$K:$L,2,FALSE),IF($A$109="Demi produits",VLOOKUP(VLOOKUP($A138,OUTIL!$M:$R,B$1,FALSE),REF!$N:$O,2,FALSE),IF($A$109="Energie  et  lubrifiants",VLOOKUP(VLOOKUP($A138,OUTIL!$U:$Z,B$1,FALSE),REF!$Z:$AA,2,FALSE),IF($A$109="Or industriel",VLOOKUP(VLOOKUP($A138,OUTIL!$AC:$AH,B$1,FALSE),REF!$AC:$AD,2,FALSE),IF($A$109="Produits bruts d'origine animale et vegetale",VLOOKUP(VLOOKUP($A138,OUTIL!$AK:$AP,B$1,FALSE),REF!$Q:$R,2,FALSE),IF($A$109="Produits bruts d'origine minerale",VLOOKUP(VLOOKUP($A138,OUTIL!$AS:$AX,B$1,FALSE),REF!$AF:$AG,2,FALSE),IF($A$109="Produits finis de consommation",VLOOKUP(VLOOKUP($A138,OUTIL!$BA:$BF,B$1,FALSE),REF!$T:$U,2,FALSE),IF($A$109="Produits finis d'equipement agricole",VLOOKUP(VLOOKUP($A138,OUTIL!$BI:$BN,B$1,FALSE),REF!$AI:$AJ,2,FALSE),IF($A$109="Produits finis d'equipement industriel",VLOOKUP(VLOOKUP($A138,OUTIL!$BQ:$BV,B$1,FALSE),REF!$W:$X,2,FALSE),"Ahmadovitch")))))))))</f>
        <v>Articles divers en caoutchouc</v>
      </c>
      <c r="C138" s="5">
        <f>ROUND(IF($A$109="Alimentation, boissons et tabacs",VLOOKUP($A138,OUTIL!$E:$J,C$1,FALSE),IF($A$109="Demi produits",VLOOKUP($A138,OUTIL!$M:$R,C$1,FALSE),IF($A$109="Energie  et  lubrifiants",VLOOKUP($A138,OUTIL!$U:$Z,C$1,FALSE),IF($A$109="Or industriel",VLOOKUP($A138,OUTIL!$AC:$AH,C$1,FALSE),IF($A$109="Produits bruts d'origine animale et vegetale",VLOOKUP($A138,OUTIL!$AK:$AP,C$1,FALSE),IF($A$109="Produits bruts d'origine minerale",VLOOKUP($A138,OUTIL!$AS:$AX,C$1,FALSE),IF($A$109="Produits finis de consommation",VLOOKUP($A138,OUTIL!$BA:$BF,C$1,FALSE),IF($A$109="Produits finis d'equipement agricole",VLOOKUP($A138,OUTIL!$BI:$BN,C$1,FALSE),IF($A$109="Produits finis d'equipement industriel",VLOOKUP($A138,OUTIL!$BQ:$BV,C$1,FALSE),"Ahmadovitch")))))))))/1000,0)</f>
        <v>265</v>
      </c>
      <c r="D138" s="5">
        <f>ROUND(IF($A$109="Alimentation, boissons et tabacs",VLOOKUP($A138,OUTIL!$E:$J,D$1,FALSE),IF($A$109="Demi produits",VLOOKUP($A138,OUTIL!$M:$R,D$1,FALSE),IF($A$109="Energie  et  lubrifiants",VLOOKUP($A138,OUTIL!$U:$Z,D$1,FALSE),IF($A$109="Or industriel",VLOOKUP($A138,OUTIL!$AC:$AH,D$1,FALSE),IF($A$109="Produits bruts d'origine animale et vegetale",VLOOKUP($A138,OUTIL!$AK:$AP,D$1,FALSE),IF($A$109="Produits bruts d'origine minerale",VLOOKUP($A138,OUTIL!$AS:$AX,D$1,FALSE),IF($A$109="Produits finis de consommation",VLOOKUP($A138,OUTIL!$BA:$BF,D$1,FALSE),IF($A$109="Produits finis d'equipement agricole",VLOOKUP($A138,OUTIL!$BI:$BN,D$1,FALSE),IF($A$109="Produits finis d'equipement industriel",VLOOKUP($A138,OUTIL!$BQ:$BV,D$1,FALSE),"Ahmadovitch")))))))))/1000,0)</f>
        <v>28506</v>
      </c>
      <c r="E138" s="5">
        <f>ROUND(IF($A$109="Alimentation, boissons et tabacs",VLOOKUP($A138,OUTIL!$E:$J,E$1,FALSE),IF($A$109="Demi produits",VLOOKUP($A138,OUTIL!$M:$R,E$1,FALSE),IF($A$109="Energie  et  lubrifiants",VLOOKUP($A138,OUTIL!$U:$Z,E$1,FALSE),IF($A$109="Or industriel",VLOOKUP($A138,OUTIL!$AC:$AH,E$1,FALSE),IF($A$109="Produits bruts d'origine animale et vegetale",VLOOKUP($A138,OUTIL!$AK:$AP,E$1,FALSE),IF($A$109="Produits bruts d'origine minerale",VLOOKUP($A138,OUTIL!$AS:$AX,E$1,FALSE),IF($A$109="Produits finis de consommation",VLOOKUP($A138,OUTIL!$BA:$BF,E$1,FALSE),IF($A$109="Produits finis d'equipement agricole",VLOOKUP($A138,OUTIL!$BI:$BN,E$1,FALSE),IF($A$109="Produits finis d'equipement industriel",VLOOKUP($A138,OUTIL!$BQ:$BV,E$1,FALSE),"Ahmadovitch")))))))))/1000,0)</f>
        <v>281</v>
      </c>
      <c r="F138" s="5">
        <f>ROUND(IF($A$109="Alimentation, boissons et tabacs",VLOOKUP($A138,OUTIL!$E:$J,F$1,FALSE),IF($A$109="Demi produits",VLOOKUP($A138,OUTIL!$M:$R,F$1,FALSE),IF($A$109="Energie  et  lubrifiants",VLOOKUP($A138,OUTIL!$U:$Z,F$1,FALSE),IF($A$109="Or industriel",VLOOKUP($A138,OUTIL!$AC:$AH,F$1,FALSE),IF($A$109="Produits bruts d'origine animale et vegetale",VLOOKUP($A138,OUTIL!$AK:$AP,F$1,FALSE),IF($A$109="Produits bruts d'origine minerale",VLOOKUP($A138,OUTIL!$AS:$AX,F$1,FALSE),IF($A$109="Produits finis de consommation",VLOOKUP($A138,OUTIL!$BA:$BF,F$1,FALSE),IF($A$109="Produits finis d'equipement agricole",VLOOKUP($A138,OUTIL!$BI:$BN,F$1,FALSE),IF($A$109="Produits finis d'equipement industriel",VLOOKUP($A138,OUTIL!$BQ:$BV,F$1,FALSE),"Ahmadovitch")))))))))/1000,0)</f>
        <v>31945</v>
      </c>
      <c r="J138" s="4"/>
      <c r="K138" s="4"/>
      <c r="L138" s="4"/>
      <c r="M138" s="4"/>
    </row>
    <row r="139" spans="1:13" ht="16.5" x14ac:dyDescent="0.3">
      <c r="A139">
        <v>30</v>
      </c>
      <c r="B139" s="5" t="str">
        <f>IF($A$109="Alimentation, boissons et tabacs",VLOOKUP(VLOOKUP($A139,OUTIL!$E:$J,B$1,FALSE),REF!$K:$L,2,FALSE),IF($A$109="Demi produits",VLOOKUP(VLOOKUP($A139,OUTIL!$M:$R,B$1,FALSE),REF!$N:$O,2,FALSE),IF($A$109="Energie  et  lubrifiants",VLOOKUP(VLOOKUP($A139,OUTIL!$U:$Z,B$1,FALSE),REF!$Z:$AA,2,FALSE),IF($A$109="Or industriel",VLOOKUP(VLOOKUP($A139,OUTIL!$AC:$AH,B$1,FALSE),REF!$AC:$AD,2,FALSE),IF($A$109="Produits bruts d'origine animale et vegetale",VLOOKUP(VLOOKUP($A139,OUTIL!$AK:$AP,B$1,FALSE),REF!$Q:$R,2,FALSE),IF($A$109="Produits bruts d'origine minerale",VLOOKUP(VLOOKUP($A139,OUTIL!$AS:$AX,B$1,FALSE),REF!$AF:$AG,2,FALSE),IF($A$109="Produits finis de consommation",VLOOKUP(VLOOKUP($A139,OUTIL!$BA:$BF,B$1,FALSE),REF!$T:$U,2,FALSE),IF($A$109="Produits finis d'equipement agricole",VLOOKUP(VLOOKUP($A139,OUTIL!$BI:$BN,B$1,FALSE),REF!$AI:$AJ,2,FALSE),IF($A$109="Produits finis d'equipement industriel",VLOOKUP(VLOOKUP($A139,OUTIL!$BQ:$BV,B$1,FALSE),REF!$W:$X,2,FALSE),"Ahmadovitch")))))))))</f>
        <v>Meubles; mobilier medico-chirurgical; articles de literie et appareils d'eclairage</v>
      </c>
      <c r="C139" s="5">
        <f>ROUND(IF($A$109="Alimentation, boissons et tabacs",VLOOKUP($A139,OUTIL!$E:$J,C$1,FALSE),IF($A$109="Demi produits",VLOOKUP($A139,OUTIL!$M:$R,C$1,FALSE),IF($A$109="Energie  et  lubrifiants",VLOOKUP($A139,OUTIL!$U:$Z,C$1,FALSE),IF($A$109="Or industriel",VLOOKUP($A139,OUTIL!$AC:$AH,C$1,FALSE),IF($A$109="Produits bruts d'origine animale et vegetale",VLOOKUP($A139,OUTIL!$AK:$AP,C$1,FALSE),IF($A$109="Produits bruts d'origine minerale",VLOOKUP($A139,OUTIL!$AS:$AX,C$1,FALSE),IF($A$109="Produits finis de consommation",VLOOKUP($A139,OUTIL!$BA:$BF,C$1,FALSE),IF($A$109="Produits finis d'equipement agricole",VLOOKUP($A139,OUTIL!$BI:$BN,C$1,FALSE),IF($A$109="Produits finis d'equipement industriel",VLOOKUP($A139,OUTIL!$BQ:$BV,C$1,FALSE),"Ahmadovitch")))))))))/1000,0)</f>
        <v>182</v>
      </c>
      <c r="D139" s="5">
        <f>ROUND(IF($A$109="Alimentation, boissons et tabacs",VLOOKUP($A139,OUTIL!$E:$J,D$1,FALSE),IF($A$109="Demi produits",VLOOKUP($A139,OUTIL!$M:$R,D$1,FALSE),IF($A$109="Energie  et  lubrifiants",VLOOKUP($A139,OUTIL!$U:$Z,D$1,FALSE),IF($A$109="Or industriel",VLOOKUP($A139,OUTIL!$AC:$AH,D$1,FALSE),IF($A$109="Produits bruts d'origine animale et vegetale",VLOOKUP($A139,OUTIL!$AK:$AP,D$1,FALSE),IF($A$109="Produits bruts d'origine minerale",VLOOKUP($A139,OUTIL!$AS:$AX,D$1,FALSE),IF($A$109="Produits finis de consommation",VLOOKUP($A139,OUTIL!$BA:$BF,D$1,FALSE),IF($A$109="Produits finis d'equipement agricole",VLOOKUP($A139,OUTIL!$BI:$BN,D$1,FALSE),IF($A$109="Produits finis d'equipement industriel",VLOOKUP($A139,OUTIL!$BQ:$BV,D$1,FALSE),"Ahmadovitch")))))))))/1000,0)</f>
        <v>25012</v>
      </c>
      <c r="E139" s="5">
        <f>ROUND(IF($A$109="Alimentation, boissons et tabacs",VLOOKUP($A139,OUTIL!$E:$J,E$1,FALSE),IF($A$109="Demi produits",VLOOKUP($A139,OUTIL!$M:$R,E$1,FALSE),IF($A$109="Energie  et  lubrifiants",VLOOKUP($A139,OUTIL!$U:$Z,E$1,FALSE),IF($A$109="Or industriel",VLOOKUP($A139,OUTIL!$AC:$AH,E$1,FALSE),IF($A$109="Produits bruts d'origine animale et vegetale",VLOOKUP($A139,OUTIL!$AK:$AP,E$1,FALSE),IF($A$109="Produits bruts d'origine minerale",VLOOKUP($A139,OUTIL!$AS:$AX,E$1,FALSE),IF($A$109="Produits finis de consommation",VLOOKUP($A139,OUTIL!$BA:$BF,E$1,FALSE),IF($A$109="Produits finis d'equipement agricole",VLOOKUP($A139,OUTIL!$BI:$BN,E$1,FALSE),IF($A$109="Produits finis d'equipement industriel",VLOOKUP($A139,OUTIL!$BQ:$BV,E$1,FALSE),"Ahmadovitch")))))))))/1000,0)</f>
        <v>225</v>
      </c>
      <c r="F139" s="5">
        <f>ROUND(IF($A$109="Alimentation, boissons et tabacs",VLOOKUP($A139,OUTIL!$E:$J,F$1,FALSE),IF($A$109="Demi produits",VLOOKUP($A139,OUTIL!$M:$R,F$1,FALSE),IF($A$109="Energie  et  lubrifiants",VLOOKUP($A139,OUTIL!$U:$Z,F$1,FALSE),IF($A$109="Or industriel",VLOOKUP($A139,OUTIL!$AC:$AH,F$1,FALSE),IF($A$109="Produits bruts d'origine animale et vegetale",VLOOKUP($A139,OUTIL!$AK:$AP,F$1,FALSE),IF($A$109="Produits bruts d'origine minerale",VLOOKUP($A139,OUTIL!$AS:$AX,F$1,FALSE),IF($A$109="Produits finis de consommation",VLOOKUP($A139,OUTIL!$BA:$BF,F$1,FALSE),IF($A$109="Produits finis d'equipement agricole",VLOOKUP($A139,OUTIL!$BI:$BN,F$1,FALSE),IF($A$109="Produits finis d'equipement industriel",VLOOKUP($A139,OUTIL!$BQ:$BV,F$1,FALSE),"Ahmadovitch")))))))))/1000,0)</f>
        <v>28609</v>
      </c>
      <c r="J139" s="4"/>
      <c r="K139" s="4"/>
      <c r="L139" s="4"/>
      <c r="M139" s="4"/>
    </row>
    <row r="140" spans="1:13" ht="16.5" x14ac:dyDescent="0.3">
      <c r="B140" s="5" t="s">
        <v>113</v>
      </c>
      <c r="C140" s="6">
        <f>C109-SUM(C110:C139)</f>
        <v>3916</v>
      </c>
      <c r="D140" s="6">
        <f>D109-SUM(D110:D139)</f>
        <v>300201</v>
      </c>
      <c r="E140" s="6">
        <f>E109-SUM(E110:E139)</f>
        <v>7139</v>
      </c>
      <c r="F140" s="6">
        <f>F109-SUM(F110:F139)</f>
        <v>513212</v>
      </c>
      <c r="J140" s="4"/>
      <c r="K140" s="4"/>
      <c r="L140" s="4"/>
      <c r="M140" s="4"/>
    </row>
    <row r="141" spans="1:13" x14ac:dyDescent="0.25">
      <c r="A141" t="s">
        <v>221</v>
      </c>
      <c r="B141" s="2" t="str">
        <f>IF($A$141="Alimentation, boissons et tabacs",VLOOKUP(VLOOKUP($A141,OUTIL!$E:$J,B$1,FALSE),REF!$K:$L,2,FALSE),IF($A$141="Demi produits",VLOOKUP(VLOOKUP($A141,OUTIL!$M:$R,B$1,FALSE),REF!$N:$O,2,FALSE),IF($A$141="Energie  et  lubrifiants",VLOOKUP(VLOOKUP($A141,OUTIL!$U:$Z,B$1,FALSE),REF!$Z:$AA,2,FALSE),IF($A$141="Or industriel",VLOOKUP(VLOOKUP($A141,OUTIL!$AC:$AH,B$1,FALSE),REF!$AC:$AD,2,FALSE),IF($A$141="Produits bruts d'origine animale et vegetale",VLOOKUP(VLOOKUP($A141,OUTIL!$AK:$AP,B$1,FALSE),REF!$Q:$R,2,FALSE),IF($A$141="Produits bruts d'origine minerale",VLOOKUP(VLOOKUP($A141,OUTIL!$AS:$AX,B$1,FALSE),REF!$AF:$AG,2,FALSE),IF($A$141="Produits finis de consommation",VLOOKUP(VLOOKUP($A141,OUTIL!$BA:$BF,B$1,FALSE),REF!$T:$U,2,FALSE),IF($A$141="Produits finis d'equipement agricole",VLOOKUP(VLOOKUP($A141,OUTIL!$BI:$BN,B$1,FALSE),REF!$AI:$AJ,2,FALSE),IF($A$141="Produits finis d'equipement industriel",VLOOKUP(VLOOKUP($A141,OUTIL!$BQ:$BV,B$1,FALSE),REF!$W:$X,2,FALSE),"Ahmadovitch")))))))))</f>
        <v>PRODUITS FINIS DE CONSOMMATION</v>
      </c>
      <c r="C141" s="2">
        <f>ROUND(IF($A$141="Alimentation, boissons et tabacs",VLOOKUP($A141,OUTIL!$E:$J,C$1,FALSE),IF($A$141="Demi produits",VLOOKUP($A141,OUTIL!$M:$R,C$1,FALSE),IF($A$141="Energie  et  lubrifiants",VLOOKUP($A141,OUTIL!$U:$Z,C$1,FALSE),IF($A$141="Or industriel",VLOOKUP($A141,OUTIL!$AC:$AH,C$1,FALSE),IF($A$141="Produits bruts d'origine animale et vegetale",VLOOKUP($A141,OUTIL!$AK:$AP,C$1,FALSE),IF($A$141="Produits bruts d'origine minerale",VLOOKUP($A141,OUTIL!$AS:$AX,C$1,FALSE),IF($A$141="Produits finis de consommation",VLOOKUP($A141,OUTIL!$BA:$BF,C$1,FALSE),IF($A$141="Produits finis d'equipement agricole",VLOOKUP($A141,OUTIL!$BI:$BN,C$1,FALSE),IF($A$141="Produits finis d'equipement industriel",VLOOKUP($A141,OUTIL!$BQ:$BV,C$1,FALSE),"Ahmadovitch")))))))))/1000,0)</f>
        <v>425621</v>
      </c>
      <c r="D141" s="2">
        <f>ROUND(IF($A$141="Alimentation, boissons et tabacs",VLOOKUP($A141,OUTIL!$E:$J,D$1,FALSE),IF($A$141="Demi produits",VLOOKUP($A141,OUTIL!$M:$R,D$1,FALSE),IF($A$141="Energie  et  lubrifiants",VLOOKUP($A141,OUTIL!$U:$Z,D$1,FALSE),IF($A$141="Or industriel",VLOOKUP($A141,OUTIL!$AC:$AH,D$1,FALSE),IF($A$141="Produits bruts d'origine animale et vegetale",VLOOKUP($A141,OUTIL!$AK:$AP,D$1,FALSE),IF($A$141="Produits bruts d'origine minerale",VLOOKUP($A141,OUTIL!$AS:$AX,D$1,FALSE),IF($A$141="Produits finis de consommation",VLOOKUP($A141,OUTIL!$BA:$BF,D$1,FALSE),IF($A$141="Produits finis d'equipement agricole",VLOOKUP($A141,OUTIL!$BI:$BN,D$1,FALSE),IF($A$141="Produits finis d'equipement industriel",VLOOKUP($A141,OUTIL!$BQ:$BV,D$1,FALSE),"Ahmadovitch")))))))))/1000,0)</f>
        <v>51439204</v>
      </c>
      <c r="E141" s="2">
        <f>ROUND(IF($A$141="Alimentation, boissons et tabacs",VLOOKUP($A141,OUTIL!$E:$J,E$1,FALSE),IF($A$141="Demi produits",VLOOKUP($A141,OUTIL!$M:$R,E$1,FALSE),IF($A$141="Energie  et  lubrifiants",VLOOKUP($A141,OUTIL!$U:$Z,E$1,FALSE),IF($A$141="Or industriel",VLOOKUP($A141,OUTIL!$AC:$AH,E$1,FALSE),IF($A$141="Produits bruts d'origine animale et vegetale",VLOOKUP($A141,OUTIL!$AK:$AP,E$1,FALSE),IF($A$141="Produits bruts d'origine minerale",VLOOKUP($A141,OUTIL!$AS:$AX,E$1,FALSE),IF($A$141="Produits finis de consommation",VLOOKUP($A141,OUTIL!$BA:$BF,E$1,FALSE),IF($A$141="Produits finis d'equipement agricole",VLOOKUP($A141,OUTIL!$BI:$BN,E$1,FALSE),IF($A$141="Produits finis d'equipement industriel",VLOOKUP($A141,OUTIL!$BQ:$BV,E$1,FALSE),"Ahmadovitch")))))))))/1000,0)</f>
        <v>387797</v>
      </c>
      <c r="F141" s="2">
        <f>ROUND(IF($A$141="Alimentation, boissons et tabacs",VLOOKUP($A141,OUTIL!$E:$J,F$1,FALSE),IF($A$141="Demi produits",VLOOKUP($A141,OUTIL!$M:$R,F$1,FALSE),IF($A$141="Energie  et  lubrifiants",VLOOKUP($A141,OUTIL!$U:$Z,F$1,FALSE),IF($A$141="Or industriel",VLOOKUP($A141,OUTIL!$AC:$AH,F$1,FALSE),IF($A$141="Produits bruts d'origine animale et vegetale",VLOOKUP($A141,OUTIL!$AK:$AP,F$1,FALSE),IF($A$141="Produits bruts d'origine minerale",VLOOKUP($A141,OUTIL!$AS:$AX,F$1,FALSE),IF($A$141="Produits finis de consommation",VLOOKUP($A141,OUTIL!$BA:$BF,F$1,FALSE),IF($A$141="Produits finis d'equipement agricole",VLOOKUP($A141,OUTIL!$BI:$BN,F$1,FALSE),IF($A$141="Produits finis d'equipement industriel",VLOOKUP($A141,OUTIL!$BQ:$BV,F$1,FALSE),"Ahmadovitch")))))))))/1000,0)</f>
        <v>45777783</v>
      </c>
      <c r="J141" s="4"/>
      <c r="K141" s="4"/>
      <c r="L141" s="4"/>
      <c r="M141" s="4"/>
    </row>
    <row r="142" spans="1:13" ht="16.5" x14ac:dyDescent="0.3">
      <c r="A142">
        <v>1</v>
      </c>
      <c r="B142" s="5" t="str">
        <f>IF($A$141="Alimentation, boissons et tabacs",VLOOKUP(VLOOKUP($A142,OUTIL!$E:$J,B$1,FALSE),REF!$K:$L,2,FALSE),IF($A$141="Demi produits",VLOOKUP(VLOOKUP($A142,OUTIL!$M:$R,B$1,FALSE),REF!$N:$O,2,FALSE),IF($A$141="Energie  et  lubrifiants",VLOOKUP(VLOOKUP($A142,OUTIL!$U:$Z,B$1,FALSE),REF!$Z:$AA,2,FALSE),IF($A$141="Or industriel",VLOOKUP(VLOOKUP($A142,OUTIL!$AC:$AH,B$1,FALSE),REF!$AC:$AD,2,FALSE),IF($A$141="Produits bruts d'origine animale et vegetale",VLOOKUP(VLOOKUP($A142,OUTIL!$AK:$AP,B$1,FALSE),REF!$Q:$R,2,FALSE),IF($A$141="Produits bruts d'origine minerale",VLOOKUP(VLOOKUP($A142,OUTIL!$AS:$AX,B$1,FALSE),REF!$AF:$AG,2,FALSE),IF($A$141="Produits finis de consommation",VLOOKUP(VLOOKUP($A142,OUTIL!$BA:$BF,B$1,FALSE),REF!$T:$U,2,FALSE),IF($A$141="Produits finis d'equipement agricole",VLOOKUP(VLOOKUP($A142,OUTIL!$BI:$BN,B$1,FALSE),REF!$AI:$AJ,2,FALSE),IF($A$141="Produits finis d'equipement industriel",VLOOKUP(VLOOKUP($A142,OUTIL!$BQ:$BV,B$1,FALSE),REF!$W:$X,2,FALSE),"Ahmadovitch")))))))))</f>
        <v>Voitures de tourisme</v>
      </c>
      <c r="C142" s="5">
        <f>ROUND(IF($A$141="Alimentation, boissons et tabacs",VLOOKUP($A142,OUTIL!$E:$J,C$1,FALSE),IF($A$141="Demi produits",VLOOKUP($A142,OUTIL!$M:$R,C$1,FALSE),IF($A$141="Energie  et  lubrifiants",VLOOKUP($A142,OUTIL!$U:$Z,C$1,FALSE),IF($A$141="Or industriel",VLOOKUP($A142,OUTIL!$AC:$AH,C$1,FALSE),IF($A$141="Produits bruts d'origine animale et vegetale",VLOOKUP($A142,OUTIL!$AK:$AP,C$1,FALSE),IF($A$141="Produits bruts d'origine minerale",VLOOKUP($A142,OUTIL!$AS:$AX,C$1,FALSE),IF($A$141="Produits finis de consommation",VLOOKUP($A142,OUTIL!$BA:$BF,C$1,FALSE),IF($A$141="Produits finis d'equipement agricole",VLOOKUP($A142,OUTIL!$BI:$BN,C$1,FALSE),IF($A$141="Produits finis d'equipement industriel",VLOOKUP($A142,OUTIL!$BQ:$BV,C$1,FALSE),"Ahmadovitch")))))))))/1000,0)</f>
        <v>185583</v>
      </c>
      <c r="D142" s="5">
        <f>ROUND(IF($A$141="Alimentation, boissons et tabacs",VLOOKUP($A142,OUTIL!$E:$J,D$1,FALSE),IF($A$141="Demi produits",VLOOKUP($A142,OUTIL!$M:$R,D$1,FALSE),IF($A$141="Energie  et  lubrifiants",VLOOKUP($A142,OUTIL!$U:$Z,D$1,FALSE),IF($A$141="Or industriel",VLOOKUP($A142,OUTIL!$AC:$AH,D$1,FALSE),IF($A$141="Produits bruts d'origine animale et vegetale",VLOOKUP($A142,OUTIL!$AK:$AP,D$1,FALSE),IF($A$141="Produits bruts d'origine minerale",VLOOKUP($A142,OUTIL!$AS:$AX,D$1,FALSE),IF($A$141="Produits finis de consommation",VLOOKUP($A142,OUTIL!$BA:$BF,D$1,FALSE),IF($A$141="Produits finis d'equipement agricole",VLOOKUP($A142,OUTIL!$BI:$BN,D$1,FALSE),IF($A$141="Produits finis d'equipement industriel",VLOOKUP($A142,OUTIL!$BQ:$BV,D$1,FALSE),"Ahmadovitch")))))))))/1000,0)</f>
        <v>23024034</v>
      </c>
      <c r="E142" s="5">
        <f>ROUND(IF($A$141="Alimentation, boissons et tabacs",VLOOKUP($A142,OUTIL!$E:$J,E$1,FALSE),IF($A$141="Demi produits",VLOOKUP($A142,OUTIL!$M:$R,E$1,FALSE),IF($A$141="Energie  et  lubrifiants",VLOOKUP($A142,OUTIL!$U:$Z,E$1,FALSE),IF($A$141="Or industriel",VLOOKUP($A142,OUTIL!$AC:$AH,E$1,FALSE),IF($A$141="Produits bruts d'origine animale et vegetale",VLOOKUP($A142,OUTIL!$AK:$AP,E$1,FALSE),IF($A$141="Produits bruts d'origine minerale",VLOOKUP($A142,OUTIL!$AS:$AX,E$1,FALSE),IF($A$141="Produits finis de consommation",VLOOKUP($A142,OUTIL!$BA:$BF,E$1,FALSE),IF($A$141="Produits finis d'equipement agricole",VLOOKUP($A142,OUTIL!$BI:$BN,E$1,FALSE),IF($A$141="Produits finis d'equipement industriel",VLOOKUP($A142,OUTIL!$BQ:$BV,E$1,FALSE),"Ahmadovitch")))))))))/1000,0)</f>
        <v>149383</v>
      </c>
      <c r="F142" s="5">
        <f>ROUND(IF($A$141="Alimentation, boissons et tabacs",VLOOKUP($A142,OUTIL!$E:$J,F$1,FALSE),IF($A$141="Demi produits",VLOOKUP($A142,OUTIL!$M:$R,F$1,FALSE),IF($A$141="Energie  et  lubrifiants",VLOOKUP($A142,OUTIL!$U:$Z,F$1,FALSE),IF($A$141="Or industriel",VLOOKUP($A142,OUTIL!$AC:$AH,F$1,FALSE),IF($A$141="Produits bruts d'origine animale et vegetale",VLOOKUP($A142,OUTIL!$AK:$AP,F$1,FALSE),IF($A$141="Produits bruts d'origine minerale",VLOOKUP($A142,OUTIL!$AS:$AX,F$1,FALSE),IF($A$141="Produits finis de consommation",VLOOKUP($A142,OUTIL!$BA:$BF,F$1,FALSE),IF($A$141="Produits finis d'equipement agricole",VLOOKUP($A142,OUTIL!$BI:$BN,F$1,FALSE),IF($A$141="Produits finis d'equipement industriel",VLOOKUP($A142,OUTIL!$BQ:$BV,F$1,FALSE),"Ahmadovitch")))))))))/1000,0)</f>
        <v>17061253</v>
      </c>
      <c r="J142" s="4"/>
      <c r="K142" s="4"/>
      <c r="L142" s="4"/>
      <c r="M142" s="4"/>
    </row>
    <row r="143" spans="1:13" ht="16.5" x14ac:dyDescent="0.3">
      <c r="A143">
        <v>2</v>
      </c>
      <c r="B143" s="5" t="str">
        <f>IF($A$141="Alimentation, boissons et tabacs",VLOOKUP(VLOOKUP($A143,OUTIL!$E:$J,B$1,FALSE),REF!$K:$L,2,FALSE),IF($A$141="Demi produits",VLOOKUP(VLOOKUP($A143,OUTIL!$M:$R,B$1,FALSE),REF!$N:$O,2,FALSE),IF($A$141="Energie  et  lubrifiants",VLOOKUP(VLOOKUP($A143,OUTIL!$U:$Z,B$1,FALSE),REF!$Z:$AA,2,FALSE),IF($A$141="Or industriel",VLOOKUP(VLOOKUP($A143,OUTIL!$AC:$AH,B$1,FALSE),REF!$AC:$AD,2,FALSE),IF($A$141="Produits bruts d'origine animale et vegetale",VLOOKUP(VLOOKUP($A143,OUTIL!$AK:$AP,B$1,FALSE),REF!$Q:$R,2,FALSE),IF($A$141="Produits bruts d'origine minerale",VLOOKUP(VLOOKUP($A143,OUTIL!$AS:$AX,B$1,FALSE),REF!$AF:$AG,2,FALSE),IF($A$141="Produits finis de consommation",VLOOKUP(VLOOKUP($A143,OUTIL!$BA:$BF,B$1,FALSE),REF!$T:$U,2,FALSE),IF($A$141="Produits finis d'equipement agricole",VLOOKUP(VLOOKUP($A143,OUTIL!$BI:$BN,B$1,FALSE),REF!$AI:$AJ,2,FALSE),IF($A$141="Produits finis d'equipement industriel",VLOOKUP(VLOOKUP($A143,OUTIL!$BQ:$BV,B$1,FALSE),REF!$W:$X,2,FALSE),"Ahmadovitch")))))))))</f>
        <v>Vêtements confectionnes</v>
      </c>
      <c r="C143" s="5">
        <f>ROUND(IF($A$141="Alimentation, boissons et tabacs",VLOOKUP($A143,OUTIL!$E:$J,C$1,FALSE),IF($A$141="Demi produits",VLOOKUP($A143,OUTIL!$M:$R,C$1,FALSE),IF($A$141="Energie  et  lubrifiants",VLOOKUP($A143,OUTIL!$U:$Z,C$1,FALSE),IF($A$141="Or industriel",VLOOKUP($A143,OUTIL!$AC:$AH,C$1,FALSE),IF($A$141="Produits bruts d'origine animale et vegetale",VLOOKUP($A143,OUTIL!$AK:$AP,C$1,FALSE),IF($A$141="Produits bruts d'origine minerale",VLOOKUP($A143,OUTIL!$AS:$AX,C$1,FALSE),IF($A$141="Produits finis de consommation",VLOOKUP($A143,OUTIL!$BA:$BF,C$1,FALSE),IF($A$141="Produits finis d'equipement agricole",VLOOKUP($A143,OUTIL!$BI:$BN,C$1,FALSE),IF($A$141="Produits finis d'equipement industriel",VLOOKUP($A143,OUTIL!$BQ:$BV,C$1,FALSE),"Ahmadovitch")))))))))/1000,0)</f>
        <v>25554</v>
      </c>
      <c r="D143" s="5">
        <f>ROUND(IF($A$141="Alimentation, boissons et tabacs",VLOOKUP($A143,OUTIL!$E:$J,D$1,FALSE),IF($A$141="Demi produits",VLOOKUP($A143,OUTIL!$M:$R,D$1,FALSE),IF($A$141="Energie  et  lubrifiants",VLOOKUP($A143,OUTIL!$U:$Z,D$1,FALSE),IF($A$141="Or industriel",VLOOKUP($A143,OUTIL!$AC:$AH,D$1,FALSE),IF($A$141="Produits bruts d'origine animale et vegetale",VLOOKUP($A143,OUTIL!$AK:$AP,D$1,FALSE),IF($A$141="Produits bruts d'origine minerale",VLOOKUP($A143,OUTIL!$AS:$AX,D$1,FALSE),IF($A$141="Produits finis de consommation",VLOOKUP($A143,OUTIL!$BA:$BF,D$1,FALSE),IF($A$141="Produits finis d'equipement agricole",VLOOKUP($A143,OUTIL!$BI:$BN,D$1,FALSE),IF($A$141="Produits finis d'equipement industriel",VLOOKUP($A143,OUTIL!$BQ:$BV,D$1,FALSE),"Ahmadovitch")))))))))/1000,0)</f>
        <v>9159021</v>
      </c>
      <c r="E143" s="5">
        <f>ROUND(IF($A$141="Alimentation, boissons et tabacs",VLOOKUP($A143,OUTIL!$E:$J,E$1,FALSE),IF($A$141="Demi produits",VLOOKUP($A143,OUTIL!$M:$R,E$1,FALSE),IF($A$141="Energie  et  lubrifiants",VLOOKUP($A143,OUTIL!$U:$Z,E$1,FALSE),IF($A$141="Or industriel",VLOOKUP($A143,OUTIL!$AC:$AH,E$1,FALSE),IF($A$141="Produits bruts d'origine animale et vegetale",VLOOKUP($A143,OUTIL!$AK:$AP,E$1,FALSE),IF($A$141="Produits bruts d'origine minerale",VLOOKUP($A143,OUTIL!$AS:$AX,E$1,FALSE),IF($A$141="Produits finis de consommation",VLOOKUP($A143,OUTIL!$BA:$BF,E$1,FALSE),IF($A$141="Produits finis d'equipement agricole",VLOOKUP($A143,OUTIL!$BI:$BN,E$1,FALSE),IF($A$141="Produits finis d'equipement industriel",VLOOKUP($A143,OUTIL!$BQ:$BV,E$1,FALSE),"Ahmadovitch")))))))))/1000,0)</f>
        <v>28475</v>
      </c>
      <c r="F143" s="5">
        <f>ROUND(IF($A$141="Alimentation, boissons et tabacs",VLOOKUP($A143,OUTIL!$E:$J,F$1,FALSE),IF($A$141="Demi produits",VLOOKUP($A143,OUTIL!$M:$R,F$1,FALSE),IF($A$141="Energie  et  lubrifiants",VLOOKUP($A143,OUTIL!$U:$Z,F$1,FALSE),IF($A$141="Or industriel",VLOOKUP($A143,OUTIL!$AC:$AH,F$1,FALSE),IF($A$141="Produits bruts d'origine animale et vegetale",VLOOKUP($A143,OUTIL!$AK:$AP,F$1,FALSE),IF($A$141="Produits bruts d'origine minerale",VLOOKUP($A143,OUTIL!$AS:$AX,F$1,FALSE),IF($A$141="Produits finis de consommation",VLOOKUP($A143,OUTIL!$BA:$BF,F$1,FALSE),IF($A$141="Produits finis d'equipement agricole",VLOOKUP($A143,OUTIL!$BI:$BN,F$1,FALSE),IF($A$141="Produits finis d'equipement industriel",VLOOKUP($A143,OUTIL!$BQ:$BV,F$1,FALSE),"Ahmadovitch")))))))))/1000,0)</f>
        <v>9755540</v>
      </c>
      <c r="J143" s="4"/>
      <c r="K143" s="4"/>
      <c r="L143" s="4"/>
      <c r="M143" s="4"/>
    </row>
    <row r="144" spans="1:13" ht="16.5" x14ac:dyDescent="0.3">
      <c r="A144">
        <v>3</v>
      </c>
      <c r="B144" s="5" t="str">
        <f>IF($A$141="Alimentation, boissons et tabacs",VLOOKUP(VLOOKUP($A144,OUTIL!$E:$J,B$1,FALSE),REF!$K:$L,2,FALSE),IF($A$141="Demi produits",VLOOKUP(VLOOKUP($A144,OUTIL!$M:$R,B$1,FALSE),REF!$N:$O,2,FALSE),IF($A$141="Energie  et  lubrifiants",VLOOKUP(VLOOKUP($A144,OUTIL!$U:$Z,B$1,FALSE),REF!$Z:$AA,2,FALSE),IF($A$141="Or industriel",VLOOKUP(VLOOKUP($A144,OUTIL!$AC:$AH,B$1,FALSE),REF!$AC:$AD,2,FALSE),IF($A$141="Produits bruts d'origine animale et vegetale",VLOOKUP(VLOOKUP($A144,OUTIL!$AK:$AP,B$1,FALSE),REF!$Q:$R,2,FALSE),IF($A$141="Produits bruts d'origine minerale",VLOOKUP(VLOOKUP($A144,OUTIL!$AS:$AX,B$1,FALSE),REF!$AF:$AG,2,FALSE),IF($A$141="Produits finis de consommation",VLOOKUP(VLOOKUP($A144,OUTIL!$BA:$BF,B$1,FALSE),REF!$T:$U,2,FALSE),IF($A$141="Produits finis d'equipement agricole",VLOOKUP(VLOOKUP($A144,OUTIL!$BI:$BN,B$1,FALSE),REF!$AI:$AJ,2,FALSE),IF($A$141="Produits finis d'equipement industriel",VLOOKUP(VLOOKUP($A144,OUTIL!$BQ:$BV,B$1,FALSE),REF!$W:$X,2,FALSE),"Ahmadovitch")))))))))</f>
        <v>Parties et pièces pour voitures et véhicules de tourisme</v>
      </c>
      <c r="C144" s="5">
        <f>ROUND(IF($A$141="Alimentation, boissons et tabacs",VLOOKUP($A144,OUTIL!$E:$J,C$1,FALSE),IF($A$141="Demi produits",VLOOKUP($A144,OUTIL!$M:$R,C$1,FALSE),IF($A$141="Energie  et  lubrifiants",VLOOKUP($A144,OUTIL!$U:$Z,C$1,FALSE),IF($A$141="Or industriel",VLOOKUP($A144,OUTIL!$AC:$AH,C$1,FALSE),IF($A$141="Produits bruts d'origine animale et vegetale",VLOOKUP($A144,OUTIL!$AK:$AP,C$1,FALSE),IF($A$141="Produits bruts d'origine minerale",VLOOKUP($A144,OUTIL!$AS:$AX,C$1,FALSE),IF($A$141="Produits finis de consommation",VLOOKUP($A144,OUTIL!$BA:$BF,C$1,FALSE),IF($A$141="Produits finis d'equipement agricole",VLOOKUP($A144,OUTIL!$BI:$BN,C$1,FALSE),IF($A$141="Produits finis d'equipement industriel",VLOOKUP($A144,OUTIL!$BQ:$BV,C$1,FALSE),"Ahmadovitch")))))))))/1000,0)</f>
        <v>73585</v>
      </c>
      <c r="D144" s="5">
        <f>ROUND(IF($A$141="Alimentation, boissons et tabacs",VLOOKUP($A144,OUTIL!$E:$J,D$1,FALSE),IF($A$141="Demi produits",VLOOKUP($A144,OUTIL!$M:$R,D$1,FALSE),IF($A$141="Energie  et  lubrifiants",VLOOKUP($A144,OUTIL!$U:$Z,D$1,FALSE),IF($A$141="Or industriel",VLOOKUP($A144,OUTIL!$AC:$AH,D$1,FALSE),IF($A$141="Produits bruts d'origine animale et vegetale",VLOOKUP($A144,OUTIL!$AK:$AP,D$1,FALSE),IF($A$141="Produits bruts d'origine minerale",VLOOKUP($A144,OUTIL!$AS:$AX,D$1,FALSE),IF($A$141="Produits finis de consommation",VLOOKUP($A144,OUTIL!$BA:$BF,D$1,FALSE),IF($A$141="Produits finis d'equipement agricole",VLOOKUP($A144,OUTIL!$BI:$BN,D$1,FALSE),IF($A$141="Produits finis d'equipement industriel",VLOOKUP($A144,OUTIL!$BQ:$BV,D$1,FALSE),"Ahmadovitch")))))))))/1000,0)</f>
        <v>5670440</v>
      </c>
      <c r="E144" s="5">
        <f>ROUND(IF($A$141="Alimentation, boissons et tabacs",VLOOKUP($A144,OUTIL!$E:$J,E$1,FALSE),IF($A$141="Demi produits",VLOOKUP($A144,OUTIL!$M:$R,E$1,FALSE),IF($A$141="Energie  et  lubrifiants",VLOOKUP($A144,OUTIL!$U:$Z,E$1,FALSE),IF($A$141="Or industriel",VLOOKUP($A144,OUTIL!$AC:$AH,E$1,FALSE),IF($A$141="Produits bruts d'origine animale et vegetale",VLOOKUP($A144,OUTIL!$AK:$AP,E$1,FALSE),IF($A$141="Produits bruts d'origine minerale",VLOOKUP($A144,OUTIL!$AS:$AX,E$1,FALSE),IF($A$141="Produits finis de consommation",VLOOKUP($A144,OUTIL!$BA:$BF,E$1,FALSE),IF($A$141="Produits finis d'equipement agricole",VLOOKUP($A144,OUTIL!$BI:$BN,E$1,FALSE),IF($A$141="Produits finis d'equipement industriel",VLOOKUP($A144,OUTIL!$BQ:$BV,E$1,FALSE),"Ahmadovitch")))))))))/1000,0)</f>
        <v>85979</v>
      </c>
      <c r="F144" s="5">
        <f>ROUND(IF($A$141="Alimentation, boissons et tabacs",VLOOKUP($A144,OUTIL!$E:$J,F$1,FALSE),IF($A$141="Demi produits",VLOOKUP($A144,OUTIL!$M:$R,F$1,FALSE),IF($A$141="Energie  et  lubrifiants",VLOOKUP($A144,OUTIL!$U:$Z,F$1,FALSE),IF($A$141="Or industriel",VLOOKUP($A144,OUTIL!$AC:$AH,F$1,FALSE),IF($A$141="Produits bruts d'origine animale et vegetale",VLOOKUP($A144,OUTIL!$AK:$AP,F$1,FALSE),IF($A$141="Produits bruts d'origine minerale",VLOOKUP($A144,OUTIL!$AS:$AX,F$1,FALSE),IF($A$141="Produits finis de consommation",VLOOKUP($A144,OUTIL!$BA:$BF,F$1,FALSE),IF($A$141="Produits finis d'equipement agricole",VLOOKUP($A144,OUTIL!$BI:$BN,F$1,FALSE),IF($A$141="Produits finis d'equipement industriel",VLOOKUP($A144,OUTIL!$BQ:$BV,F$1,FALSE),"Ahmadovitch")))))))))/1000,0)</f>
        <v>6407054</v>
      </c>
      <c r="G144" s="4"/>
      <c r="H144" s="4"/>
      <c r="I144" s="4"/>
      <c r="J144" s="4"/>
      <c r="K144" s="4"/>
      <c r="L144" s="4"/>
      <c r="M144" s="4"/>
    </row>
    <row r="145" spans="1:13" ht="16.5" x14ac:dyDescent="0.3">
      <c r="A145">
        <v>4</v>
      </c>
      <c r="B145" s="5" t="str">
        <f>IF($A$141="Alimentation, boissons et tabacs",VLOOKUP(VLOOKUP($A145,OUTIL!$E:$J,B$1,FALSE),REF!$K:$L,2,FALSE),IF($A$141="Demi produits",VLOOKUP(VLOOKUP($A145,OUTIL!$M:$R,B$1,FALSE),REF!$N:$O,2,FALSE),IF($A$141="Energie  et  lubrifiants",VLOOKUP(VLOOKUP($A145,OUTIL!$U:$Z,B$1,FALSE),REF!$Z:$AA,2,FALSE),IF($A$141="Or industriel",VLOOKUP(VLOOKUP($A145,OUTIL!$AC:$AH,B$1,FALSE),REF!$AC:$AD,2,FALSE),IF($A$141="Produits bruts d'origine animale et vegetale",VLOOKUP(VLOOKUP($A145,OUTIL!$AK:$AP,B$1,FALSE),REF!$Q:$R,2,FALSE),IF($A$141="Produits bruts d'origine minerale",VLOOKUP(VLOOKUP($A145,OUTIL!$AS:$AX,B$1,FALSE),REF!$AF:$AG,2,FALSE),IF($A$141="Produits finis de consommation",VLOOKUP(VLOOKUP($A145,OUTIL!$BA:$BF,B$1,FALSE),REF!$T:$U,2,FALSE),IF($A$141="Produits finis d'equipement agricole",VLOOKUP(VLOOKUP($A145,OUTIL!$BI:$BN,B$1,FALSE),REF!$AI:$AJ,2,FALSE),IF($A$141="Produits finis d'equipement industriel",VLOOKUP(VLOOKUP($A145,OUTIL!$BQ:$BV,B$1,FALSE),REF!$W:$X,2,FALSE),"Ahmadovitch")))))))))</f>
        <v>Sièges, meubles,matelas et articles d'éclairage</v>
      </c>
      <c r="C145" s="5">
        <f>ROUND(IF($A$141="Alimentation, boissons et tabacs",VLOOKUP($A145,OUTIL!$E:$J,C$1,FALSE),IF($A$141="Demi produits",VLOOKUP($A145,OUTIL!$M:$R,C$1,FALSE),IF($A$141="Energie  et  lubrifiants",VLOOKUP($A145,OUTIL!$U:$Z,C$1,FALSE),IF($A$141="Or industriel",VLOOKUP($A145,OUTIL!$AC:$AH,C$1,FALSE),IF($A$141="Produits bruts d'origine animale et vegetale",VLOOKUP($A145,OUTIL!$AK:$AP,C$1,FALSE),IF($A$141="Produits bruts d'origine minerale",VLOOKUP($A145,OUTIL!$AS:$AX,C$1,FALSE),IF($A$141="Produits finis de consommation",VLOOKUP($A145,OUTIL!$BA:$BF,C$1,FALSE),IF($A$141="Produits finis d'equipement agricole",VLOOKUP($A145,OUTIL!$BI:$BN,C$1,FALSE),IF($A$141="Produits finis d'equipement industriel",VLOOKUP($A145,OUTIL!$BQ:$BV,C$1,FALSE),"Ahmadovitch")))))))))/1000,0)</f>
        <v>19543</v>
      </c>
      <c r="D145" s="5">
        <f>ROUND(IF($A$141="Alimentation, boissons et tabacs",VLOOKUP($A145,OUTIL!$E:$J,D$1,FALSE),IF($A$141="Demi produits",VLOOKUP($A145,OUTIL!$M:$R,D$1,FALSE),IF($A$141="Energie  et  lubrifiants",VLOOKUP($A145,OUTIL!$U:$Z,D$1,FALSE),IF($A$141="Or industriel",VLOOKUP($A145,OUTIL!$AC:$AH,D$1,FALSE),IF($A$141="Produits bruts d'origine animale et vegetale",VLOOKUP($A145,OUTIL!$AK:$AP,D$1,FALSE),IF($A$141="Produits bruts d'origine minerale",VLOOKUP($A145,OUTIL!$AS:$AX,D$1,FALSE),IF($A$141="Produits finis de consommation",VLOOKUP($A145,OUTIL!$BA:$BF,D$1,FALSE),IF($A$141="Produits finis d'equipement agricole",VLOOKUP($A145,OUTIL!$BI:$BN,D$1,FALSE),IF($A$141="Produits finis d'equipement industriel",VLOOKUP($A145,OUTIL!$BQ:$BV,D$1,FALSE),"Ahmadovitch")))))))))/1000,0)</f>
        <v>3162373</v>
      </c>
      <c r="E145" s="5">
        <f>ROUND(IF($A$141="Alimentation, boissons et tabacs",VLOOKUP($A145,OUTIL!$E:$J,E$1,FALSE),IF($A$141="Demi produits",VLOOKUP($A145,OUTIL!$M:$R,E$1,FALSE),IF($A$141="Energie  et  lubrifiants",VLOOKUP($A145,OUTIL!$U:$Z,E$1,FALSE),IF($A$141="Or industriel",VLOOKUP($A145,OUTIL!$AC:$AH,E$1,FALSE),IF($A$141="Produits bruts d'origine animale et vegetale",VLOOKUP($A145,OUTIL!$AK:$AP,E$1,FALSE),IF($A$141="Produits bruts d'origine minerale",VLOOKUP($A145,OUTIL!$AS:$AX,E$1,FALSE),IF($A$141="Produits finis de consommation",VLOOKUP($A145,OUTIL!$BA:$BF,E$1,FALSE),IF($A$141="Produits finis d'equipement agricole",VLOOKUP($A145,OUTIL!$BI:$BN,E$1,FALSE),IF($A$141="Produits finis d'equipement industriel",VLOOKUP($A145,OUTIL!$BQ:$BV,E$1,FALSE),"Ahmadovitch")))))))))/1000,0)</f>
        <v>15700</v>
      </c>
      <c r="F145" s="5">
        <f>ROUND(IF($A$141="Alimentation, boissons et tabacs",VLOOKUP($A145,OUTIL!$E:$J,F$1,FALSE),IF($A$141="Demi produits",VLOOKUP($A145,OUTIL!$M:$R,F$1,FALSE),IF($A$141="Energie  et  lubrifiants",VLOOKUP($A145,OUTIL!$U:$Z,F$1,FALSE),IF($A$141="Or industriel",VLOOKUP($A145,OUTIL!$AC:$AH,F$1,FALSE),IF($A$141="Produits bruts d'origine animale et vegetale",VLOOKUP($A145,OUTIL!$AK:$AP,F$1,FALSE),IF($A$141="Produits bruts d'origine minerale",VLOOKUP($A145,OUTIL!$AS:$AX,F$1,FALSE),IF($A$141="Produits finis de consommation",VLOOKUP($A145,OUTIL!$BA:$BF,F$1,FALSE),IF($A$141="Produits finis d'equipement agricole",VLOOKUP($A145,OUTIL!$BI:$BN,F$1,FALSE),IF($A$141="Produits finis d'equipement industriel",VLOOKUP($A145,OUTIL!$BQ:$BV,F$1,FALSE),"Ahmadovitch")))))))))/1000,0)</f>
        <v>2717909</v>
      </c>
      <c r="J145" s="4"/>
      <c r="K145" s="4"/>
      <c r="L145" s="4"/>
      <c r="M145" s="4"/>
    </row>
    <row r="146" spans="1:13" ht="16.5" x14ac:dyDescent="0.3">
      <c r="A146">
        <v>5</v>
      </c>
      <c r="B146" s="5" t="str">
        <f>IF($A$141="Alimentation, boissons et tabacs",VLOOKUP(VLOOKUP($A146,OUTIL!$E:$J,B$1,FALSE),REF!$K:$L,2,FALSE),IF($A$141="Demi produits",VLOOKUP(VLOOKUP($A146,OUTIL!$M:$R,B$1,FALSE),REF!$N:$O,2,FALSE),IF($A$141="Energie  et  lubrifiants",VLOOKUP(VLOOKUP($A146,OUTIL!$U:$Z,B$1,FALSE),REF!$Z:$AA,2,FALSE),IF($A$141="Or industriel",VLOOKUP(VLOOKUP($A146,OUTIL!$AC:$AH,B$1,FALSE),REF!$AC:$AD,2,FALSE),IF($A$141="Produits bruts d'origine animale et vegetale",VLOOKUP(VLOOKUP($A146,OUTIL!$AK:$AP,B$1,FALSE),REF!$Q:$R,2,FALSE),IF($A$141="Produits bruts d'origine minerale",VLOOKUP(VLOOKUP($A146,OUTIL!$AS:$AX,B$1,FALSE),REF!$AF:$AG,2,FALSE),IF($A$141="Produits finis de consommation",VLOOKUP(VLOOKUP($A146,OUTIL!$BA:$BF,B$1,FALSE),REF!$T:$U,2,FALSE),IF($A$141="Produits finis d'equipement agricole",VLOOKUP(VLOOKUP($A146,OUTIL!$BI:$BN,B$1,FALSE),REF!$AI:$AJ,2,FALSE),IF($A$141="Produits finis d'equipement industriel",VLOOKUP(VLOOKUP($A146,OUTIL!$BQ:$BV,B$1,FALSE),REF!$W:$X,2,FALSE),"Ahmadovitch")))))))))</f>
        <v>Articles de bonneterie</v>
      </c>
      <c r="C146" s="5">
        <f>ROUND(IF($A$141="Alimentation, boissons et tabacs",VLOOKUP($A146,OUTIL!$E:$J,C$1,FALSE),IF($A$141="Demi produits",VLOOKUP($A146,OUTIL!$M:$R,C$1,FALSE),IF($A$141="Energie  et  lubrifiants",VLOOKUP($A146,OUTIL!$U:$Z,C$1,FALSE),IF($A$141="Or industriel",VLOOKUP($A146,OUTIL!$AC:$AH,C$1,FALSE),IF($A$141="Produits bruts d'origine animale et vegetale",VLOOKUP($A146,OUTIL!$AK:$AP,C$1,FALSE),IF($A$141="Produits bruts d'origine minerale",VLOOKUP($A146,OUTIL!$AS:$AX,C$1,FALSE),IF($A$141="Produits finis de consommation",VLOOKUP($A146,OUTIL!$BA:$BF,C$1,FALSE),IF($A$141="Produits finis d'equipement agricole",VLOOKUP($A146,OUTIL!$BI:$BN,C$1,FALSE),IF($A$141="Produits finis d'equipement industriel",VLOOKUP($A146,OUTIL!$BQ:$BV,C$1,FALSE),"Ahmadovitch")))))))))/1000,0)</f>
        <v>12693</v>
      </c>
      <c r="D146" s="5">
        <f>ROUND(IF($A$141="Alimentation, boissons et tabacs",VLOOKUP($A146,OUTIL!$E:$J,D$1,FALSE),IF($A$141="Demi produits",VLOOKUP($A146,OUTIL!$M:$R,D$1,FALSE),IF($A$141="Energie  et  lubrifiants",VLOOKUP($A146,OUTIL!$U:$Z,D$1,FALSE),IF($A$141="Or industriel",VLOOKUP($A146,OUTIL!$AC:$AH,D$1,FALSE),IF($A$141="Produits bruts d'origine animale et vegetale",VLOOKUP($A146,OUTIL!$AK:$AP,D$1,FALSE),IF($A$141="Produits bruts d'origine minerale",VLOOKUP($A146,OUTIL!$AS:$AX,D$1,FALSE),IF($A$141="Produits finis de consommation",VLOOKUP($A146,OUTIL!$BA:$BF,D$1,FALSE),IF($A$141="Produits finis d'equipement agricole",VLOOKUP($A146,OUTIL!$BI:$BN,D$1,FALSE),IF($A$141="Produits finis d'equipement industriel",VLOOKUP($A146,OUTIL!$BQ:$BV,D$1,FALSE),"Ahmadovitch")))))))))/1000,0)</f>
        <v>2582842</v>
      </c>
      <c r="E146" s="5">
        <f>ROUND(IF($A$141="Alimentation, boissons et tabacs",VLOOKUP($A146,OUTIL!$E:$J,E$1,FALSE),IF($A$141="Demi produits",VLOOKUP($A146,OUTIL!$M:$R,E$1,FALSE),IF($A$141="Energie  et  lubrifiants",VLOOKUP($A146,OUTIL!$U:$Z,E$1,FALSE),IF($A$141="Or industriel",VLOOKUP($A146,OUTIL!$AC:$AH,E$1,FALSE),IF($A$141="Produits bruts d'origine animale et vegetale",VLOOKUP($A146,OUTIL!$AK:$AP,E$1,FALSE),IF($A$141="Produits bruts d'origine minerale",VLOOKUP($A146,OUTIL!$AS:$AX,E$1,FALSE),IF($A$141="Produits finis de consommation",VLOOKUP($A146,OUTIL!$BA:$BF,E$1,FALSE),IF($A$141="Produits finis d'equipement agricole",VLOOKUP($A146,OUTIL!$BI:$BN,E$1,FALSE),IF($A$141="Produits finis d'equipement industriel",VLOOKUP($A146,OUTIL!$BQ:$BV,E$1,FALSE),"Ahmadovitch")))))))))/1000,0)</f>
        <v>14514</v>
      </c>
      <c r="F146" s="5">
        <f>ROUND(IF($A$141="Alimentation, boissons et tabacs",VLOOKUP($A146,OUTIL!$E:$J,F$1,FALSE),IF($A$141="Demi produits",VLOOKUP($A146,OUTIL!$M:$R,F$1,FALSE),IF($A$141="Energie  et  lubrifiants",VLOOKUP($A146,OUTIL!$U:$Z,F$1,FALSE),IF($A$141="Or industriel",VLOOKUP($A146,OUTIL!$AC:$AH,F$1,FALSE),IF($A$141="Produits bruts d'origine animale et vegetale",VLOOKUP($A146,OUTIL!$AK:$AP,F$1,FALSE),IF($A$141="Produits bruts d'origine minerale",VLOOKUP($A146,OUTIL!$AS:$AX,F$1,FALSE),IF($A$141="Produits finis de consommation",VLOOKUP($A146,OUTIL!$BA:$BF,F$1,FALSE),IF($A$141="Produits finis d'equipement agricole",VLOOKUP($A146,OUTIL!$BI:$BN,F$1,FALSE),IF($A$141="Produits finis d'equipement industriel",VLOOKUP($A146,OUTIL!$BQ:$BV,F$1,FALSE),"Ahmadovitch")))))))))/1000,0)</f>
        <v>2865536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>
        <v>6</v>
      </c>
      <c r="B147" s="5" t="str">
        <f>IF($A$141="Alimentation, boissons et tabacs",VLOOKUP(VLOOKUP($A147,OUTIL!$E:$J,B$1,FALSE),REF!$K:$L,2,FALSE),IF($A$141="Demi produits",VLOOKUP(VLOOKUP($A147,OUTIL!$M:$R,B$1,FALSE),REF!$N:$O,2,FALSE),IF($A$141="Energie  et  lubrifiants",VLOOKUP(VLOOKUP($A147,OUTIL!$U:$Z,B$1,FALSE),REF!$Z:$AA,2,FALSE),IF($A$141="Or industriel",VLOOKUP(VLOOKUP($A147,OUTIL!$AC:$AH,B$1,FALSE),REF!$AC:$AD,2,FALSE),IF($A$141="Produits bruts d'origine animale et vegetale",VLOOKUP(VLOOKUP($A147,OUTIL!$AK:$AP,B$1,FALSE),REF!$Q:$R,2,FALSE),IF($A$141="Produits bruts d'origine minerale",VLOOKUP(VLOOKUP($A147,OUTIL!$AS:$AX,B$1,FALSE),REF!$AF:$AG,2,FALSE),IF($A$141="Produits finis de consommation",VLOOKUP(VLOOKUP($A147,OUTIL!$BA:$BF,B$1,FALSE),REF!$T:$U,2,FALSE),IF($A$141="Produits finis d'equipement agricole",VLOOKUP(VLOOKUP($A147,OUTIL!$BI:$BN,B$1,FALSE),REF!$AI:$AJ,2,FALSE),IF($A$141="Produits finis d'equipement industriel",VLOOKUP(VLOOKUP($A147,OUTIL!$BQ:$BV,B$1,FALSE),REF!$W:$X,2,FALSE),"Ahmadovitch")))))))))</f>
        <v>Equipements électriques divers</v>
      </c>
      <c r="C147" s="5">
        <f>ROUND(IF($A$141="Alimentation, boissons et tabacs",VLOOKUP($A147,OUTIL!$E:$J,C$1,FALSE),IF($A$141="Demi produits",VLOOKUP($A147,OUTIL!$M:$R,C$1,FALSE),IF($A$141="Energie  et  lubrifiants",VLOOKUP($A147,OUTIL!$U:$Z,C$1,FALSE),IF($A$141="Or industriel",VLOOKUP($A147,OUTIL!$AC:$AH,C$1,FALSE),IF($A$141="Produits bruts d'origine animale et vegetale",VLOOKUP($A147,OUTIL!$AK:$AP,C$1,FALSE),IF($A$141="Produits bruts d'origine minerale",VLOOKUP($A147,OUTIL!$AS:$AX,C$1,FALSE),IF($A$141="Produits finis de consommation",VLOOKUP($A147,OUTIL!$BA:$BF,C$1,FALSE),IF($A$141="Produits finis d'equipement agricole",VLOOKUP($A147,OUTIL!$BI:$BN,C$1,FALSE),IF($A$141="Produits finis d'equipement industriel",VLOOKUP($A147,OUTIL!$BQ:$BV,C$1,FALSE),"Ahmadovitch")))))))))/1000,0)</f>
        <v>6280</v>
      </c>
      <c r="D147" s="5">
        <f>ROUND(IF($A$141="Alimentation, boissons et tabacs",VLOOKUP($A147,OUTIL!$E:$J,D$1,FALSE),IF($A$141="Demi produits",VLOOKUP($A147,OUTIL!$M:$R,D$1,FALSE),IF($A$141="Energie  et  lubrifiants",VLOOKUP($A147,OUTIL!$U:$Z,D$1,FALSE),IF($A$141="Or industriel",VLOOKUP($A147,OUTIL!$AC:$AH,D$1,FALSE),IF($A$141="Produits bruts d'origine animale et vegetale",VLOOKUP($A147,OUTIL!$AK:$AP,D$1,FALSE),IF($A$141="Produits bruts d'origine minerale",VLOOKUP($A147,OUTIL!$AS:$AX,D$1,FALSE),IF($A$141="Produits finis de consommation",VLOOKUP($A147,OUTIL!$BA:$BF,D$1,FALSE),IF($A$141="Produits finis d'equipement agricole",VLOOKUP($A147,OUTIL!$BI:$BN,D$1,FALSE),IF($A$141="Produits finis d'equipement industriel",VLOOKUP($A147,OUTIL!$BQ:$BV,D$1,FALSE),"Ahmadovitch")))))))))/1000,0)</f>
        <v>1454484</v>
      </c>
      <c r="E147" s="5">
        <f>ROUND(IF($A$141="Alimentation, boissons et tabacs",VLOOKUP($A147,OUTIL!$E:$J,E$1,FALSE),IF($A$141="Demi produits",VLOOKUP($A147,OUTIL!$M:$R,E$1,FALSE),IF($A$141="Energie  et  lubrifiants",VLOOKUP($A147,OUTIL!$U:$Z,E$1,FALSE),IF($A$141="Or industriel",VLOOKUP($A147,OUTIL!$AC:$AH,E$1,FALSE),IF($A$141="Produits bruts d'origine animale et vegetale",VLOOKUP($A147,OUTIL!$AK:$AP,E$1,FALSE),IF($A$141="Produits bruts d'origine minerale",VLOOKUP($A147,OUTIL!$AS:$AX,E$1,FALSE),IF($A$141="Produits finis de consommation",VLOOKUP($A147,OUTIL!$BA:$BF,E$1,FALSE),IF($A$141="Produits finis d'equipement agricole",VLOOKUP($A147,OUTIL!$BI:$BN,E$1,FALSE),IF($A$141="Produits finis d'equipement industriel",VLOOKUP($A147,OUTIL!$BQ:$BV,E$1,FALSE),"Ahmadovitch")))))))))/1000,0)</f>
        <v>6010</v>
      </c>
      <c r="F147" s="5">
        <f>ROUND(IF($A$141="Alimentation, boissons et tabacs",VLOOKUP($A147,OUTIL!$E:$J,F$1,FALSE),IF($A$141="Demi produits",VLOOKUP($A147,OUTIL!$M:$R,F$1,FALSE),IF($A$141="Energie  et  lubrifiants",VLOOKUP($A147,OUTIL!$U:$Z,F$1,FALSE),IF($A$141="Or industriel",VLOOKUP($A147,OUTIL!$AC:$AH,F$1,FALSE),IF($A$141="Produits bruts d'origine animale et vegetale",VLOOKUP($A147,OUTIL!$AK:$AP,F$1,FALSE),IF($A$141="Produits bruts d'origine minerale",VLOOKUP($A147,OUTIL!$AS:$AX,F$1,FALSE),IF($A$141="Produits finis de consommation",VLOOKUP($A147,OUTIL!$BA:$BF,F$1,FALSE),IF($A$141="Produits finis d'equipement agricole",VLOOKUP($A147,OUTIL!$BI:$BN,F$1,FALSE),IF($A$141="Produits finis d'equipement industriel",VLOOKUP($A147,OUTIL!$BQ:$BV,F$1,FALSE),"Ahmadovitch")))))))))/1000,0)</f>
        <v>1251650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>
        <v>7</v>
      </c>
      <c r="B148" s="5" t="str">
        <f>IF($A$141="Alimentation, boissons et tabacs",VLOOKUP(VLOOKUP($A148,OUTIL!$E:$J,B$1,FALSE),REF!$K:$L,2,FALSE),IF($A$141="Demi produits",VLOOKUP(VLOOKUP($A148,OUTIL!$M:$R,B$1,FALSE),REF!$N:$O,2,FALSE),IF($A$141="Energie  et  lubrifiants",VLOOKUP(VLOOKUP($A148,OUTIL!$U:$Z,B$1,FALSE),REF!$Z:$AA,2,FALSE),IF($A$141="Or industriel",VLOOKUP(VLOOKUP($A148,OUTIL!$AC:$AH,B$1,FALSE),REF!$AC:$AD,2,FALSE),IF($A$141="Produits bruts d'origine animale et vegetale",VLOOKUP(VLOOKUP($A148,OUTIL!$AK:$AP,B$1,FALSE),REF!$Q:$R,2,FALSE),IF($A$141="Produits bruts d'origine minerale",VLOOKUP(VLOOKUP($A148,OUTIL!$AS:$AX,B$1,FALSE),REF!$AF:$AG,2,FALSE),IF($A$141="Produits finis de consommation",VLOOKUP(VLOOKUP($A148,OUTIL!$BA:$BF,B$1,FALSE),REF!$T:$U,2,FALSE),IF($A$141="Produits finis d'equipement agricole",VLOOKUP(VLOOKUP($A148,OUTIL!$BI:$BN,B$1,FALSE),REF!$AI:$AJ,2,FALSE),IF($A$141="Produits finis d'equipement industriel",VLOOKUP(VLOOKUP($A148,OUTIL!$BQ:$BV,B$1,FALSE),REF!$W:$X,2,FALSE),"Ahmadovitch")))))))))</f>
        <v>Ouvrages divers en matières plastiques</v>
      </c>
      <c r="C148" s="5">
        <f>ROUND(IF($A$141="Alimentation, boissons et tabacs",VLOOKUP($A148,OUTIL!$E:$J,C$1,FALSE),IF($A$141="Demi produits",VLOOKUP($A148,OUTIL!$M:$R,C$1,FALSE),IF($A$141="Energie  et  lubrifiants",VLOOKUP($A148,OUTIL!$U:$Z,C$1,FALSE),IF($A$141="Or industriel",VLOOKUP($A148,OUTIL!$AC:$AH,C$1,FALSE),IF($A$141="Produits bruts d'origine animale et vegetale",VLOOKUP($A148,OUTIL!$AK:$AP,C$1,FALSE),IF($A$141="Produits bruts d'origine minerale",VLOOKUP($A148,OUTIL!$AS:$AX,C$1,FALSE),IF($A$141="Produits finis de consommation",VLOOKUP($A148,OUTIL!$BA:$BF,C$1,FALSE),IF($A$141="Produits finis d'equipement agricole",VLOOKUP($A148,OUTIL!$BI:$BN,C$1,FALSE),IF($A$141="Produits finis d'equipement industriel",VLOOKUP($A148,OUTIL!$BQ:$BV,C$1,FALSE),"Ahmadovitch")))))))))/1000,0)</f>
        <v>18479</v>
      </c>
      <c r="D148" s="5">
        <f>ROUND(IF($A$141="Alimentation, boissons et tabacs",VLOOKUP($A148,OUTIL!$E:$J,D$1,FALSE),IF($A$141="Demi produits",VLOOKUP($A148,OUTIL!$M:$R,D$1,FALSE),IF($A$141="Energie  et  lubrifiants",VLOOKUP($A148,OUTIL!$U:$Z,D$1,FALSE),IF($A$141="Or industriel",VLOOKUP($A148,OUTIL!$AC:$AH,D$1,FALSE),IF($A$141="Produits bruts d'origine animale et vegetale",VLOOKUP($A148,OUTIL!$AK:$AP,D$1,FALSE),IF($A$141="Produits bruts d'origine minerale",VLOOKUP($A148,OUTIL!$AS:$AX,D$1,FALSE),IF($A$141="Produits finis de consommation",VLOOKUP($A148,OUTIL!$BA:$BF,D$1,FALSE),IF($A$141="Produits finis d'equipement agricole",VLOOKUP($A148,OUTIL!$BI:$BN,D$1,FALSE),IF($A$141="Produits finis d'equipement industriel",VLOOKUP($A148,OUTIL!$BQ:$BV,D$1,FALSE),"Ahmadovitch")))))))))/1000,0)</f>
        <v>930134</v>
      </c>
      <c r="E148" s="5">
        <f>ROUND(IF($A$141="Alimentation, boissons et tabacs",VLOOKUP($A148,OUTIL!$E:$J,E$1,FALSE),IF($A$141="Demi produits",VLOOKUP($A148,OUTIL!$M:$R,E$1,FALSE),IF($A$141="Energie  et  lubrifiants",VLOOKUP($A148,OUTIL!$U:$Z,E$1,FALSE),IF($A$141="Or industriel",VLOOKUP($A148,OUTIL!$AC:$AH,E$1,FALSE),IF($A$141="Produits bruts d'origine animale et vegetale",VLOOKUP($A148,OUTIL!$AK:$AP,E$1,FALSE),IF($A$141="Produits bruts d'origine minerale",VLOOKUP($A148,OUTIL!$AS:$AX,E$1,FALSE),IF($A$141="Produits finis de consommation",VLOOKUP($A148,OUTIL!$BA:$BF,E$1,FALSE),IF($A$141="Produits finis d'equipement agricole",VLOOKUP($A148,OUTIL!$BI:$BN,E$1,FALSE),IF($A$141="Produits finis d'equipement industriel",VLOOKUP($A148,OUTIL!$BQ:$BV,E$1,FALSE),"Ahmadovitch")))))))))/1000,0)</f>
        <v>14305</v>
      </c>
      <c r="F148" s="5">
        <f>ROUND(IF($A$141="Alimentation, boissons et tabacs",VLOOKUP($A148,OUTIL!$E:$J,F$1,FALSE),IF($A$141="Demi produits",VLOOKUP($A148,OUTIL!$M:$R,F$1,FALSE),IF($A$141="Energie  et  lubrifiants",VLOOKUP($A148,OUTIL!$U:$Z,F$1,FALSE),IF($A$141="Or industriel",VLOOKUP($A148,OUTIL!$AC:$AH,F$1,FALSE),IF($A$141="Produits bruts d'origine animale et vegetale",VLOOKUP($A148,OUTIL!$AK:$AP,F$1,FALSE),IF($A$141="Produits bruts d'origine minerale",VLOOKUP($A148,OUTIL!$AS:$AX,F$1,FALSE),IF($A$141="Produits finis de consommation",VLOOKUP($A148,OUTIL!$BA:$BF,F$1,FALSE),IF($A$141="Produits finis d'equipement agricole",VLOOKUP($A148,OUTIL!$BI:$BN,F$1,FALSE),IF($A$141="Produits finis d'equipement industriel",VLOOKUP($A148,OUTIL!$BQ:$BV,F$1,FALSE),"Ahmadovitch")))))))))/1000,0)</f>
        <v>729657</v>
      </c>
      <c r="G148" s="4"/>
      <c r="H148" s="4"/>
      <c r="I148" s="4"/>
      <c r="J148" s="4"/>
      <c r="K148" s="4"/>
      <c r="L148" s="4"/>
      <c r="M148" s="4"/>
    </row>
    <row r="149" spans="1:13" ht="16.5" x14ac:dyDescent="0.3">
      <c r="A149">
        <v>8</v>
      </c>
      <c r="B149" s="5" t="str">
        <f>IF($A$141="Alimentation, boissons et tabacs",VLOOKUP(VLOOKUP($A149,OUTIL!$E:$J,B$1,FALSE),REF!$K:$L,2,FALSE),IF($A$141="Demi produits",VLOOKUP(VLOOKUP($A149,OUTIL!$M:$R,B$1,FALSE),REF!$N:$O,2,FALSE),IF($A$141="Energie  et  lubrifiants",VLOOKUP(VLOOKUP($A149,OUTIL!$U:$Z,B$1,FALSE),REF!$Z:$AA,2,FALSE),IF($A$141="Or industriel",VLOOKUP(VLOOKUP($A149,OUTIL!$AC:$AH,B$1,FALSE),REF!$AC:$AD,2,FALSE),IF($A$141="Produits bruts d'origine animale et vegetale",VLOOKUP(VLOOKUP($A149,OUTIL!$AK:$AP,B$1,FALSE),REF!$Q:$R,2,FALSE),IF($A$141="Produits bruts d'origine minerale",VLOOKUP(VLOOKUP($A149,OUTIL!$AS:$AX,B$1,FALSE),REF!$AF:$AG,2,FALSE),IF($A$141="Produits finis de consommation",VLOOKUP(VLOOKUP($A149,OUTIL!$BA:$BF,B$1,FALSE),REF!$T:$U,2,FALSE),IF($A$141="Produits finis d'equipement agricole",VLOOKUP(VLOOKUP($A149,OUTIL!$BI:$BN,B$1,FALSE),REF!$AI:$AJ,2,FALSE),IF($A$141="Produits finis d'equipement industriel",VLOOKUP(VLOOKUP($A149,OUTIL!$BQ:$BV,B$1,FALSE),REF!$W:$X,2,FALSE),"Ahmadovitch")))))))))</f>
        <v>Chaussures</v>
      </c>
      <c r="C149" s="5">
        <f>ROUND(IF($A$141="Alimentation, boissons et tabacs",VLOOKUP($A149,OUTIL!$E:$J,C$1,FALSE),IF($A$141="Demi produits",VLOOKUP($A149,OUTIL!$M:$R,C$1,FALSE),IF($A$141="Energie  et  lubrifiants",VLOOKUP($A149,OUTIL!$U:$Z,C$1,FALSE),IF($A$141="Or industriel",VLOOKUP($A149,OUTIL!$AC:$AH,C$1,FALSE),IF($A$141="Produits bruts d'origine animale et vegetale",VLOOKUP($A149,OUTIL!$AK:$AP,C$1,FALSE),IF($A$141="Produits bruts d'origine minerale",VLOOKUP($A149,OUTIL!$AS:$AX,C$1,FALSE),IF($A$141="Produits finis de consommation",VLOOKUP($A149,OUTIL!$BA:$BF,C$1,FALSE),IF($A$141="Produits finis d'equipement agricole",VLOOKUP($A149,OUTIL!$BI:$BN,C$1,FALSE),IF($A$141="Produits finis d'equipement industriel",VLOOKUP($A149,OUTIL!$BQ:$BV,C$1,FALSE),"Ahmadovitch")))))))))/1000,0)</f>
        <v>3285</v>
      </c>
      <c r="D149" s="5">
        <f>ROUND(IF($A$141="Alimentation, boissons et tabacs",VLOOKUP($A149,OUTIL!$E:$J,D$1,FALSE),IF($A$141="Demi produits",VLOOKUP($A149,OUTIL!$M:$R,D$1,FALSE),IF($A$141="Energie  et  lubrifiants",VLOOKUP($A149,OUTIL!$U:$Z,D$1,FALSE),IF($A$141="Or industriel",VLOOKUP($A149,OUTIL!$AC:$AH,D$1,FALSE),IF($A$141="Produits bruts d'origine animale et vegetale",VLOOKUP($A149,OUTIL!$AK:$AP,D$1,FALSE),IF($A$141="Produits bruts d'origine minerale",VLOOKUP($A149,OUTIL!$AS:$AX,D$1,FALSE),IF($A$141="Produits finis de consommation",VLOOKUP($A149,OUTIL!$BA:$BF,D$1,FALSE),IF($A$141="Produits finis d'equipement agricole",VLOOKUP($A149,OUTIL!$BI:$BN,D$1,FALSE),IF($A$141="Produits finis d'equipement industriel",VLOOKUP($A149,OUTIL!$BQ:$BV,D$1,FALSE),"Ahmadovitch")))))))))/1000,0)</f>
        <v>775511</v>
      </c>
      <c r="E149" s="5">
        <f>ROUND(IF($A$141="Alimentation, boissons et tabacs",VLOOKUP($A149,OUTIL!$E:$J,E$1,FALSE),IF($A$141="Demi produits",VLOOKUP($A149,OUTIL!$M:$R,E$1,FALSE),IF($A$141="Energie  et  lubrifiants",VLOOKUP($A149,OUTIL!$U:$Z,E$1,FALSE),IF($A$141="Or industriel",VLOOKUP($A149,OUTIL!$AC:$AH,E$1,FALSE),IF($A$141="Produits bruts d'origine animale et vegetale",VLOOKUP($A149,OUTIL!$AK:$AP,E$1,FALSE),IF($A$141="Produits bruts d'origine minerale",VLOOKUP($A149,OUTIL!$AS:$AX,E$1,FALSE),IF($A$141="Produits finis de consommation",VLOOKUP($A149,OUTIL!$BA:$BF,E$1,FALSE),IF($A$141="Produits finis d'equipement agricole",VLOOKUP($A149,OUTIL!$BI:$BN,E$1,FALSE),IF($A$141="Produits finis d'equipement industriel",VLOOKUP($A149,OUTIL!$BQ:$BV,E$1,FALSE),"Ahmadovitch")))))))))/1000,0)</f>
        <v>3395</v>
      </c>
      <c r="F149" s="5">
        <f>ROUND(IF($A$141="Alimentation, boissons et tabacs",VLOOKUP($A149,OUTIL!$E:$J,F$1,FALSE),IF($A$141="Demi produits",VLOOKUP($A149,OUTIL!$M:$R,F$1,FALSE),IF($A$141="Energie  et  lubrifiants",VLOOKUP($A149,OUTIL!$U:$Z,F$1,FALSE),IF($A$141="Or industriel",VLOOKUP($A149,OUTIL!$AC:$AH,F$1,FALSE),IF($A$141="Produits bruts d'origine animale et vegetale",VLOOKUP($A149,OUTIL!$AK:$AP,F$1,FALSE),IF($A$141="Produits bruts d'origine minerale",VLOOKUP($A149,OUTIL!$AS:$AX,F$1,FALSE),IF($A$141="Produits finis de consommation",VLOOKUP($A149,OUTIL!$BA:$BF,F$1,FALSE),IF($A$141="Produits finis d'equipement agricole",VLOOKUP($A149,OUTIL!$BI:$BN,F$1,FALSE),IF($A$141="Produits finis d'equipement industriel",VLOOKUP($A149,OUTIL!$BQ:$BV,F$1,FALSE),"Ahmadovitch")))))))))/1000,0)</f>
        <v>752652</v>
      </c>
      <c r="J149" s="4"/>
      <c r="K149" s="4"/>
      <c r="L149" s="4"/>
      <c r="M149" s="4"/>
    </row>
    <row r="150" spans="1:13" ht="16.5" x14ac:dyDescent="0.3">
      <c r="A150">
        <v>9</v>
      </c>
      <c r="B150" s="5" t="str">
        <f>IF($A$141="Alimentation, boissons et tabacs",VLOOKUP(VLOOKUP($A150,OUTIL!$E:$J,B$1,FALSE),REF!$K:$L,2,FALSE),IF($A$141="Demi produits",VLOOKUP(VLOOKUP($A150,OUTIL!$M:$R,B$1,FALSE),REF!$N:$O,2,FALSE),IF($A$141="Energie  et  lubrifiants",VLOOKUP(VLOOKUP($A150,OUTIL!$U:$Z,B$1,FALSE),REF!$Z:$AA,2,FALSE),IF($A$141="Or industriel",VLOOKUP(VLOOKUP($A150,OUTIL!$AC:$AH,B$1,FALSE),REF!$AC:$AD,2,FALSE),IF($A$141="Produits bruts d'origine animale et vegetale",VLOOKUP(VLOOKUP($A150,OUTIL!$AK:$AP,B$1,FALSE),REF!$Q:$R,2,FALSE),IF($A$141="Produits bruts d'origine minerale",VLOOKUP(VLOOKUP($A150,OUTIL!$AS:$AX,B$1,FALSE),REF!$AF:$AG,2,FALSE),IF($A$141="Produits finis de consommation",VLOOKUP(VLOOKUP($A150,OUTIL!$BA:$BF,B$1,FALSE),REF!$T:$U,2,FALSE),IF($A$141="Produits finis d'equipement agricole",VLOOKUP(VLOOKUP($A150,OUTIL!$BI:$BN,B$1,FALSE),REF!$AI:$AJ,2,FALSE),IF($A$141="Produits finis d'equipement industriel",VLOOKUP(VLOOKUP($A150,OUTIL!$BQ:$BV,B$1,FALSE),REF!$W:$X,2,FALSE),"Ahmadovitch")))))))))</f>
        <v>Ouvrages divers en fer ou en acier</v>
      </c>
      <c r="C150" s="5">
        <f>ROUND(IF($A$141="Alimentation, boissons et tabacs",VLOOKUP($A150,OUTIL!$E:$J,C$1,FALSE),IF($A$141="Demi produits",VLOOKUP($A150,OUTIL!$M:$R,C$1,FALSE),IF($A$141="Energie  et  lubrifiants",VLOOKUP($A150,OUTIL!$U:$Z,C$1,FALSE),IF($A$141="Or industriel",VLOOKUP($A150,OUTIL!$AC:$AH,C$1,FALSE),IF($A$141="Produits bruts d'origine animale et vegetale",VLOOKUP($A150,OUTIL!$AK:$AP,C$1,FALSE),IF($A$141="Produits bruts d'origine minerale",VLOOKUP($A150,OUTIL!$AS:$AX,C$1,FALSE),IF($A$141="Produits finis de consommation",VLOOKUP($A150,OUTIL!$BA:$BF,C$1,FALSE),IF($A$141="Produits finis d'equipement agricole",VLOOKUP($A150,OUTIL!$BI:$BN,C$1,FALSE),IF($A$141="Produits finis d'equipement industriel",VLOOKUP($A150,OUTIL!$BQ:$BV,C$1,FALSE),"Ahmadovitch")))))))))/1000,0)</f>
        <v>31242</v>
      </c>
      <c r="D150" s="5">
        <f>ROUND(IF($A$141="Alimentation, boissons et tabacs",VLOOKUP($A150,OUTIL!$E:$J,D$1,FALSE),IF($A$141="Demi produits",VLOOKUP($A150,OUTIL!$M:$R,D$1,FALSE),IF($A$141="Energie  et  lubrifiants",VLOOKUP($A150,OUTIL!$U:$Z,D$1,FALSE),IF($A$141="Or industriel",VLOOKUP($A150,OUTIL!$AC:$AH,D$1,FALSE),IF($A$141="Produits bruts d'origine animale et vegetale",VLOOKUP($A150,OUTIL!$AK:$AP,D$1,FALSE),IF($A$141="Produits bruts d'origine minerale",VLOOKUP($A150,OUTIL!$AS:$AX,D$1,FALSE),IF($A$141="Produits finis de consommation",VLOOKUP($A150,OUTIL!$BA:$BF,D$1,FALSE),IF($A$141="Produits finis d'equipement agricole",VLOOKUP($A150,OUTIL!$BI:$BN,D$1,FALSE),IF($A$141="Produits finis d'equipement industriel",VLOOKUP($A150,OUTIL!$BQ:$BV,D$1,FALSE),"Ahmadovitch")))))))))/1000,0)</f>
        <v>660688</v>
      </c>
      <c r="E150" s="5">
        <f>ROUND(IF($A$141="Alimentation, boissons et tabacs",VLOOKUP($A150,OUTIL!$E:$J,E$1,FALSE),IF($A$141="Demi produits",VLOOKUP($A150,OUTIL!$M:$R,E$1,FALSE),IF($A$141="Energie  et  lubrifiants",VLOOKUP($A150,OUTIL!$U:$Z,E$1,FALSE),IF($A$141="Or industriel",VLOOKUP($A150,OUTIL!$AC:$AH,E$1,FALSE),IF($A$141="Produits bruts d'origine animale et vegetale",VLOOKUP($A150,OUTIL!$AK:$AP,E$1,FALSE),IF($A$141="Produits bruts d'origine minerale",VLOOKUP($A150,OUTIL!$AS:$AX,E$1,FALSE),IF($A$141="Produits finis de consommation",VLOOKUP($A150,OUTIL!$BA:$BF,E$1,FALSE),IF($A$141="Produits finis d'equipement agricole",VLOOKUP($A150,OUTIL!$BI:$BN,E$1,FALSE),IF($A$141="Produits finis d'equipement industriel",VLOOKUP($A150,OUTIL!$BQ:$BV,E$1,FALSE),"Ahmadovitch")))))))))/1000,0)</f>
        <v>24792</v>
      </c>
      <c r="F150" s="5">
        <f>ROUND(IF($A$141="Alimentation, boissons et tabacs",VLOOKUP($A150,OUTIL!$E:$J,F$1,FALSE),IF($A$141="Demi produits",VLOOKUP($A150,OUTIL!$M:$R,F$1,FALSE),IF($A$141="Energie  et  lubrifiants",VLOOKUP($A150,OUTIL!$U:$Z,F$1,FALSE),IF($A$141="Or industriel",VLOOKUP($A150,OUTIL!$AC:$AH,F$1,FALSE),IF($A$141="Produits bruts d'origine animale et vegetale",VLOOKUP($A150,OUTIL!$AK:$AP,F$1,FALSE),IF($A$141="Produits bruts d'origine minerale",VLOOKUP($A150,OUTIL!$AS:$AX,F$1,FALSE),IF($A$141="Produits finis de consommation",VLOOKUP($A150,OUTIL!$BA:$BF,F$1,FALSE),IF($A$141="Produits finis d'equipement agricole",VLOOKUP($A150,OUTIL!$BI:$BN,F$1,FALSE),IF($A$141="Produits finis d'equipement industriel",VLOOKUP($A150,OUTIL!$BQ:$BV,F$1,FALSE),"Ahmadovitch")))))))))/1000,0)</f>
        <v>474280</v>
      </c>
      <c r="J150" s="4"/>
      <c r="K150" s="4"/>
      <c r="L150" s="4"/>
      <c r="M150" s="4"/>
    </row>
    <row r="151" spans="1:13" ht="16.5" x14ac:dyDescent="0.3">
      <c r="A151">
        <v>10</v>
      </c>
      <c r="B151" s="5" t="str">
        <f>IF($A$141="Alimentation, boissons et tabacs",VLOOKUP(VLOOKUP($A151,OUTIL!$E:$J,B$1,FALSE),REF!$K:$L,2,FALSE),IF($A$141="Demi produits",VLOOKUP(VLOOKUP($A151,OUTIL!$M:$R,B$1,FALSE),REF!$N:$O,2,FALSE),IF($A$141="Energie  et  lubrifiants",VLOOKUP(VLOOKUP($A151,OUTIL!$U:$Z,B$1,FALSE),REF!$Z:$AA,2,FALSE),IF($A$141="Or industriel",VLOOKUP(VLOOKUP($A151,OUTIL!$AC:$AH,B$1,FALSE),REF!$AC:$AD,2,FALSE),IF($A$141="Produits bruts d'origine animale et vegetale",VLOOKUP(VLOOKUP($A151,OUTIL!$AK:$AP,B$1,FALSE),REF!$Q:$R,2,FALSE),IF($A$141="Produits bruts d'origine minerale",VLOOKUP(VLOOKUP($A151,OUTIL!$AS:$AX,B$1,FALSE),REF!$AF:$AG,2,FALSE),IF($A$141="Produits finis de consommation",VLOOKUP(VLOOKUP($A151,OUTIL!$BA:$BF,B$1,FALSE),REF!$T:$U,2,FALSE),IF($A$141="Produits finis d'equipement agricole",VLOOKUP(VLOOKUP($A151,OUTIL!$BI:$BN,B$1,FALSE),REF!$AI:$AJ,2,FALSE),IF($A$141="Produits finis d'equipement industriel",VLOOKUP(VLOOKUP($A151,OUTIL!$BQ:$BV,B$1,FALSE),REF!$W:$X,2,FALSE),"Ahmadovitch")))))))))</f>
        <v>Médicaments et autres produits pharmaceutiques</v>
      </c>
      <c r="C151" s="5">
        <f>ROUND(IF($A$141="Alimentation, boissons et tabacs",VLOOKUP($A151,OUTIL!$E:$J,C$1,FALSE),IF($A$141="Demi produits",VLOOKUP($A151,OUTIL!$M:$R,C$1,FALSE),IF($A$141="Energie  et  lubrifiants",VLOOKUP($A151,OUTIL!$U:$Z,C$1,FALSE),IF($A$141="Or industriel",VLOOKUP($A151,OUTIL!$AC:$AH,C$1,FALSE),IF($A$141="Produits bruts d'origine animale et vegetale",VLOOKUP($A151,OUTIL!$AK:$AP,C$1,FALSE),IF($A$141="Produits bruts d'origine minerale",VLOOKUP($A151,OUTIL!$AS:$AX,C$1,FALSE),IF($A$141="Produits finis de consommation",VLOOKUP($A151,OUTIL!$BA:$BF,C$1,FALSE),IF($A$141="Produits finis d'equipement agricole",VLOOKUP($A151,OUTIL!$BI:$BN,C$1,FALSE),IF($A$141="Produits finis d'equipement industriel",VLOOKUP($A151,OUTIL!$BQ:$BV,C$1,FALSE),"Ahmadovitch")))))))))/1000,0)</f>
        <v>2886</v>
      </c>
      <c r="D151" s="5">
        <f>ROUND(IF($A$141="Alimentation, boissons et tabacs",VLOOKUP($A151,OUTIL!$E:$J,D$1,FALSE),IF($A$141="Demi produits",VLOOKUP($A151,OUTIL!$M:$R,D$1,FALSE),IF($A$141="Energie  et  lubrifiants",VLOOKUP($A151,OUTIL!$U:$Z,D$1,FALSE),IF($A$141="Or industriel",VLOOKUP($A151,OUTIL!$AC:$AH,D$1,FALSE),IF($A$141="Produits bruts d'origine animale et vegetale",VLOOKUP($A151,OUTIL!$AK:$AP,D$1,FALSE),IF($A$141="Produits bruts d'origine minerale",VLOOKUP($A151,OUTIL!$AS:$AX,D$1,FALSE),IF($A$141="Produits finis de consommation",VLOOKUP($A151,OUTIL!$BA:$BF,D$1,FALSE),IF($A$141="Produits finis d'equipement agricole",VLOOKUP($A151,OUTIL!$BI:$BN,D$1,FALSE),IF($A$141="Produits finis d'equipement industriel",VLOOKUP($A151,OUTIL!$BQ:$BV,D$1,FALSE),"Ahmadovitch")))))))))/1000,0)</f>
        <v>526164</v>
      </c>
      <c r="E151" s="5">
        <f>ROUND(IF($A$141="Alimentation, boissons et tabacs",VLOOKUP($A151,OUTIL!$E:$J,E$1,FALSE),IF($A$141="Demi produits",VLOOKUP($A151,OUTIL!$M:$R,E$1,FALSE),IF($A$141="Energie  et  lubrifiants",VLOOKUP($A151,OUTIL!$U:$Z,E$1,FALSE),IF($A$141="Or industriel",VLOOKUP($A151,OUTIL!$AC:$AH,E$1,FALSE),IF($A$141="Produits bruts d'origine animale et vegetale",VLOOKUP($A151,OUTIL!$AK:$AP,E$1,FALSE),IF($A$141="Produits bruts d'origine minerale",VLOOKUP($A151,OUTIL!$AS:$AX,E$1,FALSE),IF($A$141="Produits finis de consommation",VLOOKUP($A151,OUTIL!$BA:$BF,E$1,FALSE),IF($A$141="Produits finis d'equipement agricole",VLOOKUP($A151,OUTIL!$BI:$BN,E$1,FALSE),IF($A$141="Produits finis d'equipement industriel",VLOOKUP($A151,OUTIL!$BQ:$BV,E$1,FALSE),"Ahmadovitch")))))))))/1000,0)</f>
        <v>2357</v>
      </c>
      <c r="F151" s="5">
        <f>ROUND(IF($A$141="Alimentation, boissons et tabacs",VLOOKUP($A151,OUTIL!$E:$J,F$1,FALSE),IF($A$141="Demi produits",VLOOKUP($A151,OUTIL!$M:$R,F$1,FALSE),IF($A$141="Energie  et  lubrifiants",VLOOKUP($A151,OUTIL!$U:$Z,F$1,FALSE),IF($A$141="Or industriel",VLOOKUP($A151,OUTIL!$AC:$AH,F$1,FALSE),IF($A$141="Produits bruts d'origine animale et vegetale",VLOOKUP($A151,OUTIL!$AK:$AP,F$1,FALSE),IF($A$141="Produits bruts d'origine minerale",VLOOKUP($A151,OUTIL!$AS:$AX,F$1,FALSE),IF($A$141="Produits finis de consommation",VLOOKUP($A151,OUTIL!$BA:$BF,F$1,FALSE),IF($A$141="Produits finis d'equipement agricole",VLOOKUP($A151,OUTIL!$BI:$BN,F$1,FALSE),IF($A$141="Produits finis d'equipement industriel",VLOOKUP($A151,OUTIL!$BQ:$BV,F$1,FALSE),"Ahmadovitch")))))))))/1000,0)</f>
        <v>484971</v>
      </c>
      <c r="J151" s="4"/>
      <c r="K151" s="4"/>
      <c r="L151" s="4"/>
      <c r="M151" s="4"/>
    </row>
    <row r="152" spans="1:13" ht="16.5" x14ac:dyDescent="0.3">
      <c r="A152">
        <v>11</v>
      </c>
      <c r="B152" s="5" t="str">
        <f>IF($A$141="Alimentation, boissons et tabacs",VLOOKUP(VLOOKUP($A152,OUTIL!$E:$J,B$1,FALSE),REF!$K:$L,2,FALSE),IF($A$141="Demi produits",VLOOKUP(VLOOKUP($A152,OUTIL!$M:$R,B$1,FALSE),REF!$N:$O,2,FALSE),IF($A$141="Energie  et  lubrifiants",VLOOKUP(VLOOKUP($A152,OUTIL!$U:$Z,B$1,FALSE),REF!$Z:$AA,2,FALSE),IF($A$141="Or industriel",VLOOKUP(VLOOKUP($A152,OUTIL!$AC:$AH,B$1,FALSE),REF!$AC:$AD,2,FALSE),IF($A$141="Produits bruts d'origine animale et vegetale",VLOOKUP(VLOOKUP($A152,OUTIL!$AK:$AP,B$1,FALSE),REF!$Q:$R,2,FALSE),IF($A$141="Produits bruts d'origine minerale",VLOOKUP(VLOOKUP($A152,OUTIL!$AS:$AX,B$1,FALSE),REF!$AF:$AG,2,FALSE),IF($A$141="Produits finis de consommation",VLOOKUP(VLOOKUP($A152,OUTIL!$BA:$BF,B$1,FALSE),REF!$T:$U,2,FALSE),IF($A$141="Produits finis d'equipement agricole",VLOOKUP(VLOOKUP($A152,OUTIL!$BI:$BN,B$1,FALSE),REF!$AI:$AJ,2,FALSE),IF($A$141="Produits finis d'equipement industriel",VLOOKUP(VLOOKUP($A152,OUTIL!$BQ:$BV,B$1,FALSE),REF!$W:$X,2,FALSE),"Ahmadovitch")))))))))</f>
        <v>Couvertures, linge  et autres articles textiles confectionnés</v>
      </c>
      <c r="C152" s="5">
        <f>ROUND(IF($A$141="Alimentation, boissons et tabacs",VLOOKUP($A152,OUTIL!$E:$J,C$1,FALSE),IF($A$141="Demi produits",VLOOKUP($A152,OUTIL!$M:$R,C$1,FALSE),IF($A$141="Energie  et  lubrifiants",VLOOKUP($A152,OUTIL!$U:$Z,C$1,FALSE),IF($A$141="Or industriel",VLOOKUP($A152,OUTIL!$AC:$AH,C$1,FALSE),IF($A$141="Produits bruts d'origine animale et vegetale",VLOOKUP($A152,OUTIL!$AK:$AP,C$1,FALSE),IF($A$141="Produits bruts d'origine minerale",VLOOKUP($A152,OUTIL!$AS:$AX,C$1,FALSE),IF($A$141="Produits finis de consommation",VLOOKUP($A152,OUTIL!$BA:$BF,C$1,FALSE),IF($A$141="Produits finis d'equipement agricole",VLOOKUP($A152,OUTIL!$BI:$BN,C$1,FALSE),IF($A$141="Produits finis d'equipement industriel",VLOOKUP($A152,OUTIL!$BQ:$BV,C$1,FALSE),"Ahmadovitch")))))))))/1000,0)</f>
        <v>2610</v>
      </c>
      <c r="D152" s="5">
        <f>ROUND(IF($A$141="Alimentation, boissons et tabacs",VLOOKUP($A152,OUTIL!$E:$J,D$1,FALSE),IF($A$141="Demi produits",VLOOKUP($A152,OUTIL!$M:$R,D$1,FALSE),IF($A$141="Energie  et  lubrifiants",VLOOKUP($A152,OUTIL!$U:$Z,D$1,FALSE),IF($A$141="Or industriel",VLOOKUP($A152,OUTIL!$AC:$AH,D$1,FALSE),IF($A$141="Produits bruts d'origine animale et vegetale",VLOOKUP($A152,OUTIL!$AK:$AP,D$1,FALSE),IF($A$141="Produits bruts d'origine minerale",VLOOKUP($A152,OUTIL!$AS:$AX,D$1,FALSE),IF($A$141="Produits finis de consommation",VLOOKUP($A152,OUTIL!$BA:$BF,D$1,FALSE),IF($A$141="Produits finis d'equipement agricole",VLOOKUP($A152,OUTIL!$BI:$BN,D$1,FALSE),IF($A$141="Produits finis d'equipement industriel",VLOOKUP($A152,OUTIL!$BQ:$BV,D$1,FALSE),"Ahmadovitch")))))))))/1000,0)</f>
        <v>516507</v>
      </c>
      <c r="E152" s="5">
        <f>ROUND(IF($A$141="Alimentation, boissons et tabacs",VLOOKUP($A152,OUTIL!$E:$J,E$1,FALSE),IF($A$141="Demi produits",VLOOKUP($A152,OUTIL!$M:$R,E$1,FALSE),IF($A$141="Energie  et  lubrifiants",VLOOKUP($A152,OUTIL!$U:$Z,E$1,FALSE),IF($A$141="Or industriel",VLOOKUP($A152,OUTIL!$AC:$AH,E$1,FALSE),IF($A$141="Produits bruts d'origine animale et vegetale",VLOOKUP($A152,OUTIL!$AK:$AP,E$1,FALSE),IF($A$141="Produits bruts d'origine minerale",VLOOKUP($A152,OUTIL!$AS:$AX,E$1,FALSE),IF($A$141="Produits finis de consommation",VLOOKUP($A152,OUTIL!$BA:$BF,E$1,FALSE),IF($A$141="Produits finis d'equipement agricole",VLOOKUP($A152,OUTIL!$BI:$BN,E$1,FALSE),IF($A$141="Produits finis d'equipement industriel",VLOOKUP($A152,OUTIL!$BQ:$BV,E$1,FALSE),"Ahmadovitch")))))))))/1000,0)</f>
        <v>2202</v>
      </c>
      <c r="F152" s="5">
        <f>ROUND(IF($A$141="Alimentation, boissons et tabacs",VLOOKUP($A152,OUTIL!$E:$J,F$1,FALSE),IF($A$141="Demi produits",VLOOKUP($A152,OUTIL!$M:$R,F$1,FALSE),IF($A$141="Energie  et  lubrifiants",VLOOKUP($A152,OUTIL!$U:$Z,F$1,FALSE),IF($A$141="Or industriel",VLOOKUP($A152,OUTIL!$AC:$AH,F$1,FALSE),IF($A$141="Produits bruts d'origine animale et vegetale",VLOOKUP($A152,OUTIL!$AK:$AP,F$1,FALSE),IF($A$141="Produits bruts d'origine minerale",VLOOKUP($A152,OUTIL!$AS:$AX,F$1,FALSE),IF($A$141="Produits finis de consommation",VLOOKUP($A152,OUTIL!$BA:$BF,F$1,FALSE),IF($A$141="Produits finis d'equipement agricole",VLOOKUP($A152,OUTIL!$BI:$BN,F$1,FALSE),IF($A$141="Produits finis d'equipement industriel",VLOOKUP($A152,OUTIL!$BQ:$BV,F$1,FALSE),"Ahmadovitch")))))))))/1000,0)</f>
        <v>497651</v>
      </c>
      <c r="J152" s="4"/>
      <c r="K152" s="4"/>
      <c r="L152" s="4"/>
      <c r="M152" s="4"/>
    </row>
    <row r="153" spans="1:13" ht="16.5" x14ac:dyDescent="0.3">
      <c r="A153">
        <v>12</v>
      </c>
      <c r="B153" s="5" t="str">
        <f>IF($A$141="Alimentation, boissons et tabacs",VLOOKUP(VLOOKUP($A153,OUTIL!$E:$J,B$1,FALSE),REF!$K:$L,2,FALSE),IF($A$141="Demi produits",VLOOKUP(VLOOKUP($A153,OUTIL!$M:$R,B$1,FALSE),REF!$N:$O,2,FALSE),IF($A$141="Energie  et  lubrifiants",VLOOKUP(VLOOKUP($A153,OUTIL!$U:$Z,B$1,FALSE),REF!$Z:$AA,2,FALSE),IF($A$141="Or industriel",VLOOKUP(VLOOKUP($A153,OUTIL!$AC:$AH,B$1,FALSE),REF!$AC:$AD,2,FALSE),IF($A$141="Produits bruts d'origine animale et vegetale",VLOOKUP(VLOOKUP($A153,OUTIL!$AK:$AP,B$1,FALSE),REF!$Q:$R,2,FALSE),IF($A$141="Produits bruts d'origine minerale",VLOOKUP(VLOOKUP($A153,OUTIL!$AS:$AX,B$1,FALSE),REF!$AF:$AG,2,FALSE),IF($A$141="Produits finis de consommation",VLOOKUP(VLOOKUP($A153,OUTIL!$BA:$BF,B$1,FALSE),REF!$T:$U,2,FALSE),IF($A$141="Produits finis d'equipement agricole",VLOOKUP(VLOOKUP($A153,OUTIL!$BI:$BN,B$1,FALSE),REF!$AI:$AJ,2,FALSE),IF($A$141="Produits finis d'equipement industriel",VLOOKUP(VLOOKUP($A153,OUTIL!$BQ:$BV,B$1,FALSE),REF!$W:$X,2,FALSE),"Ahmadovitch")))))))))</f>
        <v>Articles divers en caoutchouc</v>
      </c>
      <c r="C153" s="5">
        <f>ROUND(IF($A$141="Alimentation, boissons et tabacs",VLOOKUP($A153,OUTIL!$E:$J,C$1,FALSE),IF($A$141="Demi produits",VLOOKUP($A153,OUTIL!$M:$R,C$1,FALSE),IF($A$141="Energie  et  lubrifiants",VLOOKUP($A153,OUTIL!$U:$Z,C$1,FALSE),IF($A$141="Or industriel",VLOOKUP($A153,OUTIL!$AC:$AH,C$1,FALSE),IF($A$141="Produits bruts d'origine animale et vegetale",VLOOKUP($A153,OUTIL!$AK:$AP,C$1,FALSE),IF($A$141="Produits bruts d'origine minerale",VLOOKUP($A153,OUTIL!$AS:$AX,C$1,FALSE),IF($A$141="Produits finis de consommation",VLOOKUP($A153,OUTIL!$BA:$BF,C$1,FALSE),IF($A$141="Produits finis d'equipement agricole",VLOOKUP($A153,OUTIL!$BI:$BN,C$1,FALSE),IF($A$141="Produits finis d'equipement industriel",VLOOKUP($A153,OUTIL!$BQ:$BV,C$1,FALSE),"Ahmadovitch")))))))))/1000,0)</f>
        <v>3285</v>
      </c>
      <c r="D153" s="5">
        <f>ROUND(IF($A$141="Alimentation, boissons et tabacs",VLOOKUP($A153,OUTIL!$E:$J,D$1,FALSE),IF($A$141="Demi produits",VLOOKUP($A153,OUTIL!$M:$R,D$1,FALSE),IF($A$141="Energie  et  lubrifiants",VLOOKUP($A153,OUTIL!$U:$Z,D$1,FALSE),IF($A$141="Or industriel",VLOOKUP($A153,OUTIL!$AC:$AH,D$1,FALSE),IF($A$141="Produits bruts d'origine animale et vegetale",VLOOKUP($A153,OUTIL!$AK:$AP,D$1,FALSE),IF($A$141="Produits bruts d'origine minerale",VLOOKUP($A153,OUTIL!$AS:$AX,D$1,FALSE),IF($A$141="Produits finis de consommation",VLOOKUP($A153,OUTIL!$BA:$BF,D$1,FALSE),IF($A$141="Produits finis d'equipement agricole",VLOOKUP($A153,OUTIL!$BI:$BN,D$1,FALSE),IF($A$141="Produits finis d'equipement industriel",VLOOKUP($A153,OUTIL!$BQ:$BV,D$1,FALSE),"Ahmadovitch")))))))))/1000,0)</f>
        <v>462776</v>
      </c>
      <c r="E153" s="5">
        <f>ROUND(IF($A$141="Alimentation, boissons et tabacs",VLOOKUP($A153,OUTIL!$E:$J,E$1,FALSE),IF($A$141="Demi produits",VLOOKUP($A153,OUTIL!$M:$R,E$1,FALSE),IF($A$141="Energie  et  lubrifiants",VLOOKUP($A153,OUTIL!$U:$Z,E$1,FALSE),IF($A$141="Or industriel",VLOOKUP($A153,OUTIL!$AC:$AH,E$1,FALSE),IF($A$141="Produits bruts d'origine animale et vegetale",VLOOKUP($A153,OUTIL!$AK:$AP,E$1,FALSE),IF($A$141="Produits bruts d'origine minerale",VLOOKUP($A153,OUTIL!$AS:$AX,E$1,FALSE),IF($A$141="Produits finis de consommation",VLOOKUP($A153,OUTIL!$BA:$BF,E$1,FALSE),IF($A$141="Produits finis d'equipement agricole",VLOOKUP($A153,OUTIL!$BI:$BN,E$1,FALSE),IF($A$141="Produits finis d'equipement industriel",VLOOKUP($A153,OUTIL!$BQ:$BV,E$1,FALSE),"Ahmadovitch")))))))))/1000,0)</f>
        <v>3312</v>
      </c>
      <c r="F153" s="5">
        <f>ROUND(IF($A$141="Alimentation, boissons et tabacs",VLOOKUP($A153,OUTIL!$E:$J,F$1,FALSE),IF($A$141="Demi produits",VLOOKUP($A153,OUTIL!$M:$R,F$1,FALSE),IF($A$141="Energie  et  lubrifiants",VLOOKUP($A153,OUTIL!$U:$Z,F$1,FALSE),IF($A$141="Or industriel",VLOOKUP($A153,OUTIL!$AC:$AH,F$1,FALSE),IF($A$141="Produits bruts d'origine animale et vegetale",VLOOKUP($A153,OUTIL!$AK:$AP,F$1,FALSE),IF($A$141="Produits bruts d'origine minerale",VLOOKUP($A153,OUTIL!$AS:$AX,F$1,FALSE),IF($A$141="Produits finis de consommation",VLOOKUP($A153,OUTIL!$BA:$BF,F$1,FALSE),IF($A$141="Produits finis d'equipement agricole",VLOOKUP($A153,OUTIL!$BI:$BN,F$1,FALSE),IF($A$141="Produits finis d'equipement industriel",VLOOKUP($A153,OUTIL!$BQ:$BV,F$1,FALSE),"Ahmadovitch")))))))))/1000,0)</f>
        <v>412803</v>
      </c>
      <c r="J153" s="4"/>
      <c r="K153" s="4"/>
      <c r="L153" s="4"/>
      <c r="M153" s="4"/>
    </row>
    <row r="154" spans="1:13" ht="16.5" x14ac:dyDescent="0.3">
      <c r="A154">
        <v>13</v>
      </c>
      <c r="B154" s="5" t="str">
        <f>IF($A$141="Alimentation, boissons et tabacs",VLOOKUP(VLOOKUP($A154,OUTIL!$E:$J,B$1,FALSE),REF!$K:$L,2,FALSE),IF($A$141="Demi produits",VLOOKUP(VLOOKUP($A154,OUTIL!$M:$R,B$1,FALSE),REF!$N:$O,2,FALSE),IF($A$141="Energie  et  lubrifiants",VLOOKUP(VLOOKUP($A154,OUTIL!$U:$Z,B$1,FALSE),REF!$Z:$AA,2,FALSE),IF($A$141="Or industriel",VLOOKUP(VLOOKUP($A154,OUTIL!$AC:$AH,B$1,FALSE),REF!$AC:$AD,2,FALSE),IF($A$141="Produits bruts d'origine animale et vegetale",VLOOKUP(VLOOKUP($A154,OUTIL!$AK:$AP,B$1,FALSE),REF!$Q:$R,2,FALSE),IF($A$141="Produits bruts d'origine minerale",VLOOKUP(VLOOKUP($A154,OUTIL!$AS:$AX,B$1,FALSE),REF!$AF:$AG,2,FALSE),IF($A$141="Produits finis de consommation",VLOOKUP(VLOOKUP($A154,OUTIL!$BA:$BF,B$1,FALSE),REF!$T:$U,2,FALSE),IF($A$141="Produits finis d'equipement agricole",VLOOKUP(VLOOKUP($A154,OUTIL!$BI:$BN,B$1,FALSE),REF!$AI:$AJ,2,FALSE),IF($A$141="Produits finis d'equipement industriel",VLOOKUP(VLOOKUP($A154,OUTIL!$BQ:$BV,B$1,FALSE),REF!$W:$X,2,FALSE),"Ahmadovitch")))))))))</f>
        <v>Produits de parfumerie ou de toilette et preparations cosmetiques</v>
      </c>
      <c r="C154" s="5">
        <f>ROUND(IF($A$141="Alimentation, boissons et tabacs",VLOOKUP($A154,OUTIL!$E:$J,C$1,FALSE),IF($A$141="Demi produits",VLOOKUP($A154,OUTIL!$M:$R,C$1,FALSE),IF($A$141="Energie  et  lubrifiants",VLOOKUP($A154,OUTIL!$U:$Z,C$1,FALSE),IF($A$141="Or industriel",VLOOKUP($A154,OUTIL!$AC:$AH,C$1,FALSE),IF($A$141="Produits bruts d'origine animale et vegetale",VLOOKUP($A154,OUTIL!$AK:$AP,C$1,FALSE),IF($A$141="Produits bruts d'origine minerale",VLOOKUP($A154,OUTIL!$AS:$AX,C$1,FALSE),IF($A$141="Produits finis de consommation",VLOOKUP($A154,OUTIL!$BA:$BF,C$1,FALSE),IF($A$141="Produits finis d'equipement agricole",VLOOKUP($A154,OUTIL!$BI:$BN,C$1,FALSE),IF($A$141="Produits finis d'equipement industriel",VLOOKUP($A154,OUTIL!$BQ:$BV,C$1,FALSE),"Ahmadovitch")))))))))/1000,0)</f>
        <v>1678</v>
      </c>
      <c r="D154" s="5">
        <f>ROUND(IF($A$141="Alimentation, boissons et tabacs",VLOOKUP($A154,OUTIL!$E:$J,D$1,FALSE),IF($A$141="Demi produits",VLOOKUP($A154,OUTIL!$M:$R,D$1,FALSE),IF($A$141="Energie  et  lubrifiants",VLOOKUP($A154,OUTIL!$U:$Z,D$1,FALSE),IF($A$141="Or industriel",VLOOKUP($A154,OUTIL!$AC:$AH,D$1,FALSE),IF($A$141="Produits bruts d'origine animale et vegetale",VLOOKUP($A154,OUTIL!$AK:$AP,D$1,FALSE),IF($A$141="Produits bruts d'origine minerale",VLOOKUP($A154,OUTIL!$AS:$AX,D$1,FALSE),IF($A$141="Produits finis de consommation",VLOOKUP($A154,OUTIL!$BA:$BF,D$1,FALSE),IF($A$141="Produits finis d'equipement agricole",VLOOKUP($A154,OUTIL!$BI:$BN,D$1,FALSE),IF($A$141="Produits finis d'equipement industriel",VLOOKUP($A154,OUTIL!$BQ:$BV,D$1,FALSE),"Ahmadovitch")))))))))/1000,0)</f>
        <v>323487</v>
      </c>
      <c r="E154" s="5">
        <f>ROUND(IF($A$141="Alimentation, boissons et tabacs",VLOOKUP($A154,OUTIL!$E:$J,E$1,FALSE),IF($A$141="Demi produits",VLOOKUP($A154,OUTIL!$M:$R,E$1,FALSE),IF($A$141="Energie  et  lubrifiants",VLOOKUP($A154,OUTIL!$U:$Z,E$1,FALSE),IF($A$141="Or industriel",VLOOKUP($A154,OUTIL!$AC:$AH,E$1,FALSE),IF($A$141="Produits bruts d'origine animale et vegetale",VLOOKUP($A154,OUTIL!$AK:$AP,E$1,FALSE),IF($A$141="Produits bruts d'origine minerale",VLOOKUP($A154,OUTIL!$AS:$AX,E$1,FALSE),IF($A$141="Produits finis de consommation",VLOOKUP($A154,OUTIL!$BA:$BF,E$1,FALSE),IF($A$141="Produits finis d'equipement agricole",VLOOKUP($A154,OUTIL!$BI:$BN,E$1,FALSE),IF($A$141="Produits finis d'equipement industriel",VLOOKUP($A154,OUTIL!$BQ:$BV,E$1,FALSE),"Ahmadovitch")))))))))/1000,0)</f>
        <v>1697</v>
      </c>
      <c r="F154" s="5">
        <f>ROUND(IF($A$141="Alimentation, boissons et tabacs",VLOOKUP($A154,OUTIL!$E:$J,F$1,FALSE),IF($A$141="Demi produits",VLOOKUP($A154,OUTIL!$M:$R,F$1,FALSE),IF($A$141="Energie  et  lubrifiants",VLOOKUP($A154,OUTIL!$U:$Z,F$1,FALSE),IF($A$141="Or industriel",VLOOKUP($A154,OUTIL!$AC:$AH,F$1,FALSE),IF($A$141="Produits bruts d'origine animale et vegetale",VLOOKUP($A154,OUTIL!$AK:$AP,F$1,FALSE),IF($A$141="Produits bruts d'origine minerale",VLOOKUP($A154,OUTIL!$AS:$AX,F$1,FALSE),IF($A$141="Produits finis de consommation",VLOOKUP($A154,OUTIL!$BA:$BF,F$1,FALSE),IF($A$141="Produits finis d'equipement agricole",VLOOKUP($A154,OUTIL!$BI:$BN,F$1,FALSE),IF($A$141="Produits finis d'equipement industriel",VLOOKUP($A154,OUTIL!$BQ:$BV,F$1,FALSE),"Ahmadovitch")))))))))/1000,0)</f>
        <v>297239</v>
      </c>
      <c r="J154" s="4"/>
      <c r="K154" s="4"/>
      <c r="L154" s="4"/>
      <c r="M154" s="4"/>
    </row>
    <row r="155" spans="1:13" ht="16.5" x14ac:dyDescent="0.3">
      <c r="A155">
        <v>14</v>
      </c>
      <c r="B155" s="5" t="str">
        <f>IF($A$141="Alimentation, boissons et tabacs",VLOOKUP(VLOOKUP($A155,OUTIL!$E:$J,B$1,FALSE),REF!$K:$L,2,FALSE),IF($A$141="Demi produits",VLOOKUP(VLOOKUP($A155,OUTIL!$M:$R,B$1,FALSE),REF!$N:$O,2,FALSE),IF($A$141="Energie  et  lubrifiants",VLOOKUP(VLOOKUP($A155,OUTIL!$U:$Z,B$1,FALSE),REF!$Z:$AA,2,FALSE),IF($A$141="Or industriel",VLOOKUP(VLOOKUP($A155,OUTIL!$AC:$AH,B$1,FALSE),REF!$AC:$AD,2,FALSE),IF($A$141="Produits bruts d'origine animale et vegetale",VLOOKUP(VLOOKUP($A155,OUTIL!$AK:$AP,B$1,FALSE),REF!$Q:$R,2,FALSE),IF($A$141="Produits bruts d'origine minerale",VLOOKUP(VLOOKUP($A155,OUTIL!$AS:$AX,B$1,FALSE),REF!$AF:$AG,2,FALSE),IF($A$141="Produits finis de consommation",VLOOKUP(VLOOKUP($A155,OUTIL!$BA:$BF,B$1,FALSE),REF!$T:$U,2,FALSE),IF($A$141="Produits finis d'equipement agricole",VLOOKUP(VLOOKUP($A155,OUTIL!$BI:$BN,B$1,FALSE),REF!$AI:$AJ,2,FALSE),IF($A$141="Produits finis d'equipement industriel",VLOOKUP(VLOOKUP($A155,OUTIL!$BQ:$BV,B$1,FALSE),REF!$W:$X,2,FALSE),"Ahmadovitch")))))))))</f>
        <v>Quincaillerie de ménage et articles d'économie domestique</v>
      </c>
      <c r="C155" s="5">
        <f>ROUND(IF($A$141="Alimentation, boissons et tabacs",VLOOKUP($A155,OUTIL!$E:$J,C$1,FALSE),IF($A$141="Demi produits",VLOOKUP($A155,OUTIL!$M:$R,C$1,FALSE),IF($A$141="Energie  et  lubrifiants",VLOOKUP($A155,OUTIL!$U:$Z,C$1,FALSE),IF($A$141="Or industriel",VLOOKUP($A155,OUTIL!$AC:$AH,C$1,FALSE),IF($A$141="Produits bruts d'origine animale et vegetale",VLOOKUP($A155,OUTIL!$AK:$AP,C$1,FALSE),IF($A$141="Produits bruts d'origine minerale",VLOOKUP($A155,OUTIL!$AS:$AX,C$1,FALSE),IF($A$141="Produits finis de consommation",VLOOKUP($A155,OUTIL!$BA:$BF,C$1,FALSE),IF($A$141="Produits finis d'equipement agricole",VLOOKUP($A155,OUTIL!$BI:$BN,C$1,FALSE),IF($A$141="Produits finis d'equipement industriel",VLOOKUP($A155,OUTIL!$BQ:$BV,C$1,FALSE),"Ahmadovitch")))))))))/1000,0)</f>
        <v>2843</v>
      </c>
      <c r="D155" s="5">
        <f>ROUND(IF($A$141="Alimentation, boissons et tabacs",VLOOKUP($A155,OUTIL!$E:$J,D$1,FALSE),IF($A$141="Demi produits",VLOOKUP($A155,OUTIL!$M:$R,D$1,FALSE),IF($A$141="Energie  et  lubrifiants",VLOOKUP($A155,OUTIL!$U:$Z,D$1,FALSE),IF($A$141="Or industriel",VLOOKUP($A155,OUTIL!$AC:$AH,D$1,FALSE),IF($A$141="Produits bruts d'origine animale et vegetale",VLOOKUP($A155,OUTIL!$AK:$AP,D$1,FALSE),IF($A$141="Produits bruts d'origine minerale",VLOOKUP($A155,OUTIL!$AS:$AX,D$1,FALSE),IF($A$141="Produits finis de consommation",VLOOKUP($A155,OUTIL!$BA:$BF,D$1,FALSE),IF($A$141="Produits finis d'equipement agricole",VLOOKUP($A155,OUTIL!$BI:$BN,D$1,FALSE),IF($A$141="Produits finis d'equipement industriel",VLOOKUP($A155,OUTIL!$BQ:$BV,D$1,FALSE),"Ahmadovitch")))))))))/1000,0)</f>
        <v>266334</v>
      </c>
      <c r="E155" s="5">
        <f>ROUND(IF($A$141="Alimentation, boissons et tabacs",VLOOKUP($A155,OUTIL!$E:$J,E$1,FALSE),IF($A$141="Demi produits",VLOOKUP($A155,OUTIL!$M:$R,E$1,FALSE),IF($A$141="Energie  et  lubrifiants",VLOOKUP($A155,OUTIL!$U:$Z,E$1,FALSE),IF($A$141="Or industriel",VLOOKUP($A155,OUTIL!$AC:$AH,E$1,FALSE),IF($A$141="Produits bruts d'origine animale et vegetale",VLOOKUP($A155,OUTIL!$AK:$AP,E$1,FALSE),IF($A$141="Produits bruts d'origine minerale",VLOOKUP($A155,OUTIL!$AS:$AX,E$1,FALSE),IF($A$141="Produits finis de consommation",VLOOKUP($A155,OUTIL!$BA:$BF,E$1,FALSE),IF($A$141="Produits finis d'equipement agricole",VLOOKUP($A155,OUTIL!$BI:$BN,E$1,FALSE),IF($A$141="Produits finis d'equipement industriel",VLOOKUP($A155,OUTIL!$BQ:$BV,E$1,FALSE),"Ahmadovitch")))))))))/1000,0)</f>
        <v>2251</v>
      </c>
      <c r="F155" s="5">
        <f>ROUND(IF($A$141="Alimentation, boissons et tabacs",VLOOKUP($A155,OUTIL!$E:$J,F$1,FALSE),IF($A$141="Demi produits",VLOOKUP($A155,OUTIL!$M:$R,F$1,FALSE),IF($A$141="Energie  et  lubrifiants",VLOOKUP($A155,OUTIL!$U:$Z,F$1,FALSE),IF($A$141="Or industriel",VLOOKUP($A155,OUTIL!$AC:$AH,F$1,FALSE),IF($A$141="Produits bruts d'origine animale et vegetale",VLOOKUP($A155,OUTIL!$AK:$AP,F$1,FALSE),IF($A$141="Produits bruts d'origine minerale",VLOOKUP($A155,OUTIL!$AS:$AX,F$1,FALSE),IF($A$141="Produits finis de consommation",VLOOKUP($A155,OUTIL!$BA:$BF,F$1,FALSE),IF($A$141="Produits finis d'equipement agricole",VLOOKUP($A155,OUTIL!$BI:$BN,F$1,FALSE),IF($A$141="Produits finis d'equipement industriel",VLOOKUP($A155,OUTIL!$BQ:$BV,F$1,FALSE),"Ahmadovitch")))))))))/1000,0)</f>
        <v>262302</v>
      </c>
      <c r="J155" s="4"/>
      <c r="K155" s="4"/>
      <c r="L155" s="4"/>
      <c r="M155" s="4"/>
    </row>
    <row r="156" spans="1:13" ht="16.5" x14ac:dyDescent="0.3">
      <c r="A156">
        <v>15</v>
      </c>
      <c r="B156" s="5" t="str">
        <f>IF($A$141="Alimentation, boissons et tabacs",VLOOKUP(VLOOKUP($A156,OUTIL!$E:$J,B$1,FALSE),REF!$K:$L,2,FALSE),IF($A$141="Demi produits",VLOOKUP(VLOOKUP($A156,OUTIL!$M:$R,B$1,FALSE),REF!$N:$O,2,FALSE),IF($A$141="Energie  et  lubrifiants",VLOOKUP(VLOOKUP($A156,OUTIL!$U:$Z,B$1,FALSE),REF!$Z:$AA,2,FALSE),IF($A$141="Or industriel",VLOOKUP(VLOOKUP($A156,OUTIL!$AC:$AH,B$1,FALSE),REF!$AC:$AD,2,FALSE),IF($A$141="Produits bruts d'origine animale et vegetale",VLOOKUP(VLOOKUP($A156,OUTIL!$AK:$AP,B$1,FALSE),REF!$Q:$R,2,FALSE),IF($A$141="Produits bruts d'origine minerale",VLOOKUP(VLOOKUP($A156,OUTIL!$AS:$AX,B$1,FALSE),REF!$AF:$AG,2,FALSE),IF($A$141="Produits finis de consommation",VLOOKUP(VLOOKUP($A156,OUTIL!$BA:$BF,B$1,FALSE),REF!$T:$U,2,FALSE),IF($A$141="Produits finis d'equipement agricole",VLOOKUP(VLOOKUP($A156,OUTIL!$BI:$BN,B$1,FALSE),REF!$AI:$AJ,2,FALSE),IF($A$141="Produits finis d'equipement industriel",VLOOKUP(VLOOKUP($A156,OUTIL!$BQ:$BV,B$1,FALSE),REF!$W:$X,2,FALSE),"Ahmadovitch")))))))))</f>
        <v>Sacs, malles et ouvrages divers en cuir</v>
      </c>
      <c r="C156" s="5">
        <f>ROUND(IF($A$141="Alimentation, boissons et tabacs",VLOOKUP($A156,OUTIL!$E:$J,C$1,FALSE),IF($A$141="Demi produits",VLOOKUP($A156,OUTIL!$M:$R,C$1,FALSE),IF($A$141="Energie  et  lubrifiants",VLOOKUP($A156,OUTIL!$U:$Z,C$1,FALSE),IF($A$141="Or industriel",VLOOKUP($A156,OUTIL!$AC:$AH,C$1,FALSE),IF($A$141="Produits bruts d'origine animale et vegetale",VLOOKUP($A156,OUTIL!$AK:$AP,C$1,FALSE),IF($A$141="Produits bruts d'origine minerale",VLOOKUP($A156,OUTIL!$AS:$AX,C$1,FALSE),IF($A$141="Produits finis de consommation",VLOOKUP($A156,OUTIL!$BA:$BF,C$1,FALSE),IF($A$141="Produits finis d'equipement agricole",VLOOKUP($A156,OUTIL!$BI:$BN,C$1,FALSE),IF($A$141="Produits finis d'equipement industriel",VLOOKUP($A156,OUTIL!$BQ:$BV,C$1,FALSE),"Ahmadovitch")))))))))/1000,0)</f>
        <v>829</v>
      </c>
      <c r="D156" s="5">
        <f>ROUND(IF($A$141="Alimentation, boissons et tabacs",VLOOKUP($A156,OUTIL!$E:$J,D$1,FALSE),IF($A$141="Demi produits",VLOOKUP($A156,OUTIL!$M:$R,D$1,FALSE),IF($A$141="Energie  et  lubrifiants",VLOOKUP($A156,OUTIL!$U:$Z,D$1,FALSE),IF($A$141="Or industriel",VLOOKUP($A156,OUTIL!$AC:$AH,D$1,FALSE),IF($A$141="Produits bruts d'origine animale et vegetale",VLOOKUP($A156,OUTIL!$AK:$AP,D$1,FALSE),IF($A$141="Produits bruts d'origine minerale",VLOOKUP($A156,OUTIL!$AS:$AX,D$1,FALSE),IF($A$141="Produits finis de consommation",VLOOKUP($A156,OUTIL!$BA:$BF,D$1,FALSE),IF($A$141="Produits finis d'equipement agricole",VLOOKUP($A156,OUTIL!$BI:$BN,D$1,FALSE),IF($A$141="Produits finis d'equipement industriel",VLOOKUP($A156,OUTIL!$BQ:$BV,D$1,FALSE),"Ahmadovitch")))))))))/1000,0)</f>
        <v>227038</v>
      </c>
      <c r="E156" s="5">
        <f>ROUND(IF($A$141="Alimentation, boissons et tabacs",VLOOKUP($A156,OUTIL!$E:$J,E$1,FALSE),IF($A$141="Demi produits",VLOOKUP($A156,OUTIL!$M:$R,E$1,FALSE),IF($A$141="Energie  et  lubrifiants",VLOOKUP($A156,OUTIL!$U:$Z,E$1,FALSE),IF($A$141="Or industriel",VLOOKUP($A156,OUTIL!$AC:$AH,E$1,FALSE),IF($A$141="Produits bruts d'origine animale et vegetale",VLOOKUP($A156,OUTIL!$AK:$AP,E$1,FALSE),IF($A$141="Produits bruts d'origine minerale",VLOOKUP($A156,OUTIL!$AS:$AX,E$1,FALSE),IF($A$141="Produits finis de consommation",VLOOKUP($A156,OUTIL!$BA:$BF,E$1,FALSE),IF($A$141="Produits finis d'equipement agricole",VLOOKUP($A156,OUTIL!$BI:$BN,E$1,FALSE),IF($A$141="Produits finis d'equipement industriel",VLOOKUP($A156,OUTIL!$BQ:$BV,E$1,FALSE),"Ahmadovitch")))))))))/1000,0)</f>
        <v>789</v>
      </c>
      <c r="F156" s="5">
        <f>ROUND(IF($A$141="Alimentation, boissons et tabacs",VLOOKUP($A156,OUTIL!$E:$J,F$1,FALSE),IF($A$141="Demi produits",VLOOKUP($A156,OUTIL!$M:$R,F$1,FALSE),IF($A$141="Energie  et  lubrifiants",VLOOKUP($A156,OUTIL!$U:$Z,F$1,FALSE),IF($A$141="Or industriel",VLOOKUP($A156,OUTIL!$AC:$AH,F$1,FALSE),IF($A$141="Produits bruts d'origine animale et vegetale",VLOOKUP($A156,OUTIL!$AK:$AP,F$1,FALSE),IF($A$141="Produits bruts d'origine minerale",VLOOKUP($A156,OUTIL!$AS:$AX,F$1,FALSE),IF($A$141="Produits finis de consommation",VLOOKUP($A156,OUTIL!$BA:$BF,F$1,FALSE),IF($A$141="Produits finis d'equipement agricole",VLOOKUP($A156,OUTIL!$BI:$BN,F$1,FALSE),IF($A$141="Produits finis d'equipement industriel",VLOOKUP($A156,OUTIL!$BQ:$BV,F$1,FALSE),"Ahmadovitch")))))))))/1000,0)</f>
        <v>196554</v>
      </c>
      <c r="J156" s="4"/>
      <c r="K156" s="4"/>
      <c r="L156" s="4"/>
      <c r="M156" s="4"/>
    </row>
    <row r="157" spans="1:13" ht="16.5" x14ac:dyDescent="0.3">
      <c r="A157">
        <v>16</v>
      </c>
      <c r="B157" s="5" t="str">
        <f>IF($A$141="Alimentation, boissons et tabacs",VLOOKUP(VLOOKUP($A157,OUTIL!$E:$J,B$1,FALSE),REF!$K:$L,2,FALSE),IF($A$141="Demi produits",VLOOKUP(VLOOKUP($A157,OUTIL!$M:$R,B$1,FALSE),REF!$N:$O,2,FALSE),IF($A$141="Energie  et  lubrifiants",VLOOKUP(VLOOKUP($A157,OUTIL!$U:$Z,B$1,FALSE),REF!$Z:$AA,2,FALSE),IF($A$141="Or industriel",VLOOKUP(VLOOKUP($A157,OUTIL!$AC:$AH,B$1,FALSE),REF!$AC:$AD,2,FALSE),IF($A$141="Produits bruts d'origine animale et vegetale",VLOOKUP(VLOOKUP($A157,OUTIL!$AK:$AP,B$1,FALSE),REF!$Q:$R,2,FALSE),IF($A$141="Produits bruts d'origine minerale",VLOOKUP(VLOOKUP($A157,OUTIL!$AS:$AX,B$1,FALSE),REF!$AF:$AG,2,FALSE),IF($A$141="Produits finis de consommation",VLOOKUP(VLOOKUP($A157,OUTIL!$BA:$BF,B$1,FALSE),REF!$T:$U,2,FALSE),IF($A$141="Produits finis d'equipement agricole",VLOOKUP(VLOOKUP($A157,OUTIL!$BI:$BN,B$1,FALSE),REF!$AI:$AJ,2,FALSE),IF($A$141="Produits finis d'equipement industriel",VLOOKUP(VLOOKUP($A157,OUTIL!$BQ:$BV,B$1,FALSE),REF!$W:$X,2,FALSE),"Ahmadovitch")))))))))</f>
        <v>Vaisselle et objets céramiques divers</v>
      </c>
      <c r="C157" s="5">
        <f>ROUND(IF($A$141="Alimentation, boissons et tabacs",VLOOKUP($A157,OUTIL!$E:$J,C$1,FALSE),IF($A$141="Demi produits",VLOOKUP($A157,OUTIL!$M:$R,C$1,FALSE),IF($A$141="Energie  et  lubrifiants",VLOOKUP($A157,OUTIL!$U:$Z,C$1,FALSE),IF($A$141="Or industriel",VLOOKUP($A157,OUTIL!$AC:$AH,C$1,FALSE),IF($A$141="Produits bruts d'origine animale et vegetale",VLOOKUP($A157,OUTIL!$AK:$AP,C$1,FALSE),IF($A$141="Produits bruts d'origine minerale",VLOOKUP($A157,OUTIL!$AS:$AX,C$1,FALSE),IF($A$141="Produits finis de consommation",VLOOKUP($A157,OUTIL!$BA:$BF,C$1,FALSE),IF($A$141="Produits finis d'equipement agricole",VLOOKUP($A157,OUTIL!$BI:$BN,C$1,FALSE),IF($A$141="Produits finis d'equipement industriel",VLOOKUP($A157,OUTIL!$BQ:$BV,C$1,FALSE),"Ahmadovitch")))))))))/1000,0)</f>
        <v>11503</v>
      </c>
      <c r="D157" s="5">
        <f>ROUND(IF($A$141="Alimentation, boissons et tabacs",VLOOKUP($A157,OUTIL!$E:$J,D$1,FALSE),IF($A$141="Demi produits",VLOOKUP($A157,OUTIL!$M:$R,D$1,FALSE),IF($A$141="Energie  et  lubrifiants",VLOOKUP($A157,OUTIL!$U:$Z,D$1,FALSE),IF($A$141="Or industriel",VLOOKUP($A157,OUTIL!$AC:$AH,D$1,FALSE),IF($A$141="Produits bruts d'origine animale et vegetale",VLOOKUP($A157,OUTIL!$AK:$AP,D$1,FALSE),IF($A$141="Produits bruts d'origine minerale",VLOOKUP($A157,OUTIL!$AS:$AX,D$1,FALSE),IF($A$141="Produits finis de consommation",VLOOKUP($A157,OUTIL!$BA:$BF,D$1,FALSE),IF($A$141="Produits finis d'equipement agricole",VLOOKUP($A157,OUTIL!$BI:$BN,D$1,FALSE),IF($A$141="Produits finis d'equipement industriel",VLOOKUP($A157,OUTIL!$BQ:$BV,D$1,FALSE),"Ahmadovitch")))))))))/1000,0)</f>
        <v>217769</v>
      </c>
      <c r="E157" s="5">
        <f>ROUND(IF($A$141="Alimentation, boissons et tabacs",VLOOKUP($A157,OUTIL!$E:$J,E$1,FALSE),IF($A$141="Demi produits",VLOOKUP($A157,OUTIL!$M:$R,E$1,FALSE),IF($A$141="Energie  et  lubrifiants",VLOOKUP($A157,OUTIL!$U:$Z,E$1,FALSE),IF($A$141="Or industriel",VLOOKUP($A157,OUTIL!$AC:$AH,E$1,FALSE),IF($A$141="Produits bruts d'origine animale et vegetale",VLOOKUP($A157,OUTIL!$AK:$AP,E$1,FALSE),IF($A$141="Produits bruts d'origine minerale",VLOOKUP($A157,OUTIL!$AS:$AX,E$1,FALSE),IF($A$141="Produits finis de consommation",VLOOKUP($A157,OUTIL!$BA:$BF,E$1,FALSE),IF($A$141="Produits finis d'equipement agricole",VLOOKUP($A157,OUTIL!$BI:$BN,E$1,FALSE),IF($A$141="Produits finis d'equipement industriel",VLOOKUP($A157,OUTIL!$BQ:$BV,E$1,FALSE),"Ahmadovitch")))))))))/1000,0)</f>
        <v>11666</v>
      </c>
      <c r="F157" s="5">
        <f>ROUND(IF($A$141="Alimentation, boissons et tabacs",VLOOKUP($A157,OUTIL!$E:$J,F$1,FALSE),IF($A$141="Demi produits",VLOOKUP($A157,OUTIL!$M:$R,F$1,FALSE),IF($A$141="Energie  et  lubrifiants",VLOOKUP($A157,OUTIL!$U:$Z,F$1,FALSE),IF($A$141="Or industriel",VLOOKUP($A157,OUTIL!$AC:$AH,F$1,FALSE),IF($A$141="Produits bruts d'origine animale et vegetale",VLOOKUP($A157,OUTIL!$AK:$AP,F$1,FALSE),IF($A$141="Produits bruts d'origine minerale",VLOOKUP($A157,OUTIL!$AS:$AX,F$1,FALSE),IF($A$141="Produits finis de consommation",VLOOKUP($A157,OUTIL!$BA:$BF,F$1,FALSE),IF($A$141="Produits finis d'equipement agricole",VLOOKUP($A157,OUTIL!$BI:$BN,F$1,FALSE),IF($A$141="Produits finis d'equipement industriel",VLOOKUP($A157,OUTIL!$BQ:$BV,F$1,FALSE),"Ahmadovitch")))))))))/1000,0)</f>
        <v>216268</v>
      </c>
    </row>
    <row r="158" spans="1:13" ht="16.5" x14ac:dyDescent="0.3">
      <c r="A158">
        <v>17</v>
      </c>
      <c r="B158" s="5" t="str">
        <f>IF($A$141="Alimentation, boissons et tabacs",VLOOKUP(VLOOKUP($A158,OUTIL!$E:$J,B$1,FALSE),REF!$K:$L,2,FALSE),IF($A$141="Demi produits",VLOOKUP(VLOOKUP($A158,OUTIL!$M:$R,B$1,FALSE),REF!$N:$O,2,FALSE),IF($A$141="Energie  et  lubrifiants",VLOOKUP(VLOOKUP($A158,OUTIL!$U:$Z,B$1,FALSE),REF!$Z:$AA,2,FALSE),IF($A$141="Or industriel",VLOOKUP(VLOOKUP($A158,OUTIL!$AC:$AH,B$1,FALSE),REF!$AC:$AD,2,FALSE),IF($A$141="Produits bruts d'origine animale et vegetale",VLOOKUP(VLOOKUP($A158,OUTIL!$AK:$AP,B$1,FALSE),REF!$Q:$R,2,FALSE),IF($A$141="Produits bruts d'origine minerale",VLOOKUP(VLOOKUP($A158,OUTIL!$AS:$AX,B$1,FALSE),REF!$AF:$AG,2,FALSE),IF($A$141="Produits finis de consommation",VLOOKUP(VLOOKUP($A158,OUTIL!$BA:$BF,B$1,FALSE),REF!$T:$U,2,FALSE),IF($A$141="Produits finis d'equipement agricole",VLOOKUP(VLOOKUP($A158,OUTIL!$BI:$BN,B$1,FALSE),REF!$AI:$AJ,2,FALSE),IF($A$141="Produits finis d'equipement industriel",VLOOKUP(VLOOKUP($A158,OUTIL!$BQ:$BV,B$1,FALSE),REF!$W:$X,2,FALSE),"Ahmadovitch")))))))))</f>
        <v>Ouvrages divers en verre</v>
      </c>
      <c r="C158" s="5">
        <f>ROUND(IF($A$141="Alimentation, boissons et tabacs",VLOOKUP($A158,OUTIL!$E:$J,C$1,FALSE),IF($A$141="Demi produits",VLOOKUP($A158,OUTIL!$M:$R,C$1,FALSE),IF($A$141="Energie  et  lubrifiants",VLOOKUP($A158,OUTIL!$U:$Z,C$1,FALSE),IF($A$141="Or industriel",VLOOKUP($A158,OUTIL!$AC:$AH,C$1,FALSE),IF($A$141="Produits bruts d'origine animale et vegetale",VLOOKUP($A158,OUTIL!$AK:$AP,C$1,FALSE),IF($A$141="Produits bruts d'origine minerale",VLOOKUP($A158,OUTIL!$AS:$AX,C$1,FALSE),IF($A$141="Produits finis de consommation",VLOOKUP($A158,OUTIL!$BA:$BF,C$1,FALSE),IF($A$141="Produits finis d'equipement agricole",VLOOKUP($A158,OUTIL!$BI:$BN,C$1,FALSE),IF($A$141="Produits finis d'equipement industriel",VLOOKUP($A158,OUTIL!$BQ:$BV,C$1,FALSE),"Ahmadovitch")))))))))/1000,0)</f>
        <v>746</v>
      </c>
      <c r="D158" s="5">
        <f>ROUND(IF($A$141="Alimentation, boissons et tabacs",VLOOKUP($A158,OUTIL!$E:$J,D$1,FALSE),IF($A$141="Demi produits",VLOOKUP($A158,OUTIL!$M:$R,D$1,FALSE),IF($A$141="Energie  et  lubrifiants",VLOOKUP($A158,OUTIL!$U:$Z,D$1,FALSE),IF($A$141="Or industriel",VLOOKUP($A158,OUTIL!$AC:$AH,D$1,FALSE),IF($A$141="Produits bruts d'origine animale et vegetale",VLOOKUP($A158,OUTIL!$AK:$AP,D$1,FALSE),IF($A$141="Produits bruts d'origine minerale",VLOOKUP($A158,OUTIL!$AS:$AX,D$1,FALSE),IF($A$141="Produits finis de consommation",VLOOKUP($A158,OUTIL!$BA:$BF,D$1,FALSE),IF($A$141="Produits finis d'equipement agricole",VLOOKUP($A158,OUTIL!$BI:$BN,D$1,FALSE),IF($A$141="Produits finis d'equipement industriel",VLOOKUP($A158,OUTIL!$BQ:$BV,D$1,FALSE),"Ahmadovitch")))))))))/1000,0)</f>
        <v>205900</v>
      </c>
      <c r="E158" s="5">
        <f>ROUND(IF($A$141="Alimentation, boissons et tabacs",VLOOKUP($A158,OUTIL!$E:$J,E$1,FALSE),IF($A$141="Demi produits",VLOOKUP($A158,OUTIL!$M:$R,E$1,FALSE),IF($A$141="Energie  et  lubrifiants",VLOOKUP($A158,OUTIL!$U:$Z,E$1,FALSE),IF($A$141="Or industriel",VLOOKUP($A158,OUTIL!$AC:$AH,E$1,FALSE),IF($A$141="Produits bruts d'origine animale et vegetale",VLOOKUP($A158,OUTIL!$AK:$AP,E$1,FALSE),IF($A$141="Produits bruts d'origine minerale",VLOOKUP($A158,OUTIL!$AS:$AX,E$1,FALSE),IF($A$141="Produits finis de consommation",VLOOKUP($A158,OUTIL!$BA:$BF,E$1,FALSE),IF($A$141="Produits finis d'equipement agricole",VLOOKUP($A158,OUTIL!$BI:$BN,E$1,FALSE),IF($A$141="Produits finis d'equipement industriel",VLOOKUP($A158,OUTIL!$BQ:$BV,E$1,FALSE),"Ahmadovitch")))))))))/1000,0)</f>
        <v>677</v>
      </c>
      <c r="F158" s="5">
        <f>ROUND(IF($A$141="Alimentation, boissons et tabacs",VLOOKUP($A158,OUTIL!$E:$J,F$1,FALSE),IF($A$141="Demi produits",VLOOKUP($A158,OUTIL!$M:$R,F$1,FALSE),IF($A$141="Energie  et  lubrifiants",VLOOKUP($A158,OUTIL!$U:$Z,F$1,FALSE),IF($A$141="Or industriel",VLOOKUP($A158,OUTIL!$AC:$AH,F$1,FALSE),IF($A$141="Produits bruts d'origine animale et vegetale",VLOOKUP($A158,OUTIL!$AK:$AP,F$1,FALSE),IF($A$141="Produits bruts d'origine minerale",VLOOKUP($A158,OUTIL!$AS:$AX,F$1,FALSE),IF($A$141="Produits finis de consommation",VLOOKUP($A158,OUTIL!$BA:$BF,F$1,FALSE),IF($A$141="Produits finis d'equipement agricole",VLOOKUP($A158,OUTIL!$BI:$BN,F$1,FALSE),IF($A$141="Produits finis d'equipement industriel",VLOOKUP($A158,OUTIL!$BQ:$BV,F$1,FALSE),"Ahmadovitch")))))))))/1000,0)</f>
        <v>163204</v>
      </c>
    </row>
    <row r="159" spans="1:13" ht="16.5" x14ac:dyDescent="0.3">
      <c r="A159">
        <v>18</v>
      </c>
      <c r="B159" s="5" t="str">
        <f>IF($A$141="Alimentation, boissons et tabacs",VLOOKUP(VLOOKUP($A159,OUTIL!$E:$J,B$1,FALSE),REF!$K:$L,2,FALSE),IF($A$141="Demi produits",VLOOKUP(VLOOKUP($A159,OUTIL!$M:$R,B$1,FALSE),REF!$N:$O,2,FALSE),IF($A$141="Energie  et  lubrifiants",VLOOKUP(VLOOKUP($A159,OUTIL!$U:$Z,B$1,FALSE),REF!$Z:$AA,2,FALSE),IF($A$141="Or industriel",VLOOKUP(VLOOKUP($A159,OUTIL!$AC:$AH,B$1,FALSE),REF!$AC:$AD,2,FALSE),IF($A$141="Produits bruts d'origine animale et vegetale",VLOOKUP(VLOOKUP($A159,OUTIL!$AK:$AP,B$1,FALSE),REF!$Q:$R,2,FALSE),IF($A$141="Produits bruts d'origine minerale",VLOOKUP(VLOOKUP($A159,OUTIL!$AS:$AX,B$1,FALSE),REF!$AF:$AG,2,FALSE),IF($A$141="Produits finis de consommation",VLOOKUP(VLOOKUP($A159,OUTIL!$BA:$BF,B$1,FALSE),REF!$T:$U,2,FALSE),IF($A$141="Produits finis d'equipement agricole",VLOOKUP(VLOOKUP($A159,OUTIL!$BI:$BN,B$1,FALSE),REF!$AI:$AJ,2,FALSE),IF($A$141="Produits finis d'equipement industriel",VLOOKUP(VLOOKUP($A159,OUTIL!$BQ:$BV,B$1,FALSE),REF!$W:$X,2,FALSE),"Ahmadovitch")))))))))</f>
        <v>Réfrigérateurs, lave-vaisselle et autres articles domestiques</v>
      </c>
      <c r="C159" s="5">
        <f>ROUND(IF($A$141="Alimentation, boissons et tabacs",VLOOKUP($A159,OUTIL!$E:$J,C$1,FALSE),IF($A$141="Demi produits",VLOOKUP($A159,OUTIL!$M:$R,C$1,FALSE),IF($A$141="Energie  et  lubrifiants",VLOOKUP($A159,OUTIL!$U:$Z,C$1,FALSE),IF($A$141="Or industriel",VLOOKUP($A159,OUTIL!$AC:$AH,C$1,FALSE),IF($A$141="Produits bruts d'origine animale et vegetale",VLOOKUP($A159,OUTIL!$AK:$AP,C$1,FALSE),IF($A$141="Produits bruts d'origine minerale",VLOOKUP($A159,OUTIL!$AS:$AX,C$1,FALSE),IF($A$141="Produits finis de consommation",VLOOKUP($A159,OUTIL!$BA:$BF,C$1,FALSE),IF($A$141="Produits finis d'equipement agricole",VLOOKUP($A159,OUTIL!$BI:$BN,C$1,FALSE),IF($A$141="Produits finis d'equipement industriel",VLOOKUP($A159,OUTIL!$BQ:$BV,C$1,FALSE),"Ahmadovitch")))))))))/1000,0)</f>
        <v>729</v>
      </c>
      <c r="D159" s="5">
        <f>ROUND(IF($A$141="Alimentation, boissons et tabacs",VLOOKUP($A159,OUTIL!$E:$J,D$1,FALSE),IF($A$141="Demi produits",VLOOKUP($A159,OUTIL!$M:$R,D$1,FALSE),IF($A$141="Energie  et  lubrifiants",VLOOKUP($A159,OUTIL!$U:$Z,D$1,FALSE),IF($A$141="Or industriel",VLOOKUP($A159,OUTIL!$AC:$AH,D$1,FALSE),IF($A$141="Produits bruts d'origine animale et vegetale",VLOOKUP($A159,OUTIL!$AK:$AP,D$1,FALSE),IF($A$141="Produits bruts d'origine minerale",VLOOKUP($A159,OUTIL!$AS:$AX,D$1,FALSE),IF($A$141="Produits finis de consommation",VLOOKUP($A159,OUTIL!$BA:$BF,D$1,FALSE),IF($A$141="Produits finis d'equipement agricole",VLOOKUP($A159,OUTIL!$BI:$BN,D$1,FALSE),IF($A$141="Produits finis d'equipement industriel",VLOOKUP($A159,OUTIL!$BQ:$BV,D$1,FALSE),"Ahmadovitch")))))))))/1000,0)</f>
        <v>160584</v>
      </c>
      <c r="E159" s="5">
        <f>ROUND(IF($A$141="Alimentation, boissons et tabacs",VLOOKUP($A159,OUTIL!$E:$J,E$1,FALSE),IF($A$141="Demi produits",VLOOKUP($A159,OUTIL!$M:$R,E$1,FALSE),IF($A$141="Energie  et  lubrifiants",VLOOKUP($A159,OUTIL!$U:$Z,E$1,FALSE),IF($A$141="Or industriel",VLOOKUP($A159,OUTIL!$AC:$AH,E$1,FALSE),IF($A$141="Produits bruts d'origine animale et vegetale",VLOOKUP($A159,OUTIL!$AK:$AP,E$1,FALSE),IF($A$141="Produits bruts d'origine minerale",VLOOKUP($A159,OUTIL!$AS:$AX,E$1,FALSE),IF($A$141="Produits finis de consommation",VLOOKUP($A159,OUTIL!$BA:$BF,E$1,FALSE),IF($A$141="Produits finis d'equipement agricole",VLOOKUP($A159,OUTIL!$BI:$BN,E$1,FALSE),IF($A$141="Produits finis d'equipement industriel",VLOOKUP($A159,OUTIL!$BQ:$BV,E$1,FALSE),"Ahmadovitch")))))))))/1000,0)</f>
        <v>307</v>
      </c>
      <c r="F159" s="5">
        <f>ROUND(IF($A$141="Alimentation, boissons et tabacs",VLOOKUP($A159,OUTIL!$E:$J,F$1,FALSE),IF($A$141="Demi produits",VLOOKUP($A159,OUTIL!$M:$R,F$1,FALSE),IF($A$141="Energie  et  lubrifiants",VLOOKUP($A159,OUTIL!$U:$Z,F$1,FALSE),IF($A$141="Or industriel",VLOOKUP($A159,OUTIL!$AC:$AH,F$1,FALSE),IF($A$141="Produits bruts d'origine animale et vegetale",VLOOKUP($A159,OUTIL!$AK:$AP,F$1,FALSE),IF($A$141="Produits bruts d'origine minerale",VLOOKUP($A159,OUTIL!$AS:$AX,F$1,FALSE),IF($A$141="Produits finis de consommation",VLOOKUP($A159,OUTIL!$BA:$BF,F$1,FALSE),IF($A$141="Produits finis d'equipement agricole",VLOOKUP($A159,OUTIL!$BI:$BN,F$1,FALSE),IF($A$141="Produits finis d'equipement industriel",VLOOKUP($A159,OUTIL!$BQ:$BV,F$1,FALSE),"Ahmadovitch")))))))))/1000,0)</f>
        <v>37079</v>
      </c>
    </row>
    <row r="160" spans="1:13" ht="16.5" x14ac:dyDescent="0.3">
      <c r="A160">
        <v>19</v>
      </c>
      <c r="B160" s="5" t="str">
        <f>IF($A$141="Alimentation, boissons et tabacs",VLOOKUP(VLOOKUP($A160,OUTIL!$E:$J,B$1,FALSE),REF!$K:$L,2,FALSE),IF($A$141="Demi produits",VLOOKUP(VLOOKUP($A160,OUTIL!$M:$R,B$1,FALSE),REF!$N:$O,2,FALSE),IF($A$141="Energie  et  lubrifiants",VLOOKUP(VLOOKUP($A160,OUTIL!$U:$Z,B$1,FALSE),REF!$Z:$AA,2,FALSE),IF($A$141="Or industriel",VLOOKUP(VLOOKUP($A160,OUTIL!$AC:$AH,B$1,FALSE),REF!$AC:$AD,2,FALSE),IF($A$141="Produits bruts d'origine animale et vegetale",VLOOKUP(VLOOKUP($A160,OUTIL!$AK:$AP,B$1,FALSE),REF!$Q:$R,2,FALSE),IF($A$141="Produits bruts d'origine minerale",VLOOKUP(VLOOKUP($A160,OUTIL!$AS:$AX,B$1,FALSE),REF!$AF:$AG,2,FALSE),IF($A$141="Produits finis de consommation",VLOOKUP(VLOOKUP($A160,OUTIL!$BA:$BF,B$1,FALSE),REF!$T:$U,2,FALSE),IF($A$141="Produits finis d'equipement agricole",VLOOKUP(VLOOKUP($A160,OUTIL!$BI:$BN,B$1,FALSE),REF!$AI:$AJ,2,FALSE),IF($A$141="Produits finis d'equipement industriel",VLOOKUP(VLOOKUP($A160,OUTIL!$BQ:$BV,B$1,FALSE),REF!$W:$X,2,FALSE),"Ahmadovitch")))))))))</f>
        <v>Livres et imprimés divers</v>
      </c>
      <c r="C160" s="5">
        <f>ROUND(IF($A$141="Alimentation, boissons et tabacs",VLOOKUP($A160,OUTIL!$E:$J,C$1,FALSE),IF($A$141="Demi produits",VLOOKUP($A160,OUTIL!$M:$R,C$1,FALSE),IF($A$141="Energie  et  lubrifiants",VLOOKUP($A160,OUTIL!$U:$Z,C$1,FALSE),IF($A$141="Or industriel",VLOOKUP($A160,OUTIL!$AC:$AH,C$1,FALSE),IF($A$141="Produits bruts d'origine animale et vegetale",VLOOKUP($A160,OUTIL!$AK:$AP,C$1,FALSE),IF($A$141="Produits bruts d'origine minerale",VLOOKUP($A160,OUTIL!$AS:$AX,C$1,FALSE),IF($A$141="Produits finis de consommation",VLOOKUP($A160,OUTIL!$BA:$BF,C$1,FALSE),IF($A$141="Produits finis d'equipement agricole",VLOOKUP($A160,OUTIL!$BI:$BN,C$1,FALSE),IF($A$141="Produits finis d'equipement industriel",VLOOKUP($A160,OUTIL!$BQ:$BV,C$1,FALSE),"Ahmadovitch")))))))))/1000,0)</f>
        <v>457</v>
      </c>
      <c r="D160" s="5">
        <f>ROUND(IF($A$141="Alimentation, boissons et tabacs",VLOOKUP($A160,OUTIL!$E:$J,D$1,FALSE),IF($A$141="Demi produits",VLOOKUP($A160,OUTIL!$M:$R,D$1,FALSE),IF($A$141="Energie  et  lubrifiants",VLOOKUP($A160,OUTIL!$U:$Z,D$1,FALSE),IF($A$141="Or industriel",VLOOKUP($A160,OUTIL!$AC:$AH,D$1,FALSE),IF($A$141="Produits bruts d'origine animale et vegetale",VLOOKUP($A160,OUTIL!$AK:$AP,D$1,FALSE),IF($A$141="Produits bruts d'origine minerale",VLOOKUP($A160,OUTIL!$AS:$AX,D$1,FALSE),IF($A$141="Produits finis de consommation",VLOOKUP($A160,OUTIL!$BA:$BF,D$1,FALSE),IF($A$141="Produits finis d'equipement agricole",VLOOKUP($A160,OUTIL!$BI:$BN,D$1,FALSE),IF($A$141="Produits finis d'equipement industriel",VLOOKUP($A160,OUTIL!$BQ:$BV,D$1,FALSE),"Ahmadovitch")))))))))/1000,0)</f>
        <v>157454</v>
      </c>
      <c r="E160" s="5">
        <f>ROUND(IF($A$141="Alimentation, boissons et tabacs",VLOOKUP($A160,OUTIL!$E:$J,E$1,FALSE),IF($A$141="Demi produits",VLOOKUP($A160,OUTIL!$M:$R,E$1,FALSE),IF($A$141="Energie  et  lubrifiants",VLOOKUP($A160,OUTIL!$U:$Z,E$1,FALSE),IF($A$141="Or industriel",VLOOKUP($A160,OUTIL!$AC:$AH,E$1,FALSE),IF($A$141="Produits bruts d'origine animale et vegetale",VLOOKUP($A160,OUTIL!$AK:$AP,E$1,FALSE),IF($A$141="Produits bruts d'origine minerale",VLOOKUP($A160,OUTIL!$AS:$AX,E$1,FALSE),IF($A$141="Produits finis de consommation",VLOOKUP($A160,OUTIL!$BA:$BF,E$1,FALSE),IF($A$141="Produits finis d'equipement agricole",VLOOKUP($A160,OUTIL!$BI:$BN,E$1,FALSE),IF($A$141="Produits finis d'equipement industriel",VLOOKUP($A160,OUTIL!$BQ:$BV,E$1,FALSE),"Ahmadovitch")))))))))/1000,0)</f>
        <v>555</v>
      </c>
      <c r="F160" s="5">
        <f>ROUND(IF($A$141="Alimentation, boissons et tabacs",VLOOKUP($A160,OUTIL!$E:$J,F$1,FALSE),IF($A$141="Demi produits",VLOOKUP($A160,OUTIL!$M:$R,F$1,FALSE),IF($A$141="Energie  et  lubrifiants",VLOOKUP($A160,OUTIL!$U:$Z,F$1,FALSE),IF($A$141="Or industriel",VLOOKUP($A160,OUTIL!$AC:$AH,F$1,FALSE),IF($A$141="Produits bruts d'origine animale et vegetale",VLOOKUP($A160,OUTIL!$AK:$AP,F$1,FALSE),IF($A$141="Produits bruts d'origine minerale",VLOOKUP($A160,OUTIL!$AS:$AX,F$1,FALSE),IF($A$141="Produits finis de consommation",VLOOKUP($A160,OUTIL!$BA:$BF,F$1,FALSE),IF($A$141="Produits finis d'equipement agricole",VLOOKUP($A160,OUTIL!$BI:$BN,F$1,FALSE),IF($A$141="Produits finis d'equipement industriel",VLOOKUP($A160,OUTIL!$BQ:$BV,F$1,FALSE),"Ahmadovitch")))))))))/1000,0)</f>
        <v>180041</v>
      </c>
    </row>
    <row r="161" spans="1:6" ht="16.5" x14ac:dyDescent="0.3">
      <c r="A161">
        <v>20</v>
      </c>
      <c r="B161" s="5" t="str">
        <f>IF($A$141="Alimentation, boissons et tabacs",VLOOKUP(VLOOKUP($A161,OUTIL!$E:$J,B$1,FALSE),REF!$K:$L,2,FALSE),IF($A$141="Demi produits",VLOOKUP(VLOOKUP($A161,OUTIL!$M:$R,B$1,FALSE),REF!$N:$O,2,FALSE),IF($A$141="Energie  et  lubrifiants",VLOOKUP(VLOOKUP($A161,OUTIL!$U:$Z,B$1,FALSE),REF!$Z:$AA,2,FALSE),IF($A$141="Or industriel",VLOOKUP(VLOOKUP($A161,OUTIL!$AC:$AH,B$1,FALSE),REF!$AC:$AD,2,FALSE),IF($A$141="Produits bruts d'origine animale et vegetale",VLOOKUP(VLOOKUP($A161,OUTIL!$AK:$AP,B$1,FALSE),REF!$Q:$R,2,FALSE),IF($A$141="Produits bruts d'origine minerale",VLOOKUP(VLOOKUP($A161,OUTIL!$AS:$AX,B$1,FALSE),REF!$AF:$AG,2,FALSE),IF($A$141="Produits finis de consommation",VLOOKUP(VLOOKUP($A161,OUTIL!$BA:$BF,B$1,FALSE),REF!$T:$U,2,FALSE),IF($A$141="Produits finis d'equipement agricole",VLOOKUP(VLOOKUP($A161,OUTIL!$BI:$BN,B$1,FALSE),REF!$AI:$AJ,2,FALSE),IF($A$141="Produits finis d'equipement industriel",VLOOKUP(VLOOKUP($A161,OUTIL!$BQ:$BV,B$1,FALSE),REF!$W:$X,2,FALSE),"Ahmadovitch")))))))))</f>
        <v>Ouvrages divers en bois en sparterie ou en vannerie</v>
      </c>
      <c r="C161" s="5">
        <f>ROUND(IF($A$141="Alimentation, boissons et tabacs",VLOOKUP($A161,OUTIL!$E:$J,C$1,FALSE),IF($A$141="Demi produits",VLOOKUP($A161,OUTIL!$M:$R,C$1,FALSE),IF($A$141="Energie  et  lubrifiants",VLOOKUP($A161,OUTIL!$U:$Z,C$1,FALSE),IF($A$141="Or industriel",VLOOKUP($A161,OUTIL!$AC:$AH,C$1,FALSE),IF($A$141="Produits bruts d'origine animale et vegetale",VLOOKUP($A161,OUTIL!$AK:$AP,C$1,FALSE),IF($A$141="Produits bruts d'origine minerale",VLOOKUP($A161,OUTIL!$AS:$AX,C$1,FALSE),IF($A$141="Produits finis de consommation",VLOOKUP($A161,OUTIL!$BA:$BF,C$1,FALSE),IF($A$141="Produits finis d'equipement agricole",VLOOKUP($A161,OUTIL!$BI:$BN,C$1,FALSE),IF($A$141="Produits finis d'equipement industriel",VLOOKUP($A161,OUTIL!$BQ:$BV,C$1,FALSE),"Ahmadovitch")))))))))/1000,0)</f>
        <v>1859</v>
      </c>
      <c r="D161" s="5">
        <f>ROUND(IF($A$141="Alimentation, boissons et tabacs",VLOOKUP($A161,OUTIL!$E:$J,D$1,FALSE),IF($A$141="Demi produits",VLOOKUP($A161,OUTIL!$M:$R,D$1,FALSE),IF($A$141="Energie  et  lubrifiants",VLOOKUP($A161,OUTIL!$U:$Z,D$1,FALSE),IF($A$141="Or industriel",VLOOKUP($A161,OUTIL!$AC:$AH,D$1,FALSE),IF($A$141="Produits bruts d'origine animale et vegetale",VLOOKUP($A161,OUTIL!$AK:$AP,D$1,FALSE),IF($A$141="Produits bruts d'origine minerale",VLOOKUP($A161,OUTIL!$AS:$AX,D$1,FALSE),IF($A$141="Produits finis de consommation",VLOOKUP($A161,OUTIL!$BA:$BF,D$1,FALSE),IF($A$141="Produits finis d'equipement agricole",VLOOKUP($A161,OUTIL!$BI:$BN,D$1,FALSE),IF($A$141="Produits finis d'equipement industriel",VLOOKUP($A161,OUTIL!$BQ:$BV,D$1,FALSE),"Ahmadovitch")))))))))/1000,0)</f>
        <v>102915</v>
      </c>
      <c r="E161" s="5">
        <f>ROUND(IF($A$141="Alimentation, boissons et tabacs",VLOOKUP($A161,OUTIL!$E:$J,E$1,FALSE),IF($A$141="Demi produits",VLOOKUP($A161,OUTIL!$M:$R,E$1,FALSE),IF($A$141="Energie  et  lubrifiants",VLOOKUP($A161,OUTIL!$U:$Z,E$1,FALSE),IF($A$141="Or industriel",VLOOKUP($A161,OUTIL!$AC:$AH,E$1,FALSE),IF($A$141="Produits bruts d'origine animale et vegetale",VLOOKUP($A161,OUTIL!$AK:$AP,E$1,FALSE),IF($A$141="Produits bruts d'origine minerale",VLOOKUP($A161,OUTIL!$AS:$AX,E$1,FALSE),IF($A$141="Produits finis de consommation",VLOOKUP($A161,OUTIL!$BA:$BF,E$1,FALSE),IF($A$141="Produits finis d'equipement agricole",VLOOKUP($A161,OUTIL!$BI:$BN,E$1,FALSE),IF($A$141="Produits finis d'equipement industriel",VLOOKUP($A161,OUTIL!$BQ:$BV,E$1,FALSE),"Ahmadovitch")))))))))/1000,0)</f>
        <v>1602</v>
      </c>
      <c r="F161" s="5">
        <f>ROUND(IF($A$141="Alimentation, boissons et tabacs",VLOOKUP($A161,OUTIL!$E:$J,F$1,FALSE),IF($A$141="Demi produits",VLOOKUP($A161,OUTIL!$M:$R,F$1,FALSE),IF($A$141="Energie  et  lubrifiants",VLOOKUP($A161,OUTIL!$U:$Z,F$1,FALSE),IF($A$141="Or industriel",VLOOKUP($A161,OUTIL!$AC:$AH,F$1,FALSE),IF($A$141="Produits bruts d'origine animale et vegetale",VLOOKUP($A161,OUTIL!$AK:$AP,F$1,FALSE),IF($A$141="Produits bruts d'origine minerale",VLOOKUP($A161,OUTIL!$AS:$AX,F$1,FALSE),IF($A$141="Produits finis de consommation",VLOOKUP($A161,OUTIL!$BA:$BF,F$1,FALSE),IF($A$141="Produits finis d'equipement agricole",VLOOKUP($A161,OUTIL!$BI:$BN,F$1,FALSE),IF($A$141="Produits finis d'equipement industriel",VLOOKUP($A161,OUTIL!$BQ:$BV,F$1,FALSE),"Ahmadovitch")))))))))/1000,0)</f>
        <v>76730</v>
      </c>
    </row>
    <row r="162" spans="1:6" ht="16.5" x14ac:dyDescent="0.3">
      <c r="A162">
        <v>21</v>
      </c>
      <c r="B162" s="5" t="str">
        <f>IF($A$141="Alimentation, boissons et tabacs",VLOOKUP(VLOOKUP($A162,OUTIL!$E:$J,B$1,FALSE),REF!$K:$L,2,FALSE),IF($A$141="Demi produits",VLOOKUP(VLOOKUP($A162,OUTIL!$M:$R,B$1,FALSE),REF!$N:$O,2,FALSE),IF($A$141="Energie  et  lubrifiants",VLOOKUP(VLOOKUP($A162,OUTIL!$U:$Z,B$1,FALSE),REF!$Z:$AA,2,FALSE),IF($A$141="Or industriel",VLOOKUP(VLOOKUP($A162,OUTIL!$AC:$AH,B$1,FALSE),REF!$AC:$AD,2,FALSE),IF($A$141="Produits bruts d'origine animale et vegetale",VLOOKUP(VLOOKUP($A162,OUTIL!$AK:$AP,B$1,FALSE),REF!$Q:$R,2,FALSE),IF($A$141="Produits bruts d'origine minerale",VLOOKUP(VLOOKUP($A162,OUTIL!$AS:$AX,B$1,FALSE),REF!$AF:$AG,2,FALSE),IF($A$141="Produits finis de consommation",VLOOKUP(VLOOKUP($A162,OUTIL!$BA:$BF,B$1,FALSE),REF!$T:$U,2,FALSE),IF($A$141="Produits finis d'equipement agricole",VLOOKUP(VLOOKUP($A162,OUTIL!$BI:$BN,B$1,FALSE),REF!$AI:$AJ,2,FALSE),IF($A$141="Produits finis d'equipement industriel",VLOOKUP(VLOOKUP($A162,OUTIL!$BQ:$BV,B$1,FALSE),REF!$W:$X,2,FALSE),"Ahmadovitch")))))))))</f>
        <v>Papiers finis et ouvrages en papier</v>
      </c>
      <c r="C162" s="5">
        <f>ROUND(IF($A$141="Alimentation, boissons et tabacs",VLOOKUP($A162,OUTIL!$E:$J,C$1,FALSE),IF($A$141="Demi produits",VLOOKUP($A162,OUTIL!$M:$R,C$1,FALSE),IF($A$141="Energie  et  lubrifiants",VLOOKUP($A162,OUTIL!$U:$Z,C$1,FALSE),IF($A$141="Or industriel",VLOOKUP($A162,OUTIL!$AC:$AH,C$1,FALSE),IF($A$141="Produits bruts d'origine animale et vegetale",VLOOKUP($A162,OUTIL!$AK:$AP,C$1,FALSE),IF($A$141="Produits bruts d'origine minerale",VLOOKUP($A162,OUTIL!$AS:$AX,C$1,FALSE),IF($A$141="Produits finis de consommation",VLOOKUP($A162,OUTIL!$BA:$BF,C$1,FALSE),IF($A$141="Produits finis d'equipement agricole",VLOOKUP($A162,OUTIL!$BI:$BN,C$1,FALSE),IF($A$141="Produits finis d'equipement industriel",VLOOKUP($A162,OUTIL!$BQ:$BV,C$1,FALSE),"Ahmadovitch")))))))))/1000,0)</f>
        <v>9079</v>
      </c>
      <c r="D162" s="5">
        <f>ROUND(IF($A$141="Alimentation, boissons et tabacs",VLOOKUP($A162,OUTIL!$E:$J,D$1,FALSE),IF($A$141="Demi produits",VLOOKUP($A162,OUTIL!$M:$R,D$1,FALSE),IF($A$141="Energie  et  lubrifiants",VLOOKUP($A162,OUTIL!$U:$Z,D$1,FALSE),IF($A$141="Or industriel",VLOOKUP($A162,OUTIL!$AC:$AH,D$1,FALSE),IF($A$141="Produits bruts d'origine animale et vegetale",VLOOKUP($A162,OUTIL!$AK:$AP,D$1,FALSE),IF($A$141="Produits bruts d'origine minerale",VLOOKUP($A162,OUTIL!$AS:$AX,D$1,FALSE),IF($A$141="Produits finis de consommation",VLOOKUP($A162,OUTIL!$BA:$BF,D$1,FALSE),IF($A$141="Produits finis d'equipement agricole",VLOOKUP($A162,OUTIL!$BI:$BN,D$1,FALSE),IF($A$141="Produits finis d'equipement industriel",VLOOKUP($A162,OUTIL!$BQ:$BV,D$1,FALSE),"Ahmadovitch")))))))))/1000,0)</f>
        <v>99228</v>
      </c>
      <c r="E162" s="5">
        <f>ROUND(IF($A$141="Alimentation, boissons et tabacs",VLOOKUP($A162,OUTIL!$E:$J,E$1,FALSE),IF($A$141="Demi produits",VLOOKUP($A162,OUTIL!$M:$R,E$1,FALSE),IF($A$141="Energie  et  lubrifiants",VLOOKUP($A162,OUTIL!$U:$Z,E$1,FALSE),IF($A$141="Or industriel",VLOOKUP($A162,OUTIL!$AC:$AH,E$1,FALSE),IF($A$141="Produits bruts d'origine animale et vegetale",VLOOKUP($A162,OUTIL!$AK:$AP,E$1,FALSE),IF($A$141="Produits bruts d'origine minerale",VLOOKUP($A162,OUTIL!$AS:$AX,E$1,FALSE),IF($A$141="Produits finis de consommation",VLOOKUP($A162,OUTIL!$BA:$BF,E$1,FALSE),IF($A$141="Produits finis d'equipement agricole",VLOOKUP($A162,OUTIL!$BI:$BN,E$1,FALSE),IF($A$141="Produits finis d'equipement industriel",VLOOKUP($A162,OUTIL!$BQ:$BV,E$1,FALSE),"Ahmadovitch")))))))))/1000,0)</f>
        <v>8676</v>
      </c>
      <c r="F162" s="5">
        <f>ROUND(IF($A$141="Alimentation, boissons et tabacs",VLOOKUP($A162,OUTIL!$E:$J,F$1,FALSE),IF($A$141="Demi produits",VLOOKUP($A162,OUTIL!$M:$R,F$1,FALSE),IF($A$141="Energie  et  lubrifiants",VLOOKUP($A162,OUTIL!$U:$Z,F$1,FALSE),IF($A$141="Or industriel",VLOOKUP($A162,OUTIL!$AC:$AH,F$1,FALSE),IF($A$141="Produits bruts d'origine animale et vegetale",VLOOKUP($A162,OUTIL!$AK:$AP,F$1,FALSE),IF($A$141="Produits bruts d'origine minerale",VLOOKUP($A162,OUTIL!$AS:$AX,F$1,FALSE),IF($A$141="Produits finis de consommation",VLOOKUP($A162,OUTIL!$BA:$BF,F$1,FALSE),IF($A$141="Produits finis d'equipement agricole",VLOOKUP($A162,OUTIL!$BI:$BN,F$1,FALSE),IF($A$141="Produits finis d'equipement industriel",VLOOKUP($A162,OUTIL!$BQ:$BV,F$1,FALSE),"Ahmadovitch")))))))))/1000,0)</f>
        <v>86939</v>
      </c>
    </row>
    <row r="163" spans="1:6" ht="16.5" x14ac:dyDescent="0.3">
      <c r="A163">
        <v>22</v>
      </c>
      <c r="B163" s="5" t="str">
        <f>IF($A$141="Alimentation, boissons et tabacs",VLOOKUP(VLOOKUP($A163,OUTIL!$E:$J,B$1,FALSE),REF!$K:$L,2,FALSE),IF($A$141="Demi produits",VLOOKUP(VLOOKUP($A163,OUTIL!$M:$R,B$1,FALSE),REF!$N:$O,2,FALSE),IF($A$141="Energie  et  lubrifiants",VLOOKUP(VLOOKUP($A163,OUTIL!$U:$Z,B$1,FALSE),REF!$Z:$AA,2,FALSE),IF($A$141="Or industriel",VLOOKUP(VLOOKUP($A163,OUTIL!$AC:$AH,B$1,FALSE),REF!$AC:$AD,2,FALSE),IF($A$141="Produits bruts d'origine animale et vegetale",VLOOKUP(VLOOKUP($A163,OUTIL!$AK:$AP,B$1,FALSE),REF!$Q:$R,2,FALSE),IF($A$141="Produits bruts d'origine minerale",VLOOKUP(VLOOKUP($A163,OUTIL!$AS:$AX,B$1,FALSE),REF!$AF:$AG,2,FALSE),IF($A$141="Produits finis de consommation",VLOOKUP(VLOOKUP($A163,OUTIL!$BA:$BF,B$1,FALSE),REF!$T:$U,2,FALSE),IF($A$141="Produits finis d'equipement agricole",VLOOKUP(VLOOKUP($A163,OUTIL!$BI:$BN,B$1,FALSE),REF!$AI:$AJ,2,FALSE),IF($A$141="Produits finis d'equipement industriel",VLOOKUP(VLOOKUP($A163,OUTIL!$BQ:$BV,B$1,FALSE),REF!$W:$X,2,FALSE),"Ahmadovitch")))))))))</f>
        <v>Tissus spéciaux, velours, dentelles et broderies</v>
      </c>
      <c r="C163" s="5">
        <f>ROUND(IF($A$141="Alimentation, boissons et tabacs",VLOOKUP($A163,OUTIL!$E:$J,C$1,FALSE),IF($A$141="Demi produits",VLOOKUP($A163,OUTIL!$M:$R,C$1,FALSE),IF($A$141="Energie  et  lubrifiants",VLOOKUP($A163,OUTIL!$U:$Z,C$1,FALSE),IF($A$141="Or industriel",VLOOKUP($A163,OUTIL!$AC:$AH,C$1,FALSE),IF($A$141="Produits bruts d'origine animale et vegetale",VLOOKUP($A163,OUTIL!$AK:$AP,C$1,FALSE),IF($A$141="Produits bruts d'origine minerale",VLOOKUP($A163,OUTIL!$AS:$AX,C$1,FALSE),IF($A$141="Produits finis de consommation",VLOOKUP($A163,OUTIL!$BA:$BF,C$1,FALSE),IF($A$141="Produits finis d'equipement agricole",VLOOKUP($A163,OUTIL!$BI:$BN,C$1,FALSE),IF($A$141="Produits finis d'equipement industriel",VLOOKUP($A163,OUTIL!$BQ:$BV,C$1,FALSE),"Ahmadovitch")))))))))/1000,0)</f>
        <v>279</v>
      </c>
      <c r="D163" s="5">
        <f>ROUND(IF($A$141="Alimentation, boissons et tabacs",VLOOKUP($A163,OUTIL!$E:$J,D$1,FALSE),IF($A$141="Demi produits",VLOOKUP($A163,OUTIL!$M:$R,D$1,FALSE),IF($A$141="Energie  et  lubrifiants",VLOOKUP($A163,OUTIL!$U:$Z,D$1,FALSE),IF($A$141="Or industriel",VLOOKUP($A163,OUTIL!$AC:$AH,D$1,FALSE),IF($A$141="Produits bruts d'origine animale et vegetale",VLOOKUP($A163,OUTIL!$AK:$AP,D$1,FALSE),IF($A$141="Produits bruts d'origine minerale",VLOOKUP($A163,OUTIL!$AS:$AX,D$1,FALSE),IF($A$141="Produits finis de consommation",VLOOKUP($A163,OUTIL!$BA:$BF,D$1,FALSE),IF($A$141="Produits finis d'equipement agricole",VLOOKUP($A163,OUTIL!$BI:$BN,D$1,FALSE),IF($A$141="Produits finis d'equipement industriel",VLOOKUP($A163,OUTIL!$BQ:$BV,D$1,FALSE),"Ahmadovitch")))))))))/1000,0)</f>
        <v>90661</v>
      </c>
      <c r="E163" s="5">
        <f>ROUND(IF($A$141="Alimentation, boissons et tabacs",VLOOKUP($A163,OUTIL!$E:$J,E$1,FALSE),IF($A$141="Demi produits",VLOOKUP($A163,OUTIL!$M:$R,E$1,FALSE),IF($A$141="Energie  et  lubrifiants",VLOOKUP($A163,OUTIL!$U:$Z,E$1,FALSE),IF($A$141="Or industriel",VLOOKUP($A163,OUTIL!$AC:$AH,E$1,FALSE),IF($A$141="Produits bruts d'origine animale et vegetale",VLOOKUP($A163,OUTIL!$AK:$AP,E$1,FALSE),IF($A$141="Produits bruts d'origine minerale",VLOOKUP($A163,OUTIL!$AS:$AX,E$1,FALSE),IF($A$141="Produits finis de consommation",VLOOKUP($A163,OUTIL!$BA:$BF,E$1,FALSE),IF($A$141="Produits finis d'equipement agricole",VLOOKUP($A163,OUTIL!$BI:$BN,E$1,FALSE),IF($A$141="Produits finis d'equipement industriel",VLOOKUP($A163,OUTIL!$BQ:$BV,E$1,FALSE),"Ahmadovitch")))))))))/1000,0)</f>
        <v>192</v>
      </c>
      <c r="F163" s="5">
        <f>ROUND(IF($A$141="Alimentation, boissons et tabacs",VLOOKUP($A163,OUTIL!$E:$J,F$1,FALSE),IF($A$141="Demi produits",VLOOKUP($A163,OUTIL!$M:$R,F$1,FALSE),IF($A$141="Energie  et  lubrifiants",VLOOKUP($A163,OUTIL!$U:$Z,F$1,FALSE),IF($A$141="Or industriel",VLOOKUP($A163,OUTIL!$AC:$AH,F$1,FALSE),IF($A$141="Produits bruts d'origine animale et vegetale",VLOOKUP($A163,OUTIL!$AK:$AP,F$1,FALSE),IF($A$141="Produits bruts d'origine minerale",VLOOKUP($A163,OUTIL!$AS:$AX,F$1,FALSE),IF($A$141="Produits finis de consommation",VLOOKUP($A163,OUTIL!$BA:$BF,F$1,FALSE),IF($A$141="Produits finis d'equipement agricole",VLOOKUP($A163,OUTIL!$BI:$BN,F$1,FALSE),IF($A$141="Produits finis d'equipement industriel",VLOOKUP($A163,OUTIL!$BQ:$BV,F$1,FALSE),"Ahmadovitch")))))))))/1000,0)</f>
        <v>71399</v>
      </c>
    </row>
    <row r="164" spans="1:6" ht="16.5" x14ac:dyDescent="0.3">
      <c r="A164">
        <v>23</v>
      </c>
      <c r="B164" s="5" t="str">
        <f>IF($A$141="Alimentation, boissons et tabacs",VLOOKUP(VLOOKUP($A164,OUTIL!$E:$J,B$1,FALSE),REF!$K:$L,2,FALSE),IF($A$141="Demi produits",VLOOKUP(VLOOKUP($A164,OUTIL!$M:$R,B$1,FALSE),REF!$N:$O,2,FALSE),IF($A$141="Energie  et  lubrifiants",VLOOKUP(VLOOKUP($A164,OUTIL!$U:$Z,B$1,FALSE),REF!$Z:$AA,2,FALSE),IF($A$141="Or industriel",VLOOKUP(VLOOKUP($A164,OUTIL!$AC:$AH,B$1,FALSE),REF!$AC:$AD,2,FALSE),IF($A$141="Produits bruts d'origine animale et vegetale",VLOOKUP(VLOOKUP($A164,OUTIL!$AK:$AP,B$1,FALSE),REF!$Q:$R,2,FALSE),IF($A$141="Produits bruts d'origine minerale",VLOOKUP(VLOOKUP($A164,OUTIL!$AS:$AX,B$1,FALSE),REF!$AF:$AG,2,FALSE),IF($A$141="Produits finis de consommation",VLOOKUP(VLOOKUP($A164,OUTIL!$BA:$BF,B$1,FALSE),REF!$T:$U,2,FALSE),IF($A$141="Produits finis d'equipement agricole",VLOOKUP(VLOOKUP($A164,OUTIL!$BI:$BN,B$1,FALSE),REF!$AI:$AJ,2,FALSE),IF($A$141="Produits finis d'equipement industriel",VLOOKUP(VLOOKUP($A164,OUTIL!$BQ:$BV,B$1,FALSE),REF!$W:$X,2,FALSE),"Ahmadovitch")))))))))</f>
        <v>Savons; agents de surface organiques et préparations tensio-avtives</v>
      </c>
      <c r="C164" s="5">
        <f>ROUND(IF($A$141="Alimentation, boissons et tabacs",VLOOKUP($A164,OUTIL!$E:$J,C$1,FALSE),IF($A$141="Demi produits",VLOOKUP($A164,OUTIL!$M:$R,C$1,FALSE),IF($A$141="Energie  et  lubrifiants",VLOOKUP($A164,OUTIL!$U:$Z,C$1,FALSE),IF($A$141="Or industriel",VLOOKUP($A164,OUTIL!$AC:$AH,C$1,FALSE),IF($A$141="Produits bruts d'origine animale et vegetale",VLOOKUP($A164,OUTIL!$AK:$AP,C$1,FALSE),IF($A$141="Produits bruts d'origine minerale",VLOOKUP($A164,OUTIL!$AS:$AX,C$1,FALSE),IF($A$141="Produits finis de consommation",VLOOKUP($A164,OUTIL!$BA:$BF,C$1,FALSE),IF($A$141="Produits finis d'equipement agricole",VLOOKUP($A164,OUTIL!$BI:$BN,C$1,FALSE),IF($A$141="Produits finis d'equipement industriel",VLOOKUP($A164,OUTIL!$BQ:$BV,C$1,FALSE),"Ahmadovitch")))))))))/1000,0)</f>
        <v>4118</v>
      </c>
      <c r="D164" s="5">
        <f>ROUND(IF($A$141="Alimentation, boissons et tabacs",VLOOKUP($A164,OUTIL!$E:$J,D$1,FALSE),IF($A$141="Demi produits",VLOOKUP($A164,OUTIL!$M:$R,D$1,FALSE),IF($A$141="Energie  et  lubrifiants",VLOOKUP($A164,OUTIL!$U:$Z,D$1,FALSE),IF($A$141="Or industriel",VLOOKUP($A164,OUTIL!$AC:$AH,D$1,FALSE),IF($A$141="Produits bruts d'origine animale et vegetale",VLOOKUP($A164,OUTIL!$AK:$AP,D$1,FALSE),IF($A$141="Produits bruts d'origine minerale",VLOOKUP($A164,OUTIL!$AS:$AX,D$1,FALSE),IF($A$141="Produits finis de consommation",VLOOKUP($A164,OUTIL!$BA:$BF,D$1,FALSE),IF($A$141="Produits finis d'equipement agricole",VLOOKUP($A164,OUTIL!$BI:$BN,D$1,FALSE),IF($A$141="Produits finis d'equipement industriel",VLOOKUP($A164,OUTIL!$BQ:$BV,D$1,FALSE),"Ahmadovitch")))))))))/1000,0)</f>
        <v>85365</v>
      </c>
      <c r="E164" s="5">
        <f>ROUND(IF($A$141="Alimentation, boissons et tabacs",VLOOKUP($A164,OUTIL!$E:$J,E$1,FALSE),IF($A$141="Demi produits",VLOOKUP($A164,OUTIL!$M:$R,E$1,FALSE),IF($A$141="Energie  et  lubrifiants",VLOOKUP($A164,OUTIL!$U:$Z,E$1,FALSE),IF($A$141="Or industriel",VLOOKUP($A164,OUTIL!$AC:$AH,E$1,FALSE),IF($A$141="Produits bruts d'origine animale et vegetale",VLOOKUP($A164,OUTIL!$AK:$AP,E$1,FALSE),IF($A$141="Produits bruts d'origine minerale",VLOOKUP($A164,OUTIL!$AS:$AX,E$1,FALSE),IF($A$141="Produits finis de consommation",VLOOKUP($A164,OUTIL!$BA:$BF,E$1,FALSE),IF($A$141="Produits finis d'equipement agricole",VLOOKUP($A164,OUTIL!$BI:$BN,E$1,FALSE),IF($A$141="Produits finis d'equipement industriel",VLOOKUP($A164,OUTIL!$BQ:$BV,E$1,FALSE),"Ahmadovitch")))))))))/1000,0)</f>
        <v>1411</v>
      </c>
      <c r="F164" s="5">
        <f>ROUND(IF($A$141="Alimentation, boissons et tabacs",VLOOKUP($A164,OUTIL!$E:$J,F$1,FALSE),IF($A$141="Demi produits",VLOOKUP($A164,OUTIL!$M:$R,F$1,FALSE),IF($A$141="Energie  et  lubrifiants",VLOOKUP($A164,OUTIL!$U:$Z,F$1,FALSE),IF($A$141="Or industriel",VLOOKUP($A164,OUTIL!$AC:$AH,F$1,FALSE),IF($A$141="Produits bruts d'origine animale et vegetale",VLOOKUP($A164,OUTIL!$AK:$AP,F$1,FALSE),IF($A$141="Produits bruts d'origine minerale",VLOOKUP($A164,OUTIL!$AS:$AX,F$1,FALSE),IF($A$141="Produits finis de consommation",VLOOKUP($A164,OUTIL!$BA:$BF,F$1,FALSE),IF($A$141="Produits finis d'equipement agricole",VLOOKUP($A164,OUTIL!$BI:$BN,F$1,FALSE),IF($A$141="Produits finis d'equipement industriel",VLOOKUP($A164,OUTIL!$BQ:$BV,F$1,FALSE),"Ahmadovitch")))))))))/1000,0)</f>
        <v>34611</v>
      </c>
    </row>
    <row r="165" spans="1:6" ht="16.5" x14ac:dyDescent="0.3">
      <c r="A165">
        <v>24</v>
      </c>
      <c r="B165" s="5" t="str">
        <f>IF($A$141="Alimentation, boissons et tabacs",VLOOKUP(VLOOKUP($A165,OUTIL!$E:$J,B$1,FALSE),REF!$K:$L,2,FALSE),IF($A$141="Demi produits",VLOOKUP(VLOOKUP($A165,OUTIL!$M:$R,B$1,FALSE),REF!$N:$O,2,FALSE),IF($A$141="Energie  et  lubrifiants",VLOOKUP(VLOOKUP($A165,OUTIL!$U:$Z,B$1,FALSE),REF!$Z:$AA,2,FALSE),IF($A$141="Or industriel",VLOOKUP(VLOOKUP($A165,OUTIL!$AC:$AH,B$1,FALSE),REF!$AC:$AD,2,FALSE),IF($A$141="Produits bruts d'origine animale et vegetale",VLOOKUP(VLOOKUP($A165,OUTIL!$AK:$AP,B$1,FALSE),REF!$Q:$R,2,FALSE),IF($A$141="Produits bruts d'origine minerale",VLOOKUP(VLOOKUP($A165,OUTIL!$AS:$AX,B$1,FALSE),REF!$AF:$AG,2,FALSE),IF($A$141="Produits finis de consommation",VLOOKUP(VLOOKUP($A165,OUTIL!$BA:$BF,B$1,FALSE),REF!$T:$U,2,FALSE),IF($A$141="Produits finis d'equipement agricole",VLOOKUP(VLOOKUP($A165,OUTIL!$BI:$BN,B$1,FALSE),REF!$AI:$AJ,2,FALSE),IF($A$141="Produits finis d'equipement industriel",VLOOKUP(VLOOKUP($A165,OUTIL!$BQ:$BV,B$1,FALSE),REF!$W:$X,2,FALSE),"Ahmadovitch")))))))))</f>
        <v>Tissus et fils de fibres synthétiques et artificielles</v>
      </c>
      <c r="C165" s="5">
        <f>ROUND(IF($A$141="Alimentation, boissons et tabacs",VLOOKUP($A165,OUTIL!$E:$J,C$1,FALSE),IF($A$141="Demi produits",VLOOKUP($A165,OUTIL!$M:$R,C$1,FALSE),IF($A$141="Energie  et  lubrifiants",VLOOKUP($A165,OUTIL!$U:$Z,C$1,FALSE),IF($A$141="Or industriel",VLOOKUP($A165,OUTIL!$AC:$AH,C$1,FALSE),IF($A$141="Produits bruts d'origine animale et vegetale",VLOOKUP($A165,OUTIL!$AK:$AP,C$1,FALSE),IF($A$141="Produits bruts d'origine minerale",VLOOKUP($A165,OUTIL!$AS:$AX,C$1,FALSE),IF($A$141="Produits finis de consommation",VLOOKUP($A165,OUTIL!$BA:$BF,C$1,FALSE),IF($A$141="Produits finis d'equipement agricole",VLOOKUP($A165,OUTIL!$BI:$BN,C$1,FALSE),IF($A$141="Produits finis d'equipement industriel",VLOOKUP($A165,OUTIL!$BQ:$BV,C$1,FALSE),"Ahmadovitch")))))))))/1000,0)</f>
        <v>813</v>
      </c>
      <c r="D165" s="5">
        <f>ROUND(IF($A$141="Alimentation, boissons et tabacs",VLOOKUP($A165,OUTIL!$E:$J,D$1,FALSE),IF($A$141="Demi produits",VLOOKUP($A165,OUTIL!$M:$R,D$1,FALSE),IF($A$141="Energie  et  lubrifiants",VLOOKUP($A165,OUTIL!$U:$Z,D$1,FALSE),IF($A$141="Or industriel",VLOOKUP($A165,OUTIL!$AC:$AH,D$1,FALSE),IF($A$141="Produits bruts d'origine animale et vegetale",VLOOKUP($A165,OUTIL!$AK:$AP,D$1,FALSE),IF($A$141="Produits bruts d'origine minerale",VLOOKUP($A165,OUTIL!$AS:$AX,D$1,FALSE),IF($A$141="Produits finis de consommation",VLOOKUP($A165,OUTIL!$BA:$BF,D$1,FALSE),IF($A$141="Produits finis d'equipement agricole",VLOOKUP($A165,OUTIL!$BI:$BN,D$1,FALSE),IF($A$141="Produits finis d'equipement industriel",VLOOKUP($A165,OUTIL!$BQ:$BV,D$1,FALSE),"Ahmadovitch")))))))))/1000,0)</f>
        <v>70819</v>
      </c>
      <c r="E165" s="5">
        <f>ROUND(IF($A$141="Alimentation, boissons et tabacs",VLOOKUP($A165,OUTIL!$E:$J,E$1,FALSE),IF($A$141="Demi produits",VLOOKUP($A165,OUTIL!$M:$R,E$1,FALSE),IF($A$141="Energie  et  lubrifiants",VLOOKUP($A165,OUTIL!$U:$Z,E$1,FALSE),IF($A$141="Or industriel",VLOOKUP($A165,OUTIL!$AC:$AH,E$1,FALSE),IF($A$141="Produits bruts d'origine animale et vegetale",VLOOKUP($A165,OUTIL!$AK:$AP,E$1,FALSE),IF($A$141="Produits bruts d'origine minerale",VLOOKUP($A165,OUTIL!$AS:$AX,E$1,FALSE),IF($A$141="Produits finis de consommation",VLOOKUP($A165,OUTIL!$BA:$BF,E$1,FALSE),IF($A$141="Produits finis d'equipement agricole",VLOOKUP($A165,OUTIL!$BI:$BN,E$1,FALSE),IF($A$141="Produits finis d'equipement industriel",VLOOKUP($A165,OUTIL!$BQ:$BV,E$1,FALSE),"Ahmadovitch")))))))))/1000,0)</f>
        <v>909</v>
      </c>
      <c r="F165" s="5">
        <f>ROUND(IF($A$141="Alimentation, boissons et tabacs",VLOOKUP($A165,OUTIL!$E:$J,F$1,FALSE),IF($A$141="Demi produits",VLOOKUP($A165,OUTIL!$M:$R,F$1,FALSE),IF($A$141="Energie  et  lubrifiants",VLOOKUP($A165,OUTIL!$U:$Z,F$1,FALSE),IF($A$141="Or industriel",VLOOKUP($A165,OUTIL!$AC:$AH,F$1,FALSE),IF($A$141="Produits bruts d'origine animale et vegetale",VLOOKUP($A165,OUTIL!$AK:$AP,F$1,FALSE),IF($A$141="Produits bruts d'origine minerale",VLOOKUP($A165,OUTIL!$AS:$AX,F$1,FALSE),IF($A$141="Produits finis de consommation",VLOOKUP($A165,OUTIL!$BA:$BF,F$1,FALSE),IF($A$141="Produits finis d'equipement agricole",VLOOKUP($A165,OUTIL!$BI:$BN,F$1,FALSE),IF($A$141="Produits finis d'equipement industriel",VLOOKUP($A165,OUTIL!$BQ:$BV,F$1,FALSE),"Ahmadovitch")))))))))/1000,0)</f>
        <v>116449</v>
      </c>
    </row>
    <row r="166" spans="1:6" ht="16.5" x14ac:dyDescent="0.3">
      <c r="A166">
        <v>25</v>
      </c>
      <c r="B166" s="5" t="str">
        <f>IF($A$141="Alimentation, boissons et tabacs",VLOOKUP(VLOOKUP($A166,OUTIL!$E:$J,B$1,FALSE),REF!$K:$L,2,FALSE),IF($A$141="Demi produits",VLOOKUP(VLOOKUP($A166,OUTIL!$M:$R,B$1,FALSE),REF!$N:$O,2,FALSE),IF($A$141="Energie  et  lubrifiants",VLOOKUP(VLOOKUP($A166,OUTIL!$U:$Z,B$1,FALSE),REF!$Z:$AA,2,FALSE),IF($A$141="Or industriel",VLOOKUP(VLOOKUP($A166,OUTIL!$AC:$AH,B$1,FALSE),REF!$AC:$AD,2,FALSE),IF($A$141="Produits bruts d'origine animale et vegetale",VLOOKUP(VLOOKUP($A166,OUTIL!$AK:$AP,B$1,FALSE),REF!$Q:$R,2,FALSE),IF($A$141="Produits bruts d'origine minerale",VLOOKUP(VLOOKUP($A166,OUTIL!$AS:$AX,B$1,FALSE),REF!$AF:$AG,2,FALSE),IF($A$141="Produits finis de consommation",VLOOKUP(VLOOKUP($A166,OUTIL!$BA:$BF,B$1,FALSE),REF!$T:$U,2,FALSE),IF($A$141="Produits finis d'equipement agricole",VLOOKUP(VLOOKUP($A166,OUTIL!$BI:$BN,B$1,FALSE),REF!$AI:$AJ,2,FALSE),IF($A$141="Produits finis d'equipement industriel",VLOOKUP(VLOOKUP($A166,OUTIL!$BQ:$BV,B$1,FALSE),REF!$W:$X,2,FALSE),"Ahmadovitch")))))))))</f>
        <v>Peintures, vernis et mastics</v>
      </c>
      <c r="C166" s="5">
        <f>ROUND(IF($A$141="Alimentation, boissons et tabacs",VLOOKUP($A166,OUTIL!$E:$J,C$1,FALSE),IF($A$141="Demi produits",VLOOKUP($A166,OUTIL!$M:$R,C$1,FALSE),IF($A$141="Energie  et  lubrifiants",VLOOKUP($A166,OUTIL!$U:$Z,C$1,FALSE),IF($A$141="Or industriel",VLOOKUP($A166,OUTIL!$AC:$AH,C$1,FALSE),IF($A$141="Produits bruts d'origine animale et vegetale",VLOOKUP($A166,OUTIL!$AK:$AP,C$1,FALSE),IF($A$141="Produits bruts d'origine minerale",VLOOKUP($A166,OUTIL!$AS:$AX,C$1,FALSE),IF($A$141="Produits finis de consommation",VLOOKUP($A166,OUTIL!$BA:$BF,C$1,FALSE),IF($A$141="Produits finis d'equipement agricole",VLOOKUP($A166,OUTIL!$BI:$BN,C$1,FALSE),IF($A$141="Produits finis d'equipement industriel",VLOOKUP($A166,OUTIL!$BQ:$BV,C$1,FALSE),"Ahmadovitch")))))))))/1000,0)</f>
        <v>1668</v>
      </c>
      <c r="D166" s="5">
        <f>ROUND(IF($A$141="Alimentation, boissons et tabacs",VLOOKUP($A166,OUTIL!$E:$J,D$1,FALSE),IF($A$141="Demi produits",VLOOKUP($A166,OUTIL!$M:$R,D$1,FALSE),IF($A$141="Energie  et  lubrifiants",VLOOKUP($A166,OUTIL!$U:$Z,D$1,FALSE),IF($A$141="Or industriel",VLOOKUP($A166,OUTIL!$AC:$AH,D$1,FALSE),IF($A$141="Produits bruts d'origine animale et vegetale",VLOOKUP($A166,OUTIL!$AK:$AP,D$1,FALSE),IF($A$141="Produits bruts d'origine minerale",VLOOKUP($A166,OUTIL!$AS:$AX,D$1,FALSE),IF($A$141="Produits finis de consommation",VLOOKUP($A166,OUTIL!$BA:$BF,D$1,FALSE),IF($A$141="Produits finis d'equipement agricole",VLOOKUP($A166,OUTIL!$BI:$BN,D$1,FALSE),IF($A$141="Produits finis d'equipement industriel",VLOOKUP($A166,OUTIL!$BQ:$BV,D$1,FALSE),"Ahmadovitch")))))))))/1000,0)</f>
        <v>52720</v>
      </c>
      <c r="E166" s="5">
        <f>ROUND(IF($A$141="Alimentation, boissons et tabacs",VLOOKUP($A166,OUTIL!$E:$J,E$1,FALSE),IF($A$141="Demi produits",VLOOKUP($A166,OUTIL!$M:$R,E$1,FALSE),IF($A$141="Energie  et  lubrifiants",VLOOKUP($A166,OUTIL!$U:$Z,E$1,FALSE),IF($A$141="Or industriel",VLOOKUP($A166,OUTIL!$AC:$AH,E$1,FALSE),IF($A$141="Produits bruts d'origine animale et vegetale",VLOOKUP($A166,OUTIL!$AK:$AP,E$1,FALSE),IF($A$141="Produits bruts d'origine minerale",VLOOKUP($A166,OUTIL!$AS:$AX,E$1,FALSE),IF($A$141="Produits finis de consommation",VLOOKUP($A166,OUTIL!$BA:$BF,E$1,FALSE),IF($A$141="Produits finis d'equipement agricole",VLOOKUP($A166,OUTIL!$BI:$BN,E$1,FALSE),IF($A$141="Produits finis d'equipement industriel",VLOOKUP($A166,OUTIL!$BQ:$BV,E$1,FALSE),"Ahmadovitch")))))))))/1000,0)</f>
        <v>1792</v>
      </c>
      <c r="F166" s="5">
        <f>ROUND(IF($A$141="Alimentation, boissons et tabacs",VLOOKUP($A166,OUTIL!$E:$J,F$1,FALSE),IF($A$141="Demi produits",VLOOKUP($A166,OUTIL!$M:$R,F$1,FALSE),IF($A$141="Energie  et  lubrifiants",VLOOKUP($A166,OUTIL!$U:$Z,F$1,FALSE),IF($A$141="Or industriel",VLOOKUP($A166,OUTIL!$AC:$AH,F$1,FALSE),IF($A$141="Produits bruts d'origine animale et vegetale",VLOOKUP($A166,OUTIL!$AK:$AP,F$1,FALSE),IF($A$141="Produits bruts d'origine minerale",VLOOKUP($A166,OUTIL!$AS:$AX,F$1,FALSE),IF($A$141="Produits finis de consommation",VLOOKUP($A166,OUTIL!$BA:$BF,F$1,FALSE),IF($A$141="Produits finis d'equipement agricole",VLOOKUP($A166,OUTIL!$BI:$BN,F$1,FALSE),IF($A$141="Produits finis d'equipement industriel",VLOOKUP($A166,OUTIL!$BQ:$BV,F$1,FALSE),"Ahmadovitch")))))))))/1000,0)</f>
        <v>58683</v>
      </c>
    </row>
    <row r="167" spans="1:6" ht="16.5" x14ac:dyDescent="0.3">
      <c r="A167">
        <v>26</v>
      </c>
      <c r="B167" s="5" t="str">
        <f>IF($A$141="Alimentation, boissons et tabacs",VLOOKUP(VLOOKUP($A167,OUTIL!$E:$J,B$1,FALSE),REF!$K:$L,2,FALSE),IF($A$141="Demi produits",VLOOKUP(VLOOKUP($A167,OUTIL!$M:$R,B$1,FALSE),REF!$N:$O,2,FALSE),IF($A$141="Energie  et  lubrifiants",VLOOKUP(VLOOKUP($A167,OUTIL!$U:$Z,B$1,FALSE),REF!$Z:$AA,2,FALSE),IF($A$141="Or industriel",VLOOKUP(VLOOKUP($A167,OUTIL!$AC:$AH,B$1,FALSE),REF!$AC:$AD,2,FALSE),IF($A$141="Produits bruts d'origine animale et vegetale",VLOOKUP(VLOOKUP($A167,OUTIL!$AK:$AP,B$1,FALSE),REF!$Q:$R,2,FALSE),IF($A$141="Produits bruts d'origine minerale",VLOOKUP(VLOOKUP($A167,OUTIL!$AS:$AX,B$1,FALSE),REF!$AF:$AG,2,FALSE),IF($A$141="Produits finis de consommation",VLOOKUP(VLOOKUP($A167,OUTIL!$BA:$BF,B$1,FALSE),REF!$T:$U,2,FALSE),IF($A$141="Produits finis d'equipement agricole",VLOOKUP(VLOOKUP($A167,OUTIL!$BI:$BN,B$1,FALSE),REF!$AI:$AJ,2,FALSE),IF($A$141="Produits finis d'equipement industriel",VLOOKUP(VLOOKUP($A167,OUTIL!$BQ:$BV,B$1,FALSE),REF!$W:$X,2,FALSE),"Ahmadovitch")))))))))</f>
        <v>Perles et bijouteries de fantaisie</v>
      </c>
      <c r="C167" s="5">
        <f>ROUND(IF($A$141="Alimentation, boissons et tabacs",VLOOKUP($A167,OUTIL!$E:$J,C$1,FALSE),IF($A$141="Demi produits",VLOOKUP($A167,OUTIL!$M:$R,C$1,FALSE),IF($A$141="Energie  et  lubrifiants",VLOOKUP($A167,OUTIL!$U:$Z,C$1,FALSE),IF($A$141="Or industriel",VLOOKUP($A167,OUTIL!$AC:$AH,C$1,FALSE),IF($A$141="Produits bruts d'origine animale et vegetale",VLOOKUP($A167,OUTIL!$AK:$AP,C$1,FALSE),IF($A$141="Produits bruts d'origine minerale",VLOOKUP($A167,OUTIL!$AS:$AX,C$1,FALSE),IF($A$141="Produits finis de consommation",VLOOKUP($A167,OUTIL!$BA:$BF,C$1,FALSE),IF($A$141="Produits finis d'equipement agricole",VLOOKUP($A167,OUTIL!$BI:$BN,C$1,FALSE),IF($A$141="Produits finis d'equipement industriel",VLOOKUP($A167,OUTIL!$BQ:$BV,C$1,FALSE),"Ahmadovitch")))))))))/1000,0)</f>
        <v>6</v>
      </c>
      <c r="D167" s="5">
        <f>ROUND(IF($A$141="Alimentation, boissons et tabacs",VLOOKUP($A167,OUTIL!$E:$J,D$1,FALSE),IF($A$141="Demi produits",VLOOKUP($A167,OUTIL!$M:$R,D$1,FALSE),IF($A$141="Energie  et  lubrifiants",VLOOKUP($A167,OUTIL!$U:$Z,D$1,FALSE),IF($A$141="Or industriel",VLOOKUP($A167,OUTIL!$AC:$AH,D$1,FALSE),IF($A$141="Produits bruts d'origine animale et vegetale",VLOOKUP($A167,OUTIL!$AK:$AP,D$1,FALSE),IF($A$141="Produits bruts d'origine minerale",VLOOKUP($A167,OUTIL!$AS:$AX,D$1,FALSE),IF($A$141="Produits finis de consommation",VLOOKUP($A167,OUTIL!$BA:$BF,D$1,FALSE),IF($A$141="Produits finis d'equipement agricole",VLOOKUP($A167,OUTIL!$BI:$BN,D$1,FALSE),IF($A$141="Produits finis d'equipement industriel",VLOOKUP($A167,OUTIL!$BQ:$BV,D$1,FALSE),"Ahmadovitch")))))))))/1000,0)</f>
        <v>52513</v>
      </c>
      <c r="E167" s="5">
        <f>ROUND(IF($A$141="Alimentation, boissons et tabacs",VLOOKUP($A167,OUTIL!$E:$J,E$1,FALSE),IF($A$141="Demi produits",VLOOKUP($A167,OUTIL!$M:$R,E$1,FALSE),IF($A$141="Energie  et  lubrifiants",VLOOKUP($A167,OUTIL!$U:$Z,E$1,FALSE),IF($A$141="Or industriel",VLOOKUP($A167,OUTIL!$AC:$AH,E$1,FALSE),IF($A$141="Produits bruts d'origine animale et vegetale",VLOOKUP($A167,OUTIL!$AK:$AP,E$1,FALSE),IF($A$141="Produits bruts d'origine minerale",VLOOKUP($A167,OUTIL!$AS:$AX,E$1,FALSE),IF($A$141="Produits finis de consommation",VLOOKUP($A167,OUTIL!$BA:$BF,E$1,FALSE),IF($A$141="Produits finis d'equipement agricole",VLOOKUP($A167,OUTIL!$BI:$BN,E$1,FALSE),IF($A$141="Produits finis d'equipement industriel",VLOOKUP($A167,OUTIL!$BQ:$BV,E$1,FALSE),"Ahmadovitch")))))))))/1000,0)</f>
        <v>7</v>
      </c>
      <c r="F167" s="5">
        <f>ROUND(IF($A$141="Alimentation, boissons et tabacs",VLOOKUP($A167,OUTIL!$E:$J,F$1,FALSE),IF($A$141="Demi produits",VLOOKUP($A167,OUTIL!$M:$R,F$1,FALSE),IF($A$141="Energie  et  lubrifiants",VLOOKUP($A167,OUTIL!$U:$Z,F$1,FALSE),IF($A$141="Or industriel",VLOOKUP($A167,OUTIL!$AC:$AH,F$1,FALSE),IF($A$141="Produits bruts d'origine animale et vegetale",VLOOKUP($A167,OUTIL!$AK:$AP,F$1,FALSE),IF($A$141="Produits bruts d'origine minerale",VLOOKUP($A167,OUTIL!$AS:$AX,F$1,FALSE),IF($A$141="Produits finis de consommation",VLOOKUP($A167,OUTIL!$BA:$BF,F$1,FALSE),IF($A$141="Produits finis d'equipement agricole",VLOOKUP($A167,OUTIL!$BI:$BN,F$1,FALSE),IF($A$141="Produits finis d'equipement industriel",VLOOKUP($A167,OUTIL!$BQ:$BV,F$1,FALSE),"Ahmadovitch")))))))))/1000,0)</f>
        <v>50112</v>
      </c>
    </row>
    <row r="168" spans="1:6" ht="16.5" x14ac:dyDescent="0.3">
      <c r="A168">
        <v>27</v>
      </c>
      <c r="B168" s="5" t="str">
        <f>IF($A$141="Alimentation, boissons et tabacs",VLOOKUP(VLOOKUP($A168,OUTIL!$E:$J,B$1,FALSE),REF!$K:$L,2,FALSE),IF($A$141="Demi produits",VLOOKUP(VLOOKUP($A168,OUTIL!$M:$R,B$1,FALSE),REF!$N:$O,2,FALSE),IF($A$141="Energie  et  lubrifiants",VLOOKUP(VLOOKUP($A168,OUTIL!$U:$Z,B$1,FALSE),REF!$Z:$AA,2,FALSE),IF($A$141="Or industriel",VLOOKUP(VLOOKUP($A168,OUTIL!$AC:$AH,B$1,FALSE),REF!$AC:$AD,2,FALSE),IF($A$141="Produits bruts d'origine animale et vegetale",VLOOKUP(VLOOKUP($A168,OUTIL!$AK:$AP,B$1,FALSE),REF!$Q:$R,2,FALSE),IF($A$141="Produits bruts d'origine minerale",VLOOKUP(VLOOKUP($A168,OUTIL!$AS:$AX,B$1,FALSE),REF!$AF:$AG,2,FALSE),IF($A$141="Produits finis de consommation",VLOOKUP(VLOOKUP($A168,OUTIL!$BA:$BF,B$1,FALSE),REF!$T:$U,2,FALSE),IF($A$141="Produits finis d'equipement agricole",VLOOKUP(VLOOKUP($A168,OUTIL!$BI:$BN,B$1,FALSE),REF!$AI:$AJ,2,FALSE),IF($A$141="Produits finis d'equipement industriel",VLOOKUP(VLOOKUP($A168,OUTIL!$BQ:$BV,B$1,FALSE),REF!$W:$X,2,FALSE),"Ahmadovitch")))))))))</f>
        <v>Ouvrages divers en cuivre</v>
      </c>
      <c r="C168" s="5">
        <f>ROUND(IF($A$141="Alimentation, boissons et tabacs",VLOOKUP($A168,OUTIL!$E:$J,C$1,FALSE),IF($A$141="Demi produits",VLOOKUP($A168,OUTIL!$M:$R,C$1,FALSE),IF($A$141="Energie  et  lubrifiants",VLOOKUP($A168,OUTIL!$U:$Z,C$1,FALSE),IF($A$141="Or industriel",VLOOKUP($A168,OUTIL!$AC:$AH,C$1,FALSE),IF($A$141="Produits bruts d'origine animale et vegetale",VLOOKUP($A168,OUTIL!$AK:$AP,C$1,FALSE),IF($A$141="Produits bruts d'origine minerale",VLOOKUP($A168,OUTIL!$AS:$AX,C$1,FALSE),IF($A$141="Produits finis de consommation",VLOOKUP($A168,OUTIL!$BA:$BF,C$1,FALSE),IF($A$141="Produits finis d'equipement agricole",VLOOKUP($A168,OUTIL!$BI:$BN,C$1,FALSE),IF($A$141="Produits finis d'equipement industriel",VLOOKUP($A168,OUTIL!$BQ:$BV,C$1,FALSE),"Ahmadovitch")))))))))/1000,0)</f>
        <v>154</v>
      </c>
      <c r="D168" s="5">
        <f>ROUND(IF($A$141="Alimentation, boissons et tabacs",VLOOKUP($A168,OUTIL!$E:$J,D$1,FALSE),IF($A$141="Demi produits",VLOOKUP($A168,OUTIL!$M:$R,D$1,FALSE),IF($A$141="Energie  et  lubrifiants",VLOOKUP($A168,OUTIL!$U:$Z,D$1,FALSE),IF($A$141="Or industriel",VLOOKUP($A168,OUTIL!$AC:$AH,D$1,FALSE),IF($A$141="Produits bruts d'origine animale et vegetale",VLOOKUP($A168,OUTIL!$AK:$AP,D$1,FALSE),IF($A$141="Produits bruts d'origine minerale",VLOOKUP($A168,OUTIL!$AS:$AX,D$1,FALSE),IF($A$141="Produits finis de consommation",VLOOKUP($A168,OUTIL!$BA:$BF,D$1,FALSE),IF($A$141="Produits finis d'equipement agricole",VLOOKUP($A168,OUTIL!$BI:$BN,D$1,FALSE),IF($A$141="Produits finis d'equipement industriel",VLOOKUP($A168,OUTIL!$BQ:$BV,D$1,FALSE),"Ahmadovitch")))))))))/1000,0)</f>
        <v>50973</v>
      </c>
      <c r="E168" s="5">
        <f>ROUND(IF($A$141="Alimentation, boissons et tabacs",VLOOKUP($A168,OUTIL!$E:$J,E$1,FALSE),IF($A$141="Demi produits",VLOOKUP($A168,OUTIL!$M:$R,E$1,FALSE),IF($A$141="Energie  et  lubrifiants",VLOOKUP($A168,OUTIL!$U:$Z,E$1,FALSE),IF($A$141="Or industriel",VLOOKUP($A168,OUTIL!$AC:$AH,E$1,FALSE),IF($A$141="Produits bruts d'origine animale et vegetale",VLOOKUP($A168,OUTIL!$AK:$AP,E$1,FALSE),IF($A$141="Produits bruts d'origine minerale",VLOOKUP($A168,OUTIL!$AS:$AX,E$1,FALSE),IF($A$141="Produits finis de consommation",VLOOKUP($A168,OUTIL!$BA:$BF,E$1,FALSE),IF($A$141="Produits finis d'equipement agricole",VLOOKUP($A168,OUTIL!$BI:$BN,E$1,FALSE),IF($A$141="Produits finis d'equipement industriel",VLOOKUP($A168,OUTIL!$BQ:$BV,E$1,FALSE),"Ahmadovitch")))))))))/1000,0)</f>
        <v>137</v>
      </c>
      <c r="F168" s="5">
        <f>ROUND(IF($A$141="Alimentation, boissons et tabacs",VLOOKUP($A168,OUTIL!$E:$J,F$1,FALSE),IF($A$141="Demi produits",VLOOKUP($A168,OUTIL!$M:$R,F$1,FALSE),IF($A$141="Energie  et  lubrifiants",VLOOKUP($A168,OUTIL!$U:$Z,F$1,FALSE),IF($A$141="Or industriel",VLOOKUP($A168,OUTIL!$AC:$AH,F$1,FALSE),IF($A$141="Produits bruts d'origine animale et vegetale",VLOOKUP($A168,OUTIL!$AK:$AP,F$1,FALSE),IF($A$141="Produits bruts d'origine minerale",VLOOKUP($A168,OUTIL!$AS:$AX,F$1,FALSE),IF($A$141="Produits finis de consommation",VLOOKUP($A168,OUTIL!$BA:$BF,F$1,FALSE),IF($A$141="Produits finis d'equipement agricole",VLOOKUP($A168,OUTIL!$BI:$BN,F$1,FALSE),IF($A$141="Produits finis d'equipement industriel",VLOOKUP($A168,OUTIL!$BQ:$BV,F$1,FALSE),"Ahmadovitch")))))))))/1000,0)</f>
        <v>49035</v>
      </c>
    </row>
    <row r="169" spans="1:6" ht="16.5" x14ac:dyDescent="0.3">
      <c r="A169">
        <v>28</v>
      </c>
      <c r="B169" s="5" t="str">
        <f>IF($A$141="Alimentation, boissons et tabacs",VLOOKUP(VLOOKUP($A169,OUTIL!$E:$J,B$1,FALSE),REF!$K:$L,2,FALSE),IF($A$141="Demi produits",VLOOKUP(VLOOKUP($A169,OUTIL!$M:$R,B$1,FALSE),REF!$N:$O,2,FALSE),IF($A$141="Energie  et  lubrifiants",VLOOKUP(VLOOKUP($A169,OUTIL!$U:$Z,B$1,FALSE),REF!$Z:$AA,2,FALSE),IF($A$141="Or industriel",VLOOKUP(VLOOKUP($A169,OUTIL!$AC:$AH,B$1,FALSE),REF!$AC:$AD,2,FALSE),IF($A$141="Produits bruts d'origine animale et vegetale",VLOOKUP(VLOOKUP($A169,OUTIL!$AK:$AP,B$1,FALSE),REF!$Q:$R,2,FALSE),IF($A$141="Produits bruts d'origine minerale",VLOOKUP(VLOOKUP($A169,OUTIL!$AS:$AX,B$1,FALSE),REF!$AF:$AG,2,FALSE),IF($A$141="Produits finis de consommation",VLOOKUP(VLOOKUP($A169,OUTIL!$BA:$BF,B$1,FALSE),REF!$T:$U,2,FALSE),IF($A$141="Produits finis d'equipement agricole",VLOOKUP(VLOOKUP($A169,OUTIL!$BI:$BN,B$1,FALSE),REF!$AI:$AJ,2,FALSE),IF($A$141="Produits finis d'equipement industriel",VLOOKUP(VLOOKUP($A169,OUTIL!$BQ:$BV,B$1,FALSE),REF!$W:$X,2,FALSE),"Ahmadovitch")))))))))</f>
        <v>Jouets, jeux et articles de divertissement ou de sport</v>
      </c>
      <c r="C169" s="5">
        <f>ROUND(IF($A$141="Alimentation, boissons et tabacs",VLOOKUP($A169,OUTIL!$E:$J,C$1,FALSE),IF($A$141="Demi produits",VLOOKUP($A169,OUTIL!$M:$R,C$1,FALSE),IF($A$141="Energie  et  lubrifiants",VLOOKUP($A169,OUTIL!$U:$Z,C$1,FALSE),IF($A$141="Or industriel",VLOOKUP($A169,OUTIL!$AC:$AH,C$1,FALSE),IF($A$141="Produits bruts d'origine animale et vegetale",VLOOKUP($A169,OUTIL!$AK:$AP,C$1,FALSE),IF($A$141="Produits bruts d'origine minerale",VLOOKUP($A169,OUTIL!$AS:$AX,C$1,FALSE),IF($A$141="Produits finis de consommation",VLOOKUP($A169,OUTIL!$BA:$BF,C$1,FALSE),IF($A$141="Produits finis d'equipement agricole",VLOOKUP($A169,OUTIL!$BI:$BN,C$1,FALSE),IF($A$141="Produits finis d'equipement industriel",VLOOKUP($A169,OUTIL!$BQ:$BV,C$1,FALSE),"Ahmadovitch")))))))))/1000,0)</f>
        <v>447</v>
      </c>
      <c r="D169" s="5">
        <f>ROUND(IF($A$141="Alimentation, boissons et tabacs",VLOOKUP($A169,OUTIL!$E:$J,D$1,FALSE),IF($A$141="Demi produits",VLOOKUP($A169,OUTIL!$M:$R,D$1,FALSE),IF($A$141="Energie  et  lubrifiants",VLOOKUP($A169,OUTIL!$U:$Z,D$1,FALSE),IF($A$141="Or industriel",VLOOKUP($A169,OUTIL!$AC:$AH,D$1,FALSE),IF($A$141="Produits bruts d'origine animale et vegetale",VLOOKUP($A169,OUTIL!$AK:$AP,D$1,FALSE),IF($A$141="Produits bruts d'origine minerale",VLOOKUP($A169,OUTIL!$AS:$AX,D$1,FALSE),IF($A$141="Produits finis de consommation",VLOOKUP($A169,OUTIL!$BA:$BF,D$1,FALSE),IF($A$141="Produits finis d'equipement agricole",VLOOKUP($A169,OUTIL!$BI:$BN,D$1,FALSE),IF($A$141="Produits finis d'equipement industriel",VLOOKUP($A169,OUTIL!$BQ:$BV,D$1,FALSE),"Ahmadovitch")))))))))/1000,0)</f>
        <v>43063</v>
      </c>
      <c r="E169" s="5">
        <f>ROUND(IF($A$141="Alimentation, boissons et tabacs",VLOOKUP($A169,OUTIL!$E:$J,E$1,FALSE),IF($A$141="Demi produits",VLOOKUP($A169,OUTIL!$M:$R,E$1,FALSE),IF($A$141="Energie  et  lubrifiants",VLOOKUP($A169,OUTIL!$U:$Z,E$1,FALSE),IF($A$141="Or industriel",VLOOKUP($A169,OUTIL!$AC:$AH,E$1,FALSE),IF($A$141="Produits bruts d'origine animale et vegetale",VLOOKUP($A169,OUTIL!$AK:$AP,E$1,FALSE),IF($A$141="Produits bruts d'origine minerale",VLOOKUP($A169,OUTIL!$AS:$AX,E$1,FALSE),IF($A$141="Produits finis de consommation",VLOOKUP($A169,OUTIL!$BA:$BF,E$1,FALSE),IF($A$141="Produits finis d'equipement agricole",VLOOKUP($A169,OUTIL!$BI:$BN,E$1,FALSE),IF($A$141="Produits finis d'equipement industriel",VLOOKUP($A169,OUTIL!$BQ:$BV,E$1,FALSE),"Ahmadovitch")))))))))/1000,0)</f>
        <v>266</v>
      </c>
      <c r="F169" s="5">
        <f>ROUND(IF($A$141="Alimentation, boissons et tabacs",VLOOKUP($A169,OUTIL!$E:$J,F$1,FALSE),IF($A$141="Demi produits",VLOOKUP($A169,OUTIL!$M:$R,F$1,FALSE),IF($A$141="Energie  et  lubrifiants",VLOOKUP($A169,OUTIL!$U:$Z,F$1,FALSE),IF($A$141="Or industriel",VLOOKUP($A169,OUTIL!$AC:$AH,F$1,FALSE),IF($A$141="Produits bruts d'origine animale et vegetale",VLOOKUP($A169,OUTIL!$AK:$AP,F$1,FALSE),IF($A$141="Produits bruts d'origine minerale",VLOOKUP($A169,OUTIL!$AS:$AX,F$1,FALSE),IF($A$141="Produits finis de consommation",VLOOKUP($A169,OUTIL!$BA:$BF,F$1,FALSE),IF($A$141="Produits finis d'equipement agricole",VLOOKUP($A169,OUTIL!$BI:$BN,F$1,FALSE),IF($A$141="Produits finis d'equipement industriel",VLOOKUP($A169,OUTIL!$BQ:$BV,F$1,FALSE),"Ahmadovitch")))))))))/1000,0)</f>
        <v>29863</v>
      </c>
    </row>
    <row r="170" spans="1:6" ht="16.5" x14ac:dyDescent="0.3">
      <c r="A170">
        <v>29</v>
      </c>
      <c r="B170" s="5" t="str">
        <f>IF($A$141="Alimentation, boissons et tabacs",VLOOKUP(VLOOKUP($A170,OUTIL!$E:$J,B$1,FALSE),REF!$K:$L,2,FALSE),IF($A$141="Demi produits",VLOOKUP(VLOOKUP($A170,OUTIL!$M:$R,B$1,FALSE),REF!$N:$O,2,FALSE),IF($A$141="Energie  et  lubrifiants",VLOOKUP(VLOOKUP($A170,OUTIL!$U:$Z,B$1,FALSE),REF!$Z:$AA,2,FALSE),IF($A$141="Or industriel",VLOOKUP(VLOOKUP($A170,OUTIL!$AC:$AH,B$1,FALSE),REF!$AC:$AD,2,FALSE),IF($A$141="Produits bruts d'origine animale et vegetale",VLOOKUP(VLOOKUP($A170,OUTIL!$AK:$AP,B$1,FALSE),REF!$Q:$R,2,FALSE),IF($A$141="Produits bruts d'origine minerale",VLOOKUP(VLOOKUP($A170,OUTIL!$AS:$AX,B$1,FALSE),REF!$AF:$AG,2,FALSE),IF($A$141="Produits finis de consommation",VLOOKUP(VLOOKUP($A170,OUTIL!$BA:$BF,B$1,FALSE),REF!$T:$U,2,FALSE),IF($A$141="Produits finis d'equipement agricole",VLOOKUP(VLOOKUP($A170,OUTIL!$BI:$BN,B$1,FALSE),REF!$AI:$AJ,2,FALSE),IF($A$141="Produits finis d'equipement industriel",VLOOKUP(VLOOKUP($A170,OUTIL!$BQ:$BV,B$1,FALSE),REF!$W:$X,2,FALSE),"Ahmadovitch")))))))))</f>
        <v>Tapis et revêtements de sol</v>
      </c>
      <c r="C170" s="5">
        <f>ROUND(IF($A$141="Alimentation, boissons et tabacs",VLOOKUP($A170,OUTIL!$E:$J,C$1,FALSE),IF($A$141="Demi produits",VLOOKUP($A170,OUTIL!$M:$R,C$1,FALSE),IF($A$141="Energie  et  lubrifiants",VLOOKUP($A170,OUTIL!$U:$Z,C$1,FALSE),IF($A$141="Or industriel",VLOOKUP($A170,OUTIL!$AC:$AH,C$1,FALSE),IF($A$141="Produits bruts d'origine animale et vegetale",VLOOKUP($A170,OUTIL!$AK:$AP,C$1,FALSE),IF($A$141="Produits bruts d'origine minerale",VLOOKUP($A170,OUTIL!$AS:$AX,C$1,FALSE),IF($A$141="Produits finis de consommation",VLOOKUP($A170,OUTIL!$BA:$BF,C$1,FALSE),IF($A$141="Produits finis d'equipement agricole",VLOOKUP($A170,OUTIL!$BI:$BN,C$1,FALSE),IF($A$141="Produits finis d'equipement industriel",VLOOKUP($A170,OUTIL!$BQ:$BV,C$1,FALSE),"Ahmadovitch")))))))))/1000,0)</f>
        <v>406</v>
      </c>
      <c r="D170" s="5">
        <f>ROUND(IF($A$141="Alimentation, boissons et tabacs",VLOOKUP($A170,OUTIL!$E:$J,D$1,FALSE),IF($A$141="Demi produits",VLOOKUP($A170,OUTIL!$M:$R,D$1,FALSE),IF($A$141="Energie  et  lubrifiants",VLOOKUP($A170,OUTIL!$U:$Z,D$1,FALSE),IF($A$141="Or industriel",VLOOKUP($A170,OUTIL!$AC:$AH,D$1,FALSE),IF($A$141="Produits bruts d'origine animale et vegetale",VLOOKUP($A170,OUTIL!$AK:$AP,D$1,FALSE),IF($A$141="Produits bruts d'origine minerale",VLOOKUP($A170,OUTIL!$AS:$AX,D$1,FALSE),IF($A$141="Produits finis de consommation",VLOOKUP($A170,OUTIL!$BA:$BF,D$1,FALSE),IF($A$141="Produits finis d'equipement agricole",VLOOKUP($A170,OUTIL!$BI:$BN,D$1,FALSE),IF($A$141="Produits finis d'equipement industriel",VLOOKUP($A170,OUTIL!$BQ:$BV,D$1,FALSE),"Ahmadovitch")))))))))/1000,0)</f>
        <v>40341</v>
      </c>
      <c r="E170" s="5">
        <f>ROUND(IF($A$141="Alimentation, boissons et tabacs",VLOOKUP($A170,OUTIL!$E:$J,E$1,FALSE),IF($A$141="Demi produits",VLOOKUP($A170,OUTIL!$M:$R,E$1,FALSE),IF($A$141="Energie  et  lubrifiants",VLOOKUP($A170,OUTIL!$U:$Z,E$1,FALSE),IF($A$141="Or industriel",VLOOKUP($A170,OUTIL!$AC:$AH,E$1,FALSE),IF($A$141="Produits bruts d'origine animale et vegetale",VLOOKUP($A170,OUTIL!$AK:$AP,E$1,FALSE),IF($A$141="Produits bruts d'origine minerale",VLOOKUP($A170,OUTIL!$AS:$AX,E$1,FALSE),IF($A$141="Produits finis de consommation",VLOOKUP($A170,OUTIL!$BA:$BF,E$1,FALSE),IF($A$141="Produits finis d'equipement agricole",VLOOKUP($A170,OUTIL!$BI:$BN,E$1,FALSE),IF($A$141="Produits finis d'equipement industriel",VLOOKUP($A170,OUTIL!$BQ:$BV,E$1,FALSE),"Ahmadovitch")))))))))/1000,0)</f>
        <v>514</v>
      </c>
      <c r="F170" s="5">
        <f>ROUND(IF($A$141="Alimentation, boissons et tabacs",VLOOKUP($A170,OUTIL!$E:$J,F$1,FALSE),IF($A$141="Demi produits",VLOOKUP($A170,OUTIL!$M:$R,F$1,FALSE),IF($A$141="Energie  et  lubrifiants",VLOOKUP($A170,OUTIL!$U:$Z,F$1,FALSE),IF($A$141="Or industriel",VLOOKUP($A170,OUTIL!$AC:$AH,F$1,FALSE),IF($A$141="Produits bruts d'origine animale et vegetale",VLOOKUP($A170,OUTIL!$AK:$AP,F$1,FALSE),IF($A$141="Produits bruts d'origine minerale",VLOOKUP($A170,OUTIL!$AS:$AX,F$1,FALSE),IF($A$141="Produits finis de consommation",VLOOKUP($A170,OUTIL!$BA:$BF,F$1,FALSE),IF($A$141="Produits finis d'equipement agricole",VLOOKUP($A170,OUTIL!$BI:$BN,F$1,FALSE),IF($A$141="Produits finis d'equipement industriel",VLOOKUP($A170,OUTIL!$BQ:$BV,F$1,FALSE),"Ahmadovitch")))))))))/1000,0)</f>
        <v>57031</v>
      </c>
    </row>
    <row r="171" spans="1:6" ht="16.5" x14ac:dyDescent="0.3">
      <c r="B171" s="5" t="s">
        <v>137</v>
      </c>
      <c r="C171" s="6">
        <f>C141-SUM(C142:C170)</f>
        <v>2982</v>
      </c>
      <c r="D171" s="6">
        <f>D141-SUM(D142:D170)</f>
        <v>267066</v>
      </c>
      <c r="E171" s="6">
        <f>E141-SUM(E142:E170)</f>
        <v>3925</v>
      </c>
      <c r="F171" s="6">
        <f>F141-SUM(F142:F170)</f>
        <v>383288</v>
      </c>
    </row>
    <row r="172" spans="1:6" x14ac:dyDescent="0.25">
      <c r="A172" t="s">
        <v>218</v>
      </c>
      <c r="B172" s="2" t="str">
        <f>IF($A$172="Alimentation, boissons et tabacs",VLOOKUP(VLOOKUP($A172,OUTIL!$E:$J,B$1,FALSE),REF!$K:$L,2,FALSE),IF($A$172="Demi produits",VLOOKUP(VLOOKUP($A172,OUTIL!$M:$R,B$1,FALSE),REF!$N:$O,2,FALSE),IF($A$172="Energie  et  lubrifiants",VLOOKUP(VLOOKUP($A172,OUTIL!$U:$Z,B$1,FALSE),REF!$Z:$AA,2,FALSE),IF($A$172="Or industriel",VLOOKUP(VLOOKUP($A172,OUTIL!$AC:$AH,B$1,FALSE),REF!$AC:$AD,2,FALSE),IF($A$172="Produits bruts d'origine animale et vegetale",VLOOKUP(VLOOKUP($A172,OUTIL!$AK:$AP,B$1,FALSE),REF!$Q:$R,2,FALSE),IF($A$172="Produits bruts d'origine minerale",VLOOKUP(VLOOKUP($A172,OUTIL!$AS:$AX,B$1,FALSE),REF!$AF:$AG,2,FALSE),IF($A$172="Produits finis de consommation",VLOOKUP(VLOOKUP($A172,OUTIL!$BA:$BF,B$1,FALSE),REF!$T:$U,2,FALSE),IF($A$172="Produits finis d'equipement agricole",VLOOKUP(VLOOKUP($A172,OUTIL!$BI:$BN,B$1,FALSE),REF!$AI:$AJ,2,FALSE),IF($A$172="Produits finis d'equipement industriel",VLOOKUP(VLOOKUP($A172,OUTIL!$BQ:$BV,B$1,FALSE),REF!$W:$X,2,FALSE),"Ahmadovitch")))))))))</f>
        <v>OR INDUSTRIEL</v>
      </c>
      <c r="C172" s="2">
        <f>ROUND(IF($A$172="Alimentation, boissons et tabacs",VLOOKUP($A172,OUTIL!$E:$J,C$1,FALSE),IF($A$172="Demi produits",VLOOKUP($A172,OUTIL!$M:$R,C$1,FALSE),IF($A$172="Energie  et  lubrifiants",VLOOKUP($A172,OUTIL!$U:$Z,C$1,FALSE),IF($A$172="Or industriel",VLOOKUP($A172,OUTIL!$AC:$AH,C$1,FALSE),IF($A$172="Produits bruts d'origine animale et vegetale",VLOOKUP($A172,OUTIL!$AK:$AP,C$1,FALSE),IF($A$172="Produits bruts d'origine minerale",VLOOKUP($A172,OUTIL!$AS:$AX,C$1,FALSE),IF($A$172="Produits finis de consommation",VLOOKUP($A172,OUTIL!$BA:$BF,C$1,FALSE),IF($A$172="Produits finis d'equipement agricole",VLOOKUP($A172,OUTIL!$BI:$BN,C$1,FALSE),IF($A$172="Produits finis d'equipement industriel",VLOOKUP($A172,OUTIL!$BQ:$BV,C$1,FALSE),"Ahmadovitch")))))))))/1000,0)</f>
        <v>0</v>
      </c>
      <c r="D172" s="2">
        <f>ROUND(IF($A$172="Alimentation, boissons et tabacs",VLOOKUP($A172,OUTIL!$E:$J,D$1,FALSE),IF($A$172="Demi produits",VLOOKUP($A172,OUTIL!$M:$R,D$1,FALSE),IF($A$172="Energie  et  lubrifiants",VLOOKUP($A172,OUTIL!$U:$Z,D$1,FALSE),IF($A$172="Or industriel",VLOOKUP($A172,OUTIL!$AC:$AH,D$1,FALSE),IF($A$172="Produits bruts d'origine animale et vegetale",VLOOKUP($A172,OUTIL!$AK:$AP,D$1,FALSE),IF($A$172="Produits bruts d'origine minerale",VLOOKUP($A172,OUTIL!$AS:$AX,D$1,FALSE),IF($A$172="Produits finis de consommation",VLOOKUP($A172,OUTIL!$BA:$BF,D$1,FALSE),IF($A$172="Produits finis d'equipement agricole",VLOOKUP($A172,OUTIL!$BI:$BN,D$1,FALSE),IF($A$172="Produits finis d'equipement industriel",VLOOKUP($A172,OUTIL!$BQ:$BV,D$1,FALSE),"Ahmadovitch")))))))))/1000,0)</f>
        <v>137517</v>
      </c>
      <c r="E172" s="2">
        <f>ROUND(IF($A$172="Alimentation, boissons et tabacs",VLOOKUP($A172,OUTIL!$E:$J,E$1,FALSE),IF($A$172="Demi produits",VLOOKUP($A172,OUTIL!$M:$R,E$1,FALSE),IF($A$172="Energie  et  lubrifiants",VLOOKUP($A172,OUTIL!$U:$Z,E$1,FALSE),IF($A$172="Or industriel",VLOOKUP($A172,OUTIL!$AC:$AH,E$1,FALSE),IF($A$172="Produits bruts d'origine animale et vegetale",VLOOKUP($A172,OUTIL!$AK:$AP,E$1,FALSE),IF($A$172="Produits bruts d'origine minerale",VLOOKUP($A172,OUTIL!$AS:$AX,E$1,FALSE),IF($A$172="Produits finis de consommation",VLOOKUP($A172,OUTIL!$BA:$BF,E$1,FALSE),IF($A$172="Produits finis d'equipement agricole",VLOOKUP($A172,OUTIL!$BI:$BN,E$1,FALSE),IF($A$172="Produits finis d'equipement industriel",VLOOKUP($A172,OUTIL!$BQ:$BV,E$1,FALSE),"Ahmadovitch")))))))))/1000,0)</f>
        <v>0</v>
      </c>
      <c r="F172" s="2">
        <f>ROUND(IF($A$172="Alimentation, boissons et tabacs",VLOOKUP($A172,OUTIL!$E:$J,F$1,FALSE),IF($A$172="Demi produits",VLOOKUP($A172,OUTIL!$M:$R,F$1,FALSE),IF($A$172="Energie  et  lubrifiants",VLOOKUP($A172,OUTIL!$U:$Z,F$1,FALSE),IF($A$172="Or industriel",VLOOKUP($A172,OUTIL!$AC:$AH,F$1,FALSE),IF($A$172="Produits bruts d'origine animale et vegetale",VLOOKUP($A172,OUTIL!$AK:$AP,F$1,FALSE),IF($A$172="Produits bruts d'origine minerale",VLOOKUP($A172,OUTIL!$AS:$AX,F$1,FALSE),IF($A$172="Produits finis de consommation",VLOOKUP($A172,OUTIL!$BA:$BF,F$1,FALSE),IF($A$172="Produits finis d'equipement agricole",VLOOKUP($A172,OUTIL!$BI:$BN,F$1,FALSE),IF($A$172="Produits finis d'equipement industriel",VLOOKUP($A172,OUTIL!$BQ:$BV,F$1,FALSE),"Ahmadovitch")))))))))/1000,0)</f>
        <v>103943</v>
      </c>
    </row>
    <row r="173" spans="1:6" ht="16.5" x14ac:dyDescent="0.25">
      <c r="B173" s="9" t="s">
        <v>138</v>
      </c>
      <c r="C173" s="10">
        <f>ROUND(VLOOKUP($B173,OUTIL!$BY:$CC,2,FALSE)/1000,0)</f>
        <v>10611374</v>
      </c>
      <c r="D173" s="10">
        <f>ROUND(VLOOKUP($B173,OUTIL!$BY:$CC,3,FALSE)/1000,0)</f>
        <v>168856296</v>
      </c>
      <c r="E173" s="10">
        <f>ROUND(VLOOKUP($B173,OUTIL!$BY:$CC,4,FALSE)/1000,0)</f>
        <v>11395664</v>
      </c>
      <c r="F173" s="10">
        <f>ROUND(VLOOKUP($B173,OUTIL!$BY:$CC,5,FALSE)/1000,0)</f>
        <v>155314337</v>
      </c>
    </row>
    <row r="174" spans="1:6" ht="15.75" x14ac:dyDescent="0.25">
      <c r="B174" s="11" t="s">
        <v>139</v>
      </c>
      <c r="C174" s="12"/>
      <c r="D174" s="12"/>
      <c r="E174" s="12"/>
      <c r="F174" s="12"/>
    </row>
    <row r="175" spans="1:6" x14ac:dyDescent="0.25">
      <c r="C175" s="4"/>
      <c r="D175" s="4"/>
      <c r="E175" s="4"/>
      <c r="F175" s="4"/>
    </row>
    <row r="176" spans="1:6" x14ac:dyDescent="0.25">
      <c r="C176" s="4"/>
      <c r="D176" s="4"/>
      <c r="E176" s="4"/>
      <c r="F176" s="4"/>
    </row>
    <row r="177" spans="3:6" x14ac:dyDescent="0.25">
      <c r="C177" s="7"/>
      <c r="D177" s="7"/>
      <c r="E177" s="7"/>
      <c r="F177" s="7"/>
    </row>
    <row r="178" spans="3:6" x14ac:dyDescent="0.25">
      <c r="C178" s="7"/>
      <c r="D178" s="7"/>
      <c r="E178" s="7"/>
      <c r="F178" s="7"/>
    </row>
    <row r="179" spans="3:6" x14ac:dyDescent="0.25">
      <c r="C179" s="7"/>
    </row>
    <row r="180" spans="3:6" x14ac:dyDescent="0.25">
      <c r="C180" s="4"/>
      <c r="D180" s="4"/>
      <c r="E180" s="4"/>
      <c r="F180" s="4"/>
    </row>
    <row r="181" spans="3:6" x14ac:dyDescent="0.25">
      <c r="C181" s="4"/>
      <c r="D181" s="4"/>
      <c r="E181" s="4"/>
      <c r="F181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9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0.42578125" customWidth="1"/>
    <col min="3" max="3" width="18.5703125" bestFit="1" customWidth="1"/>
    <col min="4" max="4" width="19.7109375" bestFit="1" customWidth="1"/>
    <col min="5" max="5" width="18.5703125" bestFit="1" customWidth="1"/>
    <col min="6" max="6" width="19.5703125" customWidth="1"/>
    <col min="7" max="7" width="5.85546875" customWidth="1"/>
  </cols>
  <sheetData>
    <row r="1" spans="1:6" hidden="1" x14ac:dyDescent="0.25">
      <c r="B1">
        <v>2</v>
      </c>
      <c r="C1">
        <v>3</v>
      </c>
      <c r="D1">
        <v>4</v>
      </c>
      <c r="E1">
        <v>5</v>
      </c>
      <c r="F1">
        <v>6</v>
      </c>
    </row>
    <row r="2" spans="1:6" ht="15.75" x14ac:dyDescent="0.25">
      <c r="B2" s="13"/>
      <c r="C2" s="14"/>
      <c r="D2" s="14"/>
      <c r="E2" s="14"/>
      <c r="F2" s="14"/>
    </row>
    <row r="3" spans="1:6" x14ac:dyDescent="0.25">
      <c r="B3" s="43" t="s">
        <v>189</v>
      </c>
      <c r="C3" s="44"/>
      <c r="D3" s="44"/>
      <c r="E3" s="44"/>
      <c r="F3" s="45"/>
    </row>
    <row r="4" spans="1:6" ht="55.5" customHeight="1" x14ac:dyDescent="0.25">
      <c r="B4" s="46"/>
      <c r="C4" s="47"/>
      <c r="D4" s="47"/>
      <c r="E4" s="47"/>
      <c r="F4" s="48"/>
    </row>
    <row r="5" spans="1:6" ht="15.75" x14ac:dyDescent="0.25">
      <c r="B5" s="15"/>
      <c r="C5" s="16"/>
      <c r="D5" s="16"/>
      <c r="E5" s="16"/>
      <c r="F5" s="17"/>
    </row>
    <row r="6" spans="1:6" x14ac:dyDescent="0.25">
      <c r="B6" s="49"/>
      <c r="C6" s="54" t="s">
        <v>451</v>
      </c>
      <c r="D6" s="55"/>
      <c r="E6" s="54" t="s">
        <v>452</v>
      </c>
      <c r="F6" s="55"/>
    </row>
    <row r="7" spans="1:6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6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6" x14ac:dyDescent="0.25">
      <c r="A9" t="s">
        <v>215</v>
      </c>
      <c r="B9" s="2" t="str">
        <f>IF($A$9="Alimentation, boissons et tabacs",VLOOKUP(VLOOKUP($A9,OUTIL!$CH:$CM,B$1,FALSE),REF!$K:$L,2,FALSE),IF($A$9="Demi produits",VLOOKUP(VLOOKUP($A9,OUTIL!$CQ:$CV,B$1,FALSE),REF!$N:$O,2,FALSE),IF($A$9="Energie  et  lubrifiants",VLOOKUP(VLOOKUP($A9,OUTIL!$CY:$DD,B$1,FALSE),REF!$Z:$AA,2,FALSE),IF($A$9="Or industriel",VLOOKUP(VLOOKUP($A9,OUTIL!$DG:$DL,B$1,FALSE),REF!$AC:$AD,2,FALSE),IF($A$9="Produits bruts d'origine animale et vegetale",VLOOKUP(VLOOKUP($A9,OUTIL!$DO:$DT,B$1,FALSE),REF!$Q:$R,2,FALSE),IF($A$9="Produits bruts d'origine minerale",VLOOKUP(VLOOKUP($A9,OUTIL!$DW:$EB,B$1,FALSE),REF!$AF:$AG,2,FALSE),IF($A$9="Produits finis de consommation",VLOOKUP(VLOOKUP($A9,OUTIL!$EE:$EJ,B$1,FALSE),REF!$T:$U,2,FALSE),IF($A$9="Produits finis d'equipement agricole",VLOOKUP(VLOOKUP($A9,OUTIL!$EM:$ER,B$1,FALSE),REF!$AI:$AJ,2,FALSE),IF($A$9="Produits finis d'equipement industriel",VLOOKUP(VLOOKUP($A9,OUTIL!$EU:$EZ,B$1,FALSE),REF!$W:$X,2,FALSE),"Ahmadovitch")))))))))</f>
        <v>ALIMENTATION, BOISSONS ET TABACS</v>
      </c>
      <c r="C9" s="2">
        <f>ROUND(IF($A$9="Alimentation, boissons et tabacs",VLOOKUP($A9,OUTIL!$CH:$CM,C$1,FALSE),IF($A$9="Demi produits",VLOOKUP($A9,OUTIL!$CQ:$CV,C$1,FALSE),IF($A$9="Energie  et  lubrifiants",VLOOKUP($A9,OUTIL!$CY:$DD,C$1,FALSE),IF($A$9="Or industriel",VLOOKUP($A9,OUTIL!$DG:$DL,C$1,FALSE),IF($A$9="Produits bruts d'origine animale et vegetale",VLOOKUP($A9,OUTIL!$DO:$DT,C$1,FALSE),IF($A$9="Produits bruts d'origine minerale",VLOOKUP($A9,OUTIL!$DW:$EB,C$1,FALSE),IF($A$9="Produits finis de consommation",VLOOKUP($A9,OUTIL!$EE:$EJ,C$1,FALSE),IF($A$9="Produits finis d'equipement agricole",VLOOKUP($A9,OUTIL!$EM:$ER,C$1,FALSE),IF($A$9="Produits finis d'equipement industriel",VLOOKUP($A9,OUTIL!$EU:$EZ,C$1,FALSE),"Ahmadovitch")))))))))/1000,0)</f>
        <v>6210710</v>
      </c>
      <c r="D9" s="2">
        <f>ROUND(IF($A$9="Alimentation, boissons et tabacs",VLOOKUP($A9,OUTIL!$CH:$CM,D$1,FALSE),IF($A$9="Demi produits",VLOOKUP($A9,OUTIL!$CQ:$CV,D$1,FALSE),IF($A$9="Energie  et  lubrifiants",VLOOKUP($A9,OUTIL!$CY:$DD,D$1,FALSE),IF($A$9="Or industriel",VLOOKUP($A9,OUTIL!$DG:$DL,D$1,FALSE),IF($A$9="Produits bruts d'origine animale et vegetale",VLOOKUP($A9,OUTIL!$DO:$DT,D$1,FALSE),IF($A$9="Produits bruts d'origine minerale",VLOOKUP($A9,OUTIL!$DW:$EB,D$1,FALSE),IF($A$9="Produits finis de consommation",VLOOKUP($A9,OUTIL!$EE:$EJ,D$1,FALSE),IF($A$9="Produits finis d'equipement agricole",VLOOKUP($A9,OUTIL!$EM:$ER,D$1,FALSE),IF($A$9="Produits finis d'equipement industriel",VLOOKUP($A9,OUTIL!$EU:$EZ,D$1,FALSE),"Ahmadovitch")))))))))/1000,0)</f>
        <v>31518309</v>
      </c>
      <c r="E9" s="2">
        <f>ROUND(IF($A$9="Alimentation, boissons et tabacs",VLOOKUP($A9,OUTIL!$CH:$CM,E$1,FALSE),IF($A$9="Demi produits",VLOOKUP($A9,OUTIL!$CQ:$CV,E$1,FALSE),IF($A$9="Energie  et  lubrifiants",VLOOKUP($A9,OUTIL!$CY:$DD,E$1,FALSE),IF($A$9="Or industriel",VLOOKUP($A9,OUTIL!$DG:$DL,E$1,FALSE),IF($A$9="Produits bruts d'origine animale et vegetale",VLOOKUP($A9,OUTIL!$DO:$DT,E$1,FALSE),IF($A$9="Produits bruts d'origine minerale",VLOOKUP($A9,OUTIL!$DW:$EB,E$1,FALSE),IF($A$9="Produits finis de consommation",VLOOKUP($A9,OUTIL!$EE:$EJ,E$1,FALSE),IF($A$9="Produits finis d'equipement agricole",VLOOKUP($A9,OUTIL!$EM:$ER,E$1,FALSE),IF($A$9="Produits finis d'equipement industriel",VLOOKUP($A9,OUTIL!$EU:$EZ,E$1,FALSE),"Ahmadovitch")))))))))/1000,0)</f>
        <v>5947972</v>
      </c>
      <c r="F9" s="2">
        <f>ROUND(IF($A$9="Alimentation, boissons et tabacs",VLOOKUP($A9,OUTIL!$CH:$CM,F$1,FALSE),IF($A$9="Demi produits",VLOOKUP($A9,OUTIL!$CQ:$CV,F$1,FALSE),IF($A$9="Energie  et  lubrifiants",VLOOKUP($A9,OUTIL!$CY:$DD,F$1,FALSE),IF($A$9="Or industriel",VLOOKUP($A9,OUTIL!$DG:$DL,F$1,FALSE),IF($A$9="Produits bruts d'origine animale et vegetale",VLOOKUP($A9,OUTIL!$DO:$DT,F$1,FALSE),IF($A$9="Produits bruts d'origine minerale",VLOOKUP($A9,OUTIL!$DW:$EB,F$1,FALSE),IF($A$9="Produits finis de consommation",VLOOKUP($A9,OUTIL!$EE:$EJ,F$1,FALSE),IF($A$9="Produits finis d'equipement agricole",VLOOKUP($A9,OUTIL!$EM:$ER,F$1,FALSE),IF($A$9="Produits finis d'equipement industriel",VLOOKUP($A9,OUTIL!$EU:$EZ,F$1,FALSE),"Ahmadovitch")))))))))/1000,0)</f>
        <v>33485935</v>
      </c>
    </row>
    <row r="10" spans="1:6" ht="16.5" x14ac:dyDescent="0.3">
      <c r="A10">
        <v>1</v>
      </c>
      <c r="B10" s="5" t="str">
        <f>IF($A$9="Alimentation, boissons et tabacs",VLOOKUP(VLOOKUP($A10,OUTIL!$CH:$CM,B$1,FALSE),REF!$K:$L,2,FALSE),IF($A$9="Demi produits",VLOOKUP(VLOOKUP($A10,OUTIL!$CQ:$CV,B$1,FALSE),REF!$N:$O,2,FALSE),IF($A$9="Energie  et  lubrifiants",VLOOKUP(VLOOKUP($A10,OUTIL!$CY:$DD,B$1,FALSE),REF!$Z:$AA,2,FALSE),IF($A$9="Or industriel",VLOOKUP(VLOOKUP($A10,OUTIL!$DG:$DL,B$1,FALSE),REF!$AC:$AD,2,FALSE),IF($A$9="Produits bruts d'origine animale et vegetale",VLOOKUP(VLOOKUP($A10,OUTIL!$DO:$DT,B$1,FALSE),REF!$Q:$R,2,FALSE),IF($A$9="Produits bruts d'origine minerale",VLOOKUP(VLOOKUP($A10,OUTIL!$DW:$EB,B$1,FALSE),REF!$AF:$AG,2,FALSE),IF($A$9="Produits finis de consommation",VLOOKUP(VLOOKUP($A10,OUTIL!$EE:$EJ,B$1,FALSE),REF!$T:$U,2,FALSE),IF($A$9="Produits finis d'equipement agricole",VLOOKUP(VLOOKUP($A10,OUTIL!$EM:$ER,B$1,FALSE),REF!$AI:$AJ,2,FALSE),IF($A$9="Produits finis d'equipement industriel",VLOOKUP(VLOOKUP($A10,OUTIL!$EU:$EZ,B$1,FALSE),REF!$W:$X,2,FALSE),"Ahmadovitch")))))))))</f>
        <v>Blé</v>
      </c>
      <c r="C10" s="5">
        <f>ROUND(IF($A$9="Alimentation, boissons et tabacs",VLOOKUP($A10,OUTIL!$CH:$CM,C$1,FALSE),IF($A$9="Demi produits",VLOOKUP($A10,OUTIL!$CQ:$CV,C$1,FALSE),IF($A$9="Energie  et  lubrifiants",VLOOKUP($A10,OUTIL!$CY:$DD,C$1,FALSE),IF($A$9="Or industriel",VLOOKUP($A10,OUTIL!$DG:$DL,C$1,FALSE),IF($A$9="Produits bruts d'origine animale et vegetale",VLOOKUP($A10,OUTIL!$DO:$DT,C$1,FALSE),IF($A$9="Produits bruts d'origine minerale",VLOOKUP($A10,OUTIL!$DW:$EB,C$1,FALSE),IF($A$9="Produits finis de consommation",VLOOKUP($A10,OUTIL!$EE:$EJ,C$1,FALSE),IF($A$9="Produits finis d'equipement agricole",VLOOKUP($A10,OUTIL!$EM:$ER,C$1,FALSE),IF($A$9="Produits finis d'equipement industriel",VLOOKUP($A10,OUTIL!$EU:$EZ,C$1,FALSE),"Ahmadovitch")))))))))/1000,0)</f>
        <v>2481992</v>
      </c>
      <c r="D10" s="5">
        <f>ROUND(IF($A$9="Alimentation, boissons et tabacs",VLOOKUP($A10,OUTIL!$CH:$CM,D$1,FALSE),IF($A$9="Demi produits",VLOOKUP($A10,OUTIL!$CQ:$CV,D$1,FALSE),IF($A$9="Energie  et  lubrifiants",VLOOKUP($A10,OUTIL!$CY:$DD,D$1,FALSE),IF($A$9="Or industriel",VLOOKUP($A10,OUTIL!$DG:$DL,D$1,FALSE),IF($A$9="Produits bruts d'origine animale et vegetale",VLOOKUP($A10,OUTIL!$DO:$DT,D$1,FALSE),IF($A$9="Produits bruts d'origine minerale",VLOOKUP($A10,OUTIL!$DW:$EB,D$1,FALSE),IF($A$9="Produits finis de consommation",VLOOKUP($A10,OUTIL!$EE:$EJ,D$1,FALSE),IF($A$9="Produits finis d'equipement agricole",VLOOKUP($A10,OUTIL!$EM:$ER,D$1,FALSE),IF($A$9="Produits finis d'equipement industriel",VLOOKUP($A10,OUTIL!$EU:$EZ,D$1,FALSE),"Ahmadovitch")))))))))/1000,0)</f>
        <v>6239931</v>
      </c>
      <c r="E10" s="5">
        <f>ROUND(IF($A$9="Alimentation, boissons et tabacs",VLOOKUP($A10,OUTIL!$CH:$CM,E$1,FALSE),IF($A$9="Demi produits",VLOOKUP($A10,OUTIL!$CQ:$CV,E$1,FALSE),IF($A$9="Energie  et  lubrifiants",VLOOKUP($A10,OUTIL!$CY:$DD,E$1,FALSE),IF($A$9="Or industriel",VLOOKUP($A10,OUTIL!$DG:$DL,E$1,FALSE),IF($A$9="Produits bruts d'origine animale et vegetale",VLOOKUP($A10,OUTIL!$DO:$DT,E$1,FALSE),IF($A$9="Produits bruts d'origine minerale",VLOOKUP($A10,OUTIL!$DW:$EB,E$1,FALSE),IF($A$9="Produits finis de consommation",VLOOKUP($A10,OUTIL!$EE:$EJ,E$1,FALSE),IF($A$9="Produits finis d'equipement agricole",VLOOKUP($A10,OUTIL!$EM:$ER,E$1,FALSE),IF($A$9="Produits finis d'equipement industriel",VLOOKUP($A10,OUTIL!$EU:$EZ,E$1,FALSE),"Ahmadovitch")))))))))/1000,0)</f>
        <v>2200074</v>
      </c>
      <c r="F10" s="5">
        <f>ROUND(IF($A$9="Alimentation, boissons et tabacs",VLOOKUP($A10,OUTIL!$CH:$CM,F$1,FALSE),IF($A$9="Demi produits",VLOOKUP($A10,OUTIL!$CQ:$CV,F$1,FALSE),IF($A$9="Energie  et  lubrifiants",VLOOKUP($A10,OUTIL!$CY:$DD,F$1,FALSE),IF($A$9="Or industriel",VLOOKUP($A10,OUTIL!$DG:$DL,F$1,FALSE),IF($A$9="Produits bruts d'origine animale et vegetale",VLOOKUP($A10,OUTIL!$DO:$DT,F$1,FALSE),IF($A$9="Produits bruts d'origine minerale",VLOOKUP($A10,OUTIL!$DW:$EB,F$1,FALSE),IF($A$9="Produits finis de consommation",VLOOKUP($A10,OUTIL!$EE:$EJ,F$1,FALSE),IF($A$9="Produits finis d'equipement agricole",VLOOKUP($A10,OUTIL!$EM:$ER,F$1,FALSE),IF($A$9="Produits finis d'equipement industriel",VLOOKUP($A10,OUTIL!$EU:$EZ,F$1,FALSE),"Ahmadovitch")))))))))/1000,0)</f>
        <v>6089551</v>
      </c>
    </row>
    <row r="11" spans="1:6" ht="16.5" x14ac:dyDescent="0.3">
      <c r="A11">
        <v>2</v>
      </c>
      <c r="B11" s="5" t="str">
        <f>IF($A$9="Alimentation, boissons et tabacs",VLOOKUP(VLOOKUP($A11,OUTIL!$CH:$CM,B$1,FALSE),REF!$K:$L,2,FALSE),IF($A$9="Demi produits",VLOOKUP(VLOOKUP($A11,OUTIL!$CQ:$CV,B$1,FALSE),REF!$N:$O,2,FALSE),IF($A$9="Energie  et  lubrifiants",VLOOKUP(VLOOKUP($A11,OUTIL!$CY:$DD,B$1,FALSE),REF!$Z:$AA,2,FALSE),IF($A$9="Or industriel",VLOOKUP(VLOOKUP($A11,OUTIL!$DG:$DL,B$1,FALSE),REF!$AC:$AD,2,FALSE),IF($A$9="Produits bruts d'origine animale et vegetale",VLOOKUP(VLOOKUP($A11,OUTIL!$DO:$DT,B$1,FALSE),REF!$Q:$R,2,FALSE),IF($A$9="Produits bruts d'origine minerale",VLOOKUP(VLOOKUP($A11,OUTIL!$DW:$EB,B$1,FALSE),REF!$AF:$AG,2,FALSE),IF($A$9="Produits finis de consommation",VLOOKUP(VLOOKUP($A11,OUTIL!$EE:$EJ,B$1,FALSE),REF!$T:$U,2,FALSE),IF($A$9="Produits finis d'equipement agricole",VLOOKUP(VLOOKUP($A11,OUTIL!$EM:$ER,B$1,FALSE),REF!$AI:$AJ,2,FALSE),IF($A$9="Produits finis d'equipement industriel",VLOOKUP(VLOOKUP($A11,OUTIL!$EU:$EZ,B$1,FALSE),REF!$W:$X,2,FALSE),"Ahmadovitch")))))))))</f>
        <v>Tourteaux et autres résidus des industries alimentaires</v>
      </c>
      <c r="C11" s="5">
        <f>ROUND(IF($A$9="Alimentation, boissons et tabacs",VLOOKUP($A11,OUTIL!$CH:$CM,C$1,FALSE),IF($A$9="Demi produits",VLOOKUP($A11,OUTIL!$CQ:$CV,C$1,FALSE),IF($A$9="Energie  et  lubrifiants",VLOOKUP($A11,OUTIL!$CY:$DD,C$1,FALSE),IF($A$9="Or industriel",VLOOKUP($A11,OUTIL!$DG:$DL,C$1,FALSE),IF($A$9="Produits bruts d'origine animale et vegetale",VLOOKUP($A11,OUTIL!$DO:$DT,C$1,FALSE),IF($A$9="Produits bruts d'origine minerale",VLOOKUP($A11,OUTIL!$DW:$EB,C$1,FALSE),IF($A$9="Produits finis de consommation",VLOOKUP($A11,OUTIL!$EE:$EJ,C$1,FALSE),IF($A$9="Produits finis d'equipement agricole",VLOOKUP($A11,OUTIL!$EM:$ER,C$1,FALSE),IF($A$9="Produits finis d'equipement industriel",VLOOKUP($A11,OUTIL!$EU:$EZ,C$1,FALSE),"Ahmadovitch")))))))))/1000,0)</f>
        <v>1057924</v>
      </c>
      <c r="D11" s="5">
        <f>ROUND(IF($A$9="Alimentation, boissons et tabacs",VLOOKUP($A11,OUTIL!$CH:$CM,D$1,FALSE),IF($A$9="Demi produits",VLOOKUP($A11,OUTIL!$CQ:$CV,D$1,FALSE),IF($A$9="Energie  et  lubrifiants",VLOOKUP($A11,OUTIL!$CY:$DD,D$1,FALSE),IF($A$9="Or industriel",VLOOKUP($A11,OUTIL!$DG:$DL,D$1,FALSE),IF($A$9="Produits bruts d'origine animale et vegetale",VLOOKUP($A11,OUTIL!$DO:$DT,D$1,FALSE),IF($A$9="Produits bruts d'origine minerale",VLOOKUP($A11,OUTIL!$DW:$EB,D$1,FALSE),IF($A$9="Produits finis de consommation",VLOOKUP($A11,OUTIL!$EE:$EJ,D$1,FALSE),IF($A$9="Produits finis d'equipement agricole",VLOOKUP($A11,OUTIL!$EM:$ER,D$1,FALSE),IF($A$9="Produits finis d'equipement industriel",VLOOKUP($A11,OUTIL!$EU:$EZ,D$1,FALSE),"Ahmadovitch")))))))))/1000,0)</f>
        <v>2906279</v>
      </c>
      <c r="E11" s="5">
        <f>ROUND(IF($A$9="Alimentation, boissons et tabacs",VLOOKUP($A11,OUTIL!$CH:$CM,E$1,FALSE),IF($A$9="Demi produits",VLOOKUP($A11,OUTIL!$CQ:$CV,E$1,FALSE),IF($A$9="Energie  et  lubrifiants",VLOOKUP($A11,OUTIL!$CY:$DD,E$1,FALSE),IF($A$9="Or industriel",VLOOKUP($A11,OUTIL!$DG:$DL,E$1,FALSE),IF($A$9="Produits bruts d'origine animale et vegetale",VLOOKUP($A11,OUTIL!$DO:$DT,E$1,FALSE),IF($A$9="Produits bruts d'origine minerale",VLOOKUP($A11,OUTIL!$DW:$EB,E$1,FALSE),IF($A$9="Produits finis de consommation",VLOOKUP($A11,OUTIL!$EE:$EJ,E$1,FALSE),IF($A$9="Produits finis d'equipement agricole",VLOOKUP($A11,OUTIL!$EM:$ER,E$1,FALSE),IF($A$9="Produits finis d'equipement industriel",VLOOKUP($A11,OUTIL!$EU:$EZ,E$1,FALSE),"Ahmadovitch")))))))))/1000,0)</f>
        <v>928669</v>
      </c>
      <c r="F11" s="5">
        <f>ROUND(IF($A$9="Alimentation, boissons et tabacs",VLOOKUP($A11,OUTIL!$CH:$CM,F$1,FALSE),IF($A$9="Demi produits",VLOOKUP($A11,OUTIL!$CQ:$CV,F$1,FALSE),IF($A$9="Energie  et  lubrifiants",VLOOKUP($A11,OUTIL!$CY:$DD,F$1,FALSE),IF($A$9="Or industriel",VLOOKUP($A11,OUTIL!$DG:$DL,F$1,FALSE),IF($A$9="Produits bruts d'origine animale et vegetale",VLOOKUP($A11,OUTIL!$DO:$DT,F$1,FALSE),IF($A$9="Produits bruts d'origine minerale",VLOOKUP($A11,OUTIL!$DW:$EB,F$1,FALSE),IF($A$9="Produits finis de consommation",VLOOKUP($A11,OUTIL!$EE:$EJ,F$1,FALSE),IF($A$9="Produits finis d'equipement agricole",VLOOKUP($A11,OUTIL!$EM:$ER,F$1,FALSE),IF($A$9="Produits finis d'equipement industriel",VLOOKUP($A11,OUTIL!$EU:$EZ,F$1,FALSE),"Ahmadovitch")))))))))/1000,0)</f>
        <v>2403901</v>
      </c>
    </row>
    <row r="12" spans="1:6" ht="16.5" x14ac:dyDescent="0.3">
      <c r="A12">
        <v>3</v>
      </c>
      <c r="B12" s="5" t="str">
        <f>IF($A$9="Alimentation, boissons et tabacs",VLOOKUP(VLOOKUP($A12,OUTIL!$CH:$CM,B$1,FALSE),REF!$K:$L,2,FALSE),IF($A$9="Demi produits",VLOOKUP(VLOOKUP($A12,OUTIL!$CQ:$CV,B$1,FALSE),REF!$N:$O,2,FALSE),IF($A$9="Energie  et  lubrifiants",VLOOKUP(VLOOKUP($A12,OUTIL!$CY:$DD,B$1,FALSE),REF!$Z:$AA,2,FALSE),IF($A$9="Or industriel",VLOOKUP(VLOOKUP($A12,OUTIL!$DG:$DL,B$1,FALSE),REF!$AC:$AD,2,FALSE),IF($A$9="Produits bruts d'origine animale et vegetale",VLOOKUP(VLOOKUP($A12,OUTIL!$DO:$DT,B$1,FALSE),REF!$Q:$R,2,FALSE),IF($A$9="Produits bruts d'origine minerale",VLOOKUP(VLOOKUP($A12,OUTIL!$DW:$EB,B$1,FALSE),REF!$AF:$AG,2,FALSE),IF($A$9="Produits finis de consommation",VLOOKUP(VLOOKUP($A12,OUTIL!$EE:$EJ,B$1,FALSE),REF!$T:$U,2,FALSE),IF($A$9="Produits finis d'equipement agricole",VLOOKUP(VLOOKUP($A12,OUTIL!$EM:$ER,B$1,FALSE),REF!$AI:$AJ,2,FALSE),IF($A$9="Produits finis d'equipement industriel",VLOOKUP(VLOOKUP($A12,OUTIL!$EU:$EZ,B$1,FALSE),REF!$W:$X,2,FALSE),"Ahmadovitch")))))))))</f>
        <v>Mais</v>
      </c>
      <c r="C12" s="5">
        <f>ROUND(IF($A$9="Alimentation, boissons et tabacs",VLOOKUP($A12,OUTIL!$CH:$CM,C$1,FALSE),IF($A$9="Demi produits",VLOOKUP($A12,OUTIL!$CQ:$CV,C$1,FALSE),IF($A$9="Energie  et  lubrifiants",VLOOKUP($A12,OUTIL!$CY:$DD,C$1,FALSE),IF($A$9="Or industriel",VLOOKUP($A12,OUTIL!$DG:$DL,C$1,FALSE),IF($A$9="Produits bruts d'origine animale et vegetale",VLOOKUP($A12,OUTIL!$DO:$DT,C$1,FALSE),IF($A$9="Produits bruts d'origine minerale",VLOOKUP($A12,OUTIL!$DW:$EB,C$1,FALSE),IF($A$9="Produits finis de consommation",VLOOKUP($A12,OUTIL!$EE:$EJ,C$1,FALSE),IF($A$9="Produits finis d'equipement agricole",VLOOKUP($A12,OUTIL!$EM:$ER,C$1,FALSE),IF($A$9="Produits finis d'equipement industriel",VLOOKUP($A12,OUTIL!$EU:$EZ,C$1,FALSE),"Ahmadovitch")))))))))/1000,0)</f>
        <v>1168559</v>
      </c>
      <c r="D12" s="5">
        <f>ROUND(IF($A$9="Alimentation, boissons et tabacs",VLOOKUP($A12,OUTIL!$CH:$CM,D$1,FALSE),IF($A$9="Demi produits",VLOOKUP($A12,OUTIL!$CQ:$CV,D$1,FALSE),IF($A$9="Energie  et  lubrifiants",VLOOKUP($A12,OUTIL!$CY:$DD,D$1,FALSE),IF($A$9="Or industriel",VLOOKUP($A12,OUTIL!$DG:$DL,D$1,FALSE),IF($A$9="Produits bruts d'origine animale et vegetale",VLOOKUP($A12,OUTIL!$DO:$DT,D$1,FALSE),IF($A$9="Produits bruts d'origine minerale",VLOOKUP($A12,OUTIL!$DW:$EB,D$1,FALSE),IF($A$9="Produits finis de consommation",VLOOKUP($A12,OUTIL!$EE:$EJ,D$1,FALSE),IF($A$9="Produits finis d'equipement agricole",VLOOKUP($A12,OUTIL!$EM:$ER,D$1,FALSE),IF($A$9="Produits finis d'equipement industriel",VLOOKUP($A12,OUTIL!$EU:$EZ,D$1,FALSE),"Ahmadovitch")))))))))/1000,0)</f>
        <v>2766936</v>
      </c>
      <c r="E12" s="5">
        <f>ROUND(IF($A$9="Alimentation, boissons et tabacs",VLOOKUP($A12,OUTIL!$CH:$CM,E$1,FALSE),IF($A$9="Demi produits",VLOOKUP($A12,OUTIL!$CQ:$CV,E$1,FALSE),IF($A$9="Energie  et  lubrifiants",VLOOKUP($A12,OUTIL!$CY:$DD,E$1,FALSE),IF($A$9="Or industriel",VLOOKUP($A12,OUTIL!$DG:$DL,E$1,FALSE),IF($A$9="Produits bruts d'origine animale et vegetale",VLOOKUP($A12,OUTIL!$DO:$DT,E$1,FALSE),IF($A$9="Produits bruts d'origine minerale",VLOOKUP($A12,OUTIL!$DW:$EB,E$1,FALSE),IF($A$9="Produits finis de consommation",VLOOKUP($A12,OUTIL!$EE:$EJ,E$1,FALSE),IF($A$9="Produits finis d'equipement agricole",VLOOKUP($A12,OUTIL!$EM:$ER,E$1,FALSE),IF($A$9="Produits finis d'equipement industriel",VLOOKUP($A12,OUTIL!$EU:$EZ,E$1,FALSE),"Ahmadovitch")))))))))/1000,0)</f>
        <v>1018003</v>
      </c>
      <c r="F12" s="5">
        <f>ROUND(IF($A$9="Alimentation, boissons et tabacs",VLOOKUP($A12,OUTIL!$CH:$CM,F$1,FALSE),IF($A$9="Demi produits",VLOOKUP($A12,OUTIL!$CQ:$CV,F$1,FALSE),IF($A$9="Energie  et  lubrifiants",VLOOKUP($A12,OUTIL!$CY:$DD,F$1,FALSE),IF($A$9="Or industriel",VLOOKUP($A12,OUTIL!$DG:$DL,F$1,FALSE),IF($A$9="Produits bruts d'origine animale et vegetale",VLOOKUP($A12,OUTIL!$DO:$DT,F$1,FALSE),IF($A$9="Produits bruts d'origine minerale",VLOOKUP($A12,OUTIL!$DW:$EB,F$1,FALSE),IF($A$9="Produits finis de consommation",VLOOKUP($A12,OUTIL!$EE:$EJ,F$1,FALSE),IF($A$9="Produits finis d'equipement agricole",VLOOKUP($A12,OUTIL!$EM:$ER,F$1,FALSE),IF($A$9="Produits finis d'equipement industriel",VLOOKUP($A12,OUTIL!$EU:$EZ,F$1,FALSE),"Ahmadovitch")))))))))/1000,0)</f>
        <v>2646194</v>
      </c>
    </row>
    <row r="13" spans="1:6" ht="16.5" x14ac:dyDescent="0.3">
      <c r="A13">
        <v>4</v>
      </c>
      <c r="B13" s="5" t="str">
        <f>IF($A$9="Alimentation, boissons et tabacs",VLOOKUP(VLOOKUP($A13,OUTIL!$CH:$CM,B$1,FALSE),REF!$K:$L,2,FALSE),IF($A$9="Demi produits",VLOOKUP(VLOOKUP($A13,OUTIL!$CQ:$CV,B$1,FALSE),REF!$N:$O,2,FALSE),IF($A$9="Energie  et  lubrifiants",VLOOKUP(VLOOKUP($A13,OUTIL!$CY:$DD,B$1,FALSE),REF!$Z:$AA,2,FALSE),IF($A$9="Or industriel",VLOOKUP(VLOOKUP($A13,OUTIL!$DG:$DL,B$1,FALSE),REF!$AC:$AD,2,FALSE),IF($A$9="Produits bruts d'origine animale et vegetale",VLOOKUP(VLOOKUP($A13,OUTIL!$DO:$DT,B$1,FALSE),REF!$Q:$R,2,FALSE),IF($A$9="Produits bruts d'origine minerale",VLOOKUP(VLOOKUP($A13,OUTIL!$DW:$EB,B$1,FALSE),REF!$AF:$AG,2,FALSE),IF($A$9="Produits finis de consommation",VLOOKUP(VLOOKUP($A13,OUTIL!$EE:$EJ,B$1,FALSE),REF!$T:$U,2,FALSE),IF($A$9="Produits finis d'equipement agricole",VLOOKUP(VLOOKUP($A13,OUTIL!$EM:$ER,B$1,FALSE),REF!$AI:$AJ,2,FALSE),IF($A$9="Produits finis d'equipement industriel",VLOOKUP(VLOOKUP($A13,OUTIL!$EU:$EZ,B$1,FALSE),REF!$W:$X,2,FALSE),"Ahmadovitch")))))))))</f>
        <v>Fruits frais ou secs, congelés ou en saumure</v>
      </c>
      <c r="C13" s="5">
        <f>ROUND(IF($A$9="Alimentation, boissons et tabacs",VLOOKUP($A13,OUTIL!$CH:$CM,C$1,FALSE),IF($A$9="Demi produits",VLOOKUP($A13,OUTIL!$CQ:$CV,C$1,FALSE),IF($A$9="Energie  et  lubrifiants",VLOOKUP($A13,OUTIL!$CY:$DD,C$1,FALSE),IF($A$9="Or industriel",VLOOKUP($A13,OUTIL!$DG:$DL,C$1,FALSE),IF($A$9="Produits bruts d'origine animale et vegetale",VLOOKUP($A13,OUTIL!$DO:$DT,C$1,FALSE),IF($A$9="Produits bruts d'origine minerale",VLOOKUP($A13,OUTIL!$DW:$EB,C$1,FALSE),IF($A$9="Produits finis de consommation",VLOOKUP($A13,OUTIL!$EE:$EJ,C$1,FALSE),IF($A$9="Produits finis d'equipement agricole",VLOOKUP($A13,OUTIL!$EM:$ER,C$1,FALSE),IF($A$9="Produits finis d'equipement industriel",VLOOKUP($A13,OUTIL!$EU:$EZ,C$1,FALSE),"Ahmadovitch")))))))))/1000,0)</f>
        <v>80289</v>
      </c>
      <c r="D13" s="5">
        <f>ROUND(IF($A$9="Alimentation, boissons et tabacs",VLOOKUP($A13,OUTIL!$CH:$CM,D$1,FALSE),IF($A$9="Demi produits",VLOOKUP($A13,OUTIL!$CQ:$CV,D$1,FALSE),IF($A$9="Energie  et  lubrifiants",VLOOKUP($A13,OUTIL!$CY:$DD,D$1,FALSE),IF($A$9="Or industriel",VLOOKUP($A13,OUTIL!$DG:$DL,D$1,FALSE),IF($A$9="Produits bruts d'origine animale et vegetale",VLOOKUP($A13,OUTIL!$DO:$DT,D$1,FALSE),IF($A$9="Produits bruts d'origine minerale",VLOOKUP($A13,OUTIL!$DW:$EB,D$1,FALSE),IF($A$9="Produits finis de consommation",VLOOKUP($A13,OUTIL!$EE:$EJ,D$1,FALSE),IF($A$9="Produits finis d'equipement agricole",VLOOKUP($A13,OUTIL!$EM:$ER,D$1,FALSE),IF($A$9="Produits finis d'equipement industriel",VLOOKUP($A13,OUTIL!$EU:$EZ,D$1,FALSE),"Ahmadovitch")))))))))/1000,0)</f>
        <v>2041912</v>
      </c>
      <c r="E13" s="5">
        <f>ROUND(IF($A$9="Alimentation, boissons et tabacs",VLOOKUP($A13,OUTIL!$CH:$CM,E$1,FALSE),IF($A$9="Demi produits",VLOOKUP($A13,OUTIL!$CQ:$CV,E$1,FALSE),IF($A$9="Energie  et  lubrifiants",VLOOKUP($A13,OUTIL!$CY:$DD,E$1,FALSE),IF($A$9="Or industriel",VLOOKUP($A13,OUTIL!$DG:$DL,E$1,FALSE),IF($A$9="Produits bruts d'origine animale et vegetale",VLOOKUP($A13,OUTIL!$DO:$DT,E$1,FALSE),IF($A$9="Produits bruts d'origine minerale",VLOOKUP($A13,OUTIL!$DW:$EB,E$1,FALSE),IF($A$9="Produits finis de consommation",VLOOKUP($A13,OUTIL!$EE:$EJ,E$1,FALSE),IF($A$9="Produits finis d'equipement agricole",VLOOKUP($A13,OUTIL!$EM:$ER,E$1,FALSE),IF($A$9="Produits finis d'equipement industriel",VLOOKUP($A13,OUTIL!$EU:$EZ,E$1,FALSE),"Ahmadovitch")))))))))/1000,0)</f>
        <v>65008</v>
      </c>
      <c r="F13" s="5">
        <f>ROUND(IF($A$9="Alimentation, boissons et tabacs",VLOOKUP($A13,OUTIL!$CH:$CM,F$1,FALSE),IF($A$9="Demi produits",VLOOKUP($A13,OUTIL!$CQ:$CV,F$1,FALSE),IF($A$9="Energie  et  lubrifiants",VLOOKUP($A13,OUTIL!$CY:$DD,F$1,FALSE),IF($A$9="Or industriel",VLOOKUP($A13,OUTIL!$DG:$DL,F$1,FALSE),IF($A$9="Produits bruts d'origine animale et vegetale",VLOOKUP($A13,OUTIL!$DO:$DT,F$1,FALSE),IF($A$9="Produits bruts d'origine minerale",VLOOKUP($A13,OUTIL!$DW:$EB,F$1,FALSE),IF($A$9="Produits finis de consommation",VLOOKUP($A13,OUTIL!$EE:$EJ,F$1,FALSE),IF($A$9="Produits finis d'equipement agricole",VLOOKUP($A13,OUTIL!$EM:$ER,F$1,FALSE),IF($A$9="Produits finis d'equipement industriel",VLOOKUP($A13,OUTIL!$EU:$EZ,F$1,FALSE),"Ahmadovitch")))))))))/1000,0)</f>
        <v>1627957</v>
      </c>
    </row>
    <row r="14" spans="1:6" ht="16.5" x14ac:dyDescent="0.3">
      <c r="A14">
        <v>5</v>
      </c>
      <c r="B14" s="5" t="str">
        <f>IF($A$9="Alimentation, boissons et tabacs",VLOOKUP(VLOOKUP($A14,OUTIL!$CH:$CM,B$1,FALSE),REF!$K:$L,2,FALSE),IF($A$9="Demi produits",VLOOKUP(VLOOKUP($A14,OUTIL!$CQ:$CV,B$1,FALSE),REF!$N:$O,2,FALSE),IF($A$9="Energie  et  lubrifiants",VLOOKUP(VLOOKUP($A14,OUTIL!$CY:$DD,B$1,FALSE),REF!$Z:$AA,2,FALSE),IF($A$9="Or industriel",VLOOKUP(VLOOKUP($A14,OUTIL!$DG:$DL,B$1,FALSE),REF!$AC:$AD,2,FALSE),IF($A$9="Produits bruts d'origine animale et vegetale",VLOOKUP(VLOOKUP($A14,OUTIL!$DO:$DT,B$1,FALSE),REF!$Q:$R,2,FALSE),IF($A$9="Produits bruts d'origine minerale",VLOOKUP(VLOOKUP($A14,OUTIL!$DW:$EB,B$1,FALSE),REF!$AF:$AG,2,FALSE),IF($A$9="Produits finis de consommation",VLOOKUP(VLOOKUP($A14,OUTIL!$EE:$EJ,B$1,FALSE),REF!$T:$U,2,FALSE),IF($A$9="Produits finis d'equipement agricole",VLOOKUP(VLOOKUP($A14,OUTIL!$EM:$ER,B$1,FALSE),REF!$AI:$AJ,2,FALSE),IF($A$9="Produits finis d'equipement industriel",VLOOKUP(VLOOKUP($A14,OUTIL!$EU:$EZ,B$1,FALSE),REF!$W:$X,2,FALSE),"Ahmadovitch")))))))))</f>
        <v>Animaux vivants</v>
      </c>
      <c r="C14" s="5">
        <f>ROUND(IF($A$9="Alimentation, boissons et tabacs",VLOOKUP($A14,OUTIL!$CH:$CM,C$1,FALSE),IF($A$9="Demi produits",VLOOKUP($A14,OUTIL!$CQ:$CV,C$1,FALSE),IF($A$9="Energie  et  lubrifiants",VLOOKUP($A14,OUTIL!$CY:$DD,C$1,FALSE),IF($A$9="Or industriel",VLOOKUP($A14,OUTIL!$DG:$DL,C$1,FALSE),IF($A$9="Produits bruts d'origine animale et vegetale",VLOOKUP($A14,OUTIL!$DO:$DT,C$1,FALSE),IF($A$9="Produits bruts d'origine minerale",VLOOKUP($A14,OUTIL!$DW:$EB,C$1,FALSE),IF($A$9="Produits finis de consommation",VLOOKUP($A14,OUTIL!$EE:$EJ,C$1,FALSE),IF($A$9="Produits finis d'equipement agricole",VLOOKUP($A14,OUTIL!$EM:$ER,C$1,FALSE),IF($A$9="Produits finis d'equipement industriel",VLOOKUP($A14,OUTIL!$EU:$EZ,C$1,FALSE),"Ahmadovitch")))))))))/1000,0)</f>
        <v>31259</v>
      </c>
      <c r="D14" s="5">
        <f>ROUND(IF($A$9="Alimentation, boissons et tabacs",VLOOKUP($A14,OUTIL!$CH:$CM,D$1,FALSE),IF($A$9="Demi produits",VLOOKUP($A14,OUTIL!$CQ:$CV,D$1,FALSE),IF($A$9="Energie  et  lubrifiants",VLOOKUP($A14,OUTIL!$CY:$DD,D$1,FALSE),IF($A$9="Or industriel",VLOOKUP($A14,OUTIL!$DG:$DL,D$1,FALSE),IF($A$9="Produits bruts d'origine animale et vegetale",VLOOKUP($A14,OUTIL!$DO:$DT,D$1,FALSE),IF($A$9="Produits bruts d'origine minerale",VLOOKUP($A14,OUTIL!$DW:$EB,D$1,FALSE),IF($A$9="Produits finis de consommation",VLOOKUP($A14,OUTIL!$EE:$EJ,D$1,FALSE),IF($A$9="Produits finis d'equipement agricole",VLOOKUP($A14,OUTIL!$EM:$ER,D$1,FALSE),IF($A$9="Produits finis d'equipement industriel",VLOOKUP($A14,OUTIL!$EU:$EZ,D$1,FALSE),"Ahmadovitch")))))))))/1000,0)</f>
        <v>1397850</v>
      </c>
      <c r="E14" s="5">
        <f>ROUND(IF($A$9="Alimentation, boissons et tabacs",VLOOKUP($A14,OUTIL!$CH:$CM,E$1,FALSE),IF($A$9="Demi produits",VLOOKUP($A14,OUTIL!$CQ:$CV,E$1,FALSE),IF($A$9="Energie  et  lubrifiants",VLOOKUP($A14,OUTIL!$CY:$DD,E$1,FALSE),IF($A$9="Or industriel",VLOOKUP($A14,OUTIL!$DG:$DL,E$1,FALSE),IF($A$9="Produits bruts d'origine animale et vegetale",VLOOKUP($A14,OUTIL!$DO:$DT,E$1,FALSE),IF($A$9="Produits bruts d'origine minerale",VLOOKUP($A14,OUTIL!$DW:$EB,E$1,FALSE),IF($A$9="Produits finis de consommation",VLOOKUP($A14,OUTIL!$EE:$EJ,E$1,FALSE),IF($A$9="Produits finis d'equipement agricole",VLOOKUP($A14,OUTIL!$EM:$ER,E$1,FALSE),IF($A$9="Produits finis d'equipement industriel",VLOOKUP($A14,OUTIL!$EU:$EZ,E$1,FALSE),"Ahmadovitch")))))))))/1000,0)</f>
        <v>49272</v>
      </c>
      <c r="F14" s="5">
        <f>ROUND(IF($A$9="Alimentation, boissons et tabacs",VLOOKUP($A14,OUTIL!$CH:$CM,F$1,FALSE),IF($A$9="Demi produits",VLOOKUP($A14,OUTIL!$CQ:$CV,F$1,FALSE),IF($A$9="Energie  et  lubrifiants",VLOOKUP($A14,OUTIL!$CY:$DD,F$1,FALSE),IF($A$9="Or industriel",VLOOKUP($A14,OUTIL!$DG:$DL,F$1,FALSE),IF($A$9="Produits bruts d'origine animale et vegetale",VLOOKUP($A14,OUTIL!$DO:$DT,F$1,FALSE),IF($A$9="Produits bruts d'origine minerale",VLOOKUP($A14,OUTIL!$DW:$EB,F$1,FALSE),IF($A$9="Produits finis de consommation",VLOOKUP($A14,OUTIL!$EE:$EJ,F$1,FALSE),IF($A$9="Produits finis d'equipement agricole",VLOOKUP($A14,OUTIL!$EM:$ER,F$1,FALSE),IF($A$9="Produits finis d'equipement industriel",VLOOKUP($A14,OUTIL!$EU:$EZ,F$1,FALSE),"Ahmadovitch")))))))))/1000,0)</f>
        <v>2245580</v>
      </c>
    </row>
    <row r="15" spans="1:6" ht="16.5" x14ac:dyDescent="0.3">
      <c r="A15">
        <v>6</v>
      </c>
      <c r="B15" s="5" t="str">
        <f>IF($A$9="Alimentation, boissons et tabacs",VLOOKUP(VLOOKUP($A15,OUTIL!$CH:$CM,B$1,FALSE),REF!$K:$L,2,FALSE),IF($A$9="Demi produits",VLOOKUP(VLOOKUP($A15,OUTIL!$CQ:$CV,B$1,FALSE),REF!$N:$O,2,FALSE),IF($A$9="Energie  et  lubrifiants",VLOOKUP(VLOOKUP($A15,OUTIL!$CY:$DD,B$1,FALSE),REF!$Z:$AA,2,FALSE),IF($A$9="Or industriel",VLOOKUP(VLOOKUP($A15,OUTIL!$DG:$DL,B$1,FALSE),REF!$AC:$AD,2,FALSE),IF($A$9="Produits bruts d'origine animale et vegetale",VLOOKUP(VLOOKUP($A15,OUTIL!$DO:$DT,B$1,FALSE),REF!$Q:$R,2,FALSE),IF($A$9="Produits bruts d'origine minerale",VLOOKUP(VLOOKUP($A15,OUTIL!$DW:$EB,B$1,FALSE),REF!$AF:$AG,2,FALSE),IF($A$9="Produits finis de consommation",VLOOKUP(VLOOKUP($A15,OUTIL!$EE:$EJ,B$1,FALSE),REF!$T:$U,2,FALSE),IF($A$9="Produits finis d'equipement agricole",VLOOKUP(VLOOKUP($A15,OUTIL!$EM:$ER,B$1,FALSE),REF!$AI:$AJ,2,FALSE),IF($A$9="Produits finis d'equipement industriel",VLOOKUP(VLOOKUP($A15,OUTIL!$EU:$EZ,B$1,FALSE),REF!$W:$X,2,FALSE),"Ahmadovitch")))))))))</f>
        <v>Sucre brut ou raffiné</v>
      </c>
      <c r="C15" s="5">
        <f>ROUND(IF($A$9="Alimentation, boissons et tabacs",VLOOKUP($A15,OUTIL!$CH:$CM,C$1,FALSE),IF($A$9="Demi produits",VLOOKUP($A15,OUTIL!$CQ:$CV,C$1,FALSE),IF($A$9="Energie  et  lubrifiants",VLOOKUP($A15,OUTIL!$CY:$DD,C$1,FALSE),IF($A$9="Or industriel",VLOOKUP($A15,OUTIL!$DG:$DL,C$1,FALSE),IF($A$9="Produits bruts d'origine animale et vegetale",VLOOKUP($A15,OUTIL!$DO:$DT,C$1,FALSE),IF($A$9="Produits bruts d'origine minerale",VLOOKUP($A15,OUTIL!$DW:$EB,C$1,FALSE),IF($A$9="Produits finis de consommation",VLOOKUP($A15,OUTIL!$EE:$EJ,C$1,FALSE),IF($A$9="Produits finis d'equipement agricole",VLOOKUP($A15,OUTIL!$EM:$ER,C$1,FALSE),IF($A$9="Produits finis d'equipement industriel",VLOOKUP($A15,OUTIL!$EU:$EZ,C$1,FALSE),"Ahmadovitch")))))))))/1000,0)</f>
        <v>390925</v>
      </c>
      <c r="D15" s="5">
        <f>ROUND(IF($A$9="Alimentation, boissons et tabacs",VLOOKUP($A15,OUTIL!$CH:$CM,D$1,FALSE),IF($A$9="Demi produits",VLOOKUP($A15,OUTIL!$CQ:$CV,D$1,FALSE),IF($A$9="Energie  et  lubrifiants",VLOOKUP($A15,OUTIL!$CY:$DD,D$1,FALSE),IF($A$9="Or industriel",VLOOKUP($A15,OUTIL!$DG:$DL,D$1,FALSE),IF($A$9="Produits bruts d'origine animale et vegetale",VLOOKUP($A15,OUTIL!$DO:$DT,D$1,FALSE),IF($A$9="Produits bruts d'origine minerale",VLOOKUP($A15,OUTIL!$DW:$EB,D$1,FALSE),IF($A$9="Produits finis de consommation",VLOOKUP($A15,OUTIL!$EE:$EJ,D$1,FALSE),IF($A$9="Produits finis d'equipement agricole",VLOOKUP($A15,OUTIL!$EM:$ER,D$1,FALSE),IF($A$9="Produits finis d'equipement industriel",VLOOKUP($A15,OUTIL!$EU:$EZ,D$1,FALSE),"Ahmadovitch")))))))))/1000,0)</f>
        <v>1394122</v>
      </c>
      <c r="E15" s="5">
        <f>ROUND(IF($A$9="Alimentation, boissons et tabacs",VLOOKUP($A15,OUTIL!$CH:$CM,E$1,FALSE),IF($A$9="Demi produits",VLOOKUP($A15,OUTIL!$CQ:$CV,E$1,FALSE),IF($A$9="Energie  et  lubrifiants",VLOOKUP($A15,OUTIL!$CY:$DD,E$1,FALSE),IF($A$9="Or industriel",VLOOKUP($A15,OUTIL!$DG:$DL,E$1,FALSE),IF($A$9="Produits bruts d'origine animale et vegetale",VLOOKUP($A15,OUTIL!$DO:$DT,E$1,FALSE),IF($A$9="Produits bruts d'origine minerale",VLOOKUP($A15,OUTIL!$DW:$EB,E$1,FALSE),IF($A$9="Produits finis de consommation",VLOOKUP($A15,OUTIL!$EE:$EJ,E$1,FALSE),IF($A$9="Produits finis d'equipement agricole",VLOOKUP($A15,OUTIL!$EM:$ER,E$1,FALSE),IF($A$9="Produits finis d'equipement industriel",VLOOKUP($A15,OUTIL!$EU:$EZ,E$1,FALSE),"Ahmadovitch")))))))))/1000,0)</f>
        <v>559416</v>
      </c>
      <c r="F15" s="5">
        <f>ROUND(IF($A$9="Alimentation, boissons et tabacs",VLOOKUP($A15,OUTIL!$CH:$CM,F$1,FALSE),IF($A$9="Demi produits",VLOOKUP($A15,OUTIL!$CQ:$CV,F$1,FALSE),IF($A$9="Energie  et  lubrifiants",VLOOKUP($A15,OUTIL!$CY:$DD,F$1,FALSE),IF($A$9="Or industriel",VLOOKUP($A15,OUTIL!$DG:$DL,F$1,FALSE),IF($A$9="Produits bruts d'origine animale et vegetale",VLOOKUP($A15,OUTIL!$DO:$DT,F$1,FALSE),IF($A$9="Produits bruts d'origine minerale",VLOOKUP($A15,OUTIL!$DW:$EB,F$1,FALSE),IF($A$9="Produits finis de consommation",VLOOKUP($A15,OUTIL!$EE:$EJ,F$1,FALSE),IF($A$9="Produits finis d'equipement agricole",VLOOKUP($A15,OUTIL!$EM:$ER,F$1,FALSE),IF($A$9="Produits finis d'equipement industriel",VLOOKUP($A15,OUTIL!$EU:$EZ,F$1,FALSE),"Ahmadovitch")))))))))/1000,0)</f>
        <v>2888191</v>
      </c>
    </row>
    <row r="16" spans="1:6" ht="16.5" x14ac:dyDescent="0.3">
      <c r="A16">
        <v>7</v>
      </c>
      <c r="B16" s="5" t="str">
        <f>IF($A$9="Alimentation, boissons et tabacs",VLOOKUP(VLOOKUP($A16,OUTIL!$CH:$CM,B$1,FALSE),REF!$K:$L,2,FALSE),IF($A$9="Demi produits",VLOOKUP(VLOOKUP($A16,OUTIL!$CQ:$CV,B$1,FALSE),REF!$N:$O,2,FALSE),IF($A$9="Energie  et  lubrifiants",VLOOKUP(VLOOKUP($A16,OUTIL!$CY:$DD,B$1,FALSE),REF!$Z:$AA,2,FALSE),IF($A$9="Or industriel",VLOOKUP(VLOOKUP($A16,OUTIL!$DG:$DL,B$1,FALSE),REF!$AC:$AD,2,FALSE),IF($A$9="Produits bruts d'origine animale et vegetale",VLOOKUP(VLOOKUP($A16,OUTIL!$DO:$DT,B$1,FALSE),REF!$Q:$R,2,FALSE),IF($A$9="Produits bruts d'origine minerale",VLOOKUP(VLOOKUP($A16,OUTIL!$DW:$EB,B$1,FALSE),REF!$AF:$AG,2,FALSE),IF($A$9="Produits finis de consommation",VLOOKUP(VLOOKUP($A16,OUTIL!$EE:$EJ,B$1,FALSE),REF!$T:$U,2,FALSE),IF($A$9="Produits finis d'equipement agricole",VLOOKUP(VLOOKUP($A16,OUTIL!$EM:$ER,B$1,FALSE),REF!$AI:$AJ,2,FALSE),IF($A$9="Produits finis d'equipement industriel",VLOOKUP(VLOOKUP($A16,OUTIL!$EU:$EZ,B$1,FALSE),REF!$W:$X,2,FALSE),"Ahmadovitch")))))))))</f>
        <v>Café</v>
      </c>
      <c r="C16" s="5">
        <f>ROUND(IF($A$9="Alimentation, boissons et tabacs",VLOOKUP($A16,OUTIL!$CH:$CM,C$1,FALSE),IF($A$9="Demi produits",VLOOKUP($A16,OUTIL!$CQ:$CV,C$1,FALSE),IF($A$9="Energie  et  lubrifiants",VLOOKUP($A16,OUTIL!$CY:$DD,C$1,FALSE),IF($A$9="Or industriel",VLOOKUP($A16,OUTIL!$DG:$DL,C$1,FALSE),IF($A$9="Produits bruts d'origine animale et vegetale",VLOOKUP($A16,OUTIL!$DO:$DT,C$1,FALSE),IF($A$9="Produits bruts d'origine minerale",VLOOKUP($A16,OUTIL!$DW:$EB,C$1,FALSE),IF($A$9="Produits finis de consommation",VLOOKUP($A16,OUTIL!$EE:$EJ,C$1,FALSE),IF($A$9="Produits finis d'equipement agricole",VLOOKUP($A16,OUTIL!$EM:$ER,C$1,FALSE),IF($A$9="Produits finis d'equipement industriel",VLOOKUP($A16,OUTIL!$EU:$EZ,C$1,FALSE),"Ahmadovitch")))))))))/1000,0)</f>
        <v>19385</v>
      </c>
      <c r="D16" s="5">
        <f>ROUND(IF($A$9="Alimentation, boissons et tabacs",VLOOKUP($A16,OUTIL!$CH:$CM,D$1,FALSE),IF($A$9="Demi produits",VLOOKUP($A16,OUTIL!$CQ:$CV,D$1,FALSE),IF($A$9="Energie  et  lubrifiants",VLOOKUP($A16,OUTIL!$CY:$DD,D$1,FALSE),IF($A$9="Or industriel",VLOOKUP($A16,OUTIL!$DG:$DL,D$1,FALSE),IF($A$9="Produits bruts d'origine animale et vegetale",VLOOKUP($A16,OUTIL!$DO:$DT,D$1,FALSE),IF($A$9="Produits bruts d'origine minerale",VLOOKUP($A16,OUTIL!$DW:$EB,D$1,FALSE),IF($A$9="Produits finis de consommation",VLOOKUP($A16,OUTIL!$EE:$EJ,D$1,FALSE),IF($A$9="Produits finis d'equipement agricole",VLOOKUP($A16,OUTIL!$EM:$ER,D$1,FALSE),IF($A$9="Produits finis d'equipement industriel",VLOOKUP($A16,OUTIL!$EU:$EZ,D$1,FALSE),"Ahmadovitch")))))))))/1000,0)</f>
        <v>1029247</v>
      </c>
      <c r="E16" s="5">
        <f>ROUND(IF($A$9="Alimentation, boissons et tabacs",VLOOKUP($A16,OUTIL!$CH:$CM,E$1,FALSE),IF($A$9="Demi produits",VLOOKUP($A16,OUTIL!$CQ:$CV,E$1,FALSE),IF($A$9="Energie  et  lubrifiants",VLOOKUP($A16,OUTIL!$CY:$DD,E$1,FALSE),IF($A$9="Or industriel",VLOOKUP($A16,OUTIL!$DG:$DL,E$1,FALSE),IF($A$9="Produits bruts d'origine animale et vegetale",VLOOKUP($A16,OUTIL!$DO:$DT,E$1,FALSE),IF($A$9="Produits bruts d'origine minerale",VLOOKUP($A16,OUTIL!$DW:$EB,E$1,FALSE),IF($A$9="Produits finis de consommation",VLOOKUP($A16,OUTIL!$EE:$EJ,E$1,FALSE),IF($A$9="Produits finis d'equipement agricole",VLOOKUP($A16,OUTIL!$EM:$ER,E$1,FALSE),IF($A$9="Produits finis d'equipement industriel",VLOOKUP($A16,OUTIL!$EU:$EZ,E$1,FALSE),"Ahmadovitch")))))))))/1000,0)</f>
        <v>19396</v>
      </c>
      <c r="F16" s="5">
        <f>ROUND(IF($A$9="Alimentation, boissons et tabacs",VLOOKUP($A16,OUTIL!$CH:$CM,F$1,FALSE),IF($A$9="Demi produits",VLOOKUP($A16,OUTIL!$CQ:$CV,F$1,FALSE),IF($A$9="Energie  et  lubrifiants",VLOOKUP($A16,OUTIL!$CY:$DD,F$1,FALSE),IF($A$9="Or industriel",VLOOKUP($A16,OUTIL!$DG:$DL,F$1,FALSE),IF($A$9="Produits bruts d'origine animale et vegetale",VLOOKUP($A16,OUTIL!$DO:$DT,F$1,FALSE),IF($A$9="Produits bruts d'origine minerale",VLOOKUP($A16,OUTIL!$DW:$EB,F$1,FALSE),IF($A$9="Produits finis de consommation",VLOOKUP($A16,OUTIL!$EE:$EJ,F$1,FALSE),IF($A$9="Produits finis d'equipement agricole",VLOOKUP($A16,OUTIL!$EM:$ER,F$1,FALSE),IF($A$9="Produits finis d'equipement industriel",VLOOKUP($A16,OUTIL!$EU:$EZ,F$1,FALSE),"Ahmadovitch")))))))))/1000,0)</f>
        <v>1061418</v>
      </c>
    </row>
    <row r="17" spans="1:6" ht="16.5" x14ac:dyDescent="0.3">
      <c r="A17">
        <v>8</v>
      </c>
      <c r="B17" s="5" t="str">
        <f>IF($A$9="Alimentation, boissons et tabacs",VLOOKUP(VLOOKUP($A17,OUTIL!$CH:$CM,B$1,FALSE),REF!$K:$L,2,FALSE),IF($A$9="Demi produits",VLOOKUP(VLOOKUP($A17,OUTIL!$CQ:$CV,B$1,FALSE),REF!$N:$O,2,FALSE),IF($A$9="Energie  et  lubrifiants",VLOOKUP(VLOOKUP($A17,OUTIL!$CY:$DD,B$1,FALSE),REF!$Z:$AA,2,FALSE),IF($A$9="Or industriel",VLOOKUP(VLOOKUP($A17,OUTIL!$DG:$DL,B$1,FALSE),REF!$AC:$AD,2,FALSE),IF($A$9="Produits bruts d'origine animale et vegetale",VLOOKUP(VLOOKUP($A17,OUTIL!$DO:$DT,B$1,FALSE),REF!$Q:$R,2,FALSE),IF($A$9="Produits bruts d'origine minerale",VLOOKUP(VLOOKUP($A17,OUTIL!$DW:$EB,B$1,FALSE),REF!$AF:$AG,2,FALSE),IF($A$9="Produits finis de consommation",VLOOKUP(VLOOKUP($A17,OUTIL!$EE:$EJ,B$1,FALSE),REF!$T:$U,2,FALSE),IF($A$9="Produits finis d'equipement agricole",VLOOKUP(VLOOKUP($A17,OUTIL!$EM:$ER,B$1,FALSE),REF!$AI:$AJ,2,FALSE),IF($A$9="Produits finis d'equipement industriel",VLOOKUP(VLOOKUP($A17,OUTIL!$EU:$EZ,B$1,FALSE),REF!$W:$X,2,FALSE),"Ahmadovitch")))))))))</f>
        <v>Préparations alimentaires diverses</v>
      </c>
      <c r="C17" s="5">
        <f>ROUND(IF($A$9="Alimentation, boissons et tabacs",VLOOKUP($A17,OUTIL!$CH:$CM,C$1,FALSE),IF($A$9="Demi produits",VLOOKUP($A17,OUTIL!$CQ:$CV,C$1,FALSE),IF($A$9="Energie  et  lubrifiants",VLOOKUP($A17,OUTIL!$CY:$DD,C$1,FALSE),IF($A$9="Or industriel",VLOOKUP($A17,OUTIL!$DG:$DL,C$1,FALSE),IF($A$9="Produits bruts d'origine animale et vegetale",VLOOKUP($A17,OUTIL!$DO:$DT,C$1,FALSE),IF($A$9="Produits bruts d'origine minerale",VLOOKUP($A17,OUTIL!$DW:$EB,C$1,FALSE),IF($A$9="Produits finis de consommation",VLOOKUP($A17,OUTIL!$EE:$EJ,C$1,FALSE),IF($A$9="Produits finis d'equipement agricole",VLOOKUP($A17,OUTIL!$EM:$ER,C$1,FALSE),IF($A$9="Produits finis d'equipement industriel",VLOOKUP($A17,OUTIL!$EU:$EZ,C$1,FALSE),"Ahmadovitch")))))))))/1000,0)</f>
        <v>23453</v>
      </c>
      <c r="D17" s="5">
        <f>ROUND(IF($A$9="Alimentation, boissons et tabacs",VLOOKUP($A17,OUTIL!$CH:$CM,D$1,FALSE),IF($A$9="Demi produits",VLOOKUP($A17,OUTIL!$CQ:$CV,D$1,FALSE),IF($A$9="Energie  et  lubrifiants",VLOOKUP($A17,OUTIL!$CY:$DD,D$1,FALSE),IF($A$9="Or industriel",VLOOKUP($A17,OUTIL!$DG:$DL,D$1,FALSE),IF($A$9="Produits bruts d'origine animale et vegetale",VLOOKUP($A17,OUTIL!$DO:$DT,D$1,FALSE),IF($A$9="Produits bruts d'origine minerale",VLOOKUP($A17,OUTIL!$DW:$EB,D$1,FALSE),IF($A$9="Produits finis de consommation",VLOOKUP($A17,OUTIL!$EE:$EJ,D$1,FALSE),IF($A$9="Produits finis d'equipement agricole",VLOOKUP($A17,OUTIL!$EM:$ER,D$1,FALSE),IF($A$9="Produits finis d'equipement industriel",VLOOKUP($A17,OUTIL!$EU:$EZ,D$1,FALSE),"Ahmadovitch")))))))))/1000,0)</f>
        <v>945157</v>
      </c>
      <c r="E17" s="5">
        <f>ROUND(IF($A$9="Alimentation, boissons et tabacs",VLOOKUP($A17,OUTIL!$CH:$CM,E$1,FALSE),IF($A$9="Demi produits",VLOOKUP($A17,OUTIL!$CQ:$CV,E$1,FALSE),IF($A$9="Energie  et  lubrifiants",VLOOKUP($A17,OUTIL!$CY:$DD,E$1,FALSE),IF($A$9="Or industriel",VLOOKUP($A17,OUTIL!$DG:$DL,E$1,FALSE),IF($A$9="Produits bruts d'origine animale et vegetale",VLOOKUP($A17,OUTIL!$DO:$DT,E$1,FALSE),IF($A$9="Produits bruts d'origine minerale",VLOOKUP($A17,OUTIL!$DW:$EB,E$1,FALSE),IF($A$9="Produits finis de consommation",VLOOKUP($A17,OUTIL!$EE:$EJ,E$1,FALSE),IF($A$9="Produits finis d'equipement agricole",VLOOKUP($A17,OUTIL!$EM:$ER,E$1,FALSE),IF($A$9="Produits finis d'equipement industriel",VLOOKUP($A17,OUTIL!$EU:$EZ,E$1,FALSE),"Ahmadovitch")))))))))/1000,0)</f>
        <v>21265</v>
      </c>
      <c r="F17" s="5">
        <f>ROUND(IF($A$9="Alimentation, boissons et tabacs",VLOOKUP($A17,OUTIL!$CH:$CM,F$1,FALSE),IF($A$9="Demi produits",VLOOKUP($A17,OUTIL!$CQ:$CV,F$1,FALSE),IF($A$9="Energie  et  lubrifiants",VLOOKUP($A17,OUTIL!$CY:$DD,F$1,FALSE),IF($A$9="Or industriel",VLOOKUP($A17,OUTIL!$DG:$DL,F$1,FALSE),IF($A$9="Produits bruts d'origine animale et vegetale",VLOOKUP($A17,OUTIL!$DO:$DT,F$1,FALSE),IF($A$9="Produits bruts d'origine minerale",VLOOKUP($A17,OUTIL!$DW:$EB,F$1,FALSE),IF($A$9="Produits finis de consommation",VLOOKUP($A17,OUTIL!$EE:$EJ,F$1,FALSE),IF($A$9="Produits finis d'equipement agricole",VLOOKUP($A17,OUTIL!$EM:$ER,F$1,FALSE),IF($A$9="Produits finis d'equipement industriel",VLOOKUP($A17,OUTIL!$EU:$EZ,F$1,FALSE),"Ahmadovitch")))))))))/1000,0)</f>
        <v>843740</v>
      </c>
    </row>
    <row r="18" spans="1:6" ht="16.5" x14ac:dyDescent="0.3">
      <c r="A18">
        <v>9</v>
      </c>
      <c r="B18" s="5" t="str">
        <f>IF($A$9="Alimentation, boissons et tabacs",VLOOKUP(VLOOKUP($A18,OUTIL!$CH:$CM,B$1,FALSE),REF!$K:$L,2,FALSE),IF($A$9="Demi produits",VLOOKUP(VLOOKUP($A18,OUTIL!$CQ:$CV,B$1,FALSE),REF!$N:$O,2,FALSE),IF($A$9="Energie  et  lubrifiants",VLOOKUP(VLOOKUP($A18,OUTIL!$CY:$DD,B$1,FALSE),REF!$Z:$AA,2,FALSE),IF($A$9="Or industriel",VLOOKUP(VLOOKUP($A18,OUTIL!$DG:$DL,B$1,FALSE),REF!$AC:$AD,2,FALSE),IF($A$9="Produits bruts d'origine animale et vegetale",VLOOKUP(VLOOKUP($A18,OUTIL!$DO:$DT,B$1,FALSE),REF!$Q:$R,2,FALSE),IF($A$9="Produits bruts d'origine minerale",VLOOKUP(VLOOKUP($A18,OUTIL!$DW:$EB,B$1,FALSE),REF!$AF:$AG,2,FALSE),IF($A$9="Produits finis de consommation",VLOOKUP(VLOOKUP($A18,OUTIL!$EE:$EJ,B$1,FALSE),REF!$T:$U,2,FALSE),IF($A$9="Produits finis d'equipement agricole",VLOOKUP(VLOOKUP($A18,OUTIL!$EM:$ER,B$1,FALSE),REF!$AI:$AJ,2,FALSE),IF($A$9="Produits finis d'equipement industriel",VLOOKUP(VLOOKUP($A18,OUTIL!$EU:$EZ,B$1,FALSE),REF!$W:$X,2,FALSE),"Ahmadovitch")))))))))</f>
        <v>Dattes</v>
      </c>
      <c r="C18" s="5">
        <f>ROUND(IF($A$9="Alimentation, boissons et tabacs",VLOOKUP($A18,OUTIL!$CH:$CM,C$1,FALSE),IF($A$9="Demi produits",VLOOKUP($A18,OUTIL!$CQ:$CV,C$1,FALSE),IF($A$9="Energie  et  lubrifiants",VLOOKUP($A18,OUTIL!$CY:$DD,C$1,FALSE),IF($A$9="Or industriel",VLOOKUP($A18,OUTIL!$DG:$DL,C$1,FALSE),IF($A$9="Produits bruts d'origine animale et vegetale",VLOOKUP($A18,OUTIL!$DO:$DT,C$1,FALSE),IF($A$9="Produits bruts d'origine minerale",VLOOKUP($A18,OUTIL!$DW:$EB,C$1,FALSE),IF($A$9="Produits finis de consommation",VLOOKUP($A18,OUTIL!$EE:$EJ,C$1,FALSE),IF($A$9="Produits finis d'equipement agricole",VLOOKUP($A18,OUTIL!$EM:$ER,C$1,FALSE),IF($A$9="Produits finis d'equipement industriel",VLOOKUP($A18,OUTIL!$EU:$EZ,C$1,FALSE),"Ahmadovitch")))))))))/1000,0)</f>
        <v>53950</v>
      </c>
      <c r="D18" s="5">
        <f>ROUND(IF($A$9="Alimentation, boissons et tabacs",VLOOKUP($A18,OUTIL!$CH:$CM,D$1,FALSE),IF($A$9="Demi produits",VLOOKUP($A18,OUTIL!$CQ:$CV,D$1,FALSE),IF($A$9="Energie  et  lubrifiants",VLOOKUP($A18,OUTIL!$CY:$DD,D$1,FALSE),IF($A$9="Or industriel",VLOOKUP($A18,OUTIL!$DG:$DL,D$1,FALSE),IF($A$9="Produits bruts d'origine animale et vegetale",VLOOKUP($A18,OUTIL!$DO:$DT,D$1,FALSE),IF($A$9="Produits bruts d'origine minerale",VLOOKUP($A18,OUTIL!$DW:$EB,D$1,FALSE),IF($A$9="Produits finis de consommation",VLOOKUP($A18,OUTIL!$EE:$EJ,D$1,FALSE),IF($A$9="Produits finis d'equipement agricole",VLOOKUP($A18,OUTIL!$EM:$ER,D$1,FALSE),IF($A$9="Produits finis d'equipement industriel",VLOOKUP($A18,OUTIL!$EU:$EZ,D$1,FALSE),"Ahmadovitch")))))))))/1000,0)</f>
        <v>927608</v>
      </c>
      <c r="E18" s="5">
        <f>ROUND(IF($A$9="Alimentation, boissons et tabacs",VLOOKUP($A18,OUTIL!$CH:$CM,E$1,FALSE),IF($A$9="Demi produits",VLOOKUP($A18,OUTIL!$CQ:$CV,E$1,FALSE),IF($A$9="Energie  et  lubrifiants",VLOOKUP($A18,OUTIL!$CY:$DD,E$1,FALSE),IF($A$9="Or industriel",VLOOKUP($A18,OUTIL!$DG:$DL,E$1,FALSE),IF($A$9="Produits bruts d'origine animale et vegetale",VLOOKUP($A18,OUTIL!$DO:$DT,E$1,FALSE),IF($A$9="Produits bruts d'origine minerale",VLOOKUP($A18,OUTIL!$DW:$EB,E$1,FALSE),IF($A$9="Produits finis de consommation",VLOOKUP($A18,OUTIL!$EE:$EJ,E$1,FALSE),IF($A$9="Produits finis d'equipement agricole",VLOOKUP($A18,OUTIL!$EM:$ER,E$1,FALSE),IF($A$9="Produits finis d'equipement industriel",VLOOKUP($A18,OUTIL!$EU:$EZ,E$1,FALSE),"Ahmadovitch")))))))))/1000,0)</f>
        <v>84780</v>
      </c>
      <c r="F18" s="5">
        <f>ROUND(IF($A$9="Alimentation, boissons et tabacs",VLOOKUP($A18,OUTIL!$CH:$CM,F$1,FALSE),IF($A$9="Demi produits",VLOOKUP($A18,OUTIL!$CQ:$CV,F$1,FALSE),IF($A$9="Energie  et  lubrifiants",VLOOKUP($A18,OUTIL!$CY:$DD,F$1,FALSE),IF($A$9="Or industriel",VLOOKUP($A18,OUTIL!$DG:$DL,F$1,FALSE),IF($A$9="Produits bruts d'origine animale et vegetale",VLOOKUP($A18,OUTIL!$DO:$DT,F$1,FALSE),IF($A$9="Produits bruts d'origine minerale",VLOOKUP($A18,OUTIL!$DW:$EB,F$1,FALSE),IF($A$9="Produits finis de consommation",VLOOKUP($A18,OUTIL!$EE:$EJ,F$1,FALSE),IF($A$9="Produits finis d'equipement agricole",VLOOKUP($A18,OUTIL!$EM:$ER,F$1,FALSE),IF($A$9="Produits finis d'equipement industriel",VLOOKUP($A18,OUTIL!$EU:$EZ,F$1,FALSE),"Ahmadovitch")))))))))/1000,0)</f>
        <v>1635292</v>
      </c>
    </row>
    <row r="19" spans="1:6" ht="16.5" x14ac:dyDescent="0.3">
      <c r="A19">
        <v>10</v>
      </c>
      <c r="B19" s="5" t="str">
        <f>IF($A$9="Alimentation, boissons et tabacs",VLOOKUP(VLOOKUP($A19,OUTIL!$CH:$CM,B$1,FALSE),REF!$K:$L,2,FALSE),IF($A$9="Demi produits",VLOOKUP(VLOOKUP($A19,OUTIL!$CQ:$CV,B$1,FALSE),REF!$N:$O,2,FALSE),IF($A$9="Energie  et  lubrifiants",VLOOKUP(VLOOKUP($A19,OUTIL!$CY:$DD,B$1,FALSE),REF!$Z:$AA,2,FALSE),IF($A$9="Or industriel",VLOOKUP(VLOOKUP($A19,OUTIL!$DG:$DL,B$1,FALSE),REF!$AC:$AD,2,FALSE),IF($A$9="Produits bruts d'origine animale et vegetale",VLOOKUP(VLOOKUP($A19,OUTIL!$DO:$DT,B$1,FALSE),REF!$Q:$R,2,FALSE),IF($A$9="Produits bruts d'origine minerale",VLOOKUP(VLOOKUP($A19,OUTIL!$DW:$EB,B$1,FALSE),REF!$AF:$AG,2,FALSE),IF($A$9="Produits finis de consommation",VLOOKUP(VLOOKUP($A19,OUTIL!$EE:$EJ,B$1,FALSE),REF!$T:$U,2,FALSE),IF($A$9="Produits finis d'equipement agricole",VLOOKUP(VLOOKUP($A19,OUTIL!$EM:$ER,B$1,FALSE),REF!$AI:$AJ,2,FALSE),IF($A$9="Produits finis d'equipement industriel",VLOOKUP(VLOOKUP($A19,OUTIL!$EU:$EZ,B$1,FALSE),REF!$W:$X,2,FALSE),"Ahmadovitch")))))))))</f>
        <v>Tabacs</v>
      </c>
      <c r="C19" s="5">
        <f>ROUND(IF($A$9="Alimentation, boissons et tabacs",VLOOKUP($A19,OUTIL!$CH:$CM,C$1,FALSE),IF($A$9="Demi produits",VLOOKUP($A19,OUTIL!$CQ:$CV,C$1,FALSE),IF($A$9="Energie  et  lubrifiants",VLOOKUP($A19,OUTIL!$CY:$DD,C$1,FALSE),IF($A$9="Or industriel",VLOOKUP($A19,OUTIL!$DG:$DL,C$1,FALSE),IF($A$9="Produits bruts d'origine animale et vegetale",VLOOKUP($A19,OUTIL!$DO:$DT,C$1,FALSE),IF($A$9="Produits bruts d'origine minerale",VLOOKUP($A19,OUTIL!$DW:$EB,C$1,FALSE),IF($A$9="Produits finis de consommation",VLOOKUP($A19,OUTIL!$EE:$EJ,C$1,FALSE),IF($A$9="Produits finis d'equipement agricole",VLOOKUP($A19,OUTIL!$EM:$ER,C$1,FALSE),IF($A$9="Produits finis d'equipement industriel",VLOOKUP($A19,OUTIL!$EU:$EZ,C$1,FALSE),"Ahmadovitch")))))))))/1000,0)</f>
        <v>5025</v>
      </c>
      <c r="D19" s="5">
        <f>ROUND(IF($A$9="Alimentation, boissons et tabacs",VLOOKUP($A19,OUTIL!$CH:$CM,D$1,FALSE),IF($A$9="Demi produits",VLOOKUP($A19,OUTIL!$CQ:$CV,D$1,FALSE),IF($A$9="Energie  et  lubrifiants",VLOOKUP($A19,OUTIL!$CY:$DD,D$1,FALSE),IF($A$9="Or industriel",VLOOKUP($A19,OUTIL!$DG:$DL,D$1,FALSE),IF($A$9="Produits bruts d'origine animale et vegetale",VLOOKUP($A19,OUTIL!$DO:$DT,D$1,FALSE),IF($A$9="Produits bruts d'origine minerale",VLOOKUP($A19,OUTIL!$DW:$EB,D$1,FALSE),IF($A$9="Produits finis de consommation",VLOOKUP($A19,OUTIL!$EE:$EJ,D$1,FALSE),IF($A$9="Produits finis d'equipement agricole",VLOOKUP($A19,OUTIL!$EM:$ER,D$1,FALSE),IF($A$9="Produits finis d'equipement industriel",VLOOKUP($A19,OUTIL!$EU:$EZ,D$1,FALSE),"Ahmadovitch")))))))))/1000,0)</f>
        <v>830591</v>
      </c>
      <c r="E19" s="5">
        <f>ROUND(IF($A$9="Alimentation, boissons et tabacs",VLOOKUP($A19,OUTIL!$CH:$CM,E$1,FALSE),IF($A$9="Demi produits",VLOOKUP($A19,OUTIL!$CQ:$CV,E$1,FALSE),IF($A$9="Energie  et  lubrifiants",VLOOKUP($A19,OUTIL!$CY:$DD,E$1,FALSE),IF($A$9="Or industriel",VLOOKUP($A19,OUTIL!$DG:$DL,E$1,FALSE),IF($A$9="Produits bruts d'origine animale et vegetale",VLOOKUP($A19,OUTIL!$DO:$DT,E$1,FALSE),IF($A$9="Produits bruts d'origine minerale",VLOOKUP($A19,OUTIL!$DW:$EB,E$1,FALSE),IF($A$9="Produits finis de consommation",VLOOKUP($A19,OUTIL!$EE:$EJ,E$1,FALSE),IF($A$9="Produits finis d'equipement agricole",VLOOKUP($A19,OUTIL!$EM:$ER,E$1,FALSE),IF($A$9="Produits finis d'equipement industriel",VLOOKUP($A19,OUTIL!$EU:$EZ,E$1,FALSE),"Ahmadovitch")))))))))/1000,0)</f>
        <v>6507</v>
      </c>
      <c r="F19" s="5">
        <f>ROUND(IF($A$9="Alimentation, boissons et tabacs",VLOOKUP($A19,OUTIL!$CH:$CM,F$1,FALSE),IF($A$9="Demi produits",VLOOKUP($A19,OUTIL!$CQ:$CV,F$1,FALSE),IF($A$9="Energie  et  lubrifiants",VLOOKUP($A19,OUTIL!$CY:$DD,F$1,FALSE),IF($A$9="Or industriel",VLOOKUP($A19,OUTIL!$DG:$DL,F$1,FALSE),IF($A$9="Produits bruts d'origine animale et vegetale",VLOOKUP($A19,OUTIL!$DO:$DT,F$1,FALSE),IF($A$9="Produits bruts d'origine minerale",VLOOKUP($A19,OUTIL!$DW:$EB,F$1,FALSE),IF($A$9="Produits finis de consommation",VLOOKUP($A19,OUTIL!$EE:$EJ,F$1,FALSE),IF($A$9="Produits finis d'equipement agricole",VLOOKUP($A19,OUTIL!$EM:$ER,F$1,FALSE),IF($A$9="Produits finis d'equipement industriel",VLOOKUP($A19,OUTIL!$EU:$EZ,F$1,FALSE),"Ahmadovitch")))))))))/1000,0)</f>
        <v>856654</v>
      </c>
    </row>
    <row r="20" spans="1:6" ht="16.5" x14ac:dyDescent="0.3">
      <c r="A20">
        <v>11</v>
      </c>
      <c r="B20" s="5" t="str">
        <f>IF($A$9="Alimentation, boissons et tabacs",VLOOKUP(VLOOKUP($A20,OUTIL!$CH:$CM,B$1,FALSE),REF!$K:$L,2,FALSE),IF($A$9="Demi produits",VLOOKUP(VLOOKUP($A20,OUTIL!$CQ:$CV,B$1,FALSE),REF!$N:$O,2,FALSE),IF($A$9="Energie  et  lubrifiants",VLOOKUP(VLOOKUP($A20,OUTIL!$CY:$DD,B$1,FALSE),REF!$Z:$AA,2,FALSE),IF($A$9="Or industriel",VLOOKUP(VLOOKUP($A20,OUTIL!$DG:$DL,B$1,FALSE),REF!$AC:$AD,2,FALSE),IF($A$9="Produits bruts d'origine animale et vegetale",VLOOKUP(VLOOKUP($A20,OUTIL!$DO:$DT,B$1,FALSE),REF!$Q:$R,2,FALSE),IF($A$9="Produits bruts d'origine minerale",VLOOKUP(VLOOKUP($A20,OUTIL!$DW:$EB,B$1,FALSE),REF!$AF:$AG,2,FALSE),IF($A$9="Produits finis de consommation",VLOOKUP(VLOOKUP($A20,OUTIL!$EE:$EJ,B$1,FALSE),REF!$T:$U,2,FALSE),IF($A$9="Produits finis d'equipement agricole",VLOOKUP(VLOOKUP($A20,OUTIL!$EM:$ER,B$1,FALSE),REF!$AI:$AJ,2,FALSE),IF($A$9="Produits finis d'equipement industriel",VLOOKUP(VLOOKUP($A20,OUTIL!$EU:$EZ,B$1,FALSE),REF!$W:$X,2,FALSE),"Ahmadovitch")))))))))</f>
        <v>Patisseries et préparations à base de céréales</v>
      </c>
      <c r="C20" s="5">
        <f>ROUND(IF($A$9="Alimentation, boissons et tabacs",VLOOKUP($A20,OUTIL!$CH:$CM,C$1,FALSE),IF($A$9="Demi produits",VLOOKUP($A20,OUTIL!$CQ:$CV,C$1,FALSE),IF($A$9="Energie  et  lubrifiants",VLOOKUP($A20,OUTIL!$CY:$DD,C$1,FALSE),IF($A$9="Or industriel",VLOOKUP($A20,OUTIL!$DG:$DL,C$1,FALSE),IF($A$9="Produits bruts d'origine animale et vegetale",VLOOKUP($A20,OUTIL!$DO:$DT,C$1,FALSE),IF($A$9="Produits bruts d'origine minerale",VLOOKUP($A20,OUTIL!$DW:$EB,C$1,FALSE),IF($A$9="Produits finis de consommation",VLOOKUP($A20,OUTIL!$EE:$EJ,C$1,FALSE),IF($A$9="Produits finis d'equipement agricole",VLOOKUP($A20,OUTIL!$EM:$ER,C$1,FALSE),IF($A$9="Produits finis d'equipement industriel",VLOOKUP($A20,OUTIL!$EU:$EZ,C$1,FALSE),"Ahmadovitch")))))))))/1000,0)</f>
        <v>26814</v>
      </c>
      <c r="D20" s="5">
        <f>ROUND(IF($A$9="Alimentation, boissons et tabacs",VLOOKUP($A20,OUTIL!$CH:$CM,D$1,FALSE),IF($A$9="Demi produits",VLOOKUP($A20,OUTIL!$CQ:$CV,D$1,FALSE),IF($A$9="Energie  et  lubrifiants",VLOOKUP($A20,OUTIL!$CY:$DD,D$1,FALSE),IF($A$9="Or industriel",VLOOKUP($A20,OUTIL!$DG:$DL,D$1,FALSE),IF($A$9="Produits bruts d'origine animale et vegetale",VLOOKUP($A20,OUTIL!$DO:$DT,D$1,FALSE),IF($A$9="Produits bruts d'origine minerale",VLOOKUP($A20,OUTIL!$DW:$EB,D$1,FALSE),IF($A$9="Produits finis de consommation",VLOOKUP($A20,OUTIL!$EE:$EJ,D$1,FALSE),IF($A$9="Produits finis d'equipement agricole",VLOOKUP($A20,OUTIL!$EM:$ER,D$1,FALSE),IF($A$9="Produits finis d'equipement industriel",VLOOKUP($A20,OUTIL!$EU:$EZ,D$1,FALSE),"Ahmadovitch")))))))))/1000,0)</f>
        <v>763610</v>
      </c>
      <c r="E20" s="5">
        <f>ROUND(IF($A$9="Alimentation, boissons et tabacs",VLOOKUP($A20,OUTIL!$CH:$CM,E$1,FALSE),IF($A$9="Demi produits",VLOOKUP($A20,OUTIL!$CQ:$CV,E$1,FALSE),IF($A$9="Energie  et  lubrifiants",VLOOKUP($A20,OUTIL!$CY:$DD,E$1,FALSE),IF($A$9="Or industriel",VLOOKUP($A20,OUTIL!$DG:$DL,E$1,FALSE),IF($A$9="Produits bruts d'origine animale et vegetale",VLOOKUP($A20,OUTIL!$DO:$DT,E$1,FALSE),IF($A$9="Produits bruts d'origine minerale",VLOOKUP($A20,OUTIL!$DW:$EB,E$1,FALSE),IF($A$9="Produits finis de consommation",VLOOKUP($A20,OUTIL!$EE:$EJ,E$1,FALSE),IF($A$9="Produits finis d'equipement agricole",VLOOKUP($A20,OUTIL!$EM:$ER,E$1,FALSE),IF($A$9="Produits finis d'equipement industriel",VLOOKUP($A20,OUTIL!$EU:$EZ,E$1,FALSE),"Ahmadovitch")))))))))/1000,0)</f>
        <v>25701</v>
      </c>
      <c r="F20" s="5">
        <f>ROUND(IF($A$9="Alimentation, boissons et tabacs",VLOOKUP($A20,OUTIL!$CH:$CM,F$1,FALSE),IF($A$9="Demi produits",VLOOKUP($A20,OUTIL!$CQ:$CV,F$1,FALSE),IF($A$9="Energie  et  lubrifiants",VLOOKUP($A20,OUTIL!$CY:$DD,F$1,FALSE),IF($A$9="Or industriel",VLOOKUP($A20,OUTIL!$DG:$DL,F$1,FALSE),IF($A$9="Produits bruts d'origine animale et vegetale",VLOOKUP($A20,OUTIL!$DO:$DT,F$1,FALSE),IF($A$9="Produits bruts d'origine minerale",VLOOKUP($A20,OUTIL!$DW:$EB,F$1,FALSE),IF($A$9="Produits finis de consommation",VLOOKUP($A20,OUTIL!$EE:$EJ,F$1,FALSE),IF($A$9="Produits finis d'equipement agricole",VLOOKUP($A20,OUTIL!$EM:$ER,F$1,FALSE),IF($A$9="Produits finis d'equipement industriel",VLOOKUP($A20,OUTIL!$EU:$EZ,F$1,FALSE),"Ahmadovitch")))))))))/1000,0)</f>
        <v>716250</v>
      </c>
    </row>
    <row r="21" spans="1:6" ht="16.5" x14ac:dyDescent="0.3">
      <c r="A21">
        <v>12</v>
      </c>
      <c r="B21" s="5" t="str">
        <f>IF($A$9="Alimentation, boissons et tabacs",VLOOKUP(VLOOKUP($A21,OUTIL!$CH:$CM,B$1,FALSE),REF!$K:$L,2,FALSE),IF($A$9="Demi produits",VLOOKUP(VLOOKUP($A21,OUTIL!$CQ:$CV,B$1,FALSE),REF!$N:$O,2,FALSE),IF($A$9="Energie  et  lubrifiants",VLOOKUP(VLOOKUP($A21,OUTIL!$CY:$DD,B$1,FALSE),REF!$Z:$AA,2,FALSE),IF($A$9="Or industriel",VLOOKUP(VLOOKUP($A21,OUTIL!$DG:$DL,B$1,FALSE),REF!$AC:$AD,2,FALSE),IF($A$9="Produits bruts d'origine animale et vegetale",VLOOKUP(VLOOKUP($A21,OUTIL!$DO:$DT,B$1,FALSE),REF!$Q:$R,2,FALSE),IF($A$9="Produits bruts d'origine minerale",VLOOKUP(VLOOKUP($A21,OUTIL!$DW:$EB,B$1,FALSE),REF!$AF:$AG,2,FALSE),IF($A$9="Produits finis de consommation",VLOOKUP(VLOOKUP($A21,OUTIL!$EE:$EJ,B$1,FALSE),REF!$T:$U,2,FALSE),IF($A$9="Produits finis d'equipement agricole",VLOOKUP(VLOOKUP($A21,OUTIL!$EM:$ER,B$1,FALSE),REF!$AI:$AJ,2,FALSE),IF($A$9="Produits finis d'equipement industriel",VLOOKUP(VLOOKUP($A21,OUTIL!$EU:$EZ,B$1,FALSE),REF!$W:$X,2,FALSE),"Ahmadovitch")))))))))</f>
        <v>Orge</v>
      </c>
      <c r="C21" s="5">
        <f>ROUND(IF($A$9="Alimentation, boissons et tabacs",VLOOKUP($A21,OUTIL!$CH:$CM,C$1,FALSE),IF($A$9="Demi produits",VLOOKUP($A21,OUTIL!$CQ:$CV,C$1,FALSE),IF($A$9="Energie  et  lubrifiants",VLOOKUP($A21,OUTIL!$CY:$DD,C$1,FALSE),IF($A$9="Or industriel",VLOOKUP($A21,OUTIL!$DG:$DL,C$1,FALSE),IF($A$9="Produits bruts d'origine animale et vegetale",VLOOKUP($A21,OUTIL!$DO:$DT,C$1,FALSE),IF($A$9="Produits bruts d'origine minerale",VLOOKUP($A21,OUTIL!$DW:$EB,C$1,FALSE),IF($A$9="Produits finis de consommation",VLOOKUP($A21,OUTIL!$EE:$EJ,C$1,FALSE),IF($A$9="Produits finis d'equipement agricole",VLOOKUP($A21,OUTIL!$EM:$ER,C$1,FALSE),IF($A$9="Produits finis d'equipement industriel",VLOOKUP($A21,OUTIL!$EU:$EZ,C$1,FALSE),"Ahmadovitch")))))))))/1000,0)</f>
        <v>303686</v>
      </c>
      <c r="D21" s="5">
        <f>ROUND(IF($A$9="Alimentation, boissons et tabacs",VLOOKUP($A21,OUTIL!$CH:$CM,D$1,FALSE),IF($A$9="Demi produits",VLOOKUP($A21,OUTIL!$CQ:$CV,D$1,FALSE),IF($A$9="Energie  et  lubrifiants",VLOOKUP($A21,OUTIL!$CY:$DD,D$1,FALSE),IF($A$9="Or industriel",VLOOKUP($A21,OUTIL!$DG:$DL,D$1,FALSE),IF($A$9="Produits bruts d'origine animale et vegetale",VLOOKUP($A21,OUTIL!$DO:$DT,D$1,FALSE),IF($A$9="Produits bruts d'origine minerale",VLOOKUP($A21,OUTIL!$DW:$EB,D$1,FALSE),IF($A$9="Produits finis de consommation",VLOOKUP($A21,OUTIL!$EE:$EJ,D$1,FALSE),IF($A$9="Produits finis d'equipement agricole",VLOOKUP($A21,OUTIL!$EM:$ER,D$1,FALSE),IF($A$9="Produits finis d'equipement industriel",VLOOKUP($A21,OUTIL!$EU:$EZ,D$1,FALSE),"Ahmadovitch")))))))))/1000,0)</f>
        <v>733155</v>
      </c>
      <c r="E21" s="5">
        <f>ROUND(IF($A$9="Alimentation, boissons et tabacs",VLOOKUP($A21,OUTIL!$CH:$CM,E$1,FALSE),IF($A$9="Demi produits",VLOOKUP($A21,OUTIL!$CQ:$CV,E$1,FALSE),IF($A$9="Energie  et  lubrifiants",VLOOKUP($A21,OUTIL!$CY:$DD,E$1,FALSE),IF($A$9="Or industriel",VLOOKUP($A21,OUTIL!$DG:$DL,E$1,FALSE),IF($A$9="Produits bruts d'origine animale et vegetale",VLOOKUP($A21,OUTIL!$DO:$DT,E$1,FALSE),IF($A$9="Produits bruts d'origine minerale",VLOOKUP($A21,OUTIL!$DW:$EB,E$1,FALSE),IF($A$9="Produits finis de consommation",VLOOKUP($A21,OUTIL!$EE:$EJ,E$1,FALSE),IF($A$9="Produits finis d'equipement agricole",VLOOKUP($A21,OUTIL!$EM:$ER,E$1,FALSE),IF($A$9="Produits finis d'equipement industriel",VLOOKUP($A21,OUTIL!$EU:$EZ,E$1,FALSE),"Ahmadovitch")))))))))/1000,0)</f>
        <v>450841</v>
      </c>
      <c r="F21" s="5">
        <f>ROUND(IF($A$9="Alimentation, boissons et tabacs",VLOOKUP($A21,OUTIL!$CH:$CM,F$1,FALSE),IF($A$9="Demi produits",VLOOKUP($A21,OUTIL!$CQ:$CV,F$1,FALSE),IF($A$9="Energie  et  lubrifiants",VLOOKUP($A21,OUTIL!$CY:$DD,F$1,FALSE),IF($A$9="Or industriel",VLOOKUP($A21,OUTIL!$DG:$DL,F$1,FALSE),IF($A$9="Produits bruts d'origine animale et vegetale",VLOOKUP($A21,OUTIL!$DO:$DT,F$1,FALSE),IF($A$9="Produits bruts d'origine minerale",VLOOKUP($A21,OUTIL!$DW:$EB,F$1,FALSE),IF($A$9="Produits finis de consommation",VLOOKUP($A21,OUTIL!$EE:$EJ,F$1,FALSE),IF($A$9="Produits finis d'equipement agricole",VLOOKUP($A21,OUTIL!$EM:$ER,F$1,FALSE),IF($A$9="Produits finis d'equipement industriel",VLOOKUP($A21,OUTIL!$EU:$EZ,F$1,FALSE),"Ahmadovitch")))))))))/1000,0)</f>
        <v>1089903</v>
      </c>
    </row>
    <row r="22" spans="1:6" ht="16.5" x14ac:dyDescent="0.3">
      <c r="A22">
        <v>13</v>
      </c>
      <c r="B22" s="5" t="str">
        <f>IF($A$9="Alimentation, boissons et tabacs",VLOOKUP(VLOOKUP($A22,OUTIL!$CH:$CM,B$1,FALSE),REF!$K:$L,2,FALSE),IF($A$9="Demi produits",VLOOKUP(VLOOKUP($A22,OUTIL!$CQ:$CV,B$1,FALSE),REF!$N:$O,2,FALSE),IF($A$9="Energie  et  lubrifiants",VLOOKUP(VLOOKUP($A22,OUTIL!$CY:$DD,B$1,FALSE),REF!$Z:$AA,2,FALSE),IF($A$9="Or industriel",VLOOKUP(VLOOKUP($A22,OUTIL!$DG:$DL,B$1,FALSE),REF!$AC:$AD,2,FALSE),IF($A$9="Produits bruts d'origine animale et vegetale",VLOOKUP(VLOOKUP($A22,OUTIL!$DO:$DT,B$1,FALSE),REF!$Q:$R,2,FALSE),IF($A$9="Produits bruts d'origine minerale",VLOOKUP(VLOOKUP($A22,OUTIL!$DW:$EB,B$1,FALSE),REF!$AF:$AG,2,FALSE),IF($A$9="Produits finis de consommation",VLOOKUP(VLOOKUP($A22,OUTIL!$EE:$EJ,B$1,FALSE),REF!$T:$U,2,FALSE),IF($A$9="Produits finis d'equipement agricole",VLOOKUP(VLOOKUP($A22,OUTIL!$EM:$ER,B$1,FALSE),REF!$AI:$AJ,2,FALSE),IF($A$9="Produits finis d'equipement industriel",VLOOKUP(VLOOKUP($A22,OUTIL!$EU:$EZ,B$1,FALSE),REF!$W:$X,2,FALSE),"Ahmadovitch")))))))))</f>
        <v>Thé</v>
      </c>
      <c r="C22" s="5">
        <f>ROUND(IF($A$9="Alimentation, boissons et tabacs",VLOOKUP($A22,OUTIL!$CH:$CM,C$1,FALSE),IF($A$9="Demi produits",VLOOKUP($A22,OUTIL!$CQ:$CV,C$1,FALSE),IF($A$9="Energie  et  lubrifiants",VLOOKUP($A22,OUTIL!$CY:$DD,C$1,FALSE),IF($A$9="Or industriel",VLOOKUP($A22,OUTIL!$DG:$DL,C$1,FALSE),IF($A$9="Produits bruts d'origine animale et vegetale",VLOOKUP($A22,OUTIL!$DO:$DT,C$1,FALSE),IF($A$9="Produits bruts d'origine minerale",VLOOKUP($A22,OUTIL!$DW:$EB,C$1,FALSE),IF($A$9="Produits finis de consommation",VLOOKUP($A22,OUTIL!$EE:$EJ,C$1,FALSE),IF($A$9="Produits finis d'equipement agricole",VLOOKUP($A22,OUTIL!$EM:$ER,C$1,FALSE),IF($A$9="Produits finis d'equipement industriel",VLOOKUP($A22,OUTIL!$EU:$EZ,C$1,FALSE),"Ahmadovitch")))))))))/1000,0)</f>
        <v>24429</v>
      </c>
      <c r="D22" s="5">
        <f>ROUND(IF($A$9="Alimentation, boissons et tabacs",VLOOKUP($A22,OUTIL!$CH:$CM,D$1,FALSE),IF($A$9="Demi produits",VLOOKUP($A22,OUTIL!$CQ:$CV,D$1,FALSE),IF($A$9="Energie  et  lubrifiants",VLOOKUP($A22,OUTIL!$CY:$DD,D$1,FALSE),IF($A$9="Or industriel",VLOOKUP($A22,OUTIL!$DG:$DL,D$1,FALSE),IF($A$9="Produits bruts d'origine animale et vegetale",VLOOKUP($A22,OUTIL!$DO:$DT,D$1,FALSE),IF($A$9="Produits bruts d'origine minerale",VLOOKUP($A22,OUTIL!$DW:$EB,D$1,FALSE),IF($A$9="Produits finis de consommation",VLOOKUP($A22,OUTIL!$EE:$EJ,D$1,FALSE),IF($A$9="Produits finis d'equipement agricole",VLOOKUP($A22,OUTIL!$EM:$ER,D$1,FALSE),IF($A$9="Produits finis d'equipement industriel",VLOOKUP($A22,OUTIL!$EU:$EZ,D$1,FALSE),"Ahmadovitch")))))))))/1000,0)</f>
        <v>724366</v>
      </c>
      <c r="E22" s="5">
        <f>ROUND(IF($A$9="Alimentation, boissons et tabacs",VLOOKUP($A22,OUTIL!$CH:$CM,E$1,FALSE),IF($A$9="Demi produits",VLOOKUP($A22,OUTIL!$CQ:$CV,E$1,FALSE),IF($A$9="Energie  et  lubrifiants",VLOOKUP($A22,OUTIL!$CY:$DD,E$1,FALSE),IF($A$9="Or industriel",VLOOKUP($A22,OUTIL!$DG:$DL,E$1,FALSE),IF($A$9="Produits bruts d'origine animale et vegetale",VLOOKUP($A22,OUTIL!$DO:$DT,E$1,FALSE),IF($A$9="Produits bruts d'origine minerale",VLOOKUP($A22,OUTIL!$DW:$EB,E$1,FALSE),IF($A$9="Produits finis de consommation",VLOOKUP($A22,OUTIL!$EE:$EJ,E$1,FALSE),IF($A$9="Produits finis d'equipement agricole",VLOOKUP($A22,OUTIL!$EM:$ER,E$1,FALSE),IF($A$9="Produits finis d'equipement industriel",VLOOKUP($A22,OUTIL!$EU:$EZ,E$1,FALSE),"Ahmadovitch")))))))))/1000,0)</f>
        <v>29371</v>
      </c>
      <c r="F22" s="5">
        <f>ROUND(IF($A$9="Alimentation, boissons et tabacs",VLOOKUP($A22,OUTIL!$CH:$CM,F$1,FALSE),IF($A$9="Demi produits",VLOOKUP($A22,OUTIL!$CQ:$CV,F$1,FALSE),IF($A$9="Energie  et  lubrifiants",VLOOKUP($A22,OUTIL!$CY:$DD,F$1,FALSE),IF($A$9="Or industriel",VLOOKUP($A22,OUTIL!$DG:$DL,F$1,FALSE),IF($A$9="Produits bruts d'origine animale et vegetale",VLOOKUP($A22,OUTIL!$DO:$DT,F$1,FALSE),IF($A$9="Produits bruts d'origine minerale",VLOOKUP($A22,OUTIL!$DW:$EB,F$1,FALSE),IF($A$9="Produits finis de consommation",VLOOKUP($A22,OUTIL!$EE:$EJ,F$1,FALSE),IF($A$9="Produits finis d'equipement agricole",VLOOKUP($A22,OUTIL!$EM:$ER,F$1,FALSE),IF($A$9="Produits finis d'equipement industriel",VLOOKUP($A22,OUTIL!$EU:$EZ,F$1,FALSE),"Ahmadovitch")))))))))/1000,0)</f>
        <v>892626</v>
      </c>
    </row>
    <row r="23" spans="1:6" ht="16.5" x14ac:dyDescent="0.3">
      <c r="A23">
        <v>14</v>
      </c>
      <c r="B23" s="5" t="str">
        <f>IF($A$9="Alimentation, boissons et tabacs",VLOOKUP(VLOOKUP($A23,OUTIL!$CH:$CM,B$1,FALSE),REF!$K:$L,2,FALSE),IF($A$9="Demi produits",VLOOKUP(VLOOKUP($A23,OUTIL!$CQ:$CV,B$1,FALSE),REF!$N:$O,2,FALSE),IF($A$9="Energie  et  lubrifiants",VLOOKUP(VLOOKUP($A23,OUTIL!$CY:$DD,B$1,FALSE),REF!$Z:$AA,2,FALSE),IF($A$9="Or industriel",VLOOKUP(VLOOKUP($A23,OUTIL!$DG:$DL,B$1,FALSE),REF!$AC:$AD,2,FALSE),IF($A$9="Produits bruts d'origine animale et vegetale",VLOOKUP(VLOOKUP($A23,OUTIL!$DO:$DT,B$1,FALSE),REF!$Q:$R,2,FALSE),IF($A$9="Produits bruts d'origine minerale",VLOOKUP(VLOOKUP($A23,OUTIL!$DW:$EB,B$1,FALSE),REF!$AF:$AG,2,FALSE),IF($A$9="Produits finis de consommation",VLOOKUP(VLOOKUP($A23,OUTIL!$EE:$EJ,B$1,FALSE),REF!$T:$U,2,FALSE),IF($A$9="Produits finis d'equipement agricole",VLOOKUP(VLOOKUP($A23,OUTIL!$EM:$ER,B$1,FALSE),REF!$AI:$AJ,2,FALSE),IF($A$9="Produits finis d'equipement industriel",VLOOKUP(VLOOKUP($A23,OUTIL!$EU:$EZ,B$1,FALSE),REF!$W:$X,2,FALSE),"Ahmadovitch")))))))))</f>
        <v>Fromage</v>
      </c>
      <c r="C23" s="5">
        <f>ROUND(IF($A$9="Alimentation, boissons et tabacs",VLOOKUP($A23,OUTIL!$CH:$CM,C$1,FALSE),IF($A$9="Demi produits",VLOOKUP($A23,OUTIL!$CQ:$CV,C$1,FALSE),IF($A$9="Energie  et  lubrifiants",VLOOKUP($A23,OUTIL!$CY:$DD,C$1,FALSE),IF($A$9="Or industriel",VLOOKUP($A23,OUTIL!$DG:$DL,C$1,FALSE),IF($A$9="Produits bruts d'origine animale et vegetale",VLOOKUP($A23,OUTIL!$DO:$DT,C$1,FALSE),IF($A$9="Produits bruts d'origine minerale",VLOOKUP($A23,OUTIL!$DW:$EB,C$1,FALSE),IF($A$9="Produits finis de consommation",VLOOKUP($A23,OUTIL!$EE:$EJ,C$1,FALSE),IF($A$9="Produits finis d'equipement agricole",VLOOKUP($A23,OUTIL!$EM:$ER,C$1,FALSE),IF($A$9="Produits finis d'equipement industriel",VLOOKUP($A23,OUTIL!$EU:$EZ,C$1,FALSE),"Ahmadovitch")))))))))/1000,0)</f>
        <v>11528</v>
      </c>
      <c r="D23" s="5">
        <f>ROUND(IF($A$9="Alimentation, boissons et tabacs",VLOOKUP($A23,OUTIL!$CH:$CM,D$1,FALSE),IF($A$9="Demi produits",VLOOKUP($A23,OUTIL!$CQ:$CV,D$1,FALSE),IF($A$9="Energie  et  lubrifiants",VLOOKUP($A23,OUTIL!$CY:$DD,D$1,FALSE),IF($A$9="Or industriel",VLOOKUP($A23,OUTIL!$DG:$DL,D$1,FALSE),IF($A$9="Produits bruts d'origine animale et vegetale",VLOOKUP($A23,OUTIL!$DO:$DT,D$1,FALSE),IF($A$9="Produits bruts d'origine minerale",VLOOKUP($A23,OUTIL!$DW:$EB,D$1,FALSE),IF($A$9="Produits finis de consommation",VLOOKUP($A23,OUTIL!$EE:$EJ,D$1,FALSE),IF($A$9="Produits finis d'equipement agricole",VLOOKUP($A23,OUTIL!$EM:$ER,D$1,FALSE),IF($A$9="Produits finis d'equipement industriel",VLOOKUP($A23,OUTIL!$EU:$EZ,D$1,FALSE),"Ahmadovitch")))))))))/1000,0)</f>
        <v>696345</v>
      </c>
      <c r="E23" s="5">
        <f>ROUND(IF($A$9="Alimentation, boissons et tabacs",VLOOKUP($A23,OUTIL!$CH:$CM,E$1,FALSE),IF($A$9="Demi produits",VLOOKUP($A23,OUTIL!$CQ:$CV,E$1,FALSE),IF($A$9="Energie  et  lubrifiants",VLOOKUP($A23,OUTIL!$CY:$DD,E$1,FALSE),IF($A$9="Or industriel",VLOOKUP($A23,OUTIL!$DG:$DL,E$1,FALSE),IF($A$9="Produits bruts d'origine animale et vegetale",VLOOKUP($A23,OUTIL!$DO:$DT,E$1,FALSE),IF($A$9="Produits bruts d'origine minerale",VLOOKUP($A23,OUTIL!$DW:$EB,E$1,FALSE),IF($A$9="Produits finis de consommation",VLOOKUP($A23,OUTIL!$EE:$EJ,E$1,FALSE),IF($A$9="Produits finis d'equipement agricole",VLOOKUP($A23,OUTIL!$EM:$ER,E$1,FALSE),IF($A$9="Produits finis d'equipement industriel",VLOOKUP($A23,OUTIL!$EU:$EZ,E$1,FALSE),"Ahmadovitch")))))))))/1000,0)</f>
        <v>10680</v>
      </c>
      <c r="F23" s="5">
        <f>ROUND(IF($A$9="Alimentation, boissons et tabacs",VLOOKUP($A23,OUTIL!$CH:$CM,F$1,FALSE),IF($A$9="Demi produits",VLOOKUP($A23,OUTIL!$CQ:$CV,F$1,FALSE),IF($A$9="Energie  et  lubrifiants",VLOOKUP($A23,OUTIL!$CY:$DD,F$1,FALSE),IF($A$9="Or industriel",VLOOKUP($A23,OUTIL!$DG:$DL,F$1,FALSE),IF($A$9="Produits bruts d'origine animale et vegetale",VLOOKUP($A23,OUTIL!$DO:$DT,F$1,FALSE),IF($A$9="Produits bruts d'origine minerale",VLOOKUP($A23,OUTIL!$DW:$EB,F$1,FALSE),IF($A$9="Produits finis de consommation",VLOOKUP($A23,OUTIL!$EE:$EJ,F$1,FALSE),IF($A$9="Produits finis d'equipement agricole",VLOOKUP($A23,OUTIL!$EM:$ER,F$1,FALSE),IF($A$9="Produits finis d'equipement industriel",VLOOKUP($A23,OUTIL!$EU:$EZ,F$1,FALSE),"Ahmadovitch")))))))))/1000,0)</f>
        <v>652431</v>
      </c>
    </row>
    <row r="24" spans="1:6" ht="16.5" x14ac:dyDescent="0.3">
      <c r="A24">
        <v>15</v>
      </c>
      <c r="B24" s="5" t="str">
        <f>IF($A$9="Alimentation, boissons et tabacs",VLOOKUP(VLOOKUP($A24,OUTIL!$CH:$CM,B$1,FALSE),REF!$K:$L,2,FALSE),IF($A$9="Demi produits",VLOOKUP(VLOOKUP($A24,OUTIL!$CQ:$CV,B$1,FALSE),REF!$N:$O,2,FALSE),IF($A$9="Energie  et  lubrifiants",VLOOKUP(VLOOKUP($A24,OUTIL!$CY:$DD,B$1,FALSE),REF!$Z:$AA,2,FALSE),IF($A$9="Or industriel",VLOOKUP(VLOOKUP($A24,OUTIL!$DG:$DL,B$1,FALSE),REF!$AC:$AD,2,FALSE),IF($A$9="Produits bruts d'origine animale et vegetale",VLOOKUP(VLOOKUP($A24,OUTIL!$DO:$DT,B$1,FALSE),REF!$Q:$R,2,FALSE),IF($A$9="Produits bruts d'origine minerale",VLOOKUP(VLOOKUP($A24,OUTIL!$DW:$EB,B$1,FALSE),REF!$AF:$AG,2,FALSE),IF($A$9="Produits finis de consommation",VLOOKUP(VLOOKUP($A24,OUTIL!$EE:$EJ,B$1,FALSE),REF!$T:$U,2,FALSE),IF($A$9="Produits finis d'equipement agricole",VLOOKUP(VLOOKUP($A24,OUTIL!$EM:$ER,B$1,FALSE),REF!$AI:$AJ,2,FALSE),IF($A$9="Produits finis d'equipement industriel",VLOOKUP(VLOOKUP($A24,OUTIL!$EU:$EZ,B$1,FALSE),REF!$W:$X,2,FALSE),"Ahmadovitch")))))))))</f>
        <v>Crustacés, mollusques et coquillages</v>
      </c>
      <c r="C24" s="5">
        <f>ROUND(IF($A$9="Alimentation, boissons et tabacs",VLOOKUP($A24,OUTIL!$CH:$CM,C$1,FALSE),IF($A$9="Demi produits",VLOOKUP($A24,OUTIL!$CQ:$CV,C$1,FALSE),IF($A$9="Energie  et  lubrifiants",VLOOKUP($A24,OUTIL!$CY:$DD,C$1,FALSE),IF($A$9="Or industriel",VLOOKUP($A24,OUTIL!$DG:$DL,C$1,FALSE),IF($A$9="Produits bruts d'origine animale et vegetale",VLOOKUP($A24,OUTIL!$DO:$DT,C$1,FALSE),IF($A$9="Produits bruts d'origine minerale",VLOOKUP($A24,OUTIL!$DW:$EB,C$1,FALSE),IF($A$9="Produits finis de consommation",VLOOKUP($A24,OUTIL!$EE:$EJ,C$1,FALSE),IF($A$9="Produits finis d'equipement agricole",VLOOKUP($A24,OUTIL!$EM:$ER,C$1,FALSE),IF($A$9="Produits finis d'equipement industriel",VLOOKUP($A24,OUTIL!$EU:$EZ,C$1,FALSE),"Ahmadovitch")))))))))/1000,0)</f>
        <v>19284</v>
      </c>
      <c r="D24" s="5">
        <f>ROUND(IF($A$9="Alimentation, boissons et tabacs",VLOOKUP($A24,OUTIL!$CH:$CM,D$1,FALSE),IF($A$9="Demi produits",VLOOKUP($A24,OUTIL!$CQ:$CV,D$1,FALSE),IF($A$9="Energie  et  lubrifiants",VLOOKUP($A24,OUTIL!$CY:$DD,D$1,FALSE),IF($A$9="Or industriel",VLOOKUP($A24,OUTIL!$DG:$DL,D$1,FALSE),IF($A$9="Produits bruts d'origine animale et vegetale",VLOOKUP($A24,OUTIL!$DO:$DT,D$1,FALSE),IF($A$9="Produits bruts d'origine minerale",VLOOKUP($A24,OUTIL!$DW:$EB,D$1,FALSE),IF($A$9="Produits finis de consommation",VLOOKUP($A24,OUTIL!$EE:$EJ,D$1,FALSE),IF($A$9="Produits finis d'equipement agricole",VLOOKUP($A24,OUTIL!$EM:$ER,D$1,FALSE),IF($A$9="Produits finis d'equipement industriel",VLOOKUP($A24,OUTIL!$EU:$EZ,D$1,FALSE),"Ahmadovitch")))))))))/1000,0)</f>
        <v>665819</v>
      </c>
      <c r="E24" s="5">
        <f>ROUND(IF($A$9="Alimentation, boissons et tabacs",VLOOKUP($A24,OUTIL!$CH:$CM,E$1,FALSE),IF($A$9="Demi produits",VLOOKUP($A24,OUTIL!$CQ:$CV,E$1,FALSE),IF($A$9="Energie  et  lubrifiants",VLOOKUP($A24,OUTIL!$CY:$DD,E$1,FALSE),IF($A$9="Or industriel",VLOOKUP($A24,OUTIL!$DG:$DL,E$1,FALSE),IF($A$9="Produits bruts d'origine animale et vegetale",VLOOKUP($A24,OUTIL!$DO:$DT,E$1,FALSE),IF($A$9="Produits bruts d'origine minerale",VLOOKUP($A24,OUTIL!$DW:$EB,E$1,FALSE),IF($A$9="Produits finis de consommation",VLOOKUP($A24,OUTIL!$EE:$EJ,E$1,FALSE),IF($A$9="Produits finis d'equipement agricole",VLOOKUP($A24,OUTIL!$EM:$ER,E$1,FALSE),IF($A$9="Produits finis d'equipement industriel",VLOOKUP($A24,OUTIL!$EU:$EZ,E$1,FALSE),"Ahmadovitch")))))))))/1000,0)</f>
        <v>18120</v>
      </c>
      <c r="F24" s="5">
        <f>ROUND(IF($A$9="Alimentation, boissons et tabacs",VLOOKUP($A24,OUTIL!$CH:$CM,F$1,FALSE),IF($A$9="Demi produits",VLOOKUP($A24,OUTIL!$CQ:$CV,F$1,FALSE),IF($A$9="Energie  et  lubrifiants",VLOOKUP($A24,OUTIL!$CY:$DD,F$1,FALSE),IF($A$9="Or industriel",VLOOKUP($A24,OUTIL!$DG:$DL,F$1,FALSE),IF($A$9="Produits bruts d'origine animale et vegetale",VLOOKUP($A24,OUTIL!$DO:$DT,F$1,FALSE),IF($A$9="Produits bruts d'origine minerale",VLOOKUP($A24,OUTIL!$DW:$EB,F$1,FALSE),IF($A$9="Produits finis de consommation",VLOOKUP($A24,OUTIL!$EE:$EJ,F$1,FALSE),IF($A$9="Produits finis d'equipement agricole",VLOOKUP($A24,OUTIL!$EM:$ER,F$1,FALSE),IF($A$9="Produits finis d'equipement industriel",VLOOKUP($A24,OUTIL!$EU:$EZ,F$1,FALSE),"Ahmadovitch")))))))))/1000,0)</f>
        <v>613048</v>
      </c>
    </row>
    <row r="25" spans="1:6" ht="16.5" x14ac:dyDescent="0.3">
      <c r="A25">
        <v>16</v>
      </c>
      <c r="B25" s="5" t="str">
        <f>IF($A$9="Alimentation, boissons et tabacs",VLOOKUP(VLOOKUP($A25,OUTIL!$CH:$CM,B$1,FALSE),REF!$K:$L,2,FALSE),IF($A$9="Demi produits",VLOOKUP(VLOOKUP($A25,OUTIL!$CQ:$CV,B$1,FALSE),REF!$N:$O,2,FALSE),IF($A$9="Energie  et  lubrifiants",VLOOKUP(VLOOKUP($A25,OUTIL!$CY:$DD,B$1,FALSE),REF!$Z:$AA,2,FALSE),IF($A$9="Or industriel",VLOOKUP(VLOOKUP($A25,OUTIL!$DG:$DL,B$1,FALSE),REF!$AC:$AD,2,FALSE),IF($A$9="Produits bruts d'origine animale et vegetale",VLOOKUP(VLOOKUP($A25,OUTIL!$DO:$DT,B$1,FALSE),REF!$Q:$R,2,FALSE),IF($A$9="Produits bruts d'origine minerale",VLOOKUP(VLOOKUP($A25,OUTIL!$DW:$EB,B$1,FALSE),REF!$AF:$AG,2,FALSE),IF($A$9="Produits finis de consommation",VLOOKUP(VLOOKUP($A25,OUTIL!$EE:$EJ,B$1,FALSE),REF!$T:$U,2,FALSE),IF($A$9="Produits finis d'equipement agricole",VLOOKUP(VLOOKUP($A25,OUTIL!$EM:$ER,B$1,FALSE),REF!$AI:$AJ,2,FALSE),IF($A$9="Produits finis d'equipement industriel",VLOOKUP(VLOOKUP($A25,OUTIL!$EU:$EZ,B$1,FALSE),REF!$W:$X,2,FALSE),"Ahmadovitch")))))))))</f>
        <v>Cacao et preparations à base de cacao</v>
      </c>
      <c r="C25" s="5">
        <f>ROUND(IF($A$9="Alimentation, boissons et tabacs",VLOOKUP($A25,OUTIL!$CH:$CM,C$1,FALSE),IF($A$9="Demi produits",VLOOKUP($A25,OUTIL!$CQ:$CV,C$1,FALSE),IF($A$9="Energie  et  lubrifiants",VLOOKUP($A25,OUTIL!$CY:$DD,C$1,FALSE),IF($A$9="Or industriel",VLOOKUP($A25,OUTIL!$DG:$DL,C$1,FALSE),IF($A$9="Produits bruts d'origine animale et vegetale",VLOOKUP($A25,OUTIL!$DO:$DT,C$1,FALSE),IF($A$9="Produits bruts d'origine minerale",VLOOKUP($A25,OUTIL!$DW:$EB,C$1,FALSE),IF($A$9="Produits finis de consommation",VLOOKUP($A25,OUTIL!$EE:$EJ,C$1,FALSE),IF($A$9="Produits finis d'equipement agricole",VLOOKUP($A25,OUTIL!$EM:$ER,C$1,FALSE),IF($A$9="Produits finis d'equipement industriel",VLOOKUP($A25,OUTIL!$EU:$EZ,C$1,FALSE),"Ahmadovitch")))))))))/1000,0)</f>
        <v>10360</v>
      </c>
      <c r="D25" s="5">
        <f>ROUND(IF($A$9="Alimentation, boissons et tabacs",VLOOKUP($A25,OUTIL!$CH:$CM,D$1,FALSE),IF($A$9="Demi produits",VLOOKUP($A25,OUTIL!$CQ:$CV,D$1,FALSE),IF($A$9="Energie  et  lubrifiants",VLOOKUP($A25,OUTIL!$CY:$DD,D$1,FALSE),IF($A$9="Or industriel",VLOOKUP($A25,OUTIL!$DG:$DL,D$1,FALSE),IF($A$9="Produits bruts d'origine animale et vegetale",VLOOKUP($A25,OUTIL!$DO:$DT,D$1,FALSE),IF($A$9="Produits bruts d'origine minerale",VLOOKUP($A25,OUTIL!$DW:$EB,D$1,FALSE),IF($A$9="Produits finis de consommation",VLOOKUP($A25,OUTIL!$EE:$EJ,D$1,FALSE),IF($A$9="Produits finis d'equipement agricole",VLOOKUP($A25,OUTIL!$EM:$ER,D$1,FALSE),IF($A$9="Produits finis d'equipement industriel",VLOOKUP($A25,OUTIL!$EU:$EZ,D$1,FALSE),"Ahmadovitch")))))))))/1000,0)</f>
        <v>639624</v>
      </c>
      <c r="E25" s="5">
        <f>ROUND(IF($A$9="Alimentation, boissons et tabacs",VLOOKUP($A25,OUTIL!$CH:$CM,E$1,FALSE),IF($A$9="Demi produits",VLOOKUP($A25,OUTIL!$CQ:$CV,E$1,FALSE),IF($A$9="Energie  et  lubrifiants",VLOOKUP($A25,OUTIL!$CY:$DD,E$1,FALSE),IF($A$9="Or industriel",VLOOKUP($A25,OUTIL!$DG:$DL,E$1,FALSE),IF($A$9="Produits bruts d'origine animale et vegetale",VLOOKUP($A25,OUTIL!$DO:$DT,E$1,FALSE),IF($A$9="Produits bruts d'origine minerale",VLOOKUP($A25,OUTIL!$DW:$EB,E$1,FALSE),IF($A$9="Produits finis de consommation",VLOOKUP($A25,OUTIL!$EE:$EJ,E$1,FALSE),IF($A$9="Produits finis d'equipement agricole",VLOOKUP($A25,OUTIL!$EM:$ER,E$1,FALSE),IF($A$9="Produits finis d'equipement industriel",VLOOKUP($A25,OUTIL!$EU:$EZ,E$1,FALSE),"Ahmadovitch")))))))))/1000,0)</f>
        <v>10583</v>
      </c>
      <c r="F25" s="5">
        <f>ROUND(IF($A$9="Alimentation, boissons et tabacs",VLOOKUP($A25,OUTIL!$CH:$CM,F$1,FALSE),IF($A$9="Demi produits",VLOOKUP($A25,OUTIL!$CQ:$CV,F$1,FALSE),IF($A$9="Energie  et  lubrifiants",VLOOKUP($A25,OUTIL!$CY:$DD,F$1,FALSE),IF($A$9="Or industriel",VLOOKUP($A25,OUTIL!$DG:$DL,F$1,FALSE),IF($A$9="Produits bruts d'origine animale et vegetale",VLOOKUP($A25,OUTIL!$DO:$DT,F$1,FALSE),IF($A$9="Produits bruts d'origine minerale",VLOOKUP($A25,OUTIL!$DW:$EB,F$1,FALSE),IF($A$9="Produits finis de consommation",VLOOKUP($A25,OUTIL!$EE:$EJ,F$1,FALSE),IF($A$9="Produits finis d'equipement agricole",VLOOKUP($A25,OUTIL!$EM:$ER,F$1,FALSE),IF($A$9="Produits finis d'equipement industriel",VLOOKUP($A25,OUTIL!$EU:$EZ,F$1,FALSE),"Ahmadovitch")))))))))/1000,0)</f>
        <v>621154</v>
      </c>
    </row>
    <row r="26" spans="1:6" ht="16.5" x14ac:dyDescent="0.3">
      <c r="A26">
        <v>17</v>
      </c>
      <c r="B26" s="5" t="str">
        <f>IF($A$9="Alimentation, boissons et tabacs",VLOOKUP(VLOOKUP($A26,OUTIL!$CH:$CM,B$1,FALSE),REF!$K:$L,2,FALSE),IF($A$9="Demi produits",VLOOKUP(VLOOKUP($A26,OUTIL!$CQ:$CV,B$1,FALSE),REF!$N:$O,2,FALSE),IF($A$9="Energie  et  lubrifiants",VLOOKUP(VLOOKUP($A26,OUTIL!$CY:$DD,B$1,FALSE),REF!$Z:$AA,2,FALSE),IF($A$9="Or industriel",VLOOKUP(VLOOKUP($A26,OUTIL!$DG:$DL,B$1,FALSE),REF!$AC:$AD,2,FALSE),IF($A$9="Produits bruts d'origine animale et vegetale",VLOOKUP(VLOOKUP($A26,OUTIL!$DO:$DT,B$1,FALSE),REF!$Q:$R,2,FALSE),IF($A$9="Produits bruts d'origine minerale",VLOOKUP(VLOOKUP($A26,OUTIL!$DW:$EB,B$1,FALSE),REF!$AF:$AG,2,FALSE),IF($A$9="Produits finis de consommation",VLOOKUP(VLOOKUP($A26,OUTIL!$EE:$EJ,B$1,FALSE),REF!$T:$U,2,FALSE),IF($A$9="Produits finis d'equipement agricole",VLOOKUP(VLOOKUP($A26,OUTIL!$EM:$ER,B$1,FALSE),REF!$AI:$AJ,2,FALSE),IF($A$9="Produits finis d'equipement industriel",VLOOKUP(VLOOKUP($A26,OUTIL!$EU:$EZ,B$1,FALSE),REF!$W:$X,2,FALSE),"Ahmadovitch")))))))))</f>
        <v>Préparations pour l'alimentation des animaux.</v>
      </c>
      <c r="C26" s="5">
        <f>ROUND(IF($A$9="Alimentation, boissons et tabacs",VLOOKUP($A26,OUTIL!$CH:$CM,C$1,FALSE),IF($A$9="Demi produits",VLOOKUP($A26,OUTIL!$CQ:$CV,C$1,FALSE),IF($A$9="Energie  et  lubrifiants",VLOOKUP($A26,OUTIL!$CY:$DD,C$1,FALSE),IF($A$9="Or industriel",VLOOKUP($A26,OUTIL!$DG:$DL,C$1,FALSE),IF($A$9="Produits bruts d'origine animale et vegetale",VLOOKUP($A26,OUTIL!$DO:$DT,C$1,FALSE),IF($A$9="Produits bruts d'origine minerale",VLOOKUP($A26,OUTIL!$DW:$EB,C$1,FALSE),IF($A$9="Produits finis de consommation",VLOOKUP($A26,OUTIL!$EE:$EJ,C$1,FALSE),IF($A$9="Produits finis d'equipement agricole",VLOOKUP($A26,OUTIL!$EM:$ER,C$1,FALSE),IF($A$9="Produits finis d'equipement industriel",VLOOKUP($A26,OUTIL!$EU:$EZ,C$1,FALSE),"Ahmadovitch")))))))))/1000,0)</f>
        <v>82735</v>
      </c>
      <c r="D26" s="5">
        <f>ROUND(IF($A$9="Alimentation, boissons et tabacs",VLOOKUP($A26,OUTIL!$CH:$CM,D$1,FALSE),IF($A$9="Demi produits",VLOOKUP($A26,OUTIL!$CQ:$CV,D$1,FALSE),IF($A$9="Energie  et  lubrifiants",VLOOKUP($A26,OUTIL!$CY:$DD,D$1,FALSE),IF($A$9="Or industriel",VLOOKUP($A26,OUTIL!$DG:$DL,D$1,FALSE),IF($A$9="Produits bruts d'origine animale et vegetale",VLOOKUP($A26,OUTIL!$DO:$DT,D$1,FALSE),IF($A$9="Produits bruts d'origine minerale",VLOOKUP($A26,OUTIL!$DW:$EB,D$1,FALSE),IF($A$9="Produits finis de consommation",VLOOKUP($A26,OUTIL!$EE:$EJ,D$1,FALSE),IF($A$9="Produits finis d'equipement agricole",VLOOKUP($A26,OUTIL!$EM:$ER,D$1,FALSE),IF($A$9="Produits finis d'equipement industriel",VLOOKUP($A26,OUTIL!$EU:$EZ,D$1,FALSE),"Ahmadovitch")))))))))/1000,0)</f>
        <v>577934</v>
      </c>
      <c r="E26" s="5">
        <f>ROUND(IF($A$9="Alimentation, boissons et tabacs",VLOOKUP($A26,OUTIL!$CH:$CM,E$1,FALSE),IF($A$9="Demi produits",VLOOKUP($A26,OUTIL!$CQ:$CV,E$1,FALSE),IF($A$9="Energie  et  lubrifiants",VLOOKUP($A26,OUTIL!$CY:$DD,E$1,FALSE),IF($A$9="Or industriel",VLOOKUP($A26,OUTIL!$DG:$DL,E$1,FALSE),IF($A$9="Produits bruts d'origine animale et vegetale",VLOOKUP($A26,OUTIL!$DO:$DT,E$1,FALSE),IF($A$9="Produits bruts d'origine minerale",VLOOKUP($A26,OUTIL!$DW:$EB,E$1,FALSE),IF($A$9="Produits finis de consommation",VLOOKUP($A26,OUTIL!$EE:$EJ,E$1,FALSE),IF($A$9="Produits finis d'equipement agricole",VLOOKUP($A26,OUTIL!$EM:$ER,E$1,FALSE),IF($A$9="Produits finis d'equipement industriel",VLOOKUP($A26,OUTIL!$EU:$EZ,E$1,FALSE),"Ahmadovitch")))))))))/1000,0)</f>
        <v>92366</v>
      </c>
      <c r="F26" s="5">
        <f>ROUND(IF($A$9="Alimentation, boissons et tabacs",VLOOKUP($A26,OUTIL!$CH:$CM,F$1,FALSE),IF($A$9="Demi produits",VLOOKUP($A26,OUTIL!$CQ:$CV,F$1,FALSE),IF($A$9="Energie  et  lubrifiants",VLOOKUP($A26,OUTIL!$CY:$DD,F$1,FALSE),IF($A$9="Or industriel",VLOOKUP($A26,OUTIL!$DG:$DL,F$1,FALSE),IF($A$9="Produits bruts d'origine animale et vegetale",VLOOKUP($A26,OUTIL!$DO:$DT,F$1,FALSE),IF($A$9="Produits bruts d'origine minerale",VLOOKUP($A26,OUTIL!$DW:$EB,F$1,FALSE),IF($A$9="Produits finis de consommation",VLOOKUP($A26,OUTIL!$EE:$EJ,F$1,FALSE),IF($A$9="Produits finis d'equipement agricole",VLOOKUP($A26,OUTIL!$EM:$ER,F$1,FALSE),IF($A$9="Produits finis d'equipement industriel",VLOOKUP($A26,OUTIL!$EU:$EZ,F$1,FALSE),"Ahmadovitch")))))))))/1000,0)</f>
        <v>526282</v>
      </c>
    </row>
    <row r="27" spans="1:6" ht="16.5" x14ac:dyDescent="0.3">
      <c r="A27">
        <v>18</v>
      </c>
      <c r="B27" s="5" t="str">
        <f>IF($A$9="Alimentation, boissons et tabacs",VLOOKUP(VLOOKUP($A27,OUTIL!$CH:$CM,B$1,FALSE),REF!$K:$L,2,FALSE),IF($A$9="Demi produits",VLOOKUP(VLOOKUP($A27,OUTIL!$CQ:$CV,B$1,FALSE),REF!$N:$O,2,FALSE),IF($A$9="Energie  et  lubrifiants",VLOOKUP(VLOOKUP($A27,OUTIL!$CY:$DD,B$1,FALSE),REF!$Z:$AA,2,FALSE),IF($A$9="Or industriel",VLOOKUP(VLOOKUP($A27,OUTIL!$DG:$DL,B$1,FALSE),REF!$AC:$AD,2,FALSE),IF($A$9="Produits bruts d'origine animale et vegetale",VLOOKUP(VLOOKUP($A27,OUTIL!$DO:$DT,B$1,FALSE),REF!$Q:$R,2,FALSE),IF($A$9="Produits bruts d'origine minerale",VLOOKUP(VLOOKUP($A27,OUTIL!$DW:$EB,B$1,FALSE),REF!$AF:$AG,2,FALSE),IF($A$9="Produits finis de consommation",VLOOKUP(VLOOKUP($A27,OUTIL!$EE:$EJ,B$1,FALSE),REF!$T:$U,2,FALSE),IF($A$9="Produits finis d'equipement agricole",VLOOKUP(VLOOKUP($A27,OUTIL!$EM:$ER,B$1,FALSE),REF!$AI:$AJ,2,FALSE),IF($A$9="Produits finis d'equipement industriel",VLOOKUP(VLOOKUP($A27,OUTIL!$EU:$EZ,B$1,FALSE),REF!$W:$X,2,FALSE),"Ahmadovitch")))))))))</f>
        <v>Lait et produits de la laiterie autres que le beurre et le fromage</v>
      </c>
      <c r="C27" s="5">
        <f>ROUND(IF($A$9="Alimentation, boissons et tabacs",VLOOKUP($A27,OUTIL!$CH:$CM,C$1,FALSE),IF($A$9="Demi produits",VLOOKUP($A27,OUTIL!$CQ:$CV,C$1,FALSE),IF($A$9="Energie  et  lubrifiants",VLOOKUP($A27,OUTIL!$CY:$DD,C$1,FALSE),IF($A$9="Or industriel",VLOOKUP($A27,OUTIL!$DG:$DL,C$1,FALSE),IF($A$9="Produits bruts d'origine animale et vegetale",VLOOKUP($A27,OUTIL!$DO:$DT,C$1,FALSE),IF($A$9="Produits bruts d'origine minerale",VLOOKUP($A27,OUTIL!$DW:$EB,C$1,FALSE),IF($A$9="Produits finis de consommation",VLOOKUP($A27,OUTIL!$EE:$EJ,C$1,FALSE),IF($A$9="Produits finis d'equipement agricole",VLOOKUP($A27,OUTIL!$EM:$ER,C$1,FALSE),IF($A$9="Produits finis d'equipement industriel",VLOOKUP($A27,OUTIL!$EU:$EZ,C$1,FALSE),"Ahmadovitch")))))))))/1000,0)</f>
        <v>21777</v>
      </c>
      <c r="D27" s="5">
        <f>ROUND(IF($A$9="Alimentation, boissons et tabacs",VLOOKUP($A27,OUTIL!$CH:$CM,D$1,FALSE),IF($A$9="Demi produits",VLOOKUP($A27,OUTIL!$CQ:$CV,D$1,FALSE),IF($A$9="Energie  et  lubrifiants",VLOOKUP($A27,OUTIL!$CY:$DD,D$1,FALSE),IF($A$9="Or industriel",VLOOKUP($A27,OUTIL!$DG:$DL,D$1,FALSE),IF($A$9="Produits bruts d'origine animale et vegetale",VLOOKUP($A27,OUTIL!$DO:$DT,D$1,FALSE),IF($A$9="Produits bruts d'origine minerale",VLOOKUP($A27,OUTIL!$DW:$EB,D$1,FALSE),IF($A$9="Produits finis de consommation",VLOOKUP($A27,OUTIL!$EE:$EJ,D$1,FALSE),IF($A$9="Produits finis d'equipement agricole",VLOOKUP($A27,OUTIL!$EM:$ER,D$1,FALSE),IF($A$9="Produits finis d'equipement industriel",VLOOKUP($A27,OUTIL!$EU:$EZ,D$1,FALSE),"Ahmadovitch")))))))))/1000,0)</f>
        <v>553100</v>
      </c>
      <c r="E27" s="5">
        <f>ROUND(IF($A$9="Alimentation, boissons et tabacs",VLOOKUP($A27,OUTIL!$CH:$CM,E$1,FALSE),IF($A$9="Demi produits",VLOOKUP($A27,OUTIL!$CQ:$CV,E$1,FALSE),IF($A$9="Energie  et  lubrifiants",VLOOKUP($A27,OUTIL!$CY:$DD,E$1,FALSE),IF($A$9="Or industriel",VLOOKUP($A27,OUTIL!$DG:$DL,E$1,FALSE),IF($A$9="Produits bruts d'origine animale et vegetale",VLOOKUP($A27,OUTIL!$DO:$DT,E$1,FALSE),IF($A$9="Produits bruts d'origine minerale",VLOOKUP($A27,OUTIL!$DW:$EB,E$1,FALSE),IF($A$9="Produits finis de consommation",VLOOKUP($A27,OUTIL!$EE:$EJ,E$1,FALSE),IF($A$9="Produits finis d'equipement agricole",VLOOKUP($A27,OUTIL!$EM:$ER,E$1,FALSE),IF($A$9="Produits finis d'equipement industriel",VLOOKUP($A27,OUTIL!$EU:$EZ,E$1,FALSE),"Ahmadovitch")))))))))/1000,0)</f>
        <v>20203</v>
      </c>
      <c r="F27" s="5">
        <f>ROUND(IF($A$9="Alimentation, boissons et tabacs",VLOOKUP($A27,OUTIL!$CH:$CM,F$1,FALSE),IF($A$9="Demi produits",VLOOKUP($A27,OUTIL!$CQ:$CV,F$1,FALSE),IF($A$9="Energie  et  lubrifiants",VLOOKUP($A27,OUTIL!$CY:$DD,F$1,FALSE),IF($A$9="Or industriel",VLOOKUP($A27,OUTIL!$DG:$DL,F$1,FALSE),IF($A$9="Produits bruts d'origine animale et vegetale",VLOOKUP($A27,OUTIL!$DO:$DT,F$1,FALSE),IF($A$9="Produits bruts d'origine minerale",VLOOKUP($A27,OUTIL!$DW:$EB,F$1,FALSE),IF($A$9="Produits finis de consommation",VLOOKUP($A27,OUTIL!$EE:$EJ,F$1,FALSE),IF($A$9="Produits finis d'equipement agricole",VLOOKUP($A27,OUTIL!$EM:$ER,F$1,FALSE),IF($A$9="Produits finis d'equipement industriel",VLOOKUP($A27,OUTIL!$EU:$EZ,F$1,FALSE),"Ahmadovitch")))))))))/1000,0)</f>
        <v>492108</v>
      </c>
    </row>
    <row r="28" spans="1:6" ht="16.5" x14ac:dyDescent="0.3">
      <c r="A28">
        <v>19</v>
      </c>
      <c r="B28" s="5" t="str">
        <f>IF($A$9="Alimentation, boissons et tabacs",VLOOKUP(VLOOKUP($A28,OUTIL!$CH:$CM,B$1,FALSE),REF!$K:$L,2,FALSE),IF($A$9="Demi produits",VLOOKUP(VLOOKUP($A28,OUTIL!$CQ:$CV,B$1,FALSE),REF!$N:$O,2,FALSE),IF($A$9="Energie  et  lubrifiants",VLOOKUP(VLOOKUP($A28,OUTIL!$CY:$DD,B$1,FALSE),REF!$Z:$AA,2,FALSE),IF($A$9="Or industriel",VLOOKUP(VLOOKUP($A28,OUTIL!$DG:$DL,B$1,FALSE),REF!$AC:$AD,2,FALSE),IF($A$9="Produits bruts d'origine animale et vegetale",VLOOKUP(VLOOKUP($A28,OUTIL!$DO:$DT,B$1,FALSE),REF!$Q:$R,2,FALSE),IF($A$9="Produits bruts d'origine minerale",VLOOKUP(VLOOKUP($A28,OUTIL!$DW:$EB,B$1,FALSE),REF!$AF:$AG,2,FALSE),IF($A$9="Produits finis de consommation",VLOOKUP(VLOOKUP($A28,OUTIL!$EE:$EJ,B$1,FALSE),REF!$T:$U,2,FALSE),IF($A$9="Produits finis d'equipement agricole",VLOOKUP(VLOOKUP($A28,OUTIL!$EM:$ER,B$1,FALSE),REF!$AI:$AJ,2,FALSE),IF($A$9="Produits finis d'equipement industriel",VLOOKUP(VLOOKUP($A28,OUTIL!$EU:$EZ,B$1,FALSE),REF!$W:$X,2,FALSE),"Ahmadovitch")))))))))</f>
        <v>Légumes à cosse secs</v>
      </c>
      <c r="C28" s="5">
        <f>ROUND(IF($A$9="Alimentation, boissons et tabacs",VLOOKUP($A28,OUTIL!$CH:$CM,C$1,FALSE),IF($A$9="Demi produits",VLOOKUP($A28,OUTIL!$CQ:$CV,C$1,FALSE),IF($A$9="Energie  et  lubrifiants",VLOOKUP($A28,OUTIL!$CY:$DD,C$1,FALSE),IF($A$9="Or industriel",VLOOKUP($A28,OUTIL!$DG:$DL,C$1,FALSE),IF($A$9="Produits bruts d'origine animale et vegetale",VLOOKUP($A28,OUTIL!$DO:$DT,C$1,FALSE),IF($A$9="Produits bruts d'origine minerale",VLOOKUP($A28,OUTIL!$DW:$EB,C$1,FALSE),IF($A$9="Produits finis de consommation",VLOOKUP($A28,OUTIL!$EE:$EJ,C$1,FALSE),IF($A$9="Produits finis d'equipement agricole",VLOOKUP($A28,OUTIL!$EM:$ER,C$1,FALSE),IF($A$9="Produits finis d'equipement industriel",VLOOKUP($A28,OUTIL!$EU:$EZ,C$1,FALSE),"Ahmadovitch")))))))))/1000,0)</f>
        <v>73643</v>
      </c>
      <c r="D28" s="5">
        <f>ROUND(IF($A$9="Alimentation, boissons et tabacs",VLOOKUP($A28,OUTIL!$CH:$CM,D$1,FALSE),IF($A$9="Demi produits",VLOOKUP($A28,OUTIL!$CQ:$CV,D$1,FALSE),IF($A$9="Energie  et  lubrifiants",VLOOKUP($A28,OUTIL!$CY:$DD,D$1,FALSE),IF($A$9="Or industriel",VLOOKUP($A28,OUTIL!$DG:$DL,D$1,FALSE),IF($A$9="Produits bruts d'origine animale et vegetale",VLOOKUP($A28,OUTIL!$DO:$DT,D$1,FALSE),IF($A$9="Produits bruts d'origine minerale",VLOOKUP($A28,OUTIL!$DW:$EB,D$1,FALSE),IF($A$9="Produits finis de consommation",VLOOKUP($A28,OUTIL!$EE:$EJ,D$1,FALSE),IF($A$9="Produits finis d'equipement agricole",VLOOKUP($A28,OUTIL!$EM:$ER,D$1,FALSE),IF($A$9="Produits finis d'equipement industriel",VLOOKUP($A28,OUTIL!$EU:$EZ,D$1,FALSE),"Ahmadovitch")))))))))/1000,0)</f>
        <v>509052</v>
      </c>
      <c r="E28" s="5">
        <f>ROUND(IF($A$9="Alimentation, boissons et tabacs",VLOOKUP($A28,OUTIL!$CH:$CM,E$1,FALSE),IF($A$9="Demi produits",VLOOKUP($A28,OUTIL!$CQ:$CV,E$1,FALSE),IF($A$9="Energie  et  lubrifiants",VLOOKUP($A28,OUTIL!$CY:$DD,E$1,FALSE),IF($A$9="Or industriel",VLOOKUP($A28,OUTIL!$DG:$DL,E$1,FALSE),IF($A$9="Produits bruts d'origine animale et vegetale",VLOOKUP($A28,OUTIL!$DO:$DT,E$1,FALSE),IF($A$9="Produits bruts d'origine minerale",VLOOKUP($A28,OUTIL!$DW:$EB,E$1,FALSE),IF($A$9="Produits finis de consommation",VLOOKUP($A28,OUTIL!$EE:$EJ,E$1,FALSE),IF($A$9="Produits finis d'equipement agricole",VLOOKUP($A28,OUTIL!$EM:$ER,E$1,FALSE),IF($A$9="Produits finis d'equipement industriel",VLOOKUP($A28,OUTIL!$EU:$EZ,E$1,FALSE),"Ahmadovitch")))))))))/1000,0)</f>
        <v>62719</v>
      </c>
      <c r="F28" s="5">
        <f>ROUND(IF($A$9="Alimentation, boissons et tabacs",VLOOKUP($A28,OUTIL!$CH:$CM,F$1,FALSE),IF($A$9="Demi produits",VLOOKUP($A28,OUTIL!$CQ:$CV,F$1,FALSE),IF($A$9="Energie  et  lubrifiants",VLOOKUP($A28,OUTIL!$CY:$DD,F$1,FALSE),IF($A$9="Or industriel",VLOOKUP($A28,OUTIL!$DG:$DL,F$1,FALSE),IF($A$9="Produits bruts d'origine animale et vegetale",VLOOKUP($A28,OUTIL!$DO:$DT,F$1,FALSE),IF($A$9="Produits bruts d'origine minerale",VLOOKUP($A28,OUTIL!$DW:$EB,F$1,FALSE),IF($A$9="Produits finis de consommation",VLOOKUP($A28,OUTIL!$EE:$EJ,F$1,FALSE),IF($A$9="Produits finis d'equipement agricole",VLOOKUP($A28,OUTIL!$EM:$ER,F$1,FALSE),IF($A$9="Produits finis d'equipement industriel",VLOOKUP($A28,OUTIL!$EU:$EZ,F$1,FALSE),"Ahmadovitch")))))))))/1000,0)</f>
        <v>660313</v>
      </c>
    </row>
    <row r="29" spans="1:6" ht="16.5" x14ac:dyDescent="0.3">
      <c r="A29">
        <v>20</v>
      </c>
      <c r="B29" s="5" t="str">
        <f>IF($A$9="Alimentation, boissons et tabacs",VLOOKUP(VLOOKUP($A29,OUTIL!$CH:$CM,B$1,FALSE),REF!$K:$L,2,FALSE),IF($A$9="Demi produits",VLOOKUP(VLOOKUP($A29,OUTIL!$CQ:$CV,B$1,FALSE),REF!$N:$O,2,FALSE),IF($A$9="Energie  et  lubrifiants",VLOOKUP(VLOOKUP($A29,OUTIL!$CY:$DD,B$1,FALSE),REF!$Z:$AA,2,FALSE),IF($A$9="Or industriel",VLOOKUP(VLOOKUP($A29,OUTIL!$DG:$DL,B$1,FALSE),REF!$AC:$AD,2,FALSE),IF($A$9="Produits bruts d'origine animale et vegetale",VLOOKUP(VLOOKUP($A29,OUTIL!$DO:$DT,B$1,FALSE),REF!$Q:$R,2,FALSE),IF($A$9="Produits bruts d'origine minerale",VLOOKUP(VLOOKUP($A29,OUTIL!$DW:$EB,B$1,FALSE),REF!$AF:$AG,2,FALSE),IF($A$9="Produits finis de consommation",VLOOKUP(VLOOKUP($A29,OUTIL!$EE:$EJ,B$1,FALSE),REF!$T:$U,2,FALSE),IF($A$9="Produits finis d'equipement agricole",VLOOKUP(VLOOKUP($A29,OUTIL!$EM:$ER,B$1,FALSE),REF!$AI:$AJ,2,FALSE),IF($A$9="Produits finis d'equipement industriel",VLOOKUP(VLOOKUP($A29,OUTIL!$EU:$EZ,B$1,FALSE),REF!$W:$X,2,FALSE),"Ahmadovitch")))))))))</f>
        <v>Beurre</v>
      </c>
      <c r="C29" s="5">
        <f>ROUND(IF($A$9="Alimentation, boissons et tabacs",VLOOKUP($A29,OUTIL!$CH:$CM,C$1,FALSE),IF($A$9="Demi produits",VLOOKUP($A29,OUTIL!$CQ:$CV,C$1,FALSE),IF($A$9="Energie  et  lubrifiants",VLOOKUP($A29,OUTIL!$CY:$DD,C$1,FALSE),IF($A$9="Or industriel",VLOOKUP($A29,OUTIL!$DG:$DL,C$1,FALSE),IF($A$9="Produits bruts d'origine animale et vegetale",VLOOKUP($A29,OUTIL!$DO:$DT,C$1,FALSE),IF($A$9="Produits bruts d'origine minerale",VLOOKUP($A29,OUTIL!$DW:$EB,C$1,FALSE),IF($A$9="Produits finis de consommation",VLOOKUP($A29,OUTIL!$EE:$EJ,C$1,FALSE),IF($A$9="Produits finis d'equipement agricole",VLOOKUP($A29,OUTIL!$EM:$ER,C$1,FALSE),IF($A$9="Produits finis d'equipement industriel",VLOOKUP($A29,OUTIL!$EU:$EZ,C$1,FALSE),"Ahmadovitch")))))))))/1000,0)</f>
        <v>8663</v>
      </c>
      <c r="D29" s="5">
        <f>ROUND(IF($A$9="Alimentation, boissons et tabacs",VLOOKUP($A29,OUTIL!$CH:$CM,D$1,FALSE),IF($A$9="Demi produits",VLOOKUP($A29,OUTIL!$CQ:$CV,D$1,FALSE),IF($A$9="Energie  et  lubrifiants",VLOOKUP($A29,OUTIL!$CY:$DD,D$1,FALSE),IF($A$9="Or industriel",VLOOKUP($A29,OUTIL!$DG:$DL,D$1,FALSE),IF($A$9="Produits bruts d'origine animale et vegetale",VLOOKUP($A29,OUTIL!$DO:$DT,D$1,FALSE),IF($A$9="Produits bruts d'origine minerale",VLOOKUP($A29,OUTIL!$DW:$EB,D$1,FALSE),IF($A$9="Produits finis de consommation",VLOOKUP($A29,OUTIL!$EE:$EJ,D$1,FALSE),IF($A$9="Produits finis d'equipement agricole",VLOOKUP($A29,OUTIL!$EM:$ER,D$1,FALSE),IF($A$9="Produits finis d'equipement industriel",VLOOKUP($A29,OUTIL!$EU:$EZ,D$1,FALSE),"Ahmadovitch")))))))))/1000,0)</f>
        <v>485109</v>
      </c>
      <c r="E29" s="5">
        <f>ROUND(IF($A$9="Alimentation, boissons et tabacs",VLOOKUP($A29,OUTIL!$CH:$CM,E$1,FALSE),IF($A$9="Demi produits",VLOOKUP($A29,OUTIL!$CQ:$CV,E$1,FALSE),IF($A$9="Energie  et  lubrifiants",VLOOKUP($A29,OUTIL!$CY:$DD,E$1,FALSE),IF($A$9="Or industriel",VLOOKUP($A29,OUTIL!$DG:$DL,E$1,FALSE),IF($A$9="Produits bruts d'origine animale et vegetale",VLOOKUP($A29,OUTIL!$DO:$DT,E$1,FALSE),IF($A$9="Produits bruts d'origine minerale",VLOOKUP($A29,OUTIL!$DW:$EB,E$1,FALSE),IF($A$9="Produits finis de consommation",VLOOKUP($A29,OUTIL!$EE:$EJ,E$1,FALSE),IF($A$9="Produits finis d'equipement agricole",VLOOKUP($A29,OUTIL!$EM:$ER,E$1,FALSE),IF($A$9="Produits finis d'equipement industriel",VLOOKUP($A29,OUTIL!$EU:$EZ,E$1,FALSE),"Ahmadovitch")))))))))/1000,0)</f>
        <v>5948</v>
      </c>
      <c r="F29" s="5">
        <f>ROUND(IF($A$9="Alimentation, boissons et tabacs",VLOOKUP($A29,OUTIL!$CH:$CM,F$1,FALSE),IF($A$9="Demi produits",VLOOKUP($A29,OUTIL!$CQ:$CV,F$1,FALSE),IF($A$9="Energie  et  lubrifiants",VLOOKUP($A29,OUTIL!$CY:$DD,F$1,FALSE),IF($A$9="Or industriel",VLOOKUP($A29,OUTIL!$DG:$DL,F$1,FALSE),IF($A$9="Produits bruts d'origine animale et vegetale",VLOOKUP($A29,OUTIL!$DO:$DT,F$1,FALSE),IF($A$9="Produits bruts d'origine minerale",VLOOKUP($A29,OUTIL!$DW:$EB,F$1,FALSE),IF($A$9="Produits finis de consommation",VLOOKUP($A29,OUTIL!$EE:$EJ,F$1,FALSE),IF($A$9="Produits finis d'equipement agricole",VLOOKUP($A29,OUTIL!$EM:$ER,F$1,FALSE),IF($A$9="Produits finis d'equipement industriel",VLOOKUP($A29,OUTIL!$EU:$EZ,F$1,FALSE),"Ahmadovitch")))))))))/1000,0)</f>
        <v>396866</v>
      </c>
    </row>
    <row r="30" spans="1:6" ht="16.5" x14ac:dyDescent="0.3">
      <c r="A30">
        <v>21</v>
      </c>
      <c r="B30" s="5" t="str">
        <f>IF($A$9="Alimentation, boissons et tabacs",VLOOKUP(VLOOKUP($A30,OUTIL!$CH:$CM,B$1,FALSE),REF!$K:$L,2,FALSE),IF($A$9="Demi produits",VLOOKUP(VLOOKUP($A30,OUTIL!$CQ:$CV,B$1,FALSE),REF!$N:$O,2,FALSE),IF($A$9="Energie  et  lubrifiants",VLOOKUP(VLOOKUP($A30,OUTIL!$CY:$DD,B$1,FALSE),REF!$Z:$AA,2,FALSE),IF($A$9="Or industriel",VLOOKUP(VLOOKUP($A30,OUTIL!$DG:$DL,B$1,FALSE),REF!$AC:$AD,2,FALSE),IF($A$9="Produits bruts d'origine animale et vegetale",VLOOKUP(VLOOKUP($A30,OUTIL!$DO:$DT,B$1,FALSE),REF!$Q:$R,2,FALSE),IF($A$9="Produits bruts d'origine minerale",VLOOKUP(VLOOKUP($A30,OUTIL!$DW:$EB,B$1,FALSE),REF!$AF:$AG,2,FALSE),IF($A$9="Produits finis de consommation",VLOOKUP(VLOOKUP($A30,OUTIL!$EE:$EJ,B$1,FALSE),REF!$T:$U,2,FALSE),IF($A$9="Produits finis d'equipement agricole",VLOOKUP(VLOOKUP($A30,OUTIL!$EM:$ER,B$1,FALSE),REF!$AI:$AJ,2,FALSE),IF($A$9="Produits finis d'equipement industriel",VLOOKUP(VLOOKUP($A30,OUTIL!$EU:$EZ,B$1,FALSE),REF!$W:$X,2,FALSE),"Ahmadovitch")))))))))</f>
        <v>Bières; vins; vermouths; et autres boissons spiritueuses</v>
      </c>
      <c r="C30" s="5">
        <f>ROUND(IF($A$9="Alimentation, boissons et tabacs",VLOOKUP($A30,OUTIL!$CH:$CM,C$1,FALSE),IF($A$9="Demi produits",VLOOKUP($A30,OUTIL!$CQ:$CV,C$1,FALSE),IF($A$9="Energie  et  lubrifiants",VLOOKUP($A30,OUTIL!$CY:$DD,C$1,FALSE),IF($A$9="Or industriel",VLOOKUP($A30,OUTIL!$DG:$DL,C$1,FALSE),IF($A$9="Produits bruts d'origine animale et vegetale",VLOOKUP($A30,OUTIL!$DO:$DT,C$1,FALSE),IF($A$9="Produits bruts d'origine minerale",VLOOKUP($A30,OUTIL!$DW:$EB,C$1,FALSE),IF($A$9="Produits finis de consommation",VLOOKUP($A30,OUTIL!$EE:$EJ,C$1,FALSE),IF($A$9="Produits finis d'equipement agricole",VLOOKUP($A30,OUTIL!$EM:$ER,C$1,FALSE),IF($A$9="Produits finis d'equipement industriel",VLOOKUP($A30,OUTIL!$EU:$EZ,C$1,FALSE),"Ahmadovitch")))))))))/1000,0)</f>
        <v>23799</v>
      </c>
      <c r="D30" s="5">
        <f>ROUND(IF($A$9="Alimentation, boissons et tabacs",VLOOKUP($A30,OUTIL!$CH:$CM,D$1,FALSE),IF($A$9="Demi produits",VLOOKUP($A30,OUTIL!$CQ:$CV,D$1,FALSE),IF($A$9="Energie  et  lubrifiants",VLOOKUP($A30,OUTIL!$CY:$DD,D$1,FALSE),IF($A$9="Or industriel",VLOOKUP($A30,OUTIL!$DG:$DL,D$1,FALSE),IF($A$9="Produits bruts d'origine animale et vegetale",VLOOKUP($A30,OUTIL!$DO:$DT,D$1,FALSE),IF($A$9="Produits bruts d'origine minerale",VLOOKUP($A30,OUTIL!$DW:$EB,D$1,FALSE),IF($A$9="Produits finis de consommation",VLOOKUP($A30,OUTIL!$EE:$EJ,D$1,FALSE),IF($A$9="Produits finis d'equipement agricole",VLOOKUP($A30,OUTIL!$EM:$ER,D$1,FALSE),IF($A$9="Produits finis d'equipement industriel",VLOOKUP($A30,OUTIL!$EU:$EZ,D$1,FALSE),"Ahmadovitch")))))))))/1000,0)</f>
        <v>467943</v>
      </c>
      <c r="E30" s="5">
        <f>ROUND(IF($A$9="Alimentation, boissons et tabacs",VLOOKUP($A30,OUTIL!$CH:$CM,E$1,FALSE),IF($A$9="Demi produits",VLOOKUP($A30,OUTIL!$CQ:$CV,E$1,FALSE),IF($A$9="Energie  et  lubrifiants",VLOOKUP($A30,OUTIL!$CY:$DD,E$1,FALSE),IF($A$9="Or industriel",VLOOKUP($A30,OUTIL!$DG:$DL,E$1,FALSE),IF($A$9="Produits bruts d'origine animale et vegetale",VLOOKUP($A30,OUTIL!$DO:$DT,E$1,FALSE),IF($A$9="Produits bruts d'origine minerale",VLOOKUP($A30,OUTIL!$DW:$EB,E$1,FALSE),IF($A$9="Produits finis de consommation",VLOOKUP($A30,OUTIL!$EE:$EJ,E$1,FALSE),IF($A$9="Produits finis d'equipement agricole",VLOOKUP($A30,OUTIL!$EM:$ER,E$1,FALSE),IF($A$9="Produits finis d'equipement industriel",VLOOKUP($A30,OUTIL!$EU:$EZ,E$1,FALSE),"Ahmadovitch")))))))))/1000,0)</f>
        <v>15673</v>
      </c>
      <c r="F30" s="5">
        <f>ROUND(IF($A$9="Alimentation, boissons et tabacs",VLOOKUP($A30,OUTIL!$CH:$CM,F$1,FALSE),IF($A$9="Demi produits",VLOOKUP($A30,OUTIL!$CQ:$CV,F$1,FALSE),IF($A$9="Energie  et  lubrifiants",VLOOKUP($A30,OUTIL!$CY:$DD,F$1,FALSE),IF($A$9="Or industriel",VLOOKUP($A30,OUTIL!$DG:$DL,F$1,FALSE),IF($A$9="Produits bruts d'origine animale et vegetale",VLOOKUP($A30,OUTIL!$DO:$DT,F$1,FALSE),IF($A$9="Produits bruts d'origine minerale",VLOOKUP($A30,OUTIL!$DW:$EB,F$1,FALSE),IF($A$9="Produits finis de consommation",VLOOKUP($A30,OUTIL!$EE:$EJ,F$1,FALSE),IF($A$9="Produits finis d'equipement agricole",VLOOKUP($A30,OUTIL!$EM:$ER,F$1,FALSE),IF($A$9="Produits finis d'equipement industriel",VLOOKUP($A30,OUTIL!$EU:$EZ,F$1,FALSE),"Ahmadovitch")))))))))/1000,0)</f>
        <v>340075</v>
      </c>
    </row>
    <row r="31" spans="1:6" ht="16.5" x14ac:dyDescent="0.3">
      <c r="A31">
        <v>22</v>
      </c>
      <c r="B31" s="5" t="str">
        <f>IF($A$9="Alimentation, boissons et tabacs",VLOOKUP(VLOOKUP($A31,OUTIL!$CH:$CM,B$1,FALSE),REF!$K:$L,2,FALSE),IF($A$9="Demi produits",VLOOKUP(VLOOKUP($A31,OUTIL!$CQ:$CV,B$1,FALSE),REF!$N:$O,2,FALSE),IF($A$9="Energie  et  lubrifiants",VLOOKUP(VLOOKUP($A31,OUTIL!$CY:$DD,B$1,FALSE),REF!$Z:$AA,2,FALSE),IF($A$9="Or industriel",VLOOKUP(VLOOKUP($A31,OUTIL!$DG:$DL,B$1,FALSE),REF!$AC:$AD,2,FALSE),IF($A$9="Produits bruts d'origine animale et vegetale",VLOOKUP(VLOOKUP($A31,OUTIL!$DO:$DT,B$1,FALSE),REF!$Q:$R,2,FALSE),IF($A$9="Produits bruts d'origine minerale",VLOOKUP(VLOOKUP($A31,OUTIL!$DW:$EB,B$1,FALSE),REF!$AF:$AG,2,FALSE),IF($A$9="Produits finis de consommation",VLOOKUP(VLOOKUP($A31,OUTIL!$EE:$EJ,B$1,FALSE),REF!$T:$U,2,FALSE),IF($A$9="Produits finis d'equipement agricole",VLOOKUP(VLOOKUP($A31,OUTIL!$EM:$ER,B$1,FALSE),REF!$AI:$AJ,2,FALSE),IF($A$9="Produits finis d'equipement industriel",VLOOKUP(VLOOKUP($A31,OUTIL!$EU:$EZ,B$1,FALSE),REF!$W:$X,2,FALSE),"Ahmadovitch")))))))))</f>
        <v>Epices</v>
      </c>
      <c r="C31" s="5">
        <f>ROUND(IF($A$9="Alimentation, boissons et tabacs",VLOOKUP($A31,OUTIL!$CH:$CM,C$1,FALSE),IF($A$9="Demi produits",VLOOKUP($A31,OUTIL!$CQ:$CV,C$1,FALSE),IF($A$9="Energie  et  lubrifiants",VLOOKUP($A31,OUTIL!$CY:$DD,C$1,FALSE),IF($A$9="Or industriel",VLOOKUP($A31,OUTIL!$DG:$DL,C$1,FALSE),IF($A$9="Produits bruts d'origine animale et vegetale",VLOOKUP($A31,OUTIL!$DO:$DT,C$1,FALSE),IF($A$9="Produits bruts d'origine minerale",VLOOKUP($A31,OUTIL!$DW:$EB,C$1,FALSE),IF($A$9="Produits finis de consommation",VLOOKUP($A31,OUTIL!$EE:$EJ,C$1,FALSE),IF($A$9="Produits finis d'equipement agricole",VLOOKUP($A31,OUTIL!$EM:$ER,C$1,FALSE),IF($A$9="Produits finis d'equipement industriel",VLOOKUP($A31,OUTIL!$EU:$EZ,C$1,FALSE),"Ahmadovitch")))))))))/1000,0)</f>
        <v>14475</v>
      </c>
      <c r="D31" s="5">
        <f>ROUND(IF($A$9="Alimentation, boissons et tabacs",VLOOKUP($A31,OUTIL!$CH:$CM,D$1,FALSE),IF($A$9="Demi produits",VLOOKUP($A31,OUTIL!$CQ:$CV,D$1,FALSE),IF($A$9="Energie  et  lubrifiants",VLOOKUP($A31,OUTIL!$CY:$DD,D$1,FALSE),IF($A$9="Or industriel",VLOOKUP($A31,OUTIL!$DG:$DL,D$1,FALSE),IF($A$9="Produits bruts d'origine animale et vegetale",VLOOKUP($A31,OUTIL!$DO:$DT,D$1,FALSE),IF($A$9="Produits bruts d'origine minerale",VLOOKUP($A31,OUTIL!$DW:$EB,D$1,FALSE),IF($A$9="Produits finis de consommation",VLOOKUP($A31,OUTIL!$EE:$EJ,D$1,FALSE),IF($A$9="Produits finis d'equipement agricole",VLOOKUP($A31,OUTIL!$EM:$ER,D$1,FALSE),IF($A$9="Produits finis d'equipement industriel",VLOOKUP($A31,OUTIL!$EU:$EZ,D$1,FALSE),"Ahmadovitch")))))))))/1000,0)</f>
        <v>451925</v>
      </c>
      <c r="E31" s="5">
        <f>ROUND(IF($A$9="Alimentation, boissons et tabacs",VLOOKUP($A31,OUTIL!$CH:$CM,E$1,FALSE),IF($A$9="Demi produits",VLOOKUP($A31,OUTIL!$CQ:$CV,E$1,FALSE),IF($A$9="Energie  et  lubrifiants",VLOOKUP($A31,OUTIL!$CY:$DD,E$1,FALSE),IF($A$9="Or industriel",VLOOKUP($A31,OUTIL!$DG:$DL,E$1,FALSE),IF($A$9="Produits bruts d'origine animale et vegetale",VLOOKUP($A31,OUTIL!$DO:$DT,E$1,FALSE),IF($A$9="Produits bruts d'origine minerale",VLOOKUP($A31,OUTIL!$DW:$EB,E$1,FALSE),IF($A$9="Produits finis de consommation",VLOOKUP($A31,OUTIL!$EE:$EJ,E$1,FALSE),IF($A$9="Produits finis d'equipement agricole",VLOOKUP($A31,OUTIL!$EM:$ER,E$1,FALSE),IF($A$9="Produits finis d'equipement industriel",VLOOKUP($A31,OUTIL!$EU:$EZ,E$1,FALSE),"Ahmadovitch")))))))))/1000,0)</f>
        <v>17457</v>
      </c>
      <c r="F31" s="5">
        <f>ROUND(IF($A$9="Alimentation, boissons et tabacs",VLOOKUP($A31,OUTIL!$CH:$CM,F$1,FALSE),IF($A$9="Demi produits",VLOOKUP($A31,OUTIL!$CQ:$CV,F$1,FALSE),IF($A$9="Energie  et  lubrifiants",VLOOKUP($A31,OUTIL!$CY:$DD,F$1,FALSE),IF($A$9="Or industriel",VLOOKUP($A31,OUTIL!$DG:$DL,F$1,FALSE),IF($A$9="Produits bruts d'origine animale et vegetale",VLOOKUP($A31,OUTIL!$DO:$DT,F$1,FALSE),IF($A$9="Produits bruts d'origine minerale",VLOOKUP($A31,OUTIL!$DW:$EB,F$1,FALSE),IF($A$9="Produits finis de consommation",VLOOKUP($A31,OUTIL!$EE:$EJ,F$1,FALSE),IF($A$9="Produits finis d'equipement agricole",VLOOKUP($A31,OUTIL!$EM:$ER,F$1,FALSE),IF($A$9="Produits finis d'equipement industriel",VLOOKUP($A31,OUTIL!$EU:$EZ,F$1,FALSE),"Ahmadovitch")))))))))/1000,0)</f>
        <v>575162</v>
      </c>
    </row>
    <row r="32" spans="1:6" ht="16.5" x14ac:dyDescent="0.3">
      <c r="A32">
        <v>23</v>
      </c>
      <c r="B32" s="5" t="str">
        <f>IF($A$9="Alimentation, boissons et tabacs",VLOOKUP(VLOOKUP($A32,OUTIL!$CH:$CM,B$1,FALSE),REF!$K:$L,2,FALSE),IF($A$9="Demi produits",VLOOKUP(VLOOKUP($A32,OUTIL!$CQ:$CV,B$1,FALSE),REF!$N:$O,2,FALSE),IF($A$9="Energie  et  lubrifiants",VLOOKUP(VLOOKUP($A32,OUTIL!$CY:$DD,B$1,FALSE),REF!$Z:$AA,2,FALSE),IF($A$9="Or industriel",VLOOKUP(VLOOKUP($A32,OUTIL!$DG:$DL,B$1,FALSE),REF!$AC:$AD,2,FALSE),IF($A$9="Produits bruts d'origine animale et vegetale",VLOOKUP(VLOOKUP($A32,OUTIL!$DO:$DT,B$1,FALSE),REF!$Q:$R,2,FALSE),IF($A$9="Produits bruts d'origine minerale",VLOOKUP(VLOOKUP($A32,OUTIL!$DW:$EB,B$1,FALSE),REF!$AF:$AG,2,FALSE),IF($A$9="Produits finis de consommation",VLOOKUP(VLOOKUP($A32,OUTIL!$EE:$EJ,B$1,FALSE),REF!$T:$U,2,FALSE),IF($A$9="Produits finis d'equipement agricole",VLOOKUP(VLOOKUP($A32,OUTIL!$EM:$ER,B$1,FALSE),REF!$AI:$AJ,2,FALSE),IF($A$9="Produits finis d'equipement industriel",VLOOKUP(VLOOKUP($A32,OUTIL!$EU:$EZ,B$1,FALSE),REF!$W:$X,2,FALSE),"Ahmadovitch")))))))))</f>
        <v>Poissons frais, salés, séchés ou fumés</v>
      </c>
      <c r="C32" s="5">
        <f>ROUND(IF($A$9="Alimentation, boissons et tabacs",VLOOKUP($A32,OUTIL!$CH:$CM,C$1,FALSE),IF($A$9="Demi produits",VLOOKUP($A32,OUTIL!$CQ:$CV,C$1,FALSE),IF($A$9="Energie  et  lubrifiants",VLOOKUP($A32,OUTIL!$CY:$DD,C$1,FALSE),IF($A$9="Or industriel",VLOOKUP($A32,OUTIL!$DG:$DL,C$1,FALSE),IF($A$9="Produits bruts d'origine animale et vegetale",VLOOKUP($A32,OUTIL!$DO:$DT,C$1,FALSE),IF($A$9="Produits bruts d'origine minerale",VLOOKUP($A32,OUTIL!$DW:$EB,C$1,FALSE),IF($A$9="Produits finis de consommation",VLOOKUP($A32,OUTIL!$EE:$EJ,C$1,FALSE),IF($A$9="Produits finis d'equipement agricole",VLOOKUP($A32,OUTIL!$EM:$ER,C$1,FALSE),IF($A$9="Produits finis d'equipement industriel",VLOOKUP($A32,OUTIL!$EU:$EZ,C$1,FALSE),"Ahmadovitch")))))))))/1000,0)</f>
        <v>18462</v>
      </c>
      <c r="D32" s="5">
        <f>ROUND(IF($A$9="Alimentation, boissons et tabacs",VLOOKUP($A32,OUTIL!$CH:$CM,D$1,FALSE),IF($A$9="Demi produits",VLOOKUP($A32,OUTIL!$CQ:$CV,D$1,FALSE),IF($A$9="Energie  et  lubrifiants",VLOOKUP($A32,OUTIL!$CY:$DD,D$1,FALSE),IF($A$9="Or industriel",VLOOKUP($A32,OUTIL!$DG:$DL,D$1,FALSE),IF($A$9="Produits bruts d'origine animale et vegetale",VLOOKUP($A32,OUTIL!$DO:$DT,D$1,FALSE),IF($A$9="Produits bruts d'origine minerale",VLOOKUP($A32,OUTIL!$DW:$EB,D$1,FALSE),IF($A$9="Produits finis de consommation",VLOOKUP($A32,OUTIL!$EE:$EJ,D$1,FALSE),IF($A$9="Produits finis d'equipement agricole",VLOOKUP($A32,OUTIL!$EM:$ER,D$1,FALSE),IF($A$9="Produits finis d'equipement industriel",VLOOKUP($A32,OUTIL!$EU:$EZ,D$1,FALSE),"Ahmadovitch")))))))))/1000,0)</f>
        <v>381522</v>
      </c>
      <c r="E32" s="5">
        <f>ROUND(IF($A$9="Alimentation, boissons et tabacs",VLOOKUP($A32,OUTIL!$CH:$CM,E$1,FALSE),IF($A$9="Demi produits",VLOOKUP($A32,OUTIL!$CQ:$CV,E$1,FALSE),IF($A$9="Energie  et  lubrifiants",VLOOKUP($A32,OUTIL!$CY:$DD,E$1,FALSE),IF($A$9="Or industriel",VLOOKUP($A32,OUTIL!$DG:$DL,E$1,FALSE),IF($A$9="Produits bruts d'origine animale et vegetale",VLOOKUP($A32,OUTIL!$DO:$DT,E$1,FALSE),IF($A$9="Produits bruts d'origine minerale",VLOOKUP($A32,OUTIL!$DW:$EB,E$1,FALSE),IF($A$9="Produits finis de consommation",VLOOKUP($A32,OUTIL!$EE:$EJ,E$1,FALSE),IF($A$9="Produits finis d'equipement agricole",VLOOKUP($A32,OUTIL!$EM:$ER,E$1,FALSE),IF($A$9="Produits finis d'equipement industriel",VLOOKUP($A32,OUTIL!$EU:$EZ,E$1,FALSE),"Ahmadovitch")))))))))/1000,0)</f>
        <v>13095</v>
      </c>
      <c r="F32" s="5">
        <f>ROUND(IF($A$9="Alimentation, boissons et tabacs",VLOOKUP($A32,OUTIL!$CH:$CM,F$1,FALSE),IF($A$9="Demi produits",VLOOKUP($A32,OUTIL!$CQ:$CV,F$1,FALSE),IF($A$9="Energie  et  lubrifiants",VLOOKUP($A32,OUTIL!$CY:$DD,F$1,FALSE),IF($A$9="Or industriel",VLOOKUP($A32,OUTIL!$DG:$DL,F$1,FALSE),IF($A$9="Produits bruts d'origine animale et vegetale",VLOOKUP($A32,OUTIL!$DO:$DT,F$1,FALSE),IF($A$9="Produits bruts d'origine minerale",VLOOKUP($A32,OUTIL!$DW:$EB,F$1,FALSE),IF($A$9="Produits finis de consommation",VLOOKUP($A32,OUTIL!$EE:$EJ,F$1,FALSE),IF($A$9="Produits finis d'equipement agricole",VLOOKUP($A32,OUTIL!$EM:$ER,F$1,FALSE),IF($A$9="Produits finis d'equipement industriel",VLOOKUP($A32,OUTIL!$EU:$EZ,F$1,FALSE),"Ahmadovitch")))))))))/1000,0)</f>
        <v>298391</v>
      </c>
    </row>
    <row r="33" spans="1:6" ht="16.5" x14ac:dyDescent="0.3">
      <c r="A33">
        <v>24</v>
      </c>
      <c r="B33" s="5" t="str">
        <f>IF($A$9="Alimentation, boissons et tabacs",VLOOKUP(VLOOKUP($A33,OUTIL!$CH:$CM,B$1,FALSE),REF!$K:$L,2,FALSE),IF($A$9="Demi produits",VLOOKUP(VLOOKUP($A33,OUTIL!$CQ:$CV,B$1,FALSE),REF!$N:$O,2,FALSE),IF($A$9="Energie  et  lubrifiants",VLOOKUP(VLOOKUP($A33,OUTIL!$CY:$DD,B$1,FALSE),REF!$Z:$AA,2,FALSE),IF($A$9="Or industriel",VLOOKUP(VLOOKUP($A33,OUTIL!$DG:$DL,B$1,FALSE),REF!$AC:$AD,2,FALSE),IF($A$9="Produits bruts d'origine animale et vegetale",VLOOKUP(VLOOKUP($A33,OUTIL!$DO:$DT,B$1,FALSE),REF!$Q:$R,2,FALSE),IF($A$9="Produits bruts d'origine minerale",VLOOKUP(VLOOKUP($A33,OUTIL!$DW:$EB,B$1,FALSE),REF!$AF:$AG,2,FALSE),IF($A$9="Produits finis de consommation",VLOOKUP(VLOOKUP($A33,OUTIL!$EE:$EJ,B$1,FALSE),REF!$T:$U,2,FALSE),IF($A$9="Produits finis d'equipement agricole",VLOOKUP(VLOOKUP($A33,OUTIL!$EM:$ER,B$1,FALSE),REF!$AI:$AJ,2,FALSE),IF($A$9="Produits finis d'equipement industriel",VLOOKUP(VLOOKUP($A33,OUTIL!$EU:$EZ,B$1,FALSE),REF!$W:$X,2,FALSE),"Ahmadovitch")))))))))</f>
        <v>Conserves de légumes</v>
      </c>
      <c r="C33" s="5">
        <f>ROUND(IF($A$9="Alimentation, boissons et tabacs",VLOOKUP($A33,OUTIL!$CH:$CM,C$1,FALSE),IF($A$9="Demi produits",VLOOKUP($A33,OUTIL!$CQ:$CV,C$1,FALSE),IF($A$9="Energie  et  lubrifiants",VLOOKUP($A33,OUTIL!$CY:$DD,C$1,FALSE),IF($A$9="Or industriel",VLOOKUP($A33,OUTIL!$DG:$DL,C$1,FALSE),IF($A$9="Produits bruts d'origine animale et vegetale",VLOOKUP($A33,OUTIL!$DO:$DT,C$1,FALSE),IF($A$9="Produits bruts d'origine minerale",VLOOKUP($A33,OUTIL!$DW:$EB,C$1,FALSE),IF($A$9="Produits finis de consommation",VLOOKUP($A33,OUTIL!$EE:$EJ,C$1,FALSE),IF($A$9="Produits finis d'equipement agricole",VLOOKUP($A33,OUTIL!$EM:$ER,C$1,FALSE),IF($A$9="Produits finis d'equipement industriel",VLOOKUP($A33,OUTIL!$EU:$EZ,C$1,FALSE),"Ahmadovitch")))))))))/1000,0)</f>
        <v>22503</v>
      </c>
      <c r="D33" s="5">
        <f>ROUND(IF($A$9="Alimentation, boissons et tabacs",VLOOKUP($A33,OUTIL!$CH:$CM,D$1,FALSE),IF($A$9="Demi produits",VLOOKUP($A33,OUTIL!$CQ:$CV,D$1,FALSE),IF($A$9="Energie  et  lubrifiants",VLOOKUP($A33,OUTIL!$CY:$DD,D$1,FALSE),IF($A$9="Or industriel",VLOOKUP($A33,OUTIL!$DG:$DL,D$1,FALSE),IF($A$9="Produits bruts d'origine animale et vegetale",VLOOKUP($A33,OUTIL!$DO:$DT,D$1,FALSE),IF($A$9="Produits bruts d'origine minerale",VLOOKUP($A33,OUTIL!$DW:$EB,D$1,FALSE),IF($A$9="Produits finis de consommation",VLOOKUP($A33,OUTIL!$EE:$EJ,D$1,FALSE),IF($A$9="Produits finis d'equipement agricole",VLOOKUP($A33,OUTIL!$EM:$ER,D$1,FALSE),IF($A$9="Produits finis d'equipement industriel",VLOOKUP($A33,OUTIL!$EU:$EZ,D$1,FALSE),"Ahmadovitch")))))))))/1000,0)</f>
        <v>361993</v>
      </c>
      <c r="E33" s="5">
        <f>ROUND(IF($A$9="Alimentation, boissons et tabacs",VLOOKUP($A33,OUTIL!$CH:$CM,E$1,FALSE),IF($A$9="Demi produits",VLOOKUP($A33,OUTIL!$CQ:$CV,E$1,FALSE),IF($A$9="Energie  et  lubrifiants",VLOOKUP($A33,OUTIL!$CY:$DD,E$1,FALSE),IF($A$9="Or industriel",VLOOKUP($A33,OUTIL!$DG:$DL,E$1,FALSE),IF($A$9="Produits bruts d'origine animale et vegetale",VLOOKUP($A33,OUTIL!$DO:$DT,E$1,FALSE),IF($A$9="Produits bruts d'origine minerale",VLOOKUP($A33,OUTIL!$DW:$EB,E$1,FALSE),IF($A$9="Produits finis de consommation",VLOOKUP($A33,OUTIL!$EE:$EJ,E$1,FALSE),IF($A$9="Produits finis d'equipement agricole",VLOOKUP($A33,OUTIL!$EM:$ER,E$1,FALSE),IF($A$9="Produits finis d'equipement industriel",VLOOKUP($A33,OUTIL!$EU:$EZ,E$1,FALSE),"Ahmadovitch")))))))))/1000,0)</f>
        <v>19882</v>
      </c>
      <c r="F33" s="5">
        <f>ROUND(IF($A$9="Alimentation, boissons et tabacs",VLOOKUP($A33,OUTIL!$CH:$CM,F$1,FALSE),IF($A$9="Demi produits",VLOOKUP($A33,OUTIL!$CQ:$CV,F$1,FALSE),IF($A$9="Energie  et  lubrifiants",VLOOKUP($A33,OUTIL!$CY:$DD,F$1,FALSE),IF($A$9="Or industriel",VLOOKUP($A33,OUTIL!$DG:$DL,F$1,FALSE),IF($A$9="Produits bruts d'origine animale et vegetale",VLOOKUP($A33,OUTIL!$DO:$DT,F$1,FALSE),IF($A$9="Produits bruts d'origine minerale",VLOOKUP($A33,OUTIL!$DW:$EB,F$1,FALSE),IF($A$9="Produits finis de consommation",VLOOKUP($A33,OUTIL!$EE:$EJ,F$1,FALSE),IF($A$9="Produits finis d'equipement agricole",VLOOKUP($A33,OUTIL!$EM:$ER,F$1,FALSE),IF($A$9="Produits finis d'equipement industriel",VLOOKUP($A33,OUTIL!$EU:$EZ,F$1,FALSE),"Ahmadovitch")))))))))/1000,0)</f>
        <v>335057</v>
      </c>
    </row>
    <row r="34" spans="1:6" ht="16.5" x14ac:dyDescent="0.3">
      <c r="A34">
        <v>25</v>
      </c>
      <c r="B34" s="5" t="str">
        <f>IF($A$9="Alimentation, boissons et tabacs",VLOOKUP(VLOOKUP($A34,OUTIL!$CH:$CM,B$1,FALSE),REF!$K:$L,2,FALSE),IF($A$9="Demi produits",VLOOKUP(VLOOKUP($A34,OUTIL!$CQ:$CV,B$1,FALSE),REF!$N:$O,2,FALSE),IF($A$9="Energie  et  lubrifiants",VLOOKUP(VLOOKUP($A34,OUTIL!$CY:$DD,B$1,FALSE),REF!$Z:$AA,2,FALSE),IF($A$9="Or industriel",VLOOKUP(VLOOKUP($A34,OUTIL!$DG:$DL,B$1,FALSE),REF!$AC:$AD,2,FALSE),IF($A$9="Produits bruts d'origine animale et vegetale",VLOOKUP(VLOOKUP($A34,OUTIL!$DO:$DT,B$1,FALSE),REF!$Q:$R,2,FALSE),IF($A$9="Produits bruts d'origine minerale",VLOOKUP(VLOOKUP($A34,OUTIL!$DW:$EB,B$1,FALSE),REF!$AF:$AG,2,FALSE),IF($A$9="Produits finis de consommation",VLOOKUP(VLOOKUP($A34,OUTIL!$EE:$EJ,B$1,FALSE),REF!$T:$U,2,FALSE),IF($A$9="Produits finis d'equipement agricole",VLOOKUP(VLOOKUP($A34,OUTIL!$EM:$ER,B$1,FALSE),REF!$AI:$AJ,2,FALSE),IF($A$9="Produits finis d'equipement industriel",VLOOKUP(VLOOKUP($A34,OUTIL!$EU:$EZ,B$1,FALSE),REF!$W:$X,2,FALSE),"Ahmadovitch")))))))))</f>
        <v>Légumes frais, congelés ou en saumure</v>
      </c>
      <c r="C34" s="5">
        <f>ROUND(IF($A$9="Alimentation, boissons et tabacs",VLOOKUP($A34,OUTIL!$CH:$CM,C$1,FALSE),IF($A$9="Demi produits",VLOOKUP($A34,OUTIL!$CQ:$CV,C$1,FALSE),IF($A$9="Energie  et  lubrifiants",VLOOKUP($A34,OUTIL!$CY:$DD,C$1,FALSE),IF($A$9="Or industriel",VLOOKUP($A34,OUTIL!$DG:$DL,C$1,FALSE),IF($A$9="Produits bruts d'origine animale et vegetale",VLOOKUP($A34,OUTIL!$DO:$DT,C$1,FALSE),IF($A$9="Produits bruts d'origine minerale",VLOOKUP($A34,OUTIL!$DW:$EB,C$1,FALSE),IF($A$9="Produits finis de consommation",VLOOKUP($A34,OUTIL!$EE:$EJ,C$1,FALSE),IF($A$9="Produits finis d'equipement agricole",VLOOKUP($A34,OUTIL!$EM:$ER,C$1,FALSE),IF($A$9="Produits finis d'equipement industriel",VLOOKUP($A34,OUTIL!$EU:$EZ,C$1,FALSE),"Ahmadovitch")))))))))/1000,0)</f>
        <v>31696</v>
      </c>
      <c r="D34" s="5">
        <f>ROUND(IF($A$9="Alimentation, boissons et tabacs",VLOOKUP($A34,OUTIL!$CH:$CM,D$1,FALSE),IF($A$9="Demi produits",VLOOKUP($A34,OUTIL!$CQ:$CV,D$1,FALSE),IF($A$9="Energie  et  lubrifiants",VLOOKUP($A34,OUTIL!$CY:$DD,D$1,FALSE),IF($A$9="Or industriel",VLOOKUP($A34,OUTIL!$DG:$DL,D$1,FALSE),IF($A$9="Produits bruts d'origine animale et vegetale",VLOOKUP($A34,OUTIL!$DO:$DT,D$1,FALSE),IF($A$9="Produits bruts d'origine minerale",VLOOKUP($A34,OUTIL!$DW:$EB,D$1,FALSE),IF($A$9="Produits finis de consommation",VLOOKUP($A34,OUTIL!$EE:$EJ,D$1,FALSE),IF($A$9="Produits finis d'equipement agricole",VLOOKUP($A34,OUTIL!$EM:$ER,D$1,FALSE),IF($A$9="Produits finis d'equipement industriel",VLOOKUP($A34,OUTIL!$EU:$EZ,D$1,FALSE),"Ahmadovitch")))))))))/1000,0)</f>
        <v>342454</v>
      </c>
      <c r="E34" s="5">
        <f>ROUND(IF($A$9="Alimentation, boissons et tabacs",VLOOKUP($A34,OUTIL!$CH:$CM,E$1,FALSE),IF($A$9="Demi produits",VLOOKUP($A34,OUTIL!$CQ:$CV,E$1,FALSE),IF($A$9="Energie  et  lubrifiants",VLOOKUP($A34,OUTIL!$CY:$DD,E$1,FALSE),IF($A$9="Or industriel",VLOOKUP($A34,OUTIL!$DG:$DL,E$1,FALSE),IF($A$9="Produits bruts d'origine animale et vegetale",VLOOKUP($A34,OUTIL!$DO:$DT,E$1,FALSE),IF($A$9="Produits bruts d'origine minerale",VLOOKUP($A34,OUTIL!$DW:$EB,E$1,FALSE),IF($A$9="Produits finis de consommation",VLOOKUP($A34,OUTIL!$EE:$EJ,E$1,FALSE),IF($A$9="Produits finis d'equipement agricole",VLOOKUP($A34,OUTIL!$EM:$ER,E$1,FALSE),IF($A$9="Produits finis d'equipement industriel",VLOOKUP($A34,OUTIL!$EU:$EZ,E$1,FALSE),"Ahmadovitch")))))))))/1000,0)</f>
        <v>10359</v>
      </c>
      <c r="F34" s="5">
        <f>ROUND(IF($A$9="Alimentation, boissons et tabacs",VLOOKUP($A34,OUTIL!$CH:$CM,F$1,FALSE),IF($A$9="Demi produits",VLOOKUP($A34,OUTIL!$CQ:$CV,F$1,FALSE),IF($A$9="Energie  et  lubrifiants",VLOOKUP($A34,OUTIL!$CY:$DD,F$1,FALSE),IF($A$9="Or industriel",VLOOKUP($A34,OUTIL!$DG:$DL,F$1,FALSE),IF($A$9="Produits bruts d'origine animale et vegetale",VLOOKUP($A34,OUTIL!$DO:$DT,F$1,FALSE),IF($A$9="Produits bruts d'origine minerale",VLOOKUP($A34,OUTIL!$DW:$EB,F$1,FALSE),IF($A$9="Produits finis de consommation",VLOOKUP($A34,OUTIL!$EE:$EJ,F$1,FALSE),IF($A$9="Produits finis d'equipement agricole",VLOOKUP($A34,OUTIL!$EM:$ER,F$1,FALSE),IF($A$9="Produits finis d'equipement industriel",VLOOKUP($A34,OUTIL!$EU:$EZ,F$1,FALSE),"Ahmadovitch")))))))))/1000,0)</f>
        <v>249816</v>
      </c>
    </row>
    <row r="35" spans="1:6" ht="16.5" x14ac:dyDescent="0.3">
      <c r="A35">
        <v>26</v>
      </c>
      <c r="B35" s="5" t="str">
        <f>IF($A$9="Alimentation, boissons et tabacs",VLOOKUP(VLOOKUP($A35,OUTIL!$CH:$CM,B$1,FALSE),REF!$K:$L,2,FALSE),IF($A$9="Demi produits",VLOOKUP(VLOOKUP($A35,OUTIL!$CQ:$CV,B$1,FALSE),REF!$N:$O,2,FALSE),IF($A$9="Energie  et  lubrifiants",VLOOKUP(VLOOKUP($A35,OUTIL!$CY:$DD,B$1,FALSE),REF!$Z:$AA,2,FALSE),IF($A$9="Or industriel",VLOOKUP(VLOOKUP($A35,OUTIL!$DG:$DL,B$1,FALSE),REF!$AC:$AD,2,FALSE),IF($A$9="Produits bruts d'origine animale et vegetale",VLOOKUP(VLOOKUP($A35,OUTIL!$DO:$DT,B$1,FALSE),REF!$Q:$R,2,FALSE),IF($A$9="Produits bruts d'origine minerale",VLOOKUP(VLOOKUP($A35,OUTIL!$DW:$EB,B$1,FALSE),REF!$AF:$AG,2,FALSE),IF($A$9="Produits finis de consommation",VLOOKUP(VLOOKUP($A35,OUTIL!$EE:$EJ,B$1,FALSE),REF!$T:$U,2,FALSE),IF($A$9="Produits finis d'equipement agricole",VLOOKUP(VLOOKUP($A35,OUTIL!$EM:$ER,B$1,FALSE),REF!$AI:$AJ,2,FALSE),IF($A$9="Produits finis d'equipement industriel",VLOOKUP(VLOOKUP($A35,OUTIL!$EU:$EZ,B$1,FALSE),REF!$W:$X,2,FALSE),"Ahmadovitch")))))))))</f>
        <v>Eaux minérales et boissons non alcooliques</v>
      </c>
      <c r="C35" s="5">
        <f>ROUND(IF($A$9="Alimentation, boissons et tabacs",VLOOKUP($A35,OUTIL!$CH:$CM,C$1,FALSE),IF($A$9="Demi produits",VLOOKUP($A35,OUTIL!$CQ:$CV,C$1,FALSE),IF($A$9="Energie  et  lubrifiants",VLOOKUP($A35,OUTIL!$CY:$DD,C$1,FALSE),IF($A$9="Or industriel",VLOOKUP($A35,OUTIL!$DG:$DL,C$1,FALSE),IF($A$9="Produits bruts d'origine animale et vegetale",VLOOKUP($A35,OUTIL!$DO:$DT,C$1,FALSE),IF($A$9="Produits bruts d'origine minerale",VLOOKUP($A35,OUTIL!$DW:$EB,C$1,FALSE),IF($A$9="Produits finis de consommation",VLOOKUP($A35,OUTIL!$EE:$EJ,C$1,FALSE),IF($A$9="Produits finis d'equipement agricole",VLOOKUP($A35,OUTIL!$EM:$ER,C$1,FALSE),IF($A$9="Produits finis d'equipement industriel",VLOOKUP($A35,OUTIL!$EU:$EZ,C$1,FALSE),"Ahmadovitch")))))))))/1000,0)</f>
        <v>26000</v>
      </c>
      <c r="D35" s="5">
        <f>ROUND(IF($A$9="Alimentation, boissons et tabacs",VLOOKUP($A35,OUTIL!$CH:$CM,D$1,FALSE),IF($A$9="Demi produits",VLOOKUP($A35,OUTIL!$CQ:$CV,D$1,FALSE),IF($A$9="Energie  et  lubrifiants",VLOOKUP($A35,OUTIL!$CY:$DD,D$1,FALSE),IF($A$9="Or industriel",VLOOKUP($A35,OUTIL!$DG:$DL,D$1,FALSE),IF($A$9="Produits bruts d'origine animale et vegetale",VLOOKUP($A35,OUTIL!$DO:$DT,D$1,FALSE),IF($A$9="Produits bruts d'origine minerale",VLOOKUP($A35,OUTIL!$DW:$EB,D$1,FALSE),IF($A$9="Produits finis de consommation",VLOOKUP($A35,OUTIL!$EE:$EJ,D$1,FALSE),IF($A$9="Produits finis d'equipement agricole",VLOOKUP($A35,OUTIL!$EM:$ER,D$1,FALSE),IF($A$9="Produits finis d'equipement industriel",VLOOKUP($A35,OUTIL!$EU:$EZ,D$1,FALSE),"Ahmadovitch")))))))))/1000,0)</f>
        <v>261677</v>
      </c>
      <c r="E35" s="5">
        <f>ROUND(IF($A$9="Alimentation, boissons et tabacs",VLOOKUP($A35,OUTIL!$CH:$CM,E$1,FALSE),IF($A$9="Demi produits",VLOOKUP($A35,OUTIL!$CQ:$CV,E$1,FALSE),IF($A$9="Energie  et  lubrifiants",VLOOKUP($A35,OUTIL!$CY:$DD,E$1,FALSE),IF($A$9="Or industriel",VLOOKUP($A35,OUTIL!$DG:$DL,E$1,FALSE),IF($A$9="Produits bruts d'origine animale et vegetale",VLOOKUP($A35,OUTIL!$DO:$DT,E$1,FALSE),IF($A$9="Produits bruts d'origine minerale",VLOOKUP($A35,OUTIL!$DW:$EB,E$1,FALSE),IF($A$9="Produits finis de consommation",VLOOKUP($A35,OUTIL!$EE:$EJ,E$1,FALSE),IF($A$9="Produits finis d'equipement agricole",VLOOKUP($A35,OUTIL!$EM:$ER,E$1,FALSE),IF($A$9="Produits finis d'equipement industriel",VLOOKUP($A35,OUTIL!$EU:$EZ,E$1,FALSE),"Ahmadovitch")))))))))/1000,0)</f>
        <v>23220</v>
      </c>
      <c r="F35" s="5">
        <f>ROUND(IF($A$9="Alimentation, boissons et tabacs",VLOOKUP($A35,OUTIL!$CH:$CM,F$1,FALSE),IF($A$9="Demi produits",VLOOKUP($A35,OUTIL!$CQ:$CV,F$1,FALSE),IF($A$9="Energie  et  lubrifiants",VLOOKUP($A35,OUTIL!$CY:$DD,F$1,FALSE),IF($A$9="Or industriel",VLOOKUP($A35,OUTIL!$DG:$DL,F$1,FALSE),IF($A$9="Produits bruts d'origine animale et vegetale",VLOOKUP($A35,OUTIL!$DO:$DT,F$1,FALSE),IF($A$9="Produits bruts d'origine minerale",VLOOKUP($A35,OUTIL!$DW:$EB,F$1,FALSE),IF($A$9="Produits finis de consommation",VLOOKUP($A35,OUTIL!$EE:$EJ,F$1,FALSE),IF($A$9="Produits finis d'equipement agricole",VLOOKUP($A35,OUTIL!$EM:$ER,F$1,FALSE),IF($A$9="Produits finis d'equipement industriel",VLOOKUP($A35,OUTIL!$EU:$EZ,F$1,FALSE),"Ahmadovitch")))))))))/1000,0)</f>
        <v>215257</v>
      </c>
    </row>
    <row r="36" spans="1:6" ht="16.5" x14ac:dyDescent="0.3">
      <c r="A36">
        <v>27</v>
      </c>
      <c r="B36" s="5" t="str">
        <f>IF($A$9="Alimentation, boissons et tabacs",VLOOKUP(VLOOKUP($A36,OUTIL!$CH:$CM,B$1,FALSE),REF!$K:$L,2,FALSE),IF($A$9="Demi produits",VLOOKUP(VLOOKUP($A36,OUTIL!$CQ:$CV,B$1,FALSE),REF!$N:$O,2,FALSE),IF($A$9="Energie  et  lubrifiants",VLOOKUP(VLOOKUP($A36,OUTIL!$CY:$DD,B$1,FALSE),REF!$Z:$AA,2,FALSE),IF($A$9="Or industriel",VLOOKUP(VLOOKUP($A36,OUTIL!$DG:$DL,B$1,FALSE),REF!$AC:$AD,2,FALSE),IF($A$9="Produits bruts d'origine animale et vegetale",VLOOKUP(VLOOKUP($A36,OUTIL!$DO:$DT,B$1,FALSE),REF!$Q:$R,2,FALSE),IF($A$9="Produits bruts d'origine minerale",VLOOKUP(VLOOKUP($A36,OUTIL!$DW:$EB,B$1,FALSE),REF!$AF:$AG,2,FALSE),IF($A$9="Produits finis de consommation",VLOOKUP(VLOOKUP($A36,OUTIL!$EE:$EJ,B$1,FALSE),REF!$T:$U,2,FALSE),IF($A$9="Produits finis d'equipement agricole",VLOOKUP(VLOOKUP($A36,OUTIL!$EM:$ER,B$1,FALSE),REF!$AI:$AJ,2,FALSE),IF($A$9="Produits finis d'equipement industriel",VLOOKUP(VLOOKUP($A36,OUTIL!$EU:$EZ,B$1,FALSE),REF!$W:$X,2,FALSE),"Ahmadovitch")))))))))</f>
        <v>Préparations et conserves de poissons et crustacés</v>
      </c>
      <c r="C36" s="5">
        <f>ROUND(IF($A$9="Alimentation, boissons et tabacs",VLOOKUP($A36,OUTIL!$CH:$CM,C$1,FALSE),IF($A$9="Demi produits",VLOOKUP($A36,OUTIL!$CQ:$CV,C$1,FALSE),IF($A$9="Energie  et  lubrifiants",VLOOKUP($A36,OUTIL!$CY:$DD,C$1,FALSE),IF($A$9="Or industriel",VLOOKUP($A36,OUTIL!$DG:$DL,C$1,FALSE),IF($A$9="Produits bruts d'origine animale et vegetale",VLOOKUP($A36,OUTIL!$DO:$DT,C$1,FALSE),IF($A$9="Produits bruts d'origine minerale",VLOOKUP($A36,OUTIL!$DW:$EB,C$1,FALSE),IF($A$9="Produits finis de consommation",VLOOKUP($A36,OUTIL!$EE:$EJ,C$1,FALSE),IF($A$9="Produits finis d'equipement agricole",VLOOKUP($A36,OUTIL!$EM:$ER,C$1,FALSE),IF($A$9="Produits finis d'equipement industriel",VLOOKUP($A36,OUTIL!$EU:$EZ,C$1,FALSE),"Ahmadovitch")))))))))/1000,0)</f>
        <v>5400</v>
      </c>
      <c r="D36" s="5">
        <f>ROUND(IF($A$9="Alimentation, boissons et tabacs",VLOOKUP($A36,OUTIL!$CH:$CM,D$1,FALSE),IF($A$9="Demi produits",VLOOKUP($A36,OUTIL!$CQ:$CV,D$1,FALSE),IF($A$9="Energie  et  lubrifiants",VLOOKUP($A36,OUTIL!$CY:$DD,D$1,FALSE),IF($A$9="Or industriel",VLOOKUP($A36,OUTIL!$DG:$DL,D$1,FALSE),IF($A$9="Produits bruts d'origine animale et vegetale",VLOOKUP($A36,OUTIL!$DO:$DT,D$1,FALSE),IF($A$9="Produits bruts d'origine minerale",VLOOKUP($A36,OUTIL!$DW:$EB,D$1,FALSE),IF($A$9="Produits finis de consommation",VLOOKUP($A36,OUTIL!$EE:$EJ,D$1,FALSE),IF($A$9="Produits finis d'equipement agricole",VLOOKUP($A36,OUTIL!$EM:$ER,D$1,FALSE),IF($A$9="Produits finis d'equipement industriel",VLOOKUP($A36,OUTIL!$EU:$EZ,D$1,FALSE),"Ahmadovitch")))))))))/1000,0)</f>
        <v>261475</v>
      </c>
      <c r="E36" s="5">
        <f>ROUND(IF($A$9="Alimentation, boissons et tabacs",VLOOKUP($A36,OUTIL!$CH:$CM,E$1,FALSE),IF($A$9="Demi produits",VLOOKUP($A36,OUTIL!$CQ:$CV,E$1,FALSE),IF($A$9="Energie  et  lubrifiants",VLOOKUP($A36,OUTIL!$CY:$DD,E$1,FALSE),IF($A$9="Or industriel",VLOOKUP($A36,OUTIL!$DG:$DL,E$1,FALSE),IF($A$9="Produits bruts d'origine animale et vegetale",VLOOKUP($A36,OUTIL!$DO:$DT,E$1,FALSE),IF($A$9="Produits bruts d'origine minerale",VLOOKUP($A36,OUTIL!$DW:$EB,E$1,FALSE),IF($A$9="Produits finis de consommation",VLOOKUP($A36,OUTIL!$EE:$EJ,E$1,FALSE),IF($A$9="Produits finis d'equipement agricole",VLOOKUP($A36,OUTIL!$EM:$ER,E$1,FALSE),IF($A$9="Produits finis d'equipement industriel",VLOOKUP($A36,OUTIL!$EU:$EZ,E$1,FALSE),"Ahmadovitch")))))))))/1000,0)</f>
        <v>3126</v>
      </c>
      <c r="F36" s="5">
        <f>ROUND(IF($A$9="Alimentation, boissons et tabacs",VLOOKUP($A36,OUTIL!$CH:$CM,F$1,FALSE),IF($A$9="Demi produits",VLOOKUP($A36,OUTIL!$CQ:$CV,F$1,FALSE),IF($A$9="Energie  et  lubrifiants",VLOOKUP($A36,OUTIL!$CY:$DD,F$1,FALSE),IF($A$9="Or industriel",VLOOKUP($A36,OUTIL!$DG:$DL,F$1,FALSE),IF($A$9="Produits bruts d'origine animale et vegetale",VLOOKUP($A36,OUTIL!$DO:$DT,F$1,FALSE),IF($A$9="Produits bruts d'origine minerale",VLOOKUP($A36,OUTIL!$DW:$EB,F$1,FALSE),IF($A$9="Produits finis de consommation",VLOOKUP($A36,OUTIL!$EE:$EJ,F$1,FALSE),IF($A$9="Produits finis d'equipement agricole",VLOOKUP($A36,OUTIL!$EM:$ER,F$1,FALSE),IF($A$9="Produits finis d'equipement industriel",VLOOKUP($A36,OUTIL!$EU:$EZ,F$1,FALSE),"Ahmadovitch")))))))))/1000,0)</f>
        <v>148261</v>
      </c>
    </row>
    <row r="37" spans="1:6" ht="16.5" x14ac:dyDescent="0.3">
      <c r="A37">
        <v>28</v>
      </c>
      <c r="B37" s="5" t="str">
        <f>IF($A$9="Alimentation, boissons et tabacs",VLOOKUP(VLOOKUP($A37,OUTIL!$CH:$CM,B$1,FALSE),REF!$K:$L,2,FALSE),IF($A$9="Demi produits",VLOOKUP(VLOOKUP($A37,OUTIL!$CQ:$CV,B$1,FALSE),REF!$N:$O,2,FALSE),IF($A$9="Energie  et  lubrifiants",VLOOKUP(VLOOKUP($A37,OUTIL!$CY:$DD,B$1,FALSE),REF!$Z:$AA,2,FALSE),IF($A$9="Or industriel",VLOOKUP(VLOOKUP($A37,OUTIL!$DG:$DL,B$1,FALSE),REF!$AC:$AD,2,FALSE),IF($A$9="Produits bruts d'origine animale et vegetale",VLOOKUP(VLOOKUP($A37,OUTIL!$DO:$DT,B$1,FALSE),REF!$Q:$R,2,FALSE),IF($A$9="Produits bruts d'origine minerale",VLOOKUP(VLOOKUP($A37,OUTIL!$DW:$EB,B$1,FALSE),REF!$AF:$AG,2,FALSE),IF($A$9="Produits finis de consommation",VLOOKUP(VLOOKUP($A37,OUTIL!$EE:$EJ,B$1,FALSE),REF!$T:$U,2,FALSE),IF($A$9="Produits finis d'equipement agricole",VLOOKUP(VLOOKUP($A37,OUTIL!$EM:$ER,B$1,FALSE),REF!$AI:$AJ,2,FALSE),IF($A$9="Produits finis d'equipement industriel",VLOOKUP(VLOOKUP($A37,OUTIL!$EU:$EZ,B$1,FALSE),REF!$W:$X,2,FALSE),"Ahmadovitch")))))))))</f>
        <v>Pommes de terre</v>
      </c>
      <c r="C37" s="5">
        <f>ROUND(IF($A$9="Alimentation, boissons et tabacs",VLOOKUP($A37,OUTIL!$CH:$CM,C$1,FALSE),IF($A$9="Demi produits",VLOOKUP($A37,OUTIL!$CQ:$CV,C$1,FALSE),IF($A$9="Energie  et  lubrifiants",VLOOKUP($A37,OUTIL!$CY:$DD,C$1,FALSE),IF($A$9="Or industriel",VLOOKUP($A37,OUTIL!$DG:$DL,C$1,FALSE),IF($A$9="Produits bruts d'origine animale et vegetale",VLOOKUP($A37,OUTIL!$DO:$DT,C$1,FALSE),IF($A$9="Produits bruts d'origine minerale",VLOOKUP($A37,OUTIL!$DW:$EB,C$1,FALSE),IF($A$9="Produits finis de consommation",VLOOKUP($A37,OUTIL!$EE:$EJ,C$1,FALSE),IF($A$9="Produits finis d'equipement agricole",VLOOKUP($A37,OUTIL!$EM:$ER,C$1,FALSE),IF($A$9="Produits finis d'equipement industriel",VLOOKUP($A37,OUTIL!$EU:$EZ,C$1,FALSE),"Ahmadovitch")))))))))/1000,0)</f>
        <v>40911</v>
      </c>
      <c r="D37" s="5">
        <f>ROUND(IF($A$9="Alimentation, boissons et tabacs",VLOOKUP($A37,OUTIL!$CH:$CM,D$1,FALSE),IF($A$9="Demi produits",VLOOKUP($A37,OUTIL!$CQ:$CV,D$1,FALSE),IF($A$9="Energie  et  lubrifiants",VLOOKUP($A37,OUTIL!$CY:$DD,D$1,FALSE),IF($A$9="Or industriel",VLOOKUP($A37,OUTIL!$DG:$DL,D$1,FALSE),IF($A$9="Produits bruts d'origine animale et vegetale",VLOOKUP($A37,OUTIL!$DO:$DT,D$1,FALSE),IF($A$9="Produits bruts d'origine minerale",VLOOKUP($A37,OUTIL!$DW:$EB,D$1,FALSE),IF($A$9="Produits finis de consommation",VLOOKUP($A37,OUTIL!$EE:$EJ,D$1,FALSE),IF($A$9="Produits finis d'equipement agricole",VLOOKUP($A37,OUTIL!$EM:$ER,D$1,FALSE),IF($A$9="Produits finis d'equipement industriel",VLOOKUP($A37,OUTIL!$EU:$EZ,D$1,FALSE),"Ahmadovitch")))))))))/1000,0)</f>
        <v>235415</v>
      </c>
      <c r="E37" s="5">
        <f>ROUND(IF($A$9="Alimentation, boissons et tabacs",VLOOKUP($A37,OUTIL!$CH:$CM,E$1,FALSE),IF($A$9="Demi produits",VLOOKUP($A37,OUTIL!$CQ:$CV,E$1,FALSE),IF($A$9="Energie  et  lubrifiants",VLOOKUP($A37,OUTIL!$CY:$DD,E$1,FALSE),IF($A$9="Or industriel",VLOOKUP($A37,OUTIL!$DG:$DL,E$1,FALSE),IF($A$9="Produits bruts d'origine animale et vegetale",VLOOKUP($A37,OUTIL!$DO:$DT,E$1,FALSE),IF($A$9="Produits bruts d'origine minerale",VLOOKUP($A37,OUTIL!$DW:$EB,E$1,FALSE),IF($A$9="Produits finis de consommation",VLOOKUP($A37,OUTIL!$EE:$EJ,E$1,FALSE),IF($A$9="Produits finis d'equipement agricole",VLOOKUP($A37,OUTIL!$EM:$ER,E$1,FALSE),IF($A$9="Produits finis d'equipement industriel",VLOOKUP($A37,OUTIL!$EU:$EZ,E$1,FALSE),"Ahmadovitch")))))))))/1000,0)</f>
        <v>38241</v>
      </c>
      <c r="F37" s="5">
        <f>ROUND(IF($A$9="Alimentation, boissons et tabacs",VLOOKUP($A37,OUTIL!$CH:$CM,F$1,FALSE),IF($A$9="Demi produits",VLOOKUP($A37,OUTIL!$CQ:$CV,F$1,FALSE),IF($A$9="Energie  et  lubrifiants",VLOOKUP($A37,OUTIL!$CY:$DD,F$1,FALSE),IF($A$9="Or industriel",VLOOKUP($A37,OUTIL!$DG:$DL,F$1,FALSE),IF($A$9="Produits bruts d'origine animale et vegetale",VLOOKUP($A37,OUTIL!$DO:$DT,F$1,FALSE),IF($A$9="Produits bruts d'origine minerale",VLOOKUP($A37,OUTIL!$DW:$EB,F$1,FALSE),IF($A$9="Produits finis de consommation",VLOOKUP($A37,OUTIL!$EE:$EJ,F$1,FALSE),IF($A$9="Produits finis d'equipement agricole",VLOOKUP($A37,OUTIL!$EM:$ER,F$1,FALSE),IF($A$9="Produits finis d'equipement industriel",VLOOKUP($A37,OUTIL!$EU:$EZ,F$1,FALSE),"Ahmadovitch")))))))))/1000,0)</f>
        <v>376492</v>
      </c>
    </row>
    <row r="38" spans="1:6" ht="16.5" x14ac:dyDescent="0.3">
      <c r="A38">
        <v>29</v>
      </c>
      <c r="B38" s="5" t="str">
        <f>IF($A$9="Alimentation, boissons et tabacs",VLOOKUP(VLOOKUP($A38,OUTIL!$CH:$CM,B$1,FALSE),REF!$K:$L,2,FALSE),IF($A$9="Demi produits",VLOOKUP(VLOOKUP($A38,OUTIL!$CQ:$CV,B$1,FALSE),REF!$N:$O,2,FALSE),IF($A$9="Energie  et  lubrifiants",VLOOKUP(VLOOKUP($A38,OUTIL!$CY:$DD,B$1,FALSE),REF!$Z:$AA,2,FALSE),IF($A$9="Or industriel",VLOOKUP(VLOOKUP($A38,OUTIL!$DG:$DL,B$1,FALSE),REF!$AC:$AD,2,FALSE),IF($A$9="Produits bruts d'origine animale et vegetale",VLOOKUP(VLOOKUP($A38,OUTIL!$DO:$DT,B$1,FALSE),REF!$Q:$R,2,FALSE),IF($A$9="Produits bruts d'origine minerale",VLOOKUP(VLOOKUP($A38,OUTIL!$DW:$EB,B$1,FALSE),REF!$AF:$AG,2,FALSE),IF($A$9="Produits finis de consommation",VLOOKUP(VLOOKUP($A38,OUTIL!$EE:$EJ,B$1,FALSE),REF!$T:$U,2,FALSE),IF($A$9="Produits finis d'equipement agricole",VLOOKUP(VLOOKUP($A38,OUTIL!$EM:$ER,B$1,FALSE),REF!$AI:$AJ,2,FALSE),IF($A$9="Produits finis d'equipement industriel",VLOOKUP(VLOOKUP($A38,OUTIL!$EU:$EZ,B$1,FALSE),REF!$W:$X,2,FALSE),"Ahmadovitch")))))))))</f>
        <v>Margarines et matiéres grasses</v>
      </c>
      <c r="C38" s="5">
        <f>ROUND(IF($A$9="Alimentation, boissons et tabacs",VLOOKUP($A38,OUTIL!$CH:$CM,C$1,FALSE),IF($A$9="Demi produits",VLOOKUP($A38,OUTIL!$CQ:$CV,C$1,FALSE),IF($A$9="Energie  et  lubrifiants",VLOOKUP($A38,OUTIL!$CY:$DD,C$1,FALSE),IF($A$9="Or industriel",VLOOKUP($A38,OUTIL!$DG:$DL,C$1,FALSE),IF($A$9="Produits bruts d'origine animale et vegetale",VLOOKUP($A38,OUTIL!$DO:$DT,C$1,FALSE),IF($A$9="Produits bruts d'origine minerale",VLOOKUP($A38,OUTIL!$DW:$EB,C$1,FALSE),IF($A$9="Produits finis de consommation",VLOOKUP($A38,OUTIL!$EE:$EJ,C$1,FALSE),IF($A$9="Produits finis d'equipement agricole",VLOOKUP($A38,OUTIL!$EM:$ER,C$1,FALSE),IF($A$9="Produits finis d'equipement industriel",VLOOKUP($A38,OUTIL!$EU:$EZ,C$1,FALSE),"Ahmadovitch")))))))))/1000,0)</f>
        <v>12546</v>
      </c>
      <c r="D38" s="5">
        <f>ROUND(IF($A$9="Alimentation, boissons et tabacs",VLOOKUP($A38,OUTIL!$CH:$CM,D$1,FALSE),IF($A$9="Demi produits",VLOOKUP($A38,OUTIL!$CQ:$CV,D$1,FALSE),IF($A$9="Energie  et  lubrifiants",VLOOKUP($A38,OUTIL!$CY:$DD,D$1,FALSE),IF($A$9="Or industriel",VLOOKUP($A38,OUTIL!$DG:$DL,D$1,FALSE),IF($A$9="Produits bruts d'origine animale et vegetale",VLOOKUP($A38,OUTIL!$DO:$DT,D$1,FALSE),IF($A$9="Produits bruts d'origine minerale",VLOOKUP($A38,OUTIL!$DW:$EB,D$1,FALSE),IF($A$9="Produits finis de consommation",VLOOKUP($A38,OUTIL!$EE:$EJ,D$1,FALSE),IF($A$9="Produits finis d'equipement agricole",VLOOKUP($A38,OUTIL!$EM:$ER,D$1,FALSE),IF($A$9="Produits finis d'equipement industriel",VLOOKUP($A38,OUTIL!$EU:$EZ,D$1,FALSE),"Ahmadovitch")))))))))/1000,0)</f>
        <v>220086</v>
      </c>
      <c r="E38" s="5">
        <f>ROUND(IF($A$9="Alimentation, boissons et tabacs",VLOOKUP($A38,OUTIL!$CH:$CM,E$1,FALSE),IF($A$9="Demi produits",VLOOKUP($A38,OUTIL!$CQ:$CV,E$1,FALSE),IF($A$9="Energie  et  lubrifiants",VLOOKUP($A38,OUTIL!$CY:$DD,E$1,FALSE),IF($A$9="Or industriel",VLOOKUP($A38,OUTIL!$DG:$DL,E$1,FALSE),IF($A$9="Produits bruts d'origine animale et vegetale",VLOOKUP($A38,OUTIL!$DO:$DT,E$1,FALSE),IF($A$9="Produits bruts d'origine minerale",VLOOKUP($A38,OUTIL!$DW:$EB,E$1,FALSE),IF($A$9="Produits finis de consommation",VLOOKUP($A38,OUTIL!$EE:$EJ,E$1,FALSE),IF($A$9="Produits finis d'equipement agricole",VLOOKUP($A38,OUTIL!$EM:$ER,E$1,FALSE),IF($A$9="Produits finis d'equipement industriel",VLOOKUP($A38,OUTIL!$EU:$EZ,E$1,FALSE),"Ahmadovitch")))))))))/1000,0)</f>
        <v>13179</v>
      </c>
      <c r="F38" s="5">
        <f>ROUND(IF($A$9="Alimentation, boissons et tabacs",VLOOKUP($A38,OUTIL!$CH:$CM,F$1,FALSE),IF($A$9="Demi produits",VLOOKUP($A38,OUTIL!$CQ:$CV,F$1,FALSE),IF($A$9="Energie  et  lubrifiants",VLOOKUP($A38,OUTIL!$CY:$DD,F$1,FALSE),IF($A$9="Or industriel",VLOOKUP($A38,OUTIL!$DG:$DL,F$1,FALSE),IF($A$9="Produits bruts d'origine animale et vegetale",VLOOKUP($A38,OUTIL!$DO:$DT,F$1,FALSE),IF($A$9="Produits bruts d'origine minerale",VLOOKUP($A38,OUTIL!$DW:$EB,F$1,FALSE),IF($A$9="Produits finis de consommation",VLOOKUP($A38,OUTIL!$EE:$EJ,F$1,FALSE),IF($A$9="Produits finis d'equipement agricole",VLOOKUP($A38,OUTIL!$EM:$ER,F$1,FALSE),IF($A$9="Produits finis d'equipement industriel",VLOOKUP($A38,OUTIL!$EU:$EZ,F$1,FALSE),"Ahmadovitch")))))))))/1000,0)</f>
        <v>225603</v>
      </c>
    </row>
    <row r="39" spans="1:6" ht="16.5" x14ac:dyDescent="0.3">
      <c r="A39">
        <v>30</v>
      </c>
      <c r="B39" s="5" t="str">
        <f>IF($A$9="Alimentation, boissons et tabacs",VLOOKUP(VLOOKUP($A39,OUTIL!$CH:$CM,B$1,FALSE),REF!$K:$L,2,FALSE),IF($A$9="Demi produits",VLOOKUP(VLOOKUP($A39,OUTIL!$CQ:$CV,B$1,FALSE),REF!$N:$O,2,FALSE),IF($A$9="Energie  et  lubrifiants",VLOOKUP(VLOOKUP($A39,OUTIL!$CY:$DD,B$1,FALSE),REF!$Z:$AA,2,FALSE),IF($A$9="Or industriel",VLOOKUP(VLOOKUP($A39,OUTIL!$DG:$DL,B$1,FALSE),REF!$AC:$AD,2,FALSE),IF($A$9="Produits bruts d'origine animale et vegetale",VLOOKUP(VLOOKUP($A39,OUTIL!$DO:$DT,B$1,FALSE),REF!$Q:$R,2,FALSE),IF($A$9="Produits bruts d'origine minerale",VLOOKUP(VLOOKUP($A39,OUTIL!$DW:$EB,B$1,FALSE),REF!$AF:$AG,2,FALSE),IF($A$9="Produits finis de consommation",VLOOKUP(VLOOKUP($A39,OUTIL!$EE:$EJ,B$1,FALSE),REF!$T:$U,2,FALSE),IF($A$9="Produits finis d'equipement agricole",VLOOKUP(VLOOKUP($A39,OUTIL!$EM:$ER,B$1,FALSE),REF!$AI:$AJ,2,FALSE),IF($A$9="Produits finis d'equipement industriel",VLOOKUP(VLOOKUP($A39,OUTIL!$EU:$EZ,B$1,FALSE),REF!$W:$X,2,FALSE),"Ahmadovitch")))))))))</f>
        <v>Préparations lactées pour enfants</v>
      </c>
      <c r="C39" s="5">
        <f>ROUND(IF($A$9="Alimentation, boissons et tabacs",VLOOKUP($A39,OUTIL!$CH:$CM,C$1,FALSE),IF($A$9="Demi produits",VLOOKUP($A39,OUTIL!$CQ:$CV,C$1,FALSE),IF($A$9="Energie  et  lubrifiants",VLOOKUP($A39,OUTIL!$CY:$DD,C$1,FALSE),IF($A$9="Or industriel",VLOOKUP($A39,OUTIL!$DG:$DL,C$1,FALSE),IF($A$9="Produits bruts d'origine animale et vegetale",VLOOKUP($A39,OUTIL!$DO:$DT,C$1,FALSE),IF($A$9="Produits bruts d'origine minerale",VLOOKUP($A39,OUTIL!$DW:$EB,C$1,FALSE),IF($A$9="Produits finis de consommation",VLOOKUP($A39,OUTIL!$EE:$EJ,C$1,FALSE),IF($A$9="Produits finis d'equipement agricole",VLOOKUP($A39,OUTIL!$EM:$ER,C$1,FALSE),IF($A$9="Produits finis d'equipement industriel",VLOOKUP($A39,OUTIL!$EU:$EZ,C$1,FALSE),"Ahmadovitch")))))))))/1000,0)</f>
        <v>1968</v>
      </c>
      <c r="D39" s="5">
        <f>ROUND(IF($A$9="Alimentation, boissons et tabacs",VLOOKUP($A39,OUTIL!$CH:$CM,D$1,FALSE),IF($A$9="Demi produits",VLOOKUP($A39,OUTIL!$CQ:$CV,D$1,FALSE),IF($A$9="Energie  et  lubrifiants",VLOOKUP($A39,OUTIL!$CY:$DD,D$1,FALSE),IF($A$9="Or industriel",VLOOKUP($A39,OUTIL!$DG:$DL,D$1,FALSE),IF($A$9="Produits bruts d'origine animale et vegetale",VLOOKUP($A39,OUTIL!$DO:$DT,D$1,FALSE),IF($A$9="Produits bruts d'origine minerale",VLOOKUP($A39,OUTIL!$DW:$EB,D$1,FALSE),IF($A$9="Produits finis de consommation",VLOOKUP($A39,OUTIL!$EE:$EJ,D$1,FALSE),IF($A$9="Produits finis d'equipement agricole",VLOOKUP($A39,OUTIL!$EM:$ER,D$1,FALSE),IF($A$9="Produits finis d'equipement industriel",VLOOKUP($A39,OUTIL!$EU:$EZ,D$1,FALSE),"Ahmadovitch")))))))))/1000,0)</f>
        <v>200002</v>
      </c>
      <c r="E39" s="5">
        <f>ROUND(IF($A$9="Alimentation, boissons et tabacs",VLOOKUP($A39,OUTIL!$CH:$CM,E$1,FALSE),IF($A$9="Demi produits",VLOOKUP($A39,OUTIL!$CQ:$CV,E$1,FALSE),IF($A$9="Energie  et  lubrifiants",VLOOKUP($A39,OUTIL!$CY:$DD,E$1,FALSE),IF($A$9="Or industriel",VLOOKUP($A39,OUTIL!$DG:$DL,E$1,FALSE),IF($A$9="Produits bruts d'origine animale et vegetale",VLOOKUP($A39,OUTIL!$DO:$DT,E$1,FALSE),IF($A$9="Produits bruts d'origine minerale",VLOOKUP($A39,OUTIL!$DW:$EB,E$1,FALSE),IF($A$9="Produits finis de consommation",VLOOKUP($A39,OUTIL!$EE:$EJ,E$1,FALSE),IF($A$9="Produits finis d'equipement agricole",VLOOKUP($A39,OUTIL!$EM:$ER,E$1,FALSE),IF($A$9="Produits finis d'equipement industriel",VLOOKUP($A39,OUTIL!$EU:$EZ,E$1,FALSE),"Ahmadovitch")))))))))/1000,0)</f>
        <v>2438</v>
      </c>
      <c r="F39" s="5">
        <f>ROUND(IF($A$9="Alimentation, boissons et tabacs",VLOOKUP($A39,OUTIL!$CH:$CM,F$1,FALSE),IF($A$9="Demi produits",VLOOKUP($A39,OUTIL!$CQ:$CV,F$1,FALSE),IF($A$9="Energie  et  lubrifiants",VLOOKUP($A39,OUTIL!$CY:$DD,F$1,FALSE),IF($A$9="Or industriel",VLOOKUP($A39,OUTIL!$DG:$DL,F$1,FALSE),IF($A$9="Produits bruts d'origine animale et vegetale",VLOOKUP($A39,OUTIL!$DO:$DT,F$1,FALSE),IF($A$9="Produits bruts d'origine minerale",VLOOKUP($A39,OUTIL!$DW:$EB,F$1,FALSE),IF($A$9="Produits finis de consommation",VLOOKUP($A39,OUTIL!$EE:$EJ,F$1,FALSE),IF($A$9="Produits finis d'equipement agricole",VLOOKUP($A39,OUTIL!$EM:$ER,F$1,FALSE),IF($A$9="Produits finis d'equipement industriel",VLOOKUP($A39,OUTIL!$EU:$EZ,F$1,FALSE),"Ahmadovitch")))))))))/1000,0)</f>
        <v>228449</v>
      </c>
    </row>
    <row r="40" spans="1:6" ht="16.5" x14ac:dyDescent="0.3">
      <c r="B40" s="5" t="s">
        <v>30</v>
      </c>
      <c r="C40" s="5">
        <f>C9-SUM(C10:C39)</f>
        <v>117270</v>
      </c>
      <c r="D40" s="5">
        <f>D9-SUM(D10:D39)</f>
        <v>1506070</v>
      </c>
      <c r="E40" s="5">
        <f>E9-SUM(E10:E39)</f>
        <v>112380</v>
      </c>
      <c r="F40" s="5">
        <f>F9-SUM(F10:F39)</f>
        <v>1533913</v>
      </c>
    </row>
    <row r="41" spans="1:6" x14ac:dyDescent="0.25">
      <c r="A41" t="s">
        <v>449</v>
      </c>
      <c r="B41" s="2" t="str">
        <f>IF($A$41="Alimentation, boissons et tabacs",VLOOKUP(VLOOKUP($A41,OUTIL!$CH:$CM,B$1,FALSE),REF!$K:$L,2,FALSE),IF($A$41="Demi produits",VLOOKUP(VLOOKUP($A41,OUTIL!$CQ:$CV,B$1,FALSE),REF!$N:$O,2,FALSE),IF($A$41="Energie et lubrifiants",VLOOKUP(VLOOKUP($A41,OUTIL!$CY:$DD,B$1,FALSE),REF!$Z:$AA,2,FALSE),IF($A$41="Or industriel",VLOOKUP(VLOOKUP($A41,OUTIL!$DG:$DL,B$1,FALSE),REF!$AC:$AD,2,FALSE),IF($A$41="Produits bruts d'origine animale et vegetale",VLOOKUP(VLOOKUP($A41,OUTIL!$DO:$DT,B$1,FALSE),REF!$Q:$R,2,FALSE),IF($A$41="Produits bruts d'origine minerale",VLOOKUP(VLOOKUP($A41,OUTIL!$DW:$EB,B$1,FALSE),REF!$AF:$AG,2,FALSE),IF($A$41="Produits finis de consommation",VLOOKUP(VLOOKUP($A41,OUTIL!$EE:$EJ,B$1,FALSE),REF!$T:$U,2,FALSE),IF($A$41="Produits finis d'equipement agricole",VLOOKUP(VLOOKUP($A41,OUTIL!$EM:$ER,B$1,FALSE),REF!$AI:$AJ,2,FALSE),IF($A$41="Produits finis d'equipement industriel",VLOOKUP(VLOOKUP($A41,OUTIL!$EU:$EZ,B$1,FALSE),REF!$W:$X,2,FALSE),"Ahmadovitch")))))))))</f>
        <v>ENERGIE ET LUBRIFIANTS</v>
      </c>
      <c r="C41" s="2">
        <f>ROUND(IF($A$41="Alimentation, boissons et tabacs",VLOOKUP($A41,OUTIL!$CH:$CM,C$1,FALSE),IF($A$41="Demi produits",VLOOKUP($A41,OUTIL!$CQ:$CV,C$1,FALSE),IF($A$41="Energie et lubrifiants",VLOOKUP($A41,OUTIL!$CY:$DD,C$1,FALSE),IF($A$41="Or industriel",VLOOKUP($A41,OUTIL!$DG:$DL,C$1,FALSE),IF($A$41="Produits bruts d'origine animale et vegetale",VLOOKUP($A41,OUTIL!$DO:$DT,C$1,FALSE),IF($A$41="Produits bruts d'origine minerale",VLOOKUP($A41,OUTIL!$DW:$EB,C$1,FALSE),IF($A$41="Produits finis de consommation",VLOOKUP($A41,OUTIL!$EE:$EJ,C$1,FALSE),IF($A$41="Produits finis d'equipement agricole",VLOOKUP($A41,OUTIL!$EM:$ER,C$1,FALSE),IF($A$41="Produits finis d'equipement industriel",VLOOKUP($A41,OUTIL!$EU:$EZ,C$1,FALSE),"Ahmadovitch")))))))))/1000,0)</f>
        <v>11040752</v>
      </c>
      <c r="D41" s="2">
        <f>ROUND(IF($A$41="Alimentation, boissons et tabacs",VLOOKUP($A41,OUTIL!$CH:$CM,D$1,FALSE),IF($A$41="Demi produits",VLOOKUP($A41,OUTIL!$CQ:$CV,D$1,FALSE),IF($A$41="Energie et lubrifiants",VLOOKUP($A41,OUTIL!$CY:$DD,D$1,FALSE),IF($A$41="Or industriel",VLOOKUP($A41,OUTIL!$DG:$DL,D$1,FALSE),IF($A$41="Produits bruts d'origine animale et vegetale",VLOOKUP($A41,OUTIL!$DO:$DT,D$1,FALSE),IF($A$41="Produits bruts d'origine minerale",VLOOKUP($A41,OUTIL!$DW:$EB,D$1,FALSE),IF($A$41="Produits finis de consommation",VLOOKUP($A41,OUTIL!$EE:$EJ,D$1,FALSE),IF($A$41="Produits finis d'equipement agricole",VLOOKUP($A41,OUTIL!$EM:$ER,D$1,FALSE),IF($A$41="Produits finis d'equipement industriel",VLOOKUP($A41,OUTIL!$EU:$EZ,D$1,FALSE),"Ahmadovitch")))))))))/1000,0)</f>
        <v>41780629</v>
      </c>
      <c r="E41" s="2">
        <f>ROUND(IF($A$41="Alimentation, boissons et tabacs",VLOOKUP($A41,OUTIL!$CH:$CM,E$1,FALSE),IF($A$41="Demi produits",VLOOKUP($A41,OUTIL!$CQ:$CV,E$1,FALSE),IF($A$41="Energie et lubrifiants",VLOOKUP($A41,OUTIL!$CY:$DD,E$1,FALSE),IF($A$41="Or industriel",VLOOKUP($A41,OUTIL!$DG:$DL,E$1,FALSE),IF($A$41="Produits bruts d'origine animale et vegetale",VLOOKUP($A41,OUTIL!$DO:$DT,E$1,FALSE),IF($A$41="Produits bruts d'origine minerale",VLOOKUP($A41,OUTIL!$DW:$EB,E$1,FALSE),IF($A$41="Produits finis de consommation",VLOOKUP($A41,OUTIL!$EE:$EJ,E$1,FALSE),IF($A$41="Produits finis d'equipement agricole",VLOOKUP($A41,OUTIL!$EM:$ER,E$1,FALSE),IF($A$41="Produits finis d'equipement industriel",VLOOKUP($A41,OUTIL!$EU:$EZ,E$1,FALSE),"Ahmadovitch")))))))))/1000,0)</f>
        <v>11809056</v>
      </c>
      <c r="F41" s="2">
        <f>ROUND(IF($A$41="Alimentation, boissons et tabacs",VLOOKUP($A41,OUTIL!$CH:$CM,F$1,FALSE),IF($A$41="Demi produits",VLOOKUP($A41,OUTIL!$CQ:$CV,F$1,FALSE),IF($A$41="Energie et lubrifiants",VLOOKUP($A41,OUTIL!$CY:$DD,F$1,FALSE),IF($A$41="Or industriel",VLOOKUP($A41,OUTIL!$DG:$DL,F$1,FALSE),IF($A$41="Produits bruts d'origine animale et vegetale",VLOOKUP($A41,OUTIL!$DO:$DT,F$1,FALSE),IF($A$41="Produits bruts d'origine minerale",VLOOKUP($A41,OUTIL!$DW:$EB,F$1,FALSE),IF($A$41="Produits finis de consommation",VLOOKUP($A41,OUTIL!$EE:$EJ,F$1,FALSE),IF($A$41="Produits finis d'equipement agricole",VLOOKUP($A41,OUTIL!$EM:$ER,F$1,FALSE),IF($A$41="Produits finis d'equipement industriel",VLOOKUP($A41,OUTIL!$EU:$EZ,F$1,FALSE),"Ahmadovitch")))))))))/1000,0)</f>
        <v>37300341</v>
      </c>
    </row>
    <row r="42" spans="1:6" ht="16.5" x14ac:dyDescent="0.3">
      <c r="A42">
        <v>1</v>
      </c>
      <c r="B42" s="5" t="str">
        <f>IF($A$41="Alimentation, boissons et tabacs",VLOOKUP(VLOOKUP($A42,OUTIL!$CH:$CM,B$1,FALSE),REF!$K:$L,2,FALSE),IF($A$41="Demi produits",VLOOKUP(VLOOKUP($A42,OUTIL!$CQ:$CV,B$1,FALSE),REF!$N:$O,2,FALSE),IF($A$41="Energie et lubrifiants",VLOOKUP(VLOOKUP($A42,OUTIL!$CY:$DD,B$1,FALSE),REF!$Z:$AA,2,FALSE),IF($A$41="Or industriel",VLOOKUP(VLOOKUP($A42,OUTIL!$DG:$DL,B$1,FALSE),REF!$AC:$AD,2,FALSE),IF($A$41="Produits bruts d'origine animale et vegetale",VLOOKUP(VLOOKUP($A42,OUTIL!$DO:$DT,B$1,FALSE),REF!$Q:$R,2,FALSE),IF($A$41="Produits bruts d'origine minerale",VLOOKUP(VLOOKUP($A42,OUTIL!$DW:$EB,B$1,FALSE),REF!$AF:$AG,2,FALSE),IF($A$41="Produits finis de consommation",VLOOKUP(VLOOKUP($A42,OUTIL!$EE:$EJ,B$1,FALSE),REF!$T:$U,2,FALSE),IF($A$41="Produits finis d'equipement agricole",VLOOKUP(VLOOKUP($A42,OUTIL!$EM:$ER,B$1,FALSE),REF!$AI:$AJ,2,FALSE),IF($A$41="Produits finis d'equipement industriel",VLOOKUP(VLOOKUP($A42,OUTIL!$EU:$EZ,B$1,FALSE),REF!$W:$X,2,FALSE),"Ahmadovitch")))))))))</f>
        <v>Gas-oils et fuel-oils</v>
      </c>
      <c r="C42" s="5">
        <f>ROUND(IF($A$41="Alimentation, boissons et tabacs",VLOOKUP($A42,OUTIL!$CH:$CM,C$1,FALSE),IF($A$41="Demi produits",VLOOKUP($A42,OUTIL!$CQ:$CV,C$1,FALSE),IF($A$41="Energie et lubrifiants",VLOOKUP($A42,OUTIL!$CY:$DD,C$1,FALSE),IF($A$41="Or industriel",VLOOKUP($A42,OUTIL!$DG:$DL,C$1,FALSE),IF($A$41="Produits bruts d'origine animale et vegetale",VLOOKUP($A42,OUTIL!$DO:$DT,C$1,FALSE),IF($A$41="Produits bruts d'origine minerale",VLOOKUP($A42,OUTIL!$DW:$EB,C$1,FALSE),IF($A$41="Produits finis de consommation",VLOOKUP($A42,OUTIL!$EE:$EJ,C$1,FALSE),IF($A$41="Produits finis d'equipement agricole",VLOOKUP($A42,OUTIL!$EM:$ER,C$1,FALSE),IF($A$41="Produits finis d'equipement industriel",VLOOKUP($A42,OUTIL!$EU:$EZ,C$1,FALSE),"Ahmadovitch")))))))))/1000,0)</f>
        <v>2776938</v>
      </c>
      <c r="D42" s="5">
        <f>ROUND(IF($A$41="Alimentation, boissons et tabacs",VLOOKUP($A42,OUTIL!$CH:$CM,D$1,FALSE),IF($A$41="Demi produits",VLOOKUP($A42,OUTIL!$CQ:$CV,D$1,FALSE),IF($A$41="Energie et lubrifiants",VLOOKUP($A42,OUTIL!$CY:$DD,D$1,FALSE),IF($A$41="Or industriel",VLOOKUP($A42,OUTIL!$DG:$DL,D$1,FALSE),IF($A$41="Produits bruts d'origine animale et vegetale",VLOOKUP($A42,OUTIL!$DO:$DT,D$1,FALSE),IF($A$41="Produits bruts d'origine minerale",VLOOKUP($A42,OUTIL!$DW:$EB,D$1,FALSE),IF($A$41="Produits finis de consommation",VLOOKUP($A42,OUTIL!$EE:$EJ,D$1,FALSE),IF($A$41="Produits finis d'equipement agricole",VLOOKUP($A42,OUTIL!$EM:$ER,D$1,FALSE),IF($A$41="Produits finis d'equipement industriel",VLOOKUP($A42,OUTIL!$EU:$EZ,D$1,FALSE),"Ahmadovitch")))))))))/1000,0)</f>
        <v>21783013</v>
      </c>
      <c r="E42" s="5">
        <f>ROUND(IF($A$41="Alimentation, boissons et tabacs",VLOOKUP($A42,OUTIL!$CH:$CM,E$1,FALSE),IF($A$41="Demi produits",VLOOKUP($A42,OUTIL!$CQ:$CV,E$1,FALSE),IF($A$41="Energie et lubrifiants",VLOOKUP($A42,OUTIL!$CY:$DD,E$1,FALSE),IF($A$41="Or industriel",VLOOKUP($A42,OUTIL!$DG:$DL,E$1,FALSE),IF($A$41="Produits bruts d'origine animale et vegetale",VLOOKUP($A42,OUTIL!$DO:$DT,E$1,FALSE),IF($A$41="Produits bruts d'origine minerale",VLOOKUP($A42,OUTIL!$DW:$EB,E$1,FALSE),IF($A$41="Produits finis de consommation",VLOOKUP($A42,OUTIL!$EE:$EJ,E$1,FALSE),IF($A$41="Produits finis d'equipement agricole",VLOOKUP($A42,OUTIL!$EM:$ER,E$1,FALSE),IF($A$41="Produits finis d'equipement industriel",VLOOKUP($A42,OUTIL!$EU:$EZ,E$1,FALSE),"Ahmadovitch")))))))))/1000,0)</f>
        <v>2592145</v>
      </c>
      <c r="F42" s="5">
        <f>ROUND(IF($A$41="Alimentation, boissons et tabacs",VLOOKUP($A42,OUTIL!$CH:$CM,F$1,FALSE),IF($A$41="Demi produits",VLOOKUP($A42,OUTIL!$CQ:$CV,F$1,FALSE),IF($A$41="Energie et lubrifiants",VLOOKUP($A42,OUTIL!$CY:$DD,F$1,FALSE),IF($A$41="Or industriel",VLOOKUP($A42,OUTIL!$DG:$DL,F$1,FALSE),IF($A$41="Produits bruts d'origine animale et vegetale",VLOOKUP($A42,OUTIL!$DO:$DT,F$1,FALSE),IF($A$41="Produits bruts d'origine minerale",VLOOKUP($A42,OUTIL!$DW:$EB,F$1,FALSE),IF($A$41="Produits finis de consommation",VLOOKUP($A42,OUTIL!$EE:$EJ,F$1,FALSE),IF($A$41="Produits finis d'equipement agricole",VLOOKUP($A42,OUTIL!$EM:$ER,F$1,FALSE),IF($A$41="Produits finis d'equipement industriel",VLOOKUP($A42,OUTIL!$EU:$EZ,F$1,FALSE),"Ahmadovitch")))))))))/1000,0)</f>
        <v>17643289</v>
      </c>
    </row>
    <row r="43" spans="1:6" ht="16.5" x14ac:dyDescent="0.3">
      <c r="A43">
        <v>2</v>
      </c>
      <c r="B43" s="5" t="str">
        <f>IF($A$41="Alimentation, boissons et tabacs",VLOOKUP(VLOOKUP($A43,OUTIL!$CH:$CM,B$1,FALSE),REF!$K:$L,2,FALSE),IF($A$41="Demi produits",VLOOKUP(VLOOKUP($A43,OUTIL!$CQ:$CV,B$1,FALSE),REF!$N:$O,2,FALSE),IF($A$41="Energie et lubrifiants",VLOOKUP(VLOOKUP($A43,OUTIL!$CY:$DD,B$1,FALSE),REF!$Z:$AA,2,FALSE),IF($A$41="Or industriel",VLOOKUP(VLOOKUP($A43,OUTIL!$DG:$DL,B$1,FALSE),REF!$AC:$AD,2,FALSE),IF($A$41="Produits bruts d'origine animale et vegetale",VLOOKUP(VLOOKUP($A43,OUTIL!$DO:$DT,B$1,FALSE),REF!$Q:$R,2,FALSE),IF($A$41="Produits bruts d'origine minerale",VLOOKUP(VLOOKUP($A43,OUTIL!$DW:$EB,B$1,FALSE),REF!$AF:$AG,2,FALSE),IF($A$41="Produits finis de consommation",VLOOKUP(VLOOKUP($A43,OUTIL!$EE:$EJ,B$1,FALSE),REF!$T:$U,2,FALSE),IF($A$41="Produits finis d'equipement agricole",VLOOKUP(VLOOKUP($A43,OUTIL!$EM:$ER,B$1,FALSE),REF!$AI:$AJ,2,FALSE),IF($A$41="Produits finis d'equipement industriel",VLOOKUP(VLOOKUP($A43,OUTIL!$EU:$EZ,B$1,FALSE),REF!$W:$X,2,FALSE),"Ahmadovitch")))))))))</f>
        <v>Gaz de pétrole et autres hydrocarbures</v>
      </c>
      <c r="C43" s="5">
        <f>ROUND(IF($A$41="Alimentation, boissons et tabacs",VLOOKUP($A43,OUTIL!$CH:$CM,C$1,FALSE),IF($A$41="Demi produits",VLOOKUP($A43,OUTIL!$CQ:$CV,C$1,FALSE),IF($A$41="Energie et lubrifiants",VLOOKUP($A43,OUTIL!$CY:$DD,C$1,FALSE),IF($A$41="Or industriel",VLOOKUP($A43,OUTIL!$DG:$DL,C$1,FALSE),IF($A$41="Produits bruts d'origine animale et vegetale",VLOOKUP($A43,OUTIL!$DO:$DT,C$1,FALSE),IF($A$41="Produits bruts d'origine minerale",VLOOKUP($A43,OUTIL!$DW:$EB,C$1,FALSE),IF($A$41="Produits finis de consommation",VLOOKUP($A43,OUTIL!$EE:$EJ,C$1,FALSE),IF($A$41="Produits finis d'equipement agricole",VLOOKUP($A43,OUTIL!$EM:$ER,C$1,FALSE),IF($A$41="Produits finis d'equipement industriel",VLOOKUP($A43,OUTIL!$EU:$EZ,C$1,FALSE),"Ahmadovitch")))))))))/1000,0)</f>
        <v>3430271</v>
      </c>
      <c r="D43" s="5">
        <f>ROUND(IF($A$41="Alimentation, boissons et tabacs",VLOOKUP($A43,OUTIL!$CH:$CM,D$1,FALSE),IF($A$41="Demi produits",VLOOKUP($A43,OUTIL!$CQ:$CV,D$1,FALSE),IF($A$41="Energie et lubrifiants",VLOOKUP($A43,OUTIL!$CY:$DD,D$1,FALSE),IF($A$41="Or industriel",VLOOKUP($A43,OUTIL!$DG:$DL,D$1,FALSE),IF($A$41="Produits bruts d'origine animale et vegetale",VLOOKUP($A43,OUTIL!$DO:$DT,D$1,FALSE),IF($A$41="Produits bruts d'origine minerale",VLOOKUP($A43,OUTIL!$DW:$EB,D$1,FALSE),IF($A$41="Produits finis de consommation",VLOOKUP($A43,OUTIL!$EE:$EJ,D$1,FALSE),IF($A$41="Produits finis d'equipement agricole",VLOOKUP($A43,OUTIL!$EM:$ER,D$1,FALSE),IF($A$41="Produits finis d'equipement industriel",VLOOKUP($A43,OUTIL!$EU:$EZ,D$1,FALSE),"Ahmadovitch")))))))))/1000,0)</f>
        <v>7028873</v>
      </c>
      <c r="E43" s="5">
        <f>ROUND(IF($A$41="Alimentation, boissons et tabacs",VLOOKUP($A43,OUTIL!$CH:$CM,E$1,FALSE),IF($A$41="Demi produits",VLOOKUP($A43,OUTIL!$CQ:$CV,E$1,FALSE),IF($A$41="Energie et lubrifiants",VLOOKUP($A43,OUTIL!$CY:$DD,E$1,FALSE),IF($A$41="Or industriel",VLOOKUP($A43,OUTIL!$DG:$DL,E$1,FALSE),IF($A$41="Produits bruts d'origine animale et vegetale",VLOOKUP($A43,OUTIL!$DO:$DT,E$1,FALSE),IF($A$41="Produits bruts d'origine minerale",VLOOKUP($A43,OUTIL!$DW:$EB,E$1,FALSE),IF($A$41="Produits finis de consommation",VLOOKUP($A43,OUTIL!$EE:$EJ,E$1,FALSE),IF($A$41="Produits finis d'equipement agricole",VLOOKUP($A43,OUTIL!$EM:$ER,E$1,FALSE),IF($A$41="Produits finis d'equipement industriel",VLOOKUP($A43,OUTIL!$EU:$EZ,E$1,FALSE),"Ahmadovitch")))))))))/1000,0)</f>
        <v>4112099</v>
      </c>
      <c r="F43" s="5">
        <f>ROUND(IF($A$41="Alimentation, boissons et tabacs",VLOOKUP($A43,OUTIL!$CH:$CM,F$1,FALSE),IF($A$41="Demi produits",VLOOKUP($A43,OUTIL!$CQ:$CV,F$1,FALSE),IF($A$41="Energie et lubrifiants",VLOOKUP($A43,OUTIL!$CY:$DD,F$1,FALSE),IF($A$41="Or industriel",VLOOKUP($A43,OUTIL!$DG:$DL,F$1,FALSE),IF($A$41="Produits bruts d'origine animale et vegetale",VLOOKUP($A43,OUTIL!$DO:$DT,F$1,FALSE),IF($A$41="Produits bruts d'origine minerale",VLOOKUP($A43,OUTIL!$DW:$EB,F$1,FALSE),IF($A$41="Produits finis de consommation",VLOOKUP($A43,OUTIL!$EE:$EJ,F$1,FALSE),IF($A$41="Produits finis d'equipement agricole",VLOOKUP($A43,OUTIL!$EM:$ER,F$1,FALSE),IF($A$41="Produits finis d'equipement industriel",VLOOKUP($A43,OUTIL!$EU:$EZ,F$1,FALSE),"Ahmadovitch")))))))))/1000,0)</f>
        <v>7613274</v>
      </c>
    </row>
    <row r="44" spans="1:6" ht="16.5" x14ac:dyDescent="0.3">
      <c r="A44">
        <v>3</v>
      </c>
      <c r="B44" s="5" t="str">
        <f>IF($A$41="Alimentation, boissons et tabacs",VLOOKUP(VLOOKUP($A44,OUTIL!$CH:$CM,B$1,FALSE),REF!$K:$L,2,FALSE),IF($A$41="Demi produits",VLOOKUP(VLOOKUP($A44,OUTIL!$CQ:$CV,B$1,FALSE),REF!$N:$O,2,FALSE),IF($A$41="Energie et lubrifiants",VLOOKUP(VLOOKUP($A44,OUTIL!$CY:$DD,B$1,FALSE),REF!$Z:$AA,2,FALSE),IF($A$41="Or industriel",VLOOKUP(VLOOKUP($A44,OUTIL!$DG:$DL,B$1,FALSE),REF!$AC:$AD,2,FALSE),IF($A$41="Produits bruts d'origine animale et vegetale",VLOOKUP(VLOOKUP($A44,OUTIL!$DO:$DT,B$1,FALSE),REF!$Q:$R,2,FALSE),IF($A$41="Produits bruts d'origine minerale",VLOOKUP(VLOOKUP($A44,OUTIL!$DW:$EB,B$1,FALSE),REF!$AF:$AG,2,FALSE),IF($A$41="Produits finis de consommation",VLOOKUP(VLOOKUP($A44,OUTIL!$EE:$EJ,B$1,FALSE),REF!$T:$U,2,FALSE),IF($A$41="Produits finis d'equipement agricole",VLOOKUP(VLOOKUP($A44,OUTIL!$EM:$ER,B$1,FALSE),REF!$AI:$AJ,2,FALSE),IF($A$41="Produits finis d'equipement industriel",VLOOKUP(VLOOKUP($A44,OUTIL!$EU:$EZ,B$1,FALSE),REF!$W:$X,2,FALSE),"Ahmadovitch")))))))))</f>
        <v>Huiles de pétrole et lubrifiants</v>
      </c>
      <c r="C44" s="5">
        <f>ROUND(IF($A$41="Alimentation, boissons et tabacs",VLOOKUP($A44,OUTIL!$CH:$CM,C$1,FALSE),IF($A$41="Demi produits",VLOOKUP($A44,OUTIL!$CQ:$CV,C$1,FALSE),IF($A$41="Energie et lubrifiants",VLOOKUP($A44,OUTIL!$CY:$DD,C$1,FALSE),IF($A$41="Or industriel",VLOOKUP($A44,OUTIL!$DG:$DL,C$1,FALSE),IF($A$41="Produits bruts d'origine animale et vegetale",VLOOKUP($A44,OUTIL!$DO:$DT,C$1,FALSE),IF($A$41="Produits bruts d'origine minerale",VLOOKUP($A44,OUTIL!$DW:$EB,C$1,FALSE),IF($A$41="Produits finis de consommation",VLOOKUP($A44,OUTIL!$EE:$EJ,C$1,FALSE),IF($A$41="Produits finis d'equipement agricole",VLOOKUP($A44,OUTIL!$EM:$ER,C$1,FALSE),IF($A$41="Produits finis d'equipement industriel",VLOOKUP($A44,OUTIL!$EU:$EZ,C$1,FALSE),"Ahmadovitch")))))))))/1000,0)</f>
        <v>577031</v>
      </c>
      <c r="D44" s="5">
        <f>ROUND(IF($A$41="Alimentation, boissons et tabacs",VLOOKUP($A44,OUTIL!$CH:$CM,D$1,FALSE),IF($A$41="Demi produits",VLOOKUP($A44,OUTIL!$CQ:$CV,D$1,FALSE),IF($A$41="Energie et lubrifiants",VLOOKUP($A44,OUTIL!$CY:$DD,D$1,FALSE),IF($A$41="Or industriel",VLOOKUP($A44,OUTIL!$DG:$DL,D$1,FALSE),IF($A$41="Produits bruts d'origine animale et vegetale",VLOOKUP($A44,OUTIL!$DO:$DT,D$1,FALSE),IF($A$41="Produits bruts d'origine minerale",VLOOKUP($A44,OUTIL!$DW:$EB,D$1,FALSE),IF($A$41="Produits finis de consommation",VLOOKUP($A44,OUTIL!$EE:$EJ,D$1,FALSE),IF($A$41="Produits finis d'equipement agricole",VLOOKUP($A44,OUTIL!$EM:$ER,D$1,FALSE),IF($A$41="Produits finis d'equipement industriel",VLOOKUP($A44,OUTIL!$EU:$EZ,D$1,FALSE),"Ahmadovitch")))))))))/1000,0)</f>
        <v>5273801</v>
      </c>
      <c r="E44" s="5">
        <f>ROUND(IF($A$41="Alimentation, boissons et tabacs",VLOOKUP($A44,OUTIL!$CH:$CM,E$1,FALSE),IF($A$41="Demi produits",VLOOKUP($A44,OUTIL!$CQ:$CV,E$1,FALSE),IF($A$41="Energie et lubrifiants",VLOOKUP($A44,OUTIL!$CY:$DD,E$1,FALSE),IF($A$41="Or industriel",VLOOKUP($A44,OUTIL!$DG:$DL,E$1,FALSE),IF($A$41="Produits bruts d'origine animale et vegetale",VLOOKUP($A44,OUTIL!$DO:$DT,E$1,FALSE),IF($A$41="Produits bruts d'origine minerale",VLOOKUP($A44,OUTIL!$DW:$EB,E$1,FALSE),IF($A$41="Produits finis de consommation",VLOOKUP($A44,OUTIL!$EE:$EJ,E$1,FALSE),IF($A$41="Produits finis d'equipement agricole",VLOOKUP($A44,OUTIL!$EM:$ER,E$1,FALSE),IF($A$41="Produits finis d'equipement industriel",VLOOKUP($A44,OUTIL!$EU:$EZ,E$1,FALSE),"Ahmadovitch")))))))))/1000,0)</f>
        <v>482539</v>
      </c>
      <c r="F44" s="5">
        <f>ROUND(IF($A$41="Alimentation, boissons et tabacs",VLOOKUP($A44,OUTIL!$CH:$CM,F$1,FALSE),IF($A$41="Demi produits",VLOOKUP($A44,OUTIL!$CQ:$CV,F$1,FALSE),IF($A$41="Energie et lubrifiants",VLOOKUP($A44,OUTIL!$CY:$DD,F$1,FALSE),IF($A$41="Or industriel",VLOOKUP($A44,OUTIL!$DG:$DL,F$1,FALSE),IF($A$41="Produits bruts d'origine animale et vegetale",VLOOKUP($A44,OUTIL!$DO:$DT,F$1,FALSE),IF($A$41="Produits bruts d'origine minerale",VLOOKUP($A44,OUTIL!$DW:$EB,F$1,FALSE),IF($A$41="Produits finis de consommation",VLOOKUP($A44,OUTIL!$EE:$EJ,F$1,FALSE),IF($A$41="Produits finis d'equipement agricole",VLOOKUP($A44,OUTIL!$EM:$ER,F$1,FALSE),IF($A$41="Produits finis d'equipement industriel",VLOOKUP($A44,OUTIL!$EU:$EZ,F$1,FALSE),"Ahmadovitch")))))))))/1000,0)</f>
        <v>3838669</v>
      </c>
    </row>
    <row r="45" spans="1:6" ht="16.5" x14ac:dyDescent="0.3">
      <c r="A45">
        <v>4</v>
      </c>
      <c r="B45" s="5" t="str">
        <f>IF($A$41="Alimentation, boissons et tabacs",VLOOKUP(VLOOKUP($A45,OUTIL!$CH:$CM,B$1,FALSE),REF!$K:$L,2,FALSE),IF($A$41="Demi produits",VLOOKUP(VLOOKUP($A45,OUTIL!$CQ:$CV,B$1,FALSE),REF!$N:$O,2,FALSE),IF($A$41="Energie et lubrifiants",VLOOKUP(VLOOKUP($A45,OUTIL!$CY:$DD,B$1,FALSE),REF!$Z:$AA,2,FALSE),IF($A$41="Or industriel",VLOOKUP(VLOOKUP($A45,OUTIL!$DG:$DL,B$1,FALSE),REF!$AC:$AD,2,FALSE),IF($A$41="Produits bruts d'origine animale et vegetale",VLOOKUP(VLOOKUP($A45,OUTIL!$DO:$DT,B$1,FALSE),REF!$Q:$R,2,FALSE),IF($A$41="Produits bruts d'origine minerale",VLOOKUP(VLOOKUP($A45,OUTIL!$DW:$EB,B$1,FALSE),REF!$AF:$AG,2,FALSE),IF($A$41="Produits finis de consommation",VLOOKUP(VLOOKUP($A45,OUTIL!$EE:$EJ,B$1,FALSE),REF!$T:$U,2,FALSE),IF($A$41="Produits finis d'equipement agricole",VLOOKUP(VLOOKUP($A45,OUTIL!$EM:$ER,B$1,FALSE),REF!$AI:$AJ,2,FALSE),IF($A$41="Produits finis d'equipement industriel",VLOOKUP(VLOOKUP($A45,OUTIL!$EU:$EZ,B$1,FALSE),REF!$W:$X,2,FALSE),"Ahmadovitch")))))))))</f>
        <v>Houilles; cokes et combustibles solides similaires</v>
      </c>
      <c r="C45" s="5">
        <f>ROUND(IF($A$41="Alimentation, boissons et tabacs",VLOOKUP($A45,OUTIL!$CH:$CM,C$1,FALSE),IF($A$41="Demi produits",VLOOKUP($A45,OUTIL!$CQ:$CV,C$1,FALSE),IF($A$41="Energie et lubrifiants",VLOOKUP($A45,OUTIL!$CY:$DD,C$1,FALSE),IF($A$41="Or industriel",VLOOKUP($A45,OUTIL!$DG:$DL,C$1,FALSE),IF($A$41="Produits bruts d'origine animale et vegetale",VLOOKUP($A45,OUTIL!$DO:$DT,C$1,FALSE),IF($A$41="Produits bruts d'origine minerale",VLOOKUP($A45,OUTIL!$DW:$EB,C$1,FALSE),IF($A$41="Produits finis de consommation",VLOOKUP($A45,OUTIL!$EE:$EJ,C$1,FALSE),IF($A$41="Produits finis d'equipement agricole",VLOOKUP($A45,OUTIL!$EM:$ER,C$1,FALSE),IF($A$41="Produits finis d'equipement industriel",VLOOKUP($A45,OUTIL!$EU:$EZ,C$1,FALSE),"Ahmadovitch")))))))))/1000,0)</f>
        <v>3816217</v>
      </c>
      <c r="D45" s="5">
        <f>ROUND(IF($A$41="Alimentation, boissons et tabacs",VLOOKUP($A45,OUTIL!$CH:$CM,D$1,FALSE),IF($A$41="Demi produits",VLOOKUP($A45,OUTIL!$CQ:$CV,D$1,FALSE),IF($A$41="Energie et lubrifiants",VLOOKUP($A45,OUTIL!$CY:$DD,D$1,FALSE),IF($A$41="Or industriel",VLOOKUP($A45,OUTIL!$DG:$DL,D$1,FALSE),IF($A$41="Produits bruts d'origine animale et vegetale",VLOOKUP($A45,OUTIL!$DO:$DT,D$1,FALSE),IF($A$41="Produits bruts d'origine minerale",VLOOKUP($A45,OUTIL!$DW:$EB,D$1,FALSE),IF($A$41="Produits finis de consommation",VLOOKUP($A45,OUTIL!$EE:$EJ,D$1,FALSE),IF($A$41="Produits finis d'equipement agricole",VLOOKUP($A45,OUTIL!$EM:$ER,D$1,FALSE),IF($A$41="Produits finis d'equipement industriel",VLOOKUP($A45,OUTIL!$EU:$EZ,D$1,FALSE),"Ahmadovitch")))))))))/1000,0)</f>
        <v>4140532</v>
      </c>
      <c r="E45" s="5">
        <f>ROUND(IF($A$41="Alimentation, boissons et tabacs",VLOOKUP($A45,OUTIL!$CH:$CM,E$1,FALSE),IF($A$41="Demi produits",VLOOKUP($A45,OUTIL!$CQ:$CV,E$1,FALSE),IF($A$41="Energie et lubrifiants",VLOOKUP($A45,OUTIL!$CY:$DD,E$1,FALSE),IF($A$41="Or industriel",VLOOKUP($A45,OUTIL!$DG:$DL,E$1,FALSE),IF($A$41="Produits bruts d'origine animale et vegetale",VLOOKUP($A45,OUTIL!$DO:$DT,E$1,FALSE),IF($A$41="Produits bruts d'origine minerale",VLOOKUP($A45,OUTIL!$DW:$EB,E$1,FALSE),IF($A$41="Produits finis de consommation",VLOOKUP($A45,OUTIL!$EE:$EJ,E$1,FALSE),IF($A$41="Produits finis d'equipement agricole",VLOOKUP($A45,OUTIL!$EM:$ER,E$1,FALSE),IF($A$41="Produits finis d'equipement industriel",VLOOKUP($A45,OUTIL!$EU:$EZ,E$1,FALSE),"Ahmadovitch")))))))))/1000,0)</f>
        <v>4188231</v>
      </c>
      <c r="F45" s="5">
        <f>ROUND(IF($A$41="Alimentation, boissons et tabacs",VLOOKUP($A45,OUTIL!$CH:$CM,F$1,FALSE),IF($A$41="Demi produits",VLOOKUP($A45,OUTIL!$CQ:$CV,F$1,FALSE),IF($A$41="Energie et lubrifiants",VLOOKUP($A45,OUTIL!$CY:$DD,F$1,FALSE),IF($A$41="Or industriel",VLOOKUP($A45,OUTIL!$DG:$DL,F$1,FALSE),IF($A$41="Produits bruts d'origine animale et vegetale",VLOOKUP($A45,OUTIL!$DO:$DT,F$1,FALSE),IF($A$41="Produits bruts d'origine minerale",VLOOKUP($A45,OUTIL!$DW:$EB,F$1,FALSE),IF($A$41="Produits finis de consommation",VLOOKUP($A45,OUTIL!$EE:$EJ,F$1,FALSE),IF($A$41="Produits finis d'equipement agricole",VLOOKUP($A45,OUTIL!$EM:$ER,F$1,FALSE),IF($A$41="Produits finis d'equipement industriel",VLOOKUP($A45,OUTIL!$EU:$EZ,F$1,FALSE),"Ahmadovitch")))))))))/1000,0)</f>
        <v>4844383</v>
      </c>
    </row>
    <row r="46" spans="1:6" ht="16.5" x14ac:dyDescent="0.3">
      <c r="A46">
        <v>5</v>
      </c>
      <c r="B46" s="5" t="str">
        <f>IF($A$41="Alimentation, boissons et tabacs",VLOOKUP(VLOOKUP($A46,OUTIL!$CH:$CM,B$1,FALSE),REF!$K:$L,2,FALSE),IF($A$41="Demi produits",VLOOKUP(VLOOKUP($A46,OUTIL!$CQ:$CV,B$1,FALSE),REF!$N:$O,2,FALSE),IF($A$41="Energie et lubrifiants",VLOOKUP(VLOOKUP($A46,OUTIL!$CY:$DD,B$1,FALSE),REF!$Z:$AA,2,FALSE),IF($A$41="Or industriel",VLOOKUP(VLOOKUP($A46,OUTIL!$DG:$DL,B$1,FALSE),REF!$AC:$AD,2,FALSE),IF($A$41="Produits bruts d'origine animale et vegetale",VLOOKUP(VLOOKUP($A46,OUTIL!$DO:$DT,B$1,FALSE),REF!$Q:$R,2,FALSE),IF($A$41="Produits bruts d'origine minerale",VLOOKUP(VLOOKUP($A46,OUTIL!$DW:$EB,B$1,FALSE),REF!$AF:$AG,2,FALSE),IF($A$41="Produits finis de consommation",VLOOKUP(VLOOKUP($A46,OUTIL!$EE:$EJ,B$1,FALSE),REF!$T:$U,2,FALSE),IF($A$41="Produits finis d'equipement agricole",VLOOKUP(VLOOKUP($A46,OUTIL!$EM:$ER,B$1,FALSE),REF!$AI:$AJ,2,FALSE),IF($A$41="Produits finis d'equipement industriel",VLOOKUP(VLOOKUP($A46,OUTIL!$EU:$EZ,B$1,FALSE),REF!$W:$X,2,FALSE),"Ahmadovitch")))))))))</f>
        <v>Essence de pétrole</v>
      </c>
      <c r="C46" s="5">
        <f>ROUND(IF($A$41="Alimentation, boissons et tabacs",VLOOKUP($A46,OUTIL!$CH:$CM,C$1,FALSE),IF($A$41="Demi produits",VLOOKUP($A46,OUTIL!$CQ:$CV,C$1,FALSE),IF($A$41="Energie et lubrifiants",VLOOKUP($A46,OUTIL!$CY:$DD,C$1,FALSE),IF($A$41="Or industriel",VLOOKUP($A46,OUTIL!$DG:$DL,C$1,FALSE),IF($A$41="Produits bruts d'origine animale et vegetale",VLOOKUP($A46,OUTIL!$DO:$DT,C$1,FALSE),IF($A$41="Produits bruts d'origine minerale",VLOOKUP($A46,OUTIL!$DW:$EB,C$1,FALSE),IF($A$41="Produits finis de consommation",VLOOKUP($A46,OUTIL!$EE:$EJ,C$1,FALSE),IF($A$41="Produits finis d'equipement agricole",VLOOKUP($A46,OUTIL!$EM:$ER,C$1,FALSE),IF($A$41="Produits finis d'equipement industriel",VLOOKUP($A46,OUTIL!$EU:$EZ,C$1,FALSE),"Ahmadovitch")))))))))/1000,0)</f>
        <v>309773</v>
      </c>
      <c r="D46" s="5">
        <f>ROUND(IF($A$41="Alimentation, boissons et tabacs",VLOOKUP($A46,OUTIL!$CH:$CM,D$1,FALSE),IF($A$41="Demi produits",VLOOKUP($A46,OUTIL!$CQ:$CV,D$1,FALSE),IF($A$41="Energie et lubrifiants",VLOOKUP($A46,OUTIL!$CY:$DD,D$1,FALSE),IF($A$41="Or industriel",VLOOKUP($A46,OUTIL!$DG:$DL,D$1,FALSE),IF($A$41="Produits bruts d'origine animale et vegetale",VLOOKUP($A46,OUTIL!$DO:$DT,D$1,FALSE),IF($A$41="Produits bruts d'origine minerale",VLOOKUP($A46,OUTIL!$DW:$EB,D$1,FALSE),IF($A$41="Produits finis de consommation",VLOOKUP($A46,OUTIL!$EE:$EJ,D$1,FALSE),IF($A$41="Produits finis d'equipement agricole",VLOOKUP($A46,OUTIL!$EM:$ER,D$1,FALSE),IF($A$41="Produits finis d'equipement industriel",VLOOKUP($A46,OUTIL!$EU:$EZ,D$1,FALSE),"Ahmadovitch")))))))))/1000,0)</f>
        <v>2439926</v>
      </c>
      <c r="E46" s="5">
        <f>ROUND(IF($A$41="Alimentation, boissons et tabacs",VLOOKUP($A46,OUTIL!$CH:$CM,E$1,FALSE),IF($A$41="Demi produits",VLOOKUP($A46,OUTIL!$CQ:$CV,E$1,FALSE),IF($A$41="Energie et lubrifiants",VLOOKUP($A46,OUTIL!$CY:$DD,E$1,FALSE),IF($A$41="Or industriel",VLOOKUP($A46,OUTIL!$DG:$DL,E$1,FALSE),IF($A$41="Produits bruts d'origine animale et vegetale",VLOOKUP($A46,OUTIL!$DO:$DT,E$1,FALSE),IF($A$41="Produits bruts d'origine minerale",VLOOKUP($A46,OUTIL!$DW:$EB,E$1,FALSE),IF($A$41="Produits finis de consommation",VLOOKUP($A46,OUTIL!$EE:$EJ,E$1,FALSE),IF($A$41="Produits finis d'equipement agricole",VLOOKUP($A46,OUTIL!$EM:$ER,E$1,FALSE),IF($A$41="Produits finis d'equipement industriel",VLOOKUP($A46,OUTIL!$EU:$EZ,E$1,FALSE),"Ahmadovitch")))))))))/1000,0)</f>
        <v>281226</v>
      </c>
      <c r="F46" s="5">
        <f>ROUND(IF($A$41="Alimentation, boissons et tabacs",VLOOKUP($A46,OUTIL!$CH:$CM,F$1,FALSE),IF($A$41="Demi produits",VLOOKUP($A46,OUTIL!$CQ:$CV,F$1,FALSE),IF($A$41="Energie et lubrifiants",VLOOKUP($A46,OUTIL!$CY:$DD,F$1,FALSE),IF($A$41="Or industriel",VLOOKUP($A46,OUTIL!$DG:$DL,F$1,FALSE),IF($A$41="Produits bruts d'origine animale et vegetale",VLOOKUP($A46,OUTIL!$DO:$DT,F$1,FALSE),IF($A$41="Produits bruts d'origine minerale",VLOOKUP($A46,OUTIL!$DW:$EB,F$1,FALSE),IF($A$41="Produits finis de consommation",VLOOKUP($A46,OUTIL!$EE:$EJ,F$1,FALSE),IF($A$41="Produits finis d'equipement agricole",VLOOKUP($A46,OUTIL!$EM:$ER,F$1,FALSE),IF($A$41="Produits finis d'equipement industriel",VLOOKUP($A46,OUTIL!$EU:$EZ,F$1,FALSE),"Ahmadovitch")))))))))/1000,0)</f>
        <v>2145200</v>
      </c>
    </row>
    <row r="47" spans="1:6" ht="16.5" x14ac:dyDescent="0.3">
      <c r="A47">
        <v>6</v>
      </c>
      <c r="B47" s="5" t="str">
        <f>IF($A$41="Alimentation, boissons et tabacs",VLOOKUP(VLOOKUP($A47,OUTIL!$CH:$CM,B$1,FALSE),REF!$K:$L,2,FALSE),IF($A$41="Demi produits",VLOOKUP(VLOOKUP($A47,OUTIL!$CQ:$CV,B$1,FALSE),REF!$N:$O,2,FALSE),IF($A$41="Energie et lubrifiants",VLOOKUP(VLOOKUP($A47,OUTIL!$CY:$DD,B$1,FALSE),REF!$Z:$AA,2,FALSE),IF($A$41="Or industriel",VLOOKUP(VLOOKUP($A47,OUTIL!$DG:$DL,B$1,FALSE),REF!$AC:$AD,2,FALSE),IF($A$41="Produits bruts d'origine animale et vegetale",VLOOKUP(VLOOKUP($A47,OUTIL!$DO:$DT,B$1,FALSE),REF!$Q:$R,2,FALSE),IF($A$41="Produits bruts d'origine minerale",VLOOKUP(VLOOKUP($A47,OUTIL!$DW:$EB,B$1,FALSE),REF!$AF:$AG,2,FALSE),IF($A$41="Produits finis de consommation",VLOOKUP(VLOOKUP($A47,OUTIL!$EE:$EJ,B$1,FALSE),REF!$T:$U,2,FALSE),IF($A$41="Produits finis d'equipement agricole",VLOOKUP(VLOOKUP($A47,OUTIL!$EM:$ER,B$1,FALSE),REF!$AI:$AJ,2,FALSE),IF($A$41="Produits finis d'equipement industriel",VLOOKUP(VLOOKUP($A47,OUTIL!$EU:$EZ,B$1,FALSE),REF!$W:$X,2,FALSE),"Ahmadovitch")))))))))</f>
        <v>Paraffines et autres produits dérivés du pétrole</v>
      </c>
      <c r="C47" s="5">
        <f>ROUND(IF($A$41="Alimentation, boissons et tabacs",VLOOKUP($A47,OUTIL!$CH:$CM,C$1,FALSE),IF($A$41="Demi produits",VLOOKUP($A47,OUTIL!$CQ:$CV,C$1,FALSE),IF($A$41="Energie et lubrifiants",VLOOKUP($A47,OUTIL!$CY:$DD,C$1,FALSE),IF($A$41="Or industriel",VLOOKUP($A47,OUTIL!$DG:$DL,C$1,FALSE),IF($A$41="Produits bruts d'origine animale et vegetale",VLOOKUP($A47,OUTIL!$DO:$DT,C$1,FALSE),IF($A$41="Produits bruts d'origine minerale",VLOOKUP($A47,OUTIL!$DW:$EB,C$1,FALSE),IF($A$41="Produits finis de consommation",VLOOKUP($A47,OUTIL!$EE:$EJ,C$1,FALSE),IF($A$41="Produits finis d'equipement agricole",VLOOKUP($A47,OUTIL!$EM:$ER,C$1,FALSE),IF($A$41="Produits finis d'equipement industriel",VLOOKUP($A47,OUTIL!$EU:$EZ,C$1,FALSE),"Ahmadovitch")))))))))/1000,0)</f>
        <v>130523</v>
      </c>
      <c r="D47" s="5">
        <f>ROUND(IF($A$41="Alimentation, boissons et tabacs",VLOOKUP($A47,OUTIL!$CH:$CM,D$1,FALSE),IF($A$41="Demi produits",VLOOKUP($A47,OUTIL!$CQ:$CV,D$1,FALSE),IF($A$41="Energie et lubrifiants",VLOOKUP($A47,OUTIL!$CY:$DD,D$1,FALSE),IF($A$41="Or industriel",VLOOKUP($A47,OUTIL!$DG:$DL,D$1,FALSE),IF($A$41="Produits bruts d'origine animale et vegetale",VLOOKUP($A47,OUTIL!$DO:$DT,D$1,FALSE),IF($A$41="Produits bruts d'origine minerale",VLOOKUP($A47,OUTIL!$DW:$EB,D$1,FALSE),IF($A$41="Produits finis de consommation",VLOOKUP($A47,OUTIL!$EE:$EJ,D$1,FALSE),IF($A$41="Produits finis d'equipement agricole",VLOOKUP($A47,OUTIL!$EM:$ER,D$1,FALSE),IF($A$41="Produits finis d'equipement industriel",VLOOKUP($A47,OUTIL!$EU:$EZ,D$1,FALSE),"Ahmadovitch")))))))))/1000,0)</f>
        <v>618654</v>
      </c>
      <c r="E47" s="5">
        <f>ROUND(IF($A$41="Alimentation, boissons et tabacs",VLOOKUP($A47,OUTIL!$CH:$CM,E$1,FALSE),IF($A$41="Demi produits",VLOOKUP($A47,OUTIL!$CQ:$CV,E$1,FALSE),IF($A$41="Energie et lubrifiants",VLOOKUP($A47,OUTIL!$CY:$DD,E$1,FALSE),IF($A$41="Or industriel",VLOOKUP($A47,OUTIL!$DG:$DL,E$1,FALSE),IF($A$41="Produits bruts d'origine animale et vegetale",VLOOKUP($A47,OUTIL!$DO:$DT,E$1,FALSE),IF($A$41="Produits bruts d'origine minerale",VLOOKUP($A47,OUTIL!$DW:$EB,E$1,FALSE),IF($A$41="Produits finis de consommation",VLOOKUP($A47,OUTIL!$EE:$EJ,E$1,FALSE),IF($A$41="Produits finis d'equipement agricole",VLOOKUP($A47,OUTIL!$EM:$ER,E$1,FALSE),IF($A$41="Produits finis d'equipement industriel",VLOOKUP($A47,OUTIL!$EU:$EZ,E$1,FALSE),"Ahmadovitch")))))))))/1000,0)</f>
        <v>152817</v>
      </c>
      <c r="F47" s="5">
        <f>ROUND(IF($A$41="Alimentation, boissons et tabacs",VLOOKUP($A47,OUTIL!$CH:$CM,F$1,FALSE),IF($A$41="Demi produits",VLOOKUP($A47,OUTIL!$CQ:$CV,F$1,FALSE),IF($A$41="Energie et lubrifiants",VLOOKUP($A47,OUTIL!$CY:$DD,F$1,FALSE),IF($A$41="Or industriel",VLOOKUP($A47,OUTIL!$DG:$DL,F$1,FALSE),IF($A$41="Produits bruts d'origine animale et vegetale",VLOOKUP($A47,OUTIL!$DO:$DT,F$1,FALSE),IF($A$41="Produits bruts d'origine minerale",VLOOKUP($A47,OUTIL!$DW:$EB,F$1,FALSE),IF($A$41="Produits finis de consommation",VLOOKUP($A47,OUTIL!$EE:$EJ,F$1,FALSE),IF($A$41="Produits finis d'equipement agricole",VLOOKUP($A47,OUTIL!$EM:$ER,F$1,FALSE),IF($A$41="Produits finis d'equipement industriel",VLOOKUP($A47,OUTIL!$EU:$EZ,F$1,FALSE),"Ahmadovitch")))))))))/1000,0)</f>
        <v>776713</v>
      </c>
    </row>
    <row r="48" spans="1:6" ht="16.5" x14ac:dyDescent="0.3">
      <c r="B48" s="5" t="s">
        <v>34</v>
      </c>
      <c r="C48" s="5">
        <v>0</v>
      </c>
      <c r="D48" s="5">
        <f>D41-SUM(D42:D47)</f>
        <v>495830</v>
      </c>
      <c r="E48" s="5">
        <v>0</v>
      </c>
      <c r="F48" s="5">
        <f>F41-SUM(F42:F47)</f>
        <v>438813</v>
      </c>
    </row>
    <row r="49" spans="1:6" x14ac:dyDescent="0.25">
      <c r="A49" t="s">
        <v>219</v>
      </c>
      <c r="B49" s="2" t="str">
        <f>IF($A$49="Alimentation, boissons et tabacs",VLOOKUP(VLOOKUP($A49,OUTIL!$CH:$CM,B$1,FALSE),REF!$K:$L,2,FALSE),IF($A$49="Demi produits",VLOOKUP(VLOOKUP($A49,OUTIL!$CQ:$CV,B$1,FALSE),REF!$N:$O,2,FALSE),IF($A$49="Energie  et  lubrifiants",VLOOKUP(VLOOKUP($A49,OUTIL!$CY:$DD,B$1,FALSE),REF!$Z:$AA,2,FALSE),IF($A$49="Or industriel",VLOOKUP(VLOOKUP($A49,OUTIL!$DG:$DL,B$1,FALSE),REF!$AC:$AD,2,FALSE),IF($A$49="Produits bruts d'origine animale et vegetale",VLOOKUP(VLOOKUP($A49,OUTIL!$DO:$DT,B$1,FALSE),REF!$Q:$R,2,FALSE),IF($A$49="Produits bruts d'origine minerale",VLOOKUP(VLOOKUP($A49,OUTIL!$DW:$EB,B$1,FALSE),REF!$AF:$AG,2,FALSE),IF($A$49="Produits finis de consommation",VLOOKUP(VLOOKUP($A49,OUTIL!$EE:$EJ,B$1,FALSE),REF!$T:$U,2,FALSE),IF($A$49="Produits finis d'equipement agricole",VLOOKUP(VLOOKUP($A49,OUTIL!$EM:$ER,B$1,FALSE),REF!$AI:$AJ,2,FALSE),IF($A$49="Produits finis d'equipement industriel",VLOOKUP(VLOOKUP($A49,OUTIL!$EU:$EZ,B$1,FALSE),REF!$W:$X,2,FALSE),"Ahmadovitch")))))))))</f>
        <v>PRODUITS BRUTS D'ORIGINE ANIMALE ET VEGETALE</v>
      </c>
      <c r="C49" s="2">
        <f>ROUND(IF($A$49="Alimentation, boissons et tabacs",VLOOKUP($A49,OUTIL!$CH:$CM,C$1,FALSE),IF($A$49="Demi produits",VLOOKUP($A49,OUTIL!$CQ:$CV,C$1,FALSE),IF($A$49="Energie  et  lubrifiants",VLOOKUP($A49,OUTIL!$CY:$DD,C$1,FALSE),IF($A$49="Or industriel",VLOOKUP($A49,OUTIL!$DG:$DL,C$1,FALSE),IF($A$49="Produits bruts d'origine animale et vegetale",VLOOKUP($A49,OUTIL!$DO:$DT,C$1,FALSE),IF($A$49="Produits bruts d'origine minerale",VLOOKUP($A49,OUTIL!$DW:$EB,C$1,FALSE),IF($A$49="Produits finis de consommation",VLOOKUP($A49,OUTIL!$EE:$EJ,C$1,FALSE),IF($A$49="Produits finis d'equipement agricole",VLOOKUP($A49,OUTIL!$EM:$ER,C$1,FALSE),IF($A$49="Produits finis d'equipement industriel",VLOOKUP($A49,OUTIL!$EU:$EZ,C$1,FALSE),"Ahmadovitch")))))))))/1000,0)</f>
        <v>622068</v>
      </c>
      <c r="D49" s="2">
        <f>ROUND(IF($A$49="Alimentation, boissons et tabacs",VLOOKUP($A49,OUTIL!$CH:$CM,D$1,FALSE),IF($A$49="Demi produits",VLOOKUP($A49,OUTIL!$CQ:$CV,D$1,FALSE),IF($A$49="Energie  et  lubrifiants",VLOOKUP($A49,OUTIL!$CY:$DD,D$1,FALSE),IF($A$49="Or industriel",VLOOKUP($A49,OUTIL!$DG:$DL,D$1,FALSE),IF($A$49="Produits bruts d'origine animale et vegetale",VLOOKUP($A49,OUTIL!$DO:$DT,D$1,FALSE),IF($A$49="Produits bruts d'origine minerale",VLOOKUP($A49,OUTIL!$DW:$EB,D$1,FALSE),IF($A$49="Produits finis de consommation",VLOOKUP($A49,OUTIL!$EE:$EJ,D$1,FALSE),IF($A$49="Produits finis d'equipement agricole",VLOOKUP($A49,OUTIL!$EM:$ER,D$1,FALSE),IF($A$49="Produits finis d'equipement industriel",VLOOKUP($A49,OUTIL!$EU:$EZ,D$1,FALSE),"Ahmadovitch")))))))))/1000,0)</f>
        <v>6253426</v>
      </c>
      <c r="E49" s="2">
        <f>ROUND(IF($A$49="Alimentation, boissons et tabacs",VLOOKUP($A49,OUTIL!$CH:$CM,E$1,FALSE),IF($A$49="Demi produits",VLOOKUP($A49,OUTIL!$CQ:$CV,E$1,FALSE),IF($A$49="Energie  et  lubrifiants",VLOOKUP($A49,OUTIL!$CY:$DD,E$1,FALSE),IF($A$49="Or industriel",VLOOKUP($A49,OUTIL!$DG:$DL,E$1,FALSE),IF($A$49="Produits bruts d'origine animale et vegetale",VLOOKUP($A49,OUTIL!$DO:$DT,E$1,FALSE),IF($A$49="Produits bruts d'origine minerale",VLOOKUP($A49,OUTIL!$DW:$EB,E$1,FALSE),IF($A$49="Produits finis de consommation",VLOOKUP($A49,OUTIL!$EE:$EJ,E$1,FALSE),IF($A$49="Produits finis d'equipement agricole",VLOOKUP($A49,OUTIL!$EM:$ER,E$1,FALSE),IF($A$49="Produits finis d'equipement industriel",VLOOKUP($A49,OUTIL!$EU:$EZ,E$1,FALSE),"Ahmadovitch")))))))))/1000,0)</f>
        <v>759033</v>
      </c>
      <c r="F49" s="2">
        <f>ROUND(IF($A$49="Alimentation, boissons et tabacs",VLOOKUP($A49,OUTIL!$CH:$CM,F$1,FALSE),IF($A$49="Demi produits",VLOOKUP($A49,OUTIL!$CQ:$CV,F$1,FALSE),IF($A$49="Energie  et  lubrifiants",VLOOKUP($A49,OUTIL!$CY:$DD,F$1,FALSE),IF($A$49="Or industriel",VLOOKUP($A49,OUTIL!$DG:$DL,F$1,FALSE),IF($A$49="Produits bruts d'origine animale et vegetale",VLOOKUP($A49,OUTIL!$DO:$DT,F$1,FALSE),IF($A$49="Produits bruts d'origine minerale",VLOOKUP($A49,OUTIL!$DW:$EB,F$1,FALSE),IF($A$49="Produits finis de consommation",VLOOKUP($A49,OUTIL!$EE:$EJ,F$1,FALSE),IF($A$49="Produits finis d'equipement agricole",VLOOKUP($A49,OUTIL!$EM:$ER,F$1,FALSE),IF($A$49="Produits finis d'equipement industriel",VLOOKUP($A49,OUTIL!$EU:$EZ,F$1,FALSE),"Ahmadovitch")))))))))/1000,0)</f>
        <v>7005244</v>
      </c>
    </row>
    <row r="50" spans="1:6" ht="16.5" x14ac:dyDescent="0.3">
      <c r="A50">
        <v>1</v>
      </c>
      <c r="B50" s="5" t="str">
        <f>IF($A$49="Alimentation, boissons et tabacs",VLOOKUP(VLOOKUP($A50,OUTIL!$CH:$CM,B$1,FALSE),REF!$K:$L,2,FALSE),IF($A$49="Demi produits",VLOOKUP(VLOOKUP($A50,OUTIL!$CQ:$CV,B$1,FALSE),REF!$N:$O,2,FALSE),IF($A$49="Energie  et  lubrifiants",VLOOKUP(VLOOKUP($A50,OUTIL!$CY:$DD,B$1,FALSE),REF!$Z:$AA,2,FALSE),IF($A$49="Or industriel",VLOOKUP(VLOOKUP($A50,OUTIL!$DG:$DL,B$1,FALSE),REF!$AC:$AD,2,FALSE),IF($A$49="Produits bruts d'origine animale et vegetale",VLOOKUP(VLOOKUP($A50,OUTIL!$DO:$DT,B$1,FALSE),REF!$Q:$R,2,FALSE),IF($A$49="Produits bruts d'origine minerale",VLOOKUP(VLOOKUP($A50,OUTIL!$DW:$EB,B$1,FALSE),REF!$AF:$AG,2,FALSE),IF($A$49="Produits finis de consommation",VLOOKUP(VLOOKUP($A50,OUTIL!$EE:$EJ,B$1,FALSE),REF!$T:$U,2,FALSE),IF($A$49="Produits finis d'equipement agricole",VLOOKUP(VLOOKUP($A50,OUTIL!$EM:$ER,B$1,FALSE),REF!$AI:$AJ,2,FALSE),IF($A$49="Produits finis d'equipement industriel",VLOOKUP(VLOOKUP($A50,OUTIL!$EU:$EZ,B$1,FALSE),REF!$W:$X,2,FALSE),"Ahmadovitch")))))))))</f>
        <v>Huile de soja brute ou raffinée</v>
      </c>
      <c r="C50" s="5">
        <f>ROUND(IF($A$49="Alimentation, boissons et tabacs",VLOOKUP($A50,OUTIL!$CH:$CM,C$1,FALSE),IF($A$49="Demi produits",VLOOKUP($A50,OUTIL!$CQ:$CV,C$1,FALSE),IF($A$49="Energie  et  lubrifiants",VLOOKUP($A50,OUTIL!$CY:$DD,C$1,FALSE),IF($A$49="Or industriel",VLOOKUP($A50,OUTIL!$DG:$DL,C$1,FALSE),IF($A$49="Produits bruts d'origine animale et vegetale",VLOOKUP($A50,OUTIL!$DO:$DT,C$1,FALSE),IF($A$49="Produits bruts d'origine minerale",VLOOKUP($A50,OUTIL!$DW:$EB,C$1,FALSE),IF($A$49="Produits finis de consommation",VLOOKUP($A50,OUTIL!$EE:$EJ,C$1,FALSE),IF($A$49="Produits finis d'equipement agricole",VLOOKUP($A50,OUTIL!$EM:$ER,C$1,FALSE),IF($A$49="Produits finis d'equipement industriel",VLOOKUP($A50,OUTIL!$EU:$EZ,C$1,FALSE),"Ahmadovitch")))))))))/1000,0)</f>
        <v>224884</v>
      </c>
      <c r="D50" s="5">
        <f>ROUND(IF($A$49="Alimentation, boissons et tabacs",VLOOKUP($A50,OUTIL!$CH:$CM,D$1,FALSE),IF($A$49="Demi produits",VLOOKUP($A50,OUTIL!$CQ:$CV,D$1,FALSE),IF($A$49="Energie  et  lubrifiants",VLOOKUP($A50,OUTIL!$CY:$DD,D$1,FALSE),IF($A$49="Or industriel",VLOOKUP($A50,OUTIL!$DG:$DL,D$1,FALSE),IF($A$49="Produits bruts d'origine animale et vegetale",VLOOKUP($A50,OUTIL!$DO:$DT,D$1,FALSE),IF($A$49="Produits bruts d'origine minerale",VLOOKUP($A50,OUTIL!$DW:$EB,D$1,FALSE),IF($A$49="Produits finis de consommation",VLOOKUP($A50,OUTIL!$EE:$EJ,D$1,FALSE),IF($A$49="Produits finis d'equipement agricole",VLOOKUP($A50,OUTIL!$EM:$ER,D$1,FALSE),IF($A$49="Produits finis d'equipement industriel",VLOOKUP($A50,OUTIL!$EU:$EZ,D$1,FALSE),"Ahmadovitch")))))))))/1000,0)</f>
        <v>2432635</v>
      </c>
      <c r="E50" s="5">
        <f>ROUND(IF($A$49="Alimentation, boissons et tabacs",VLOOKUP($A50,OUTIL!$CH:$CM,E$1,FALSE),IF($A$49="Demi produits",VLOOKUP($A50,OUTIL!$CQ:$CV,E$1,FALSE),IF($A$49="Energie  et  lubrifiants",VLOOKUP($A50,OUTIL!$CY:$DD,E$1,FALSE),IF($A$49="Or industriel",VLOOKUP($A50,OUTIL!$DG:$DL,E$1,FALSE),IF($A$49="Produits bruts d'origine animale et vegetale",VLOOKUP($A50,OUTIL!$DO:$DT,E$1,FALSE),IF($A$49="Produits bruts d'origine minerale",VLOOKUP($A50,OUTIL!$DW:$EB,E$1,FALSE),IF($A$49="Produits finis de consommation",VLOOKUP($A50,OUTIL!$EE:$EJ,E$1,FALSE),IF($A$49="Produits finis d'equipement agricole",VLOOKUP($A50,OUTIL!$EM:$ER,E$1,FALSE),IF($A$49="Produits finis d'equipement industriel",VLOOKUP($A50,OUTIL!$EU:$EZ,E$1,FALSE),"Ahmadovitch")))))))))/1000,0)</f>
        <v>209928</v>
      </c>
      <c r="F50" s="5">
        <f>ROUND(IF($A$49="Alimentation, boissons et tabacs",VLOOKUP($A50,OUTIL!$CH:$CM,F$1,FALSE),IF($A$49="Demi produits",VLOOKUP($A50,OUTIL!$CQ:$CV,F$1,FALSE),IF($A$49="Energie  et  lubrifiants",VLOOKUP($A50,OUTIL!$CY:$DD,F$1,FALSE),IF($A$49="Or industriel",VLOOKUP($A50,OUTIL!$DG:$DL,F$1,FALSE),IF($A$49="Produits bruts d'origine animale et vegetale",VLOOKUP($A50,OUTIL!$DO:$DT,F$1,FALSE),IF($A$49="Produits bruts d'origine minerale",VLOOKUP($A50,OUTIL!$DW:$EB,F$1,FALSE),IF($A$49="Produits finis de consommation",VLOOKUP($A50,OUTIL!$EE:$EJ,F$1,FALSE),IF($A$49="Produits finis d'equipement agricole",VLOOKUP($A50,OUTIL!$EM:$ER,F$1,FALSE),IF($A$49="Produits finis d'equipement industriel",VLOOKUP($A50,OUTIL!$EU:$EZ,F$1,FALSE),"Ahmadovitch")))))))))/1000,0)</f>
        <v>2297021</v>
      </c>
    </row>
    <row r="51" spans="1:6" ht="16.5" x14ac:dyDescent="0.3">
      <c r="A51">
        <v>2</v>
      </c>
      <c r="B51" s="5" t="str">
        <f>IF($A$49="Alimentation, boissons et tabacs",VLOOKUP(VLOOKUP($A51,OUTIL!$CH:$CM,B$1,FALSE),REF!$K:$L,2,FALSE),IF($A$49="Demi produits",VLOOKUP(VLOOKUP($A51,OUTIL!$CQ:$CV,B$1,FALSE),REF!$N:$O,2,FALSE),IF($A$49="Energie  et  lubrifiants",VLOOKUP(VLOOKUP($A51,OUTIL!$CY:$DD,B$1,FALSE),REF!$Z:$AA,2,FALSE),IF($A$49="Or industriel",VLOOKUP(VLOOKUP($A51,OUTIL!$DG:$DL,B$1,FALSE),REF!$AC:$AD,2,FALSE),IF($A$49="Produits bruts d'origine animale et vegetale",VLOOKUP(VLOOKUP($A51,OUTIL!$DO:$DT,B$1,FALSE),REF!$Q:$R,2,FALSE),IF($A$49="Produits bruts d'origine minerale",VLOOKUP(VLOOKUP($A51,OUTIL!$DW:$EB,B$1,FALSE),REF!$AF:$AG,2,FALSE),IF($A$49="Produits finis de consommation",VLOOKUP(VLOOKUP($A51,OUTIL!$EE:$EJ,B$1,FALSE),REF!$T:$U,2,FALSE),IF($A$49="Produits finis d'equipement agricole",VLOOKUP(VLOOKUP($A51,OUTIL!$EM:$ER,B$1,FALSE),REF!$AI:$AJ,2,FALSE),IF($A$49="Produits finis d'equipement industriel",VLOOKUP(VLOOKUP($A51,OUTIL!$EU:$EZ,B$1,FALSE),REF!$W:$X,2,FALSE),"Ahmadovitch")))))))))</f>
        <v>Bois bruts, équarris ou sciés</v>
      </c>
      <c r="C51" s="5">
        <f>ROUND(IF($A$49="Alimentation, boissons et tabacs",VLOOKUP($A51,OUTIL!$CH:$CM,C$1,FALSE),IF($A$49="Demi produits",VLOOKUP($A51,OUTIL!$CQ:$CV,C$1,FALSE),IF($A$49="Energie  et  lubrifiants",VLOOKUP($A51,OUTIL!$CY:$DD,C$1,FALSE),IF($A$49="Or industriel",VLOOKUP($A51,OUTIL!$DG:$DL,C$1,FALSE),IF($A$49="Produits bruts d'origine animale et vegetale",VLOOKUP($A51,OUTIL!$DO:$DT,C$1,FALSE),IF($A$49="Produits bruts d'origine minerale",VLOOKUP($A51,OUTIL!$DW:$EB,C$1,FALSE),IF($A$49="Produits finis de consommation",VLOOKUP($A51,OUTIL!$EE:$EJ,C$1,FALSE),IF($A$49="Produits finis d'equipement agricole",VLOOKUP($A51,OUTIL!$EM:$ER,C$1,FALSE),IF($A$49="Produits finis d'equipement industriel",VLOOKUP($A51,OUTIL!$EU:$EZ,C$1,FALSE),"Ahmadovitch")))))))))/1000,0)</f>
        <v>168445</v>
      </c>
      <c r="D51" s="5">
        <f>ROUND(IF($A$49="Alimentation, boissons et tabacs",VLOOKUP($A51,OUTIL!$CH:$CM,D$1,FALSE),IF($A$49="Demi produits",VLOOKUP($A51,OUTIL!$CQ:$CV,D$1,FALSE),IF($A$49="Energie  et  lubrifiants",VLOOKUP($A51,OUTIL!$CY:$DD,D$1,FALSE),IF($A$49="Or industriel",VLOOKUP($A51,OUTIL!$DG:$DL,D$1,FALSE),IF($A$49="Produits bruts d'origine animale et vegetale",VLOOKUP($A51,OUTIL!$DO:$DT,D$1,FALSE),IF($A$49="Produits bruts d'origine minerale",VLOOKUP($A51,OUTIL!$DW:$EB,D$1,FALSE),IF($A$49="Produits finis de consommation",VLOOKUP($A51,OUTIL!$EE:$EJ,D$1,FALSE),IF($A$49="Produits finis d'equipement agricole",VLOOKUP($A51,OUTIL!$EM:$ER,D$1,FALSE),IF($A$49="Produits finis d'equipement industriel",VLOOKUP($A51,OUTIL!$EU:$EZ,D$1,FALSE),"Ahmadovitch")))))))))/1000,0)</f>
        <v>838370</v>
      </c>
      <c r="E51" s="5">
        <f>ROUND(IF($A$49="Alimentation, boissons et tabacs",VLOOKUP($A51,OUTIL!$CH:$CM,E$1,FALSE),IF($A$49="Demi produits",VLOOKUP($A51,OUTIL!$CQ:$CV,E$1,FALSE),IF($A$49="Energie  et  lubrifiants",VLOOKUP($A51,OUTIL!$CY:$DD,E$1,FALSE),IF($A$49="Or industriel",VLOOKUP($A51,OUTIL!$DG:$DL,E$1,FALSE),IF($A$49="Produits bruts d'origine animale et vegetale",VLOOKUP($A51,OUTIL!$DO:$DT,E$1,FALSE),IF($A$49="Produits bruts d'origine minerale",VLOOKUP($A51,OUTIL!$DW:$EB,E$1,FALSE),IF($A$49="Produits finis de consommation",VLOOKUP($A51,OUTIL!$EE:$EJ,E$1,FALSE),IF($A$49="Produits finis d'equipement agricole",VLOOKUP($A51,OUTIL!$EM:$ER,E$1,FALSE),IF($A$49="Produits finis d'equipement industriel",VLOOKUP($A51,OUTIL!$EU:$EZ,E$1,FALSE),"Ahmadovitch")))))))))/1000,0)</f>
        <v>223220</v>
      </c>
      <c r="F51" s="5">
        <f>ROUND(IF($A$49="Alimentation, boissons et tabacs",VLOOKUP($A51,OUTIL!$CH:$CM,F$1,FALSE),IF($A$49="Demi produits",VLOOKUP($A51,OUTIL!$CQ:$CV,F$1,FALSE),IF($A$49="Energie  et  lubrifiants",VLOOKUP($A51,OUTIL!$CY:$DD,F$1,FALSE),IF($A$49="Or industriel",VLOOKUP($A51,OUTIL!$DG:$DL,F$1,FALSE),IF($A$49="Produits bruts d'origine animale et vegetale",VLOOKUP($A51,OUTIL!$DO:$DT,F$1,FALSE),IF($A$49="Produits bruts d'origine minerale",VLOOKUP($A51,OUTIL!$DW:$EB,F$1,FALSE),IF($A$49="Produits finis de consommation",VLOOKUP($A51,OUTIL!$EE:$EJ,F$1,FALSE),IF($A$49="Produits finis d'equipement agricole",VLOOKUP($A51,OUTIL!$EM:$ER,F$1,FALSE),IF($A$49="Produits finis d'equipement industriel",VLOOKUP($A51,OUTIL!$EU:$EZ,F$1,FALSE),"Ahmadovitch")))))))))/1000,0)</f>
        <v>1095619</v>
      </c>
    </row>
    <row r="52" spans="1:6" ht="16.5" x14ac:dyDescent="0.3">
      <c r="A52">
        <v>3</v>
      </c>
      <c r="B52" s="5" t="str">
        <f>IF($A$49="Alimentation, boissons et tabacs",VLOOKUP(VLOOKUP($A52,OUTIL!$CH:$CM,B$1,FALSE),REF!$K:$L,2,FALSE),IF($A$49="Demi produits",VLOOKUP(VLOOKUP($A52,OUTIL!$CQ:$CV,B$1,FALSE),REF!$N:$O,2,FALSE),IF($A$49="Energie  et  lubrifiants",VLOOKUP(VLOOKUP($A52,OUTIL!$CY:$DD,B$1,FALSE),REF!$Z:$AA,2,FALSE),IF($A$49="Or industriel",VLOOKUP(VLOOKUP($A52,OUTIL!$DG:$DL,B$1,FALSE),REF!$AC:$AD,2,FALSE),IF($A$49="Produits bruts d'origine animale et vegetale",VLOOKUP(VLOOKUP($A52,OUTIL!$DO:$DT,B$1,FALSE),REF!$Q:$R,2,FALSE),IF($A$49="Produits bruts d'origine minerale",VLOOKUP(VLOOKUP($A52,OUTIL!$DW:$EB,B$1,FALSE),REF!$AF:$AG,2,FALSE),IF($A$49="Produits finis de consommation",VLOOKUP(VLOOKUP($A52,OUTIL!$EE:$EJ,B$1,FALSE),REF!$T:$U,2,FALSE),IF($A$49="Produits finis d'equipement agricole",VLOOKUP(VLOOKUP($A52,OUTIL!$EM:$ER,B$1,FALSE),REF!$AI:$AJ,2,FALSE),IF($A$49="Produits finis d'equipement industriel",VLOOKUP(VLOOKUP($A52,OUTIL!$EU:$EZ,B$1,FALSE),REF!$W:$X,2,FALSE),"Ahmadovitch")))))))))</f>
        <v>Graines, spores et fruits à ensemencer</v>
      </c>
      <c r="C52" s="5">
        <f>ROUND(IF($A$49="Alimentation, boissons et tabacs",VLOOKUP($A52,OUTIL!$CH:$CM,C$1,FALSE),IF($A$49="Demi produits",VLOOKUP($A52,OUTIL!$CQ:$CV,C$1,FALSE),IF($A$49="Energie  et  lubrifiants",VLOOKUP($A52,OUTIL!$CY:$DD,C$1,FALSE),IF($A$49="Or industriel",VLOOKUP($A52,OUTIL!$DG:$DL,C$1,FALSE),IF($A$49="Produits bruts d'origine animale et vegetale",VLOOKUP($A52,OUTIL!$DO:$DT,C$1,FALSE),IF($A$49="Produits bruts d'origine minerale",VLOOKUP($A52,OUTIL!$DW:$EB,C$1,FALSE),IF($A$49="Produits finis de consommation",VLOOKUP($A52,OUTIL!$EE:$EJ,C$1,FALSE),IF($A$49="Produits finis d'equipement agricole",VLOOKUP($A52,OUTIL!$EM:$ER,C$1,FALSE),IF($A$49="Produits finis d'equipement industriel",VLOOKUP($A52,OUTIL!$EU:$EZ,C$1,FALSE),"Ahmadovitch")))))))))/1000,0)</f>
        <v>1472</v>
      </c>
      <c r="D52" s="5">
        <f>ROUND(IF($A$49="Alimentation, boissons et tabacs",VLOOKUP($A52,OUTIL!$CH:$CM,D$1,FALSE),IF($A$49="Demi produits",VLOOKUP($A52,OUTIL!$CQ:$CV,D$1,FALSE),IF($A$49="Energie  et  lubrifiants",VLOOKUP($A52,OUTIL!$CY:$DD,D$1,FALSE),IF($A$49="Or industriel",VLOOKUP($A52,OUTIL!$DG:$DL,D$1,FALSE),IF($A$49="Produits bruts d'origine animale et vegetale",VLOOKUP($A52,OUTIL!$DO:$DT,D$1,FALSE),IF($A$49="Produits bruts d'origine minerale",VLOOKUP($A52,OUTIL!$DW:$EB,D$1,FALSE),IF($A$49="Produits finis de consommation",VLOOKUP($A52,OUTIL!$EE:$EJ,D$1,FALSE),IF($A$49="Produits finis d'equipement agricole",VLOOKUP($A52,OUTIL!$EM:$ER,D$1,FALSE),IF($A$49="Produits finis d'equipement industriel",VLOOKUP($A52,OUTIL!$EU:$EZ,D$1,FALSE),"Ahmadovitch")))))))))/1000,0)</f>
        <v>614484</v>
      </c>
      <c r="E52" s="5">
        <f>ROUND(IF($A$49="Alimentation, boissons et tabacs",VLOOKUP($A52,OUTIL!$CH:$CM,E$1,FALSE),IF($A$49="Demi produits",VLOOKUP($A52,OUTIL!$CQ:$CV,E$1,FALSE),IF($A$49="Energie  et  lubrifiants",VLOOKUP($A52,OUTIL!$CY:$DD,E$1,FALSE),IF($A$49="Or industriel",VLOOKUP($A52,OUTIL!$DG:$DL,E$1,FALSE),IF($A$49="Produits bruts d'origine animale et vegetale",VLOOKUP($A52,OUTIL!$DO:$DT,E$1,FALSE),IF($A$49="Produits bruts d'origine minerale",VLOOKUP($A52,OUTIL!$DW:$EB,E$1,FALSE),IF($A$49="Produits finis de consommation",VLOOKUP($A52,OUTIL!$EE:$EJ,E$1,FALSE),IF($A$49="Produits finis d'equipement agricole",VLOOKUP($A52,OUTIL!$EM:$ER,E$1,FALSE),IF($A$49="Produits finis d'equipement industriel",VLOOKUP($A52,OUTIL!$EU:$EZ,E$1,FALSE),"Ahmadovitch")))))))))/1000,0)</f>
        <v>7600</v>
      </c>
      <c r="F52" s="5">
        <f>ROUND(IF($A$49="Alimentation, boissons et tabacs",VLOOKUP($A52,OUTIL!$CH:$CM,F$1,FALSE),IF($A$49="Demi produits",VLOOKUP($A52,OUTIL!$CQ:$CV,F$1,FALSE),IF($A$49="Energie  et  lubrifiants",VLOOKUP($A52,OUTIL!$CY:$DD,F$1,FALSE),IF($A$49="Or industriel",VLOOKUP($A52,OUTIL!$DG:$DL,F$1,FALSE),IF($A$49="Produits bruts d'origine animale et vegetale",VLOOKUP($A52,OUTIL!$DO:$DT,F$1,FALSE),IF($A$49="Produits bruts d'origine minerale",VLOOKUP($A52,OUTIL!$DW:$EB,F$1,FALSE),IF($A$49="Produits finis de consommation",VLOOKUP($A52,OUTIL!$EE:$EJ,F$1,FALSE),IF($A$49="Produits finis d'equipement agricole",VLOOKUP($A52,OUTIL!$EM:$ER,F$1,FALSE),IF($A$49="Produits finis d'equipement industriel",VLOOKUP($A52,OUTIL!$EU:$EZ,F$1,FALSE),"Ahmadovitch")))))))))/1000,0)</f>
        <v>422249</v>
      </c>
    </row>
    <row r="53" spans="1:6" ht="16.5" x14ac:dyDescent="0.3">
      <c r="A53">
        <v>4</v>
      </c>
      <c r="B53" s="5" t="str">
        <f>IF($A$49="Alimentation, boissons et tabacs",VLOOKUP(VLOOKUP($A53,OUTIL!$CH:$CM,B$1,FALSE),REF!$K:$L,2,FALSE),IF($A$49="Demi produits",VLOOKUP(VLOOKUP($A53,OUTIL!$CQ:$CV,B$1,FALSE),REF!$N:$O,2,FALSE),IF($A$49="Energie  et  lubrifiants",VLOOKUP(VLOOKUP($A53,OUTIL!$CY:$DD,B$1,FALSE),REF!$Z:$AA,2,FALSE),IF($A$49="Or industriel",VLOOKUP(VLOOKUP($A53,OUTIL!$DG:$DL,B$1,FALSE),REF!$AC:$AD,2,FALSE),IF($A$49="Produits bruts d'origine animale et vegetale",VLOOKUP(VLOOKUP($A53,OUTIL!$DO:$DT,B$1,FALSE),REF!$Q:$R,2,FALSE),IF($A$49="Produits bruts d'origine minerale",VLOOKUP(VLOOKUP($A53,OUTIL!$DW:$EB,B$1,FALSE),REF!$AF:$AG,2,FALSE),IF($A$49="Produits finis de consommation",VLOOKUP(VLOOKUP($A53,OUTIL!$EE:$EJ,B$1,FALSE),REF!$T:$U,2,FALSE),IF($A$49="Produits finis d'equipement agricole",VLOOKUP(VLOOKUP($A53,OUTIL!$EM:$ER,B$1,FALSE),REF!$AI:$AJ,2,FALSE),IF($A$49="Produits finis d'equipement industriel",VLOOKUP(VLOOKUP($A53,OUTIL!$EU:$EZ,B$1,FALSE),REF!$W:$X,2,FALSE),"Ahmadovitch")))))))))</f>
        <v>Graines et fruits oléagineux</v>
      </c>
      <c r="C53" s="5">
        <f>ROUND(IF($A$49="Alimentation, boissons et tabacs",VLOOKUP($A53,OUTIL!$CH:$CM,C$1,FALSE),IF($A$49="Demi produits",VLOOKUP($A53,OUTIL!$CQ:$CV,C$1,FALSE),IF($A$49="Energie  et  lubrifiants",VLOOKUP($A53,OUTIL!$CY:$DD,C$1,FALSE),IF($A$49="Or industriel",VLOOKUP($A53,OUTIL!$DG:$DL,C$1,FALSE),IF($A$49="Produits bruts d'origine animale et vegetale",VLOOKUP($A53,OUTIL!$DO:$DT,C$1,FALSE),IF($A$49="Produits bruts d'origine minerale",VLOOKUP($A53,OUTIL!$DW:$EB,C$1,FALSE),IF($A$49="Produits finis de consommation",VLOOKUP($A53,OUTIL!$EE:$EJ,C$1,FALSE),IF($A$49="Produits finis d'equipement agricole",VLOOKUP($A53,OUTIL!$EM:$ER,C$1,FALSE),IF($A$49="Produits finis d'equipement industriel",VLOOKUP($A53,OUTIL!$EU:$EZ,C$1,FALSE),"Ahmadovitch")))))))))/1000,0)</f>
        <v>23144</v>
      </c>
      <c r="D53" s="5">
        <f>ROUND(IF($A$49="Alimentation, boissons et tabacs",VLOOKUP($A53,OUTIL!$CH:$CM,D$1,FALSE),IF($A$49="Demi produits",VLOOKUP($A53,OUTIL!$CQ:$CV,D$1,FALSE),IF($A$49="Energie  et  lubrifiants",VLOOKUP($A53,OUTIL!$CY:$DD,D$1,FALSE),IF($A$49="Or industriel",VLOOKUP($A53,OUTIL!$DG:$DL,D$1,FALSE),IF($A$49="Produits bruts d'origine animale et vegetale",VLOOKUP($A53,OUTIL!$DO:$DT,D$1,FALSE),IF($A$49="Produits bruts d'origine minerale",VLOOKUP($A53,OUTIL!$DW:$EB,D$1,FALSE),IF($A$49="Produits finis de consommation",VLOOKUP($A53,OUTIL!$EE:$EJ,D$1,FALSE),IF($A$49="Produits finis d'equipement agricole",VLOOKUP($A53,OUTIL!$EM:$ER,D$1,FALSE),IF($A$49="Produits finis d'equipement industriel",VLOOKUP($A53,OUTIL!$EU:$EZ,D$1,FALSE),"Ahmadovitch")))))))))/1000,0)</f>
        <v>418833</v>
      </c>
      <c r="E53" s="5">
        <f>ROUND(IF($A$49="Alimentation, boissons et tabacs",VLOOKUP($A53,OUTIL!$CH:$CM,E$1,FALSE),IF($A$49="Demi produits",VLOOKUP($A53,OUTIL!$CQ:$CV,E$1,FALSE),IF($A$49="Energie  et  lubrifiants",VLOOKUP($A53,OUTIL!$CY:$DD,E$1,FALSE),IF($A$49="Or industriel",VLOOKUP($A53,OUTIL!$DG:$DL,E$1,FALSE),IF($A$49="Produits bruts d'origine animale et vegetale",VLOOKUP($A53,OUTIL!$DO:$DT,E$1,FALSE),IF($A$49="Produits bruts d'origine minerale",VLOOKUP($A53,OUTIL!$DW:$EB,E$1,FALSE),IF($A$49="Produits finis de consommation",VLOOKUP($A53,OUTIL!$EE:$EJ,E$1,FALSE),IF($A$49="Produits finis d'equipement agricole",VLOOKUP($A53,OUTIL!$EM:$ER,E$1,FALSE),IF($A$49="Produits finis d'equipement industriel",VLOOKUP($A53,OUTIL!$EU:$EZ,E$1,FALSE),"Ahmadovitch")))))))))/1000,0)</f>
        <v>27779</v>
      </c>
      <c r="F53" s="5">
        <f>ROUND(IF($A$49="Alimentation, boissons et tabacs",VLOOKUP($A53,OUTIL!$CH:$CM,F$1,FALSE),IF($A$49="Demi produits",VLOOKUP($A53,OUTIL!$CQ:$CV,F$1,FALSE),IF($A$49="Energie  et  lubrifiants",VLOOKUP($A53,OUTIL!$CY:$DD,F$1,FALSE),IF($A$49="Or industriel",VLOOKUP($A53,OUTIL!$DG:$DL,F$1,FALSE),IF($A$49="Produits bruts d'origine animale et vegetale",VLOOKUP($A53,OUTIL!$DO:$DT,F$1,FALSE),IF($A$49="Produits bruts d'origine minerale",VLOOKUP($A53,OUTIL!$DW:$EB,F$1,FALSE),IF($A$49="Produits finis de consommation",VLOOKUP($A53,OUTIL!$EE:$EJ,F$1,FALSE),IF($A$49="Produits finis d'equipement agricole",VLOOKUP($A53,OUTIL!$EM:$ER,F$1,FALSE),IF($A$49="Produits finis d'equipement industriel",VLOOKUP($A53,OUTIL!$EU:$EZ,F$1,FALSE),"Ahmadovitch")))))))))/1000,0)</f>
        <v>550748</v>
      </c>
    </row>
    <row r="54" spans="1:6" ht="16.5" x14ac:dyDescent="0.3">
      <c r="A54">
        <v>5</v>
      </c>
      <c r="B54" s="5" t="str">
        <f>IF($A$49="Alimentation, boissons et tabacs",VLOOKUP(VLOOKUP($A54,OUTIL!$CH:$CM,B$1,FALSE),REF!$K:$L,2,FALSE),IF($A$49="Demi produits",VLOOKUP(VLOOKUP($A54,OUTIL!$CQ:$CV,B$1,FALSE),REF!$N:$O,2,FALSE),IF($A$49="Energie  et  lubrifiants",VLOOKUP(VLOOKUP($A54,OUTIL!$CY:$DD,B$1,FALSE),REF!$Z:$AA,2,FALSE),IF($A$49="Or industriel",VLOOKUP(VLOOKUP($A54,OUTIL!$DG:$DL,B$1,FALSE),REF!$AC:$AD,2,FALSE),IF($A$49="Produits bruts d'origine animale et vegetale",VLOOKUP(VLOOKUP($A54,OUTIL!$DO:$DT,B$1,FALSE),REF!$Q:$R,2,FALSE),IF($A$49="Produits bruts d'origine minerale",VLOOKUP(VLOOKUP($A54,OUTIL!$DW:$EB,B$1,FALSE),REF!$AF:$AG,2,FALSE),IF($A$49="Produits finis de consommation",VLOOKUP(VLOOKUP($A54,OUTIL!$EE:$EJ,B$1,FALSE),REF!$T:$U,2,FALSE),IF($A$49="Produits finis d'equipement agricole",VLOOKUP(VLOOKUP($A54,OUTIL!$EM:$ER,B$1,FALSE),REF!$AI:$AJ,2,FALSE),IF($A$49="Produits finis d'equipement industriel",VLOOKUP(VLOOKUP($A54,OUTIL!$EU:$EZ,B$1,FALSE),REF!$W:$X,2,FALSE),"Ahmadovitch")))))))))</f>
        <v>Huile de palme ou palmiste brute ou raffinée</v>
      </c>
      <c r="C54" s="5">
        <f>ROUND(IF($A$49="Alimentation, boissons et tabacs",VLOOKUP($A54,OUTIL!$CH:$CM,C$1,FALSE),IF($A$49="Demi produits",VLOOKUP($A54,OUTIL!$CQ:$CV,C$1,FALSE),IF($A$49="Energie  et  lubrifiants",VLOOKUP($A54,OUTIL!$CY:$DD,C$1,FALSE),IF($A$49="Or industriel",VLOOKUP($A54,OUTIL!$DG:$DL,C$1,FALSE),IF($A$49="Produits bruts d'origine animale et vegetale",VLOOKUP($A54,OUTIL!$DO:$DT,C$1,FALSE),IF($A$49="Produits bruts d'origine minerale",VLOOKUP($A54,OUTIL!$DW:$EB,C$1,FALSE),IF($A$49="Produits finis de consommation",VLOOKUP($A54,OUTIL!$EE:$EJ,C$1,FALSE),IF($A$49="Produits finis d'equipement agricole",VLOOKUP($A54,OUTIL!$EM:$ER,C$1,FALSE),IF($A$49="Produits finis d'equipement industriel",VLOOKUP($A54,OUTIL!$EU:$EZ,C$1,FALSE),"Ahmadovitch")))))))))/1000,0)</f>
        <v>23620</v>
      </c>
      <c r="D54" s="5">
        <f>ROUND(IF($A$49="Alimentation, boissons et tabacs",VLOOKUP($A54,OUTIL!$CH:$CM,D$1,FALSE),IF($A$49="Demi produits",VLOOKUP($A54,OUTIL!$CQ:$CV,D$1,FALSE),IF($A$49="Energie  et  lubrifiants",VLOOKUP($A54,OUTIL!$CY:$DD,D$1,FALSE),IF($A$49="Or industriel",VLOOKUP($A54,OUTIL!$DG:$DL,D$1,FALSE),IF($A$49="Produits bruts d'origine animale et vegetale",VLOOKUP($A54,OUTIL!$DO:$DT,D$1,FALSE),IF($A$49="Produits bruts d'origine minerale",VLOOKUP($A54,OUTIL!$DW:$EB,D$1,FALSE),IF($A$49="Produits finis de consommation",VLOOKUP($A54,OUTIL!$EE:$EJ,D$1,FALSE),IF($A$49="Produits finis d'equipement agricole",VLOOKUP($A54,OUTIL!$EM:$ER,D$1,FALSE),IF($A$49="Produits finis d'equipement industriel",VLOOKUP($A54,OUTIL!$EU:$EZ,D$1,FALSE),"Ahmadovitch")))))))))/1000,0)</f>
        <v>305352</v>
      </c>
      <c r="E54" s="5">
        <f>ROUND(IF($A$49="Alimentation, boissons et tabacs",VLOOKUP($A54,OUTIL!$CH:$CM,E$1,FALSE),IF($A$49="Demi produits",VLOOKUP($A54,OUTIL!$CQ:$CV,E$1,FALSE),IF($A$49="Energie  et  lubrifiants",VLOOKUP($A54,OUTIL!$CY:$DD,E$1,FALSE),IF($A$49="Or industriel",VLOOKUP($A54,OUTIL!$DG:$DL,E$1,FALSE),IF($A$49="Produits bruts d'origine animale et vegetale",VLOOKUP($A54,OUTIL!$DO:$DT,E$1,FALSE),IF($A$49="Produits bruts d'origine minerale",VLOOKUP($A54,OUTIL!$DW:$EB,E$1,FALSE),IF($A$49="Produits finis de consommation",VLOOKUP($A54,OUTIL!$EE:$EJ,E$1,FALSE),IF($A$49="Produits finis d'equipement agricole",VLOOKUP($A54,OUTIL!$EM:$ER,E$1,FALSE),IF($A$49="Produits finis d'equipement industriel",VLOOKUP($A54,OUTIL!$EU:$EZ,E$1,FALSE),"Ahmadovitch")))))))))/1000,0)</f>
        <v>27177</v>
      </c>
      <c r="F54" s="5">
        <f>ROUND(IF($A$49="Alimentation, boissons et tabacs",VLOOKUP($A54,OUTIL!$CH:$CM,F$1,FALSE),IF($A$49="Demi produits",VLOOKUP($A54,OUTIL!$CQ:$CV,F$1,FALSE),IF($A$49="Energie  et  lubrifiants",VLOOKUP($A54,OUTIL!$CY:$DD,F$1,FALSE),IF($A$49="Or industriel",VLOOKUP($A54,OUTIL!$DG:$DL,F$1,FALSE),IF($A$49="Produits bruts d'origine animale et vegetale",VLOOKUP($A54,OUTIL!$DO:$DT,F$1,FALSE),IF($A$49="Produits bruts d'origine minerale",VLOOKUP($A54,OUTIL!$DW:$EB,F$1,FALSE),IF($A$49="Produits finis de consommation",VLOOKUP($A54,OUTIL!$EE:$EJ,F$1,FALSE),IF($A$49="Produits finis d'equipement agricole",VLOOKUP($A54,OUTIL!$EM:$ER,F$1,FALSE),IF($A$49="Produits finis d'equipement industriel",VLOOKUP($A54,OUTIL!$EU:$EZ,F$1,FALSE),"Ahmadovitch")))))))))/1000,0)</f>
        <v>388207</v>
      </c>
    </row>
    <row r="55" spans="1:6" ht="16.5" x14ac:dyDescent="0.3">
      <c r="A55">
        <v>6</v>
      </c>
      <c r="B55" s="5" t="str">
        <f>IF($A$49="Alimentation, boissons et tabacs",VLOOKUP(VLOOKUP($A55,OUTIL!$CH:$CM,B$1,FALSE),REF!$K:$L,2,FALSE),IF($A$49="Demi produits",VLOOKUP(VLOOKUP($A55,OUTIL!$CQ:$CV,B$1,FALSE),REF!$N:$O,2,FALSE),IF($A$49="Energie  et  lubrifiants",VLOOKUP(VLOOKUP($A55,OUTIL!$CY:$DD,B$1,FALSE),REF!$Z:$AA,2,FALSE),IF($A$49="Or industriel",VLOOKUP(VLOOKUP($A55,OUTIL!$DG:$DL,B$1,FALSE),REF!$AC:$AD,2,FALSE),IF($A$49="Produits bruts d'origine animale et vegetale",VLOOKUP(VLOOKUP($A55,OUTIL!$DO:$DT,B$1,FALSE),REF!$Q:$R,2,FALSE),IF($A$49="Produits bruts d'origine minerale",VLOOKUP(VLOOKUP($A55,OUTIL!$DW:$EB,B$1,FALSE),REF!$AF:$AG,2,FALSE),IF($A$49="Produits finis de consommation",VLOOKUP(VLOOKUP($A55,OUTIL!$EE:$EJ,B$1,FALSE),REF!$T:$U,2,FALSE),IF($A$49="Produits finis d'equipement agricole",VLOOKUP(VLOOKUP($A55,OUTIL!$EM:$ER,B$1,FALSE),REF!$AI:$AJ,2,FALSE),IF($A$49="Produits finis d'equipement industriel",VLOOKUP(VLOOKUP($A55,OUTIL!$EU:$EZ,B$1,FALSE),REF!$W:$X,2,FALSE),"Ahmadovitch")))))))))</f>
        <v>Sous-produits animaux non comestibles</v>
      </c>
      <c r="C55" s="5">
        <f>ROUND(IF($A$49="Alimentation, boissons et tabacs",VLOOKUP($A55,OUTIL!$CH:$CM,C$1,FALSE),IF($A$49="Demi produits",VLOOKUP($A55,OUTIL!$CQ:$CV,C$1,FALSE),IF($A$49="Energie  et  lubrifiants",VLOOKUP($A55,OUTIL!$CY:$DD,C$1,FALSE),IF($A$49="Or industriel",VLOOKUP($A55,OUTIL!$DG:$DL,C$1,FALSE),IF($A$49="Produits bruts d'origine animale et vegetale",VLOOKUP($A55,OUTIL!$DO:$DT,C$1,FALSE),IF($A$49="Produits bruts d'origine minerale",VLOOKUP($A55,OUTIL!$DW:$EB,C$1,FALSE),IF($A$49="Produits finis de consommation",VLOOKUP($A55,OUTIL!$EE:$EJ,C$1,FALSE),IF($A$49="Produits finis d'equipement agricole",VLOOKUP($A55,OUTIL!$EM:$ER,C$1,FALSE),IF($A$49="Produits finis d'equipement industriel",VLOOKUP($A55,OUTIL!$EU:$EZ,C$1,FALSE),"Ahmadovitch")))))))))/1000,0)</f>
        <v>5814</v>
      </c>
      <c r="D55" s="5">
        <f>ROUND(IF($A$49="Alimentation, boissons et tabacs",VLOOKUP($A55,OUTIL!$CH:$CM,D$1,FALSE),IF($A$49="Demi produits",VLOOKUP($A55,OUTIL!$CQ:$CV,D$1,FALSE),IF($A$49="Energie  et  lubrifiants",VLOOKUP($A55,OUTIL!$CY:$DD,D$1,FALSE),IF($A$49="Or industriel",VLOOKUP($A55,OUTIL!$DG:$DL,D$1,FALSE),IF($A$49="Produits bruts d'origine animale et vegetale",VLOOKUP($A55,OUTIL!$DO:$DT,D$1,FALSE),IF($A$49="Produits bruts d'origine minerale",VLOOKUP($A55,OUTIL!$DW:$EB,D$1,FALSE),IF($A$49="Produits finis de consommation",VLOOKUP($A55,OUTIL!$EE:$EJ,D$1,FALSE),IF($A$49="Produits finis d'equipement agricole",VLOOKUP($A55,OUTIL!$EM:$ER,D$1,FALSE),IF($A$49="Produits finis d'equipement industriel",VLOOKUP($A55,OUTIL!$EU:$EZ,D$1,FALSE),"Ahmadovitch")))))))))/1000,0)</f>
        <v>252242</v>
      </c>
      <c r="E55" s="5">
        <f>ROUND(IF($A$49="Alimentation, boissons et tabacs",VLOOKUP($A55,OUTIL!$CH:$CM,E$1,FALSE),IF($A$49="Demi produits",VLOOKUP($A55,OUTIL!$CQ:$CV,E$1,FALSE),IF($A$49="Energie  et  lubrifiants",VLOOKUP($A55,OUTIL!$CY:$DD,E$1,FALSE),IF($A$49="Or industriel",VLOOKUP($A55,OUTIL!$DG:$DL,E$1,FALSE),IF($A$49="Produits bruts d'origine animale et vegetale",VLOOKUP($A55,OUTIL!$DO:$DT,E$1,FALSE),IF($A$49="Produits bruts d'origine minerale",VLOOKUP($A55,OUTIL!$DW:$EB,E$1,FALSE),IF($A$49="Produits finis de consommation",VLOOKUP($A55,OUTIL!$EE:$EJ,E$1,FALSE),IF($A$49="Produits finis d'equipement agricole",VLOOKUP($A55,OUTIL!$EM:$ER,E$1,FALSE),IF($A$49="Produits finis d'equipement industriel",VLOOKUP($A55,OUTIL!$EU:$EZ,E$1,FALSE),"Ahmadovitch")))))))))/1000,0)</f>
        <v>5530</v>
      </c>
      <c r="F55" s="5">
        <f>ROUND(IF($A$49="Alimentation, boissons et tabacs",VLOOKUP($A55,OUTIL!$CH:$CM,F$1,FALSE),IF($A$49="Demi produits",VLOOKUP($A55,OUTIL!$CQ:$CV,F$1,FALSE),IF($A$49="Energie  et  lubrifiants",VLOOKUP($A55,OUTIL!$CY:$DD,F$1,FALSE),IF($A$49="Or industriel",VLOOKUP($A55,OUTIL!$DG:$DL,F$1,FALSE),IF($A$49="Produits bruts d'origine animale et vegetale",VLOOKUP($A55,OUTIL!$DO:$DT,F$1,FALSE),IF($A$49="Produits bruts d'origine minerale",VLOOKUP($A55,OUTIL!$DW:$EB,F$1,FALSE),IF($A$49="Produits finis de consommation",VLOOKUP($A55,OUTIL!$EE:$EJ,F$1,FALSE),IF($A$49="Produits finis d'equipement agricole",VLOOKUP($A55,OUTIL!$EM:$ER,F$1,FALSE),IF($A$49="Produits finis d'equipement industriel",VLOOKUP($A55,OUTIL!$EU:$EZ,F$1,FALSE),"Ahmadovitch")))))))))/1000,0)</f>
        <v>244587</v>
      </c>
    </row>
    <row r="56" spans="1:6" ht="16.5" x14ac:dyDescent="0.3">
      <c r="A56">
        <v>7</v>
      </c>
      <c r="B56" s="5" t="str">
        <f>IF($A$49="Alimentation, boissons et tabacs",VLOOKUP(VLOOKUP($A56,OUTIL!$CH:$CM,B$1,FALSE),REF!$K:$L,2,FALSE),IF($A$49="Demi produits",VLOOKUP(VLOOKUP($A56,OUTIL!$CQ:$CV,B$1,FALSE),REF!$N:$O,2,FALSE),IF($A$49="Energie  et  lubrifiants",VLOOKUP(VLOOKUP($A56,OUTIL!$CY:$DD,B$1,FALSE),REF!$Z:$AA,2,FALSE),IF($A$49="Or industriel",VLOOKUP(VLOOKUP($A56,OUTIL!$DG:$DL,B$1,FALSE),REF!$AC:$AD,2,FALSE),IF($A$49="Produits bruts d'origine animale et vegetale",VLOOKUP(VLOOKUP($A56,OUTIL!$DO:$DT,B$1,FALSE),REF!$Q:$R,2,FALSE),IF($A$49="Produits bruts d'origine minerale",VLOOKUP(VLOOKUP($A56,OUTIL!$DW:$EB,B$1,FALSE),REF!$AF:$AG,2,FALSE),IF($A$49="Produits finis de consommation",VLOOKUP(VLOOKUP($A56,OUTIL!$EE:$EJ,B$1,FALSE),REF!$T:$U,2,FALSE),IF($A$49="Produits finis d'equipement agricole",VLOOKUP(VLOOKUP($A56,OUTIL!$EM:$ER,B$1,FALSE),REF!$AI:$AJ,2,FALSE),IF($A$49="Produits finis d'equipement industriel",VLOOKUP(VLOOKUP($A56,OUTIL!$EU:$EZ,B$1,FALSE),REF!$W:$X,2,FALSE),"Ahmadovitch")))))))))</f>
        <v>Plantes vivantes et produits de la floriculture</v>
      </c>
      <c r="C56" s="5">
        <f>ROUND(IF($A$49="Alimentation, boissons et tabacs",VLOOKUP($A56,OUTIL!$CH:$CM,C$1,FALSE),IF($A$49="Demi produits",VLOOKUP($A56,OUTIL!$CQ:$CV,C$1,FALSE),IF($A$49="Energie  et  lubrifiants",VLOOKUP($A56,OUTIL!$CY:$DD,C$1,FALSE),IF($A$49="Or industriel",VLOOKUP($A56,OUTIL!$DG:$DL,C$1,FALSE),IF($A$49="Produits bruts d'origine animale et vegetale",VLOOKUP($A56,OUTIL!$DO:$DT,C$1,FALSE),IF($A$49="Produits bruts d'origine minerale",VLOOKUP($A56,OUTIL!$DW:$EB,C$1,FALSE),IF($A$49="Produits finis de consommation",VLOOKUP($A56,OUTIL!$EE:$EJ,C$1,FALSE),IF($A$49="Produits finis d'equipement agricole",VLOOKUP($A56,OUTIL!$EM:$ER,C$1,FALSE),IF($A$49="Produits finis d'equipement industriel",VLOOKUP($A56,OUTIL!$EU:$EZ,C$1,FALSE),"Ahmadovitch")))))))))/1000,0)</f>
        <v>2842</v>
      </c>
      <c r="D56" s="5">
        <f>ROUND(IF($A$49="Alimentation, boissons et tabacs",VLOOKUP($A56,OUTIL!$CH:$CM,D$1,FALSE),IF($A$49="Demi produits",VLOOKUP($A56,OUTIL!$CQ:$CV,D$1,FALSE),IF($A$49="Energie  et  lubrifiants",VLOOKUP($A56,OUTIL!$CY:$DD,D$1,FALSE),IF($A$49="Or industriel",VLOOKUP($A56,OUTIL!$DG:$DL,D$1,FALSE),IF($A$49="Produits bruts d'origine animale et vegetale",VLOOKUP($A56,OUTIL!$DO:$DT,D$1,FALSE),IF($A$49="Produits bruts d'origine minerale",VLOOKUP($A56,OUTIL!$DW:$EB,D$1,FALSE),IF($A$49="Produits finis de consommation",VLOOKUP($A56,OUTIL!$EE:$EJ,D$1,FALSE),IF($A$49="Produits finis d'equipement agricole",VLOOKUP($A56,OUTIL!$EM:$ER,D$1,FALSE),IF($A$49="Produits finis d'equipement industriel",VLOOKUP($A56,OUTIL!$EU:$EZ,D$1,FALSE),"Ahmadovitch")))))))))/1000,0)</f>
        <v>250704</v>
      </c>
      <c r="E56" s="5">
        <f>ROUND(IF($A$49="Alimentation, boissons et tabacs",VLOOKUP($A56,OUTIL!$CH:$CM,E$1,FALSE),IF($A$49="Demi produits",VLOOKUP($A56,OUTIL!$CQ:$CV,E$1,FALSE),IF($A$49="Energie  et  lubrifiants",VLOOKUP($A56,OUTIL!$CY:$DD,E$1,FALSE),IF($A$49="Or industriel",VLOOKUP($A56,OUTIL!$DG:$DL,E$1,FALSE),IF($A$49="Produits bruts d'origine animale et vegetale",VLOOKUP($A56,OUTIL!$DO:$DT,E$1,FALSE),IF($A$49="Produits bruts d'origine minerale",VLOOKUP($A56,OUTIL!$DW:$EB,E$1,FALSE),IF($A$49="Produits finis de consommation",VLOOKUP($A56,OUTIL!$EE:$EJ,E$1,FALSE),IF($A$49="Produits finis d'equipement agricole",VLOOKUP($A56,OUTIL!$EM:$ER,E$1,FALSE),IF($A$49="Produits finis d'equipement industriel",VLOOKUP($A56,OUTIL!$EU:$EZ,E$1,FALSE),"Ahmadovitch")))))))))/1000,0)</f>
        <v>5735</v>
      </c>
      <c r="F56" s="5">
        <f>ROUND(IF($A$49="Alimentation, boissons et tabacs",VLOOKUP($A56,OUTIL!$CH:$CM,F$1,FALSE),IF($A$49="Demi produits",VLOOKUP($A56,OUTIL!$CQ:$CV,F$1,FALSE),IF($A$49="Energie  et  lubrifiants",VLOOKUP($A56,OUTIL!$CY:$DD,F$1,FALSE),IF($A$49="Or industriel",VLOOKUP($A56,OUTIL!$DG:$DL,F$1,FALSE),IF($A$49="Produits bruts d'origine animale et vegetale",VLOOKUP($A56,OUTIL!$DO:$DT,F$1,FALSE),IF($A$49="Produits bruts d'origine minerale",VLOOKUP($A56,OUTIL!$DW:$EB,F$1,FALSE),IF($A$49="Produits finis de consommation",VLOOKUP($A56,OUTIL!$EE:$EJ,F$1,FALSE),IF($A$49="Produits finis d'equipement agricole",VLOOKUP($A56,OUTIL!$EM:$ER,F$1,FALSE),IF($A$49="Produits finis d'equipement industriel",VLOOKUP($A56,OUTIL!$EU:$EZ,F$1,FALSE),"Ahmadovitch")))))))))/1000,0)</f>
        <v>291208</v>
      </c>
    </row>
    <row r="57" spans="1:6" ht="16.5" x14ac:dyDescent="0.3">
      <c r="A57">
        <v>8</v>
      </c>
      <c r="B57" s="5" t="str">
        <f>IF($A$49="Alimentation, boissons et tabacs",VLOOKUP(VLOOKUP($A57,OUTIL!$CH:$CM,B$1,FALSE),REF!$K:$L,2,FALSE),IF($A$49="Demi produits",VLOOKUP(VLOOKUP($A57,OUTIL!$CQ:$CV,B$1,FALSE),REF!$N:$O,2,FALSE),IF($A$49="Energie  et  lubrifiants",VLOOKUP(VLOOKUP($A57,OUTIL!$CY:$DD,B$1,FALSE),REF!$Z:$AA,2,FALSE),IF($A$49="Or industriel",VLOOKUP(VLOOKUP($A57,OUTIL!$DG:$DL,B$1,FALSE),REF!$AC:$AD,2,FALSE),IF($A$49="Produits bruts d'origine animale et vegetale",VLOOKUP(VLOOKUP($A57,OUTIL!$DO:$DT,B$1,FALSE),REF!$Q:$R,2,FALSE),IF($A$49="Produits bruts d'origine minerale",VLOOKUP(VLOOKUP($A57,OUTIL!$DW:$EB,B$1,FALSE),REF!$AF:$AG,2,FALSE),IF($A$49="Produits finis de consommation",VLOOKUP(VLOOKUP($A57,OUTIL!$EE:$EJ,B$1,FALSE),REF!$T:$U,2,FALSE),IF($A$49="Produits finis d'equipement agricole",VLOOKUP(VLOOKUP($A57,OUTIL!$EM:$ER,B$1,FALSE),REF!$AI:$AJ,2,FALSE),IF($A$49="Produits finis d'equipement industriel",VLOOKUP(VLOOKUP($A57,OUTIL!$EU:$EZ,B$1,FALSE),REF!$W:$X,2,FALSE),"Ahmadovitch")))))))))</f>
        <v>Caoutchouc naturel ou régénéré</v>
      </c>
      <c r="C57" s="5">
        <f>ROUND(IF($A$49="Alimentation, boissons et tabacs",VLOOKUP($A57,OUTIL!$CH:$CM,C$1,FALSE),IF($A$49="Demi produits",VLOOKUP($A57,OUTIL!$CQ:$CV,C$1,FALSE),IF($A$49="Energie  et  lubrifiants",VLOOKUP($A57,OUTIL!$CY:$DD,C$1,FALSE),IF($A$49="Or industriel",VLOOKUP($A57,OUTIL!$DG:$DL,C$1,FALSE),IF($A$49="Produits bruts d'origine animale et vegetale",VLOOKUP($A57,OUTIL!$DO:$DT,C$1,FALSE),IF($A$49="Produits bruts d'origine minerale",VLOOKUP($A57,OUTIL!$DW:$EB,C$1,FALSE),IF($A$49="Produits finis de consommation",VLOOKUP($A57,OUTIL!$EE:$EJ,C$1,FALSE),IF($A$49="Produits finis d'equipement agricole",VLOOKUP($A57,OUTIL!$EM:$ER,C$1,FALSE),IF($A$49="Produits finis d'equipement industriel",VLOOKUP($A57,OUTIL!$EU:$EZ,C$1,FALSE),"Ahmadovitch")))))))))/1000,0)</f>
        <v>70176</v>
      </c>
      <c r="D57" s="5">
        <f>ROUND(IF($A$49="Alimentation, boissons et tabacs",VLOOKUP($A57,OUTIL!$CH:$CM,D$1,FALSE),IF($A$49="Demi produits",VLOOKUP($A57,OUTIL!$CQ:$CV,D$1,FALSE),IF($A$49="Energie  et  lubrifiants",VLOOKUP($A57,OUTIL!$CY:$DD,D$1,FALSE),IF($A$49="Or industriel",VLOOKUP($A57,OUTIL!$DG:$DL,D$1,FALSE),IF($A$49="Produits bruts d'origine animale et vegetale",VLOOKUP($A57,OUTIL!$DO:$DT,D$1,FALSE),IF($A$49="Produits bruts d'origine minerale",VLOOKUP($A57,OUTIL!$DW:$EB,D$1,FALSE),IF($A$49="Produits finis de consommation",VLOOKUP($A57,OUTIL!$EE:$EJ,D$1,FALSE),IF($A$49="Produits finis d'equipement agricole",VLOOKUP($A57,OUTIL!$EM:$ER,D$1,FALSE),IF($A$49="Produits finis d'equipement industriel",VLOOKUP($A57,OUTIL!$EU:$EZ,D$1,FALSE),"Ahmadovitch")))))))))/1000,0)</f>
        <v>201987</v>
      </c>
      <c r="E57" s="5">
        <f>ROUND(IF($A$49="Alimentation, boissons et tabacs",VLOOKUP($A57,OUTIL!$CH:$CM,E$1,FALSE),IF($A$49="Demi produits",VLOOKUP($A57,OUTIL!$CQ:$CV,E$1,FALSE),IF($A$49="Energie  et  lubrifiants",VLOOKUP($A57,OUTIL!$CY:$DD,E$1,FALSE),IF($A$49="Or industriel",VLOOKUP($A57,OUTIL!$DG:$DL,E$1,FALSE),IF($A$49="Produits bruts d'origine animale et vegetale",VLOOKUP($A57,OUTIL!$DO:$DT,E$1,FALSE),IF($A$49="Produits bruts d'origine minerale",VLOOKUP($A57,OUTIL!$DW:$EB,E$1,FALSE),IF($A$49="Produits finis de consommation",VLOOKUP($A57,OUTIL!$EE:$EJ,E$1,FALSE),IF($A$49="Produits finis d'equipement agricole",VLOOKUP($A57,OUTIL!$EM:$ER,E$1,FALSE),IF($A$49="Produits finis d'equipement industriel",VLOOKUP($A57,OUTIL!$EU:$EZ,E$1,FALSE),"Ahmadovitch")))))))))/1000,0)</f>
        <v>76401</v>
      </c>
      <c r="F57" s="5">
        <f>ROUND(IF($A$49="Alimentation, boissons et tabacs",VLOOKUP($A57,OUTIL!$CH:$CM,F$1,FALSE),IF($A$49="Demi produits",VLOOKUP($A57,OUTIL!$CQ:$CV,F$1,FALSE),IF($A$49="Energie  et  lubrifiants",VLOOKUP($A57,OUTIL!$CY:$DD,F$1,FALSE),IF($A$49="Or industriel",VLOOKUP($A57,OUTIL!$DG:$DL,F$1,FALSE),IF($A$49="Produits bruts d'origine animale et vegetale",VLOOKUP($A57,OUTIL!$DO:$DT,F$1,FALSE),IF($A$49="Produits bruts d'origine minerale",VLOOKUP($A57,OUTIL!$DW:$EB,F$1,FALSE),IF($A$49="Produits finis de consommation",VLOOKUP($A57,OUTIL!$EE:$EJ,F$1,FALSE),IF($A$49="Produits finis d'equipement agricole",VLOOKUP($A57,OUTIL!$EM:$ER,F$1,FALSE),IF($A$49="Produits finis d'equipement industriel",VLOOKUP($A57,OUTIL!$EU:$EZ,F$1,FALSE),"Ahmadovitch")))))))))/1000,0)</f>
        <v>81276</v>
      </c>
    </row>
    <row r="58" spans="1:6" ht="16.5" x14ac:dyDescent="0.3">
      <c r="A58">
        <v>9</v>
      </c>
      <c r="B58" s="5" t="str">
        <f>IF($A$49="Alimentation, boissons et tabacs",VLOOKUP(VLOOKUP($A58,OUTIL!$CH:$CM,B$1,FALSE),REF!$K:$L,2,FALSE),IF($A$49="Demi produits",VLOOKUP(VLOOKUP($A58,OUTIL!$CQ:$CV,B$1,FALSE),REF!$N:$O,2,FALSE),IF($A$49="Energie  et  lubrifiants",VLOOKUP(VLOOKUP($A58,OUTIL!$CY:$DD,B$1,FALSE),REF!$Z:$AA,2,FALSE),IF($A$49="Or industriel",VLOOKUP(VLOOKUP($A58,OUTIL!$DG:$DL,B$1,FALSE),REF!$AC:$AD,2,FALSE),IF($A$49="Produits bruts d'origine animale et vegetale",VLOOKUP(VLOOKUP($A58,OUTIL!$DO:$DT,B$1,FALSE),REF!$Q:$R,2,FALSE),IF($A$49="Produits bruts d'origine minerale",VLOOKUP(VLOOKUP($A58,OUTIL!$DW:$EB,B$1,FALSE),REF!$AF:$AG,2,FALSE),IF($A$49="Produits finis de consommation",VLOOKUP(VLOOKUP($A58,OUTIL!$EE:$EJ,B$1,FALSE),REF!$T:$U,2,FALSE),IF($A$49="Produits finis d'equipement agricole",VLOOKUP(VLOOKUP($A58,OUTIL!$EM:$ER,B$1,FALSE),REF!$AI:$AJ,2,FALSE),IF($A$49="Produits finis d'equipement industriel",VLOOKUP(VLOOKUP($A58,OUTIL!$EU:$EZ,B$1,FALSE),REF!$W:$X,2,FALSE),"Ahmadovitch")))))))))</f>
        <v>Huile de tournesol brute ou raffinée</v>
      </c>
      <c r="C58" s="5">
        <f>ROUND(IF($A$49="Alimentation, boissons et tabacs",VLOOKUP($A58,OUTIL!$CH:$CM,C$1,FALSE),IF($A$49="Demi produits",VLOOKUP($A58,OUTIL!$CQ:$CV,C$1,FALSE),IF($A$49="Energie  et  lubrifiants",VLOOKUP($A58,OUTIL!$CY:$DD,C$1,FALSE),IF($A$49="Or industriel",VLOOKUP($A58,OUTIL!$DG:$DL,C$1,FALSE),IF($A$49="Produits bruts d'origine animale et vegetale",VLOOKUP($A58,OUTIL!$DO:$DT,C$1,FALSE),IF($A$49="Produits bruts d'origine minerale",VLOOKUP($A58,OUTIL!$DW:$EB,C$1,FALSE),IF($A$49="Produits finis de consommation",VLOOKUP($A58,OUTIL!$EE:$EJ,C$1,FALSE),IF($A$49="Produits finis d'equipement agricole",VLOOKUP($A58,OUTIL!$EM:$ER,C$1,FALSE),IF($A$49="Produits finis d'equipement industriel",VLOOKUP($A58,OUTIL!$EU:$EZ,C$1,FALSE),"Ahmadovitch")))))))))/1000,0)</f>
        <v>14447</v>
      </c>
      <c r="D58" s="5">
        <f>ROUND(IF($A$49="Alimentation, boissons et tabacs",VLOOKUP($A58,OUTIL!$CH:$CM,D$1,FALSE),IF($A$49="Demi produits",VLOOKUP($A58,OUTIL!$CQ:$CV,D$1,FALSE),IF($A$49="Energie  et  lubrifiants",VLOOKUP($A58,OUTIL!$CY:$DD,D$1,FALSE),IF($A$49="Or industriel",VLOOKUP($A58,OUTIL!$DG:$DL,D$1,FALSE),IF($A$49="Produits bruts d'origine animale et vegetale",VLOOKUP($A58,OUTIL!$DO:$DT,D$1,FALSE),IF($A$49="Produits bruts d'origine minerale",VLOOKUP($A58,OUTIL!$DW:$EB,D$1,FALSE),IF($A$49="Produits finis de consommation",VLOOKUP($A58,OUTIL!$EE:$EJ,D$1,FALSE),IF($A$49="Produits finis d'equipement agricole",VLOOKUP($A58,OUTIL!$EM:$ER,D$1,FALSE),IF($A$49="Produits finis d'equipement industriel",VLOOKUP($A58,OUTIL!$EU:$EZ,D$1,FALSE),"Ahmadovitch")))))))))/1000,0)</f>
        <v>189703</v>
      </c>
      <c r="E58" s="5">
        <f>ROUND(IF($A$49="Alimentation, boissons et tabacs",VLOOKUP($A58,OUTIL!$CH:$CM,E$1,FALSE),IF($A$49="Demi produits",VLOOKUP($A58,OUTIL!$CQ:$CV,E$1,FALSE),IF($A$49="Energie  et  lubrifiants",VLOOKUP($A58,OUTIL!$CY:$DD,E$1,FALSE),IF($A$49="Or industriel",VLOOKUP($A58,OUTIL!$DG:$DL,E$1,FALSE),IF($A$49="Produits bruts d'origine animale et vegetale",VLOOKUP($A58,OUTIL!$DO:$DT,E$1,FALSE),IF($A$49="Produits bruts d'origine minerale",VLOOKUP($A58,OUTIL!$DW:$EB,E$1,FALSE),IF($A$49="Produits finis de consommation",VLOOKUP($A58,OUTIL!$EE:$EJ,E$1,FALSE),IF($A$49="Produits finis d'equipement agricole",VLOOKUP($A58,OUTIL!$EM:$ER,E$1,FALSE),IF($A$49="Produits finis d'equipement industriel",VLOOKUP($A58,OUTIL!$EU:$EZ,E$1,FALSE),"Ahmadovitch")))))))))/1000,0)</f>
        <v>29972</v>
      </c>
      <c r="F58" s="5">
        <f>ROUND(IF($A$49="Alimentation, boissons et tabacs",VLOOKUP($A58,OUTIL!$CH:$CM,F$1,FALSE),IF($A$49="Demi produits",VLOOKUP($A58,OUTIL!$CQ:$CV,F$1,FALSE),IF($A$49="Energie  et  lubrifiants",VLOOKUP($A58,OUTIL!$CY:$DD,F$1,FALSE),IF($A$49="Or industriel",VLOOKUP($A58,OUTIL!$DG:$DL,F$1,FALSE),IF($A$49="Produits bruts d'origine animale et vegetale",VLOOKUP($A58,OUTIL!$DO:$DT,F$1,FALSE),IF($A$49="Produits bruts d'origine minerale",VLOOKUP($A58,OUTIL!$DW:$EB,F$1,FALSE),IF($A$49="Produits finis de consommation",VLOOKUP($A58,OUTIL!$EE:$EJ,F$1,FALSE),IF($A$49="Produits finis d'equipement agricole",VLOOKUP($A58,OUTIL!$EM:$ER,F$1,FALSE),IF($A$49="Produits finis d'equipement industriel",VLOOKUP($A58,OUTIL!$EU:$EZ,F$1,FALSE),"Ahmadovitch")))))))))/1000,0)</f>
        <v>366040</v>
      </c>
    </row>
    <row r="59" spans="1:6" ht="16.5" x14ac:dyDescent="0.3">
      <c r="A59">
        <v>10</v>
      </c>
      <c r="B59" s="5" t="str">
        <f>IF($A$49="Alimentation, boissons et tabacs",VLOOKUP(VLOOKUP($A59,OUTIL!$CH:$CM,B$1,FALSE),REF!$K:$L,2,FALSE),IF($A$49="Demi produits",VLOOKUP(VLOOKUP($A59,OUTIL!$CQ:$CV,B$1,FALSE),REF!$N:$O,2,FALSE),IF($A$49="Energie  et  lubrifiants",VLOOKUP(VLOOKUP($A59,OUTIL!$CY:$DD,B$1,FALSE),REF!$Z:$AA,2,FALSE),IF($A$49="Or industriel",VLOOKUP(VLOOKUP($A59,OUTIL!$DG:$DL,B$1,FALSE),REF!$AC:$AD,2,FALSE),IF($A$49="Produits bruts d'origine animale et vegetale",VLOOKUP(VLOOKUP($A59,OUTIL!$DO:$DT,B$1,FALSE),REF!$Q:$R,2,FALSE),IF($A$49="Produits bruts d'origine minerale",VLOOKUP(VLOOKUP($A59,OUTIL!$DW:$EB,B$1,FALSE),REF!$AF:$AG,2,FALSE),IF($A$49="Produits finis de consommation",VLOOKUP(VLOOKUP($A59,OUTIL!$EE:$EJ,B$1,FALSE),REF!$T:$U,2,FALSE),IF($A$49="Produits finis d'equipement agricole",VLOOKUP(VLOOKUP($A59,OUTIL!$EM:$ER,B$1,FALSE),REF!$AI:$AJ,2,FALSE),IF($A$49="Produits finis d'equipement industriel",VLOOKUP(VLOOKUP($A59,OUTIL!$EU:$EZ,B$1,FALSE),REF!$W:$X,2,FALSE),"Ahmadovitch")))))))))</f>
        <v>Autres huiles végétales brutes ou raffinées</v>
      </c>
      <c r="C59" s="5">
        <f>ROUND(IF($A$49="Alimentation, boissons et tabacs",VLOOKUP($A59,OUTIL!$CH:$CM,C$1,FALSE),IF($A$49="Demi produits",VLOOKUP($A59,OUTIL!$CQ:$CV,C$1,FALSE),IF($A$49="Energie  et  lubrifiants",VLOOKUP($A59,OUTIL!$CY:$DD,C$1,FALSE),IF($A$49="Or industriel",VLOOKUP($A59,OUTIL!$DG:$DL,C$1,FALSE),IF($A$49="Produits bruts d'origine animale et vegetale",VLOOKUP($A59,OUTIL!$DO:$DT,C$1,FALSE),IF($A$49="Produits bruts d'origine minerale",VLOOKUP($A59,OUTIL!$DW:$EB,C$1,FALSE),IF($A$49="Produits finis de consommation",VLOOKUP($A59,OUTIL!$EE:$EJ,C$1,FALSE),IF($A$49="Produits finis d'equipement agricole",VLOOKUP($A59,OUTIL!$EM:$ER,C$1,FALSE),IF($A$49="Produits finis d'equipement industriel",VLOOKUP($A59,OUTIL!$EU:$EZ,C$1,FALSE),"Ahmadovitch")))))))))/1000,0)</f>
        <v>9708</v>
      </c>
      <c r="D59" s="5">
        <f>ROUND(IF($A$49="Alimentation, boissons et tabacs",VLOOKUP($A59,OUTIL!$CH:$CM,D$1,FALSE),IF($A$49="Demi produits",VLOOKUP($A59,OUTIL!$CQ:$CV,D$1,FALSE),IF($A$49="Energie  et  lubrifiants",VLOOKUP($A59,OUTIL!$CY:$DD,D$1,FALSE),IF($A$49="Or industriel",VLOOKUP($A59,OUTIL!$DG:$DL,D$1,FALSE),IF($A$49="Produits bruts d'origine animale et vegetale",VLOOKUP($A59,OUTIL!$DO:$DT,D$1,FALSE),IF($A$49="Produits bruts d'origine minerale",VLOOKUP($A59,OUTIL!$DW:$EB,D$1,FALSE),IF($A$49="Produits finis de consommation",VLOOKUP($A59,OUTIL!$EE:$EJ,D$1,FALSE),IF($A$49="Produits finis d'equipement agricole",VLOOKUP($A59,OUTIL!$EM:$ER,D$1,FALSE),IF($A$49="Produits finis d'equipement industriel",VLOOKUP($A59,OUTIL!$EU:$EZ,D$1,FALSE),"Ahmadovitch")))))))))/1000,0)</f>
        <v>144831</v>
      </c>
      <c r="E59" s="5">
        <f>ROUND(IF($A$49="Alimentation, boissons et tabacs",VLOOKUP($A59,OUTIL!$CH:$CM,E$1,FALSE),IF($A$49="Demi produits",VLOOKUP($A59,OUTIL!$CQ:$CV,E$1,FALSE),IF($A$49="Energie  et  lubrifiants",VLOOKUP($A59,OUTIL!$CY:$DD,E$1,FALSE),IF($A$49="Or industriel",VLOOKUP($A59,OUTIL!$DG:$DL,E$1,FALSE),IF($A$49="Produits bruts d'origine animale et vegetale",VLOOKUP($A59,OUTIL!$DO:$DT,E$1,FALSE),IF($A$49="Produits bruts d'origine minerale",VLOOKUP($A59,OUTIL!$DW:$EB,E$1,FALSE),IF($A$49="Produits finis de consommation",VLOOKUP($A59,OUTIL!$EE:$EJ,E$1,FALSE),IF($A$49="Produits finis d'equipement agricole",VLOOKUP($A59,OUTIL!$EM:$ER,E$1,FALSE),IF($A$49="Produits finis d'equipement industriel",VLOOKUP($A59,OUTIL!$EU:$EZ,E$1,FALSE),"Ahmadovitch")))))))))/1000,0)</f>
        <v>13927</v>
      </c>
      <c r="F59" s="5">
        <f>ROUND(IF($A$49="Alimentation, boissons et tabacs",VLOOKUP($A59,OUTIL!$CH:$CM,F$1,FALSE),IF($A$49="Demi produits",VLOOKUP($A59,OUTIL!$CQ:$CV,F$1,FALSE),IF($A$49="Energie  et  lubrifiants",VLOOKUP($A59,OUTIL!$CY:$DD,F$1,FALSE),IF($A$49="Or industriel",VLOOKUP($A59,OUTIL!$DG:$DL,F$1,FALSE),IF($A$49="Produits bruts d'origine animale et vegetale",VLOOKUP($A59,OUTIL!$DO:$DT,F$1,FALSE),IF($A$49="Produits bruts d'origine minerale",VLOOKUP($A59,OUTIL!$DW:$EB,F$1,FALSE),IF($A$49="Produits finis de consommation",VLOOKUP($A59,OUTIL!$EE:$EJ,F$1,FALSE),IF($A$49="Produits finis d'equipement agricole",VLOOKUP($A59,OUTIL!$EM:$ER,F$1,FALSE),IF($A$49="Produits finis d'equipement industriel",VLOOKUP($A59,OUTIL!$EU:$EZ,F$1,FALSE),"Ahmadovitch")))))))))/1000,0)</f>
        <v>200313</v>
      </c>
    </row>
    <row r="60" spans="1:6" ht="16.5" x14ac:dyDescent="0.3">
      <c r="A60">
        <v>11</v>
      </c>
      <c r="B60" s="5" t="str">
        <f>IF($A$49="Alimentation, boissons et tabacs",VLOOKUP(VLOOKUP($A60,OUTIL!$CH:$CM,B$1,FALSE),REF!$K:$L,2,FALSE),IF($A$49="Demi produits",VLOOKUP(VLOOKUP($A60,OUTIL!$CQ:$CV,B$1,FALSE),REF!$N:$O,2,FALSE),IF($A$49="Energie  et  lubrifiants",VLOOKUP(VLOOKUP($A60,OUTIL!$CY:$DD,B$1,FALSE),REF!$Z:$AA,2,FALSE),IF($A$49="Or industriel",VLOOKUP(VLOOKUP($A60,OUTIL!$DG:$DL,B$1,FALSE),REF!$AC:$AD,2,FALSE),IF($A$49="Produits bruts d'origine animale et vegetale",VLOOKUP(VLOOKUP($A60,OUTIL!$DO:$DT,B$1,FALSE),REF!$Q:$R,2,FALSE),IF($A$49="Produits bruts d'origine minerale",VLOOKUP(VLOOKUP($A60,OUTIL!$DW:$EB,B$1,FALSE),REF!$AF:$AG,2,FALSE),IF($A$49="Produits finis de consommation",VLOOKUP(VLOOKUP($A60,OUTIL!$EE:$EJ,B$1,FALSE),REF!$T:$U,2,FALSE),IF($A$49="Produits finis d'equipement agricole",VLOOKUP(VLOOKUP($A60,OUTIL!$EM:$ER,B$1,FALSE),REF!$AI:$AJ,2,FALSE),IF($A$49="Produits finis d'equipement industriel",VLOOKUP(VLOOKUP($A60,OUTIL!$EU:$EZ,B$1,FALSE),REF!$W:$X,2,FALSE),"Ahmadovitch")))))))))</f>
        <v>Plantes et parties de plantes</v>
      </c>
      <c r="C60" s="5">
        <f>ROUND(IF($A$49="Alimentation, boissons et tabacs",VLOOKUP($A60,OUTIL!$CH:$CM,C$1,FALSE),IF($A$49="Demi produits",VLOOKUP($A60,OUTIL!$CQ:$CV,C$1,FALSE),IF($A$49="Energie  et  lubrifiants",VLOOKUP($A60,OUTIL!$CY:$DD,C$1,FALSE),IF($A$49="Or industriel",VLOOKUP($A60,OUTIL!$DG:$DL,C$1,FALSE),IF($A$49="Produits bruts d'origine animale et vegetale",VLOOKUP($A60,OUTIL!$DO:$DT,C$1,FALSE),IF($A$49="Produits bruts d'origine minerale",VLOOKUP($A60,OUTIL!$DW:$EB,C$1,FALSE),IF($A$49="Produits finis de consommation",VLOOKUP($A60,OUTIL!$EE:$EJ,C$1,FALSE),IF($A$49="Produits finis d'equipement agricole",VLOOKUP($A60,OUTIL!$EM:$ER,C$1,FALSE),IF($A$49="Produits finis d'equipement industriel",VLOOKUP($A60,OUTIL!$EU:$EZ,C$1,FALSE),"Ahmadovitch")))))))))/1000,0)</f>
        <v>44014</v>
      </c>
      <c r="D60" s="5">
        <f>ROUND(IF($A$49="Alimentation, boissons et tabacs",VLOOKUP($A60,OUTIL!$CH:$CM,D$1,FALSE),IF($A$49="Demi produits",VLOOKUP($A60,OUTIL!$CQ:$CV,D$1,FALSE),IF($A$49="Energie  et  lubrifiants",VLOOKUP($A60,OUTIL!$CY:$DD,D$1,FALSE),IF($A$49="Or industriel",VLOOKUP($A60,OUTIL!$DG:$DL,D$1,FALSE),IF($A$49="Produits bruts d'origine animale et vegetale",VLOOKUP($A60,OUTIL!$DO:$DT,D$1,FALSE),IF($A$49="Produits bruts d'origine minerale",VLOOKUP($A60,OUTIL!$DW:$EB,D$1,FALSE),IF($A$49="Produits finis de consommation",VLOOKUP($A60,OUTIL!$EE:$EJ,D$1,FALSE),IF($A$49="Produits finis d'equipement agricole",VLOOKUP($A60,OUTIL!$EM:$ER,D$1,FALSE),IF($A$49="Produits finis d'equipement industriel",VLOOKUP($A60,OUTIL!$EU:$EZ,D$1,FALSE),"Ahmadovitch")))))))))/1000,0)</f>
        <v>144805</v>
      </c>
      <c r="E60" s="5">
        <f>ROUND(IF($A$49="Alimentation, boissons et tabacs",VLOOKUP($A60,OUTIL!$CH:$CM,E$1,FALSE),IF($A$49="Demi produits",VLOOKUP($A60,OUTIL!$CQ:$CV,E$1,FALSE),IF($A$49="Energie  et  lubrifiants",VLOOKUP($A60,OUTIL!$CY:$DD,E$1,FALSE),IF($A$49="Or industriel",VLOOKUP($A60,OUTIL!$DG:$DL,E$1,FALSE),IF($A$49="Produits bruts d'origine animale et vegetale",VLOOKUP($A60,OUTIL!$DO:$DT,E$1,FALSE),IF($A$49="Produits bruts d'origine minerale",VLOOKUP($A60,OUTIL!$DW:$EB,E$1,FALSE),IF($A$49="Produits finis de consommation",VLOOKUP($A60,OUTIL!$EE:$EJ,E$1,FALSE),IF($A$49="Produits finis d'equipement agricole",VLOOKUP($A60,OUTIL!$EM:$ER,E$1,FALSE),IF($A$49="Produits finis d'equipement industriel",VLOOKUP($A60,OUTIL!$EU:$EZ,E$1,FALSE),"Ahmadovitch")))))))))/1000,0)</f>
        <v>89670</v>
      </c>
      <c r="F60" s="5">
        <f>ROUND(IF($A$49="Alimentation, boissons et tabacs",VLOOKUP($A60,OUTIL!$CH:$CM,F$1,FALSE),IF($A$49="Demi produits",VLOOKUP($A60,OUTIL!$CQ:$CV,F$1,FALSE),IF($A$49="Energie  et  lubrifiants",VLOOKUP($A60,OUTIL!$CY:$DD,F$1,FALSE),IF($A$49="Or industriel",VLOOKUP($A60,OUTIL!$DG:$DL,F$1,FALSE),IF($A$49="Produits bruts d'origine animale et vegetale",VLOOKUP($A60,OUTIL!$DO:$DT,F$1,FALSE),IF($A$49="Produits bruts d'origine minerale",VLOOKUP($A60,OUTIL!$DW:$EB,F$1,FALSE),IF($A$49="Produits finis de consommation",VLOOKUP($A60,OUTIL!$EE:$EJ,F$1,FALSE),IF($A$49="Produits finis d'equipement agricole",VLOOKUP($A60,OUTIL!$EM:$ER,F$1,FALSE),IF($A$49="Produits finis d'equipement industriel",VLOOKUP($A60,OUTIL!$EU:$EZ,F$1,FALSE),"Ahmadovitch")))))))))/1000,0)</f>
        <v>232132</v>
      </c>
    </row>
    <row r="61" spans="1:6" ht="16.5" x14ac:dyDescent="0.3">
      <c r="A61">
        <v>12</v>
      </c>
      <c r="B61" s="5" t="str">
        <f>IF($A$49="Alimentation, boissons et tabacs",VLOOKUP(VLOOKUP($A61,OUTIL!$CH:$CM,B$1,FALSE),REF!$K:$L,2,FALSE),IF($A$49="Demi produits",VLOOKUP(VLOOKUP($A61,OUTIL!$CQ:$CV,B$1,FALSE),REF!$N:$O,2,FALSE),IF($A$49="Energie  et  lubrifiants",VLOOKUP(VLOOKUP($A61,OUTIL!$CY:$DD,B$1,FALSE),REF!$Z:$AA,2,FALSE),IF($A$49="Or industriel",VLOOKUP(VLOOKUP($A61,OUTIL!$DG:$DL,B$1,FALSE),REF!$AC:$AD,2,FALSE),IF($A$49="Produits bruts d'origine animale et vegetale",VLOOKUP(VLOOKUP($A61,OUTIL!$DO:$DT,B$1,FALSE),REF!$Q:$R,2,FALSE),IF($A$49="Produits bruts d'origine minerale",VLOOKUP(VLOOKUP($A61,OUTIL!$DW:$EB,B$1,FALSE),REF!$AF:$AG,2,FALSE),IF($A$49="Produits finis de consommation",VLOOKUP(VLOOKUP($A61,OUTIL!$EE:$EJ,B$1,FALSE),REF!$T:$U,2,FALSE),IF($A$49="Produits finis d'equipement agricole",VLOOKUP(VLOOKUP($A61,OUTIL!$EM:$ER,B$1,FALSE),REF!$AI:$AJ,2,FALSE),IF($A$49="Produits finis d'equipement industriel",VLOOKUP(VLOOKUP($A61,OUTIL!$EU:$EZ,B$1,FALSE),REF!$W:$X,2,FALSE),"Ahmadovitch")))))))))</f>
        <v>Pâte à papier</v>
      </c>
      <c r="C61" s="5">
        <f>ROUND(IF($A$49="Alimentation, boissons et tabacs",VLOOKUP($A61,OUTIL!$CH:$CM,C$1,FALSE),IF($A$49="Demi produits",VLOOKUP($A61,OUTIL!$CQ:$CV,C$1,FALSE),IF($A$49="Energie  et  lubrifiants",VLOOKUP($A61,OUTIL!$CY:$DD,C$1,FALSE),IF($A$49="Or industriel",VLOOKUP($A61,OUTIL!$DG:$DL,C$1,FALSE),IF($A$49="Produits bruts d'origine animale et vegetale",VLOOKUP($A61,OUTIL!$DO:$DT,C$1,FALSE),IF($A$49="Produits bruts d'origine minerale",VLOOKUP($A61,OUTIL!$DW:$EB,C$1,FALSE),IF($A$49="Produits finis de consommation",VLOOKUP($A61,OUTIL!$EE:$EJ,C$1,FALSE),IF($A$49="Produits finis d'equipement agricole",VLOOKUP($A61,OUTIL!$EM:$ER,C$1,FALSE),IF($A$49="Produits finis d'equipement industriel",VLOOKUP($A61,OUTIL!$EU:$EZ,C$1,FALSE),"Ahmadovitch")))))))))/1000,0)</f>
        <v>16783</v>
      </c>
      <c r="D61" s="5">
        <f>ROUND(IF($A$49="Alimentation, boissons et tabacs",VLOOKUP($A61,OUTIL!$CH:$CM,D$1,FALSE),IF($A$49="Demi produits",VLOOKUP($A61,OUTIL!$CQ:$CV,D$1,FALSE),IF($A$49="Energie  et  lubrifiants",VLOOKUP($A61,OUTIL!$CY:$DD,D$1,FALSE),IF($A$49="Or industriel",VLOOKUP($A61,OUTIL!$DG:$DL,D$1,FALSE),IF($A$49="Produits bruts d'origine animale et vegetale",VLOOKUP($A61,OUTIL!$DO:$DT,D$1,FALSE),IF($A$49="Produits bruts d'origine minerale",VLOOKUP($A61,OUTIL!$DW:$EB,D$1,FALSE),IF($A$49="Produits finis de consommation",VLOOKUP($A61,OUTIL!$EE:$EJ,D$1,FALSE),IF($A$49="Produits finis d'equipement agricole",VLOOKUP($A61,OUTIL!$EM:$ER,D$1,FALSE),IF($A$49="Produits finis d'equipement industriel",VLOOKUP($A61,OUTIL!$EU:$EZ,D$1,FALSE),"Ahmadovitch")))))))))/1000,0)</f>
        <v>126265</v>
      </c>
      <c r="E61" s="5">
        <f>ROUND(IF($A$49="Alimentation, boissons et tabacs",VLOOKUP($A61,OUTIL!$CH:$CM,E$1,FALSE),IF($A$49="Demi produits",VLOOKUP($A61,OUTIL!$CQ:$CV,E$1,FALSE),IF($A$49="Energie  et  lubrifiants",VLOOKUP($A61,OUTIL!$CY:$DD,E$1,FALSE),IF($A$49="Or industriel",VLOOKUP($A61,OUTIL!$DG:$DL,E$1,FALSE),IF($A$49="Produits bruts d'origine animale et vegetale",VLOOKUP($A61,OUTIL!$DO:$DT,E$1,FALSE),IF($A$49="Produits bruts d'origine minerale",VLOOKUP($A61,OUTIL!$DW:$EB,E$1,FALSE),IF($A$49="Produits finis de consommation",VLOOKUP($A61,OUTIL!$EE:$EJ,E$1,FALSE),IF($A$49="Produits finis d'equipement agricole",VLOOKUP($A61,OUTIL!$EM:$ER,E$1,FALSE),IF($A$49="Produits finis d'equipement industriel",VLOOKUP($A61,OUTIL!$EU:$EZ,E$1,FALSE),"Ahmadovitch")))))))))/1000,0)</f>
        <v>17506</v>
      </c>
      <c r="F61" s="5">
        <f>ROUND(IF($A$49="Alimentation, boissons et tabacs",VLOOKUP($A61,OUTIL!$CH:$CM,F$1,FALSE),IF($A$49="Demi produits",VLOOKUP($A61,OUTIL!$CQ:$CV,F$1,FALSE),IF($A$49="Energie  et  lubrifiants",VLOOKUP($A61,OUTIL!$CY:$DD,F$1,FALSE),IF($A$49="Or industriel",VLOOKUP($A61,OUTIL!$DG:$DL,F$1,FALSE),IF($A$49="Produits bruts d'origine animale et vegetale",VLOOKUP($A61,OUTIL!$DO:$DT,F$1,FALSE),IF($A$49="Produits bruts d'origine minerale",VLOOKUP($A61,OUTIL!$DW:$EB,F$1,FALSE),IF($A$49="Produits finis de consommation",VLOOKUP($A61,OUTIL!$EE:$EJ,F$1,FALSE),IF($A$49="Produits finis d'equipement agricole",VLOOKUP($A61,OUTIL!$EM:$ER,F$1,FALSE),IF($A$49="Produits finis d'equipement industriel",VLOOKUP($A61,OUTIL!$EU:$EZ,F$1,FALSE),"Ahmadovitch")))))))))/1000,0)</f>
        <v>134549</v>
      </c>
    </row>
    <row r="62" spans="1:6" ht="16.5" x14ac:dyDescent="0.3">
      <c r="A62">
        <v>13</v>
      </c>
      <c r="B62" s="5" t="str">
        <f>IF($A$49="Alimentation, boissons et tabacs",VLOOKUP(VLOOKUP($A62,OUTIL!$CH:$CM,B$1,FALSE),REF!$K:$L,2,FALSE),IF($A$49="Demi produits",VLOOKUP(VLOOKUP($A62,OUTIL!$CQ:$CV,B$1,FALSE),REF!$N:$O,2,FALSE),IF($A$49="Energie  et  lubrifiants",VLOOKUP(VLOOKUP($A62,OUTIL!$CY:$DD,B$1,FALSE),REF!$Z:$AA,2,FALSE),IF($A$49="Or industriel",VLOOKUP(VLOOKUP($A62,OUTIL!$DG:$DL,B$1,FALSE),REF!$AC:$AD,2,FALSE),IF($A$49="Produits bruts d'origine animale et vegetale",VLOOKUP(VLOOKUP($A62,OUTIL!$DO:$DT,B$1,FALSE),REF!$Q:$R,2,FALSE),IF($A$49="Produits bruts d'origine minerale",VLOOKUP(VLOOKUP($A62,OUTIL!$DW:$EB,B$1,FALSE),REF!$AF:$AG,2,FALSE),IF($A$49="Produits finis de consommation",VLOOKUP(VLOOKUP($A62,OUTIL!$EE:$EJ,B$1,FALSE),REF!$T:$U,2,FALSE),IF($A$49="Produits finis d'equipement agricole",VLOOKUP(VLOOKUP($A62,OUTIL!$EM:$ER,B$1,FALSE),REF!$AI:$AJ,2,FALSE),IF($A$49="Produits finis d'equipement industriel",VLOOKUP(VLOOKUP($A62,OUTIL!$EU:$EZ,B$1,FALSE),REF!$W:$X,2,FALSE),"Ahmadovitch")))))))))</f>
        <v>Gommes; résines et autres sucs et extraits végétaux</v>
      </c>
      <c r="C62" s="5">
        <f>ROUND(IF($A$49="Alimentation, boissons et tabacs",VLOOKUP($A62,OUTIL!$CH:$CM,C$1,FALSE),IF($A$49="Demi produits",VLOOKUP($A62,OUTIL!$CQ:$CV,C$1,FALSE),IF($A$49="Energie  et  lubrifiants",VLOOKUP($A62,OUTIL!$CY:$DD,C$1,FALSE),IF($A$49="Or industriel",VLOOKUP($A62,OUTIL!$DG:$DL,C$1,FALSE),IF($A$49="Produits bruts d'origine animale et vegetale",VLOOKUP($A62,OUTIL!$DO:$DT,C$1,FALSE),IF($A$49="Produits bruts d'origine minerale",VLOOKUP($A62,OUTIL!$DW:$EB,C$1,FALSE),IF($A$49="Produits finis de consommation",VLOOKUP($A62,OUTIL!$EE:$EJ,C$1,FALSE),IF($A$49="Produits finis d'equipement agricole",VLOOKUP($A62,OUTIL!$EM:$ER,C$1,FALSE),IF($A$49="Produits finis d'equipement industriel",VLOOKUP($A62,OUTIL!$EU:$EZ,C$1,FALSE),"Ahmadovitch")))))))))/1000,0)</f>
        <v>797</v>
      </c>
      <c r="D62" s="5">
        <f>ROUND(IF($A$49="Alimentation, boissons et tabacs",VLOOKUP($A62,OUTIL!$CH:$CM,D$1,FALSE),IF($A$49="Demi produits",VLOOKUP($A62,OUTIL!$CQ:$CV,D$1,FALSE),IF($A$49="Energie  et  lubrifiants",VLOOKUP($A62,OUTIL!$CY:$DD,D$1,FALSE),IF($A$49="Or industriel",VLOOKUP($A62,OUTIL!$DG:$DL,D$1,FALSE),IF($A$49="Produits bruts d'origine animale et vegetale",VLOOKUP($A62,OUTIL!$DO:$DT,D$1,FALSE),IF($A$49="Produits bruts d'origine minerale",VLOOKUP($A62,OUTIL!$DW:$EB,D$1,FALSE),IF($A$49="Produits finis de consommation",VLOOKUP($A62,OUTIL!$EE:$EJ,D$1,FALSE),IF($A$49="Produits finis d'equipement agricole",VLOOKUP($A62,OUTIL!$EM:$ER,D$1,FALSE),IF($A$49="Produits finis d'equipement industriel",VLOOKUP($A62,OUTIL!$EU:$EZ,D$1,FALSE),"Ahmadovitch")))))))))/1000,0)</f>
        <v>79221</v>
      </c>
      <c r="E62" s="5">
        <f>ROUND(IF($A$49="Alimentation, boissons et tabacs",VLOOKUP($A62,OUTIL!$CH:$CM,E$1,FALSE),IF($A$49="Demi produits",VLOOKUP($A62,OUTIL!$CQ:$CV,E$1,FALSE),IF($A$49="Energie  et  lubrifiants",VLOOKUP($A62,OUTIL!$CY:$DD,E$1,FALSE),IF($A$49="Or industriel",VLOOKUP($A62,OUTIL!$DG:$DL,E$1,FALSE),IF($A$49="Produits bruts d'origine animale et vegetale",VLOOKUP($A62,OUTIL!$DO:$DT,E$1,FALSE),IF($A$49="Produits bruts d'origine minerale",VLOOKUP($A62,OUTIL!$DW:$EB,E$1,FALSE),IF($A$49="Produits finis de consommation",VLOOKUP($A62,OUTIL!$EE:$EJ,E$1,FALSE),IF($A$49="Produits finis d'equipement agricole",VLOOKUP($A62,OUTIL!$EM:$ER,E$1,FALSE),IF($A$49="Produits finis d'equipement industriel",VLOOKUP($A62,OUTIL!$EU:$EZ,E$1,FALSE),"Ahmadovitch")))))))))/1000,0)</f>
        <v>670</v>
      </c>
      <c r="F62" s="5">
        <f>ROUND(IF($A$49="Alimentation, boissons et tabacs",VLOOKUP($A62,OUTIL!$CH:$CM,F$1,FALSE),IF($A$49="Demi produits",VLOOKUP($A62,OUTIL!$CQ:$CV,F$1,FALSE),IF($A$49="Energie  et  lubrifiants",VLOOKUP($A62,OUTIL!$CY:$DD,F$1,FALSE),IF($A$49="Or industriel",VLOOKUP($A62,OUTIL!$DG:$DL,F$1,FALSE),IF($A$49="Produits bruts d'origine animale et vegetale",VLOOKUP($A62,OUTIL!$DO:$DT,F$1,FALSE),IF($A$49="Produits bruts d'origine minerale",VLOOKUP($A62,OUTIL!$DW:$EB,F$1,FALSE),IF($A$49="Produits finis de consommation",VLOOKUP($A62,OUTIL!$EE:$EJ,F$1,FALSE),IF($A$49="Produits finis d'equipement agricole",VLOOKUP($A62,OUTIL!$EM:$ER,F$1,FALSE),IF($A$49="Produits finis d'equipement industriel",VLOOKUP($A62,OUTIL!$EU:$EZ,F$1,FALSE),"Ahmadovitch")))))))))/1000,0)</f>
        <v>69934</v>
      </c>
    </row>
    <row r="63" spans="1:6" ht="16.5" x14ac:dyDescent="0.3">
      <c r="A63">
        <v>14</v>
      </c>
      <c r="B63" s="5" t="str">
        <f>IF($A$49="Alimentation, boissons et tabacs",VLOOKUP(VLOOKUP($A63,OUTIL!$CH:$CM,B$1,FALSE),REF!$K:$L,2,FALSE),IF($A$49="Demi produits",VLOOKUP(VLOOKUP($A63,OUTIL!$CQ:$CV,B$1,FALSE),REF!$N:$O,2,FALSE),IF($A$49="Energie  et  lubrifiants",VLOOKUP(VLOOKUP($A63,OUTIL!$CY:$DD,B$1,FALSE),REF!$Z:$AA,2,FALSE),IF($A$49="Or industriel",VLOOKUP(VLOOKUP($A63,OUTIL!$DG:$DL,B$1,FALSE),REF!$AC:$AD,2,FALSE),IF($A$49="Produits bruts d'origine animale et vegetale",VLOOKUP(VLOOKUP($A63,OUTIL!$DO:$DT,B$1,FALSE),REF!$Q:$R,2,FALSE),IF($A$49="Produits bruts d'origine minerale",VLOOKUP(VLOOKUP($A63,OUTIL!$DW:$EB,B$1,FALSE),REF!$AF:$AG,2,FALSE),IF($A$49="Produits finis de consommation",VLOOKUP(VLOOKUP($A63,OUTIL!$EE:$EJ,B$1,FALSE),REF!$T:$U,2,FALSE),IF($A$49="Produits finis d'equipement agricole",VLOOKUP(VLOOKUP($A63,OUTIL!$EM:$ER,B$1,FALSE),REF!$AI:$AJ,2,FALSE),IF($A$49="Produits finis d'equipement industriel",VLOOKUP(VLOOKUP($A63,OUTIL!$EU:$EZ,B$1,FALSE),REF!$W:$X,2,FALSE),"Ahmadovitch")))))))))</f>
        <v>Animaux vivants</v>
      </c>
      <c r="C63" s="5">
        <f>ROUND(IF($A$49="Alimentation, boissons et tabacs",VLOOKUP($A63,OUTIL!$CH:$CM,C$1,FALSE),IF($A$49="Demi produits",VLOOKUP($A63,OUTIL!$CQ:$CV,C$1,FALSE),IF($A$49="Energie  et  lubrifiants",VLOOKUP($A63,OUTIL!$CY:$DD,C$1,FALSE),IF($A$49="Or industriel",VLOOKUP($A63,OUTIL!$DG:$DL,C$1,FALSE),IF($A$49="Produits bruts d'origine animale et vegetale",VLOOKUP($A63,OUTIL!$DO:$DT,C$1,FALSE),IF($A$49="Produits bruts d'origine minerale",VLOOKUP($A63,OUTIL!$DW:$EB,C$1,FALSE),IF($A$49="Produits finis de consommation",VLOOKUP($A63,OUTIL!$EE:$EJ,C$1,FALSE),IF($A$49="Produits finis d'equipement agricole",VLOOKUP($A63,OUTIL!$EM:$ER,C$1,FALSE),IF($A$49="Produits finis d'equipement industriel",VLOOKUP($A63,OUTIL!$EU:$EZ,C$1,FALSE),"Ahmadovitch")))))))))/1000,0)</f>
        <v>613</v>
      </c>
      <c r="D63" s="5">
        <f>ROUND(IF($A$49="Alimentation, boissons et tabacs",VLOOKUP($A63,OUTIL!$CH:$CM,D$1,FALSE),IF($A$49="Demi produits",VLOOKUP($A63,OUTIL!$CQ:$CV,D$1,FALSE),IF($A$49="Energie  et  lubrifiants",VLOOKUP($A63,OUTIL!$CY:$DD,D$1,FALSE),IF($A$49="Or industriel",VLOOKUP($A63,OUTIL!$DG:$DL,D$1,FALSE),IF($A$49="Produits bruts d'origine animale et vegetale",VLOOKUP($A63,OUTIL!$DO:$DT,D$1,FALSE),IF($A$49="Produits bruts d'origine minerale",VLOOKUP($A63,OUTIL!$DW:$EB,D$1,FALSE),IF($A$49="Produits finis de consommation",VLOOKUP($A63,OUTIL!$EE:$EJ,D$1,FALSE),IF($A$49="Produits finis d'equipement agricole",VLOOKUP($A63,OUTIL!$EM:$ER,D$1,FALSE),IF($A$49="Produits finis d'equipement industriel",VLOOKUP($A63,OUTIL!$EU:$EZ,D$1,FALSE),"Ahmadovitch")))))))))/1000,0)</f>
        <v>49286</v>
      </c>
      <c r="E63" s="5">
        <f>ROUND(IF($A$49="Alimentation, boissons et tabacs",VLOOKUP($A63,OUTIL!$CH:$CM,E$1,FALSE),IF($A$49="Demi produits",VLOOKUP($A63,OUTIL!$CQ:$CV,E$1,FALSE),IF($A$49="Energie  et  lubrifiants",VLOOKUP($A63,OUTIL!$CY:$DD,E$1,FALSE),IF($A$49="Or industriel",VLOOKUP($A63,OUTIL!$DG:$DL,E$1,FALSE),IF($A$49="Produits bruts d'origine animale et vegetale",VLOOKUP($A63,OUTIL!$DO:$DT,E$1,FALSE),IF($A$49="Produits bruts d'origine minerale",VLOOKUP($A63,OUTIL!$DW:$EB,E$1,FALSE),IF($A$49="Produits finis de consommation",VLOOKUP($A63,OUTIL!$EE:$EJ,E$1,FALSE),IF($A$49="Produits finis d'equipement agricole",VLOOKUP($A63,OUTIL!$EM:$ER,E$1,FALSE),IF($A$49="Produits finis d'equipement industriel",VLOOKUP($A63,OUTIL!$EU:$EZ,E$1,FALSE),"Ahmadovitch")))))))))/1000,0)</f>
        <v>509</v>
      </c>
      <c r="F63" s="5">
        <f>ROUND(IF($A$49="Alimentation, boissons et tabacs",VLOOKUP($A63,OUTIL!$CH:$CM,F$1,FALSE),IF($A$49="Demi produits",VLOOKUP($A63,OUTIL!$CQ:$CV,F$1,FALSE),IF($A$49="Energie  et  lubrifiants",VLOOKUP($A63,OUTIL!$CY:$DD,F$1,FALSE),IF($A$49="Or industriel",VLOOKUP($A63,OUTIL!$DG:$DL,F$1,FALSE),IF($A$49="Produits bruts d'origine animale et vegetale",VLOOKUP($A63,OUTIL!$DO:$DT,F$1,FALSE),IF($A$49="Produits bruts d'origine minerale",VLOOKUP($A63,OUTIL!$DW:$EB,F$1,FALSE),IF($A$49="Produits finis de consommation",VLOOKUP($A63,OUTIL!$EE:$EJ,F$1,FALSE),IF($A$49="Produits finis d'equipement agricole",VLOOKUP($A63,OUTIL!$EM:$ER,F$1,FALSE),IF($A$49="Produits finis d'equipement industriel",VLOOKUP($A63,OUTIL!$EU:$EZ,F$1,FALSE),"Ahmadovitch")))))))))/1000,0)</f>
        <v>36425</v>
      </c>
    </row>
    <row r="64" spans="1:6" ht="16.5" x14ac:dyDescent="0.3">
      <c r="A64">
        <v>15</v>
      </c>
      <c r="B64" s="5" t="str">
        <f>IF($A$49="Alimentation, boissons et tabacs",VLOOKUP(VLOOKUP($A64,OUTIL!$CH:$CM,B$1,FALSE),REF!$K:$L,2,FALSE),IF($A$49="Demi produits",VLOOKUP(VLOOKUP($A64,OUTIL!$CQ:$CV,B$1,FALSE),REF!$N:$O,2,FALSE),IF($A$49="Energie  et  lubrifiants",VLOOKUP(VLOOKUP($A64,OUTIL!$CY:$DD,B$1,FALSE),REF!$Z:$AA,2,FALSE),IF($A$49="Or industriel",VLOOKUP(VLOOKUP($A64,OUTIL!$DG:$DL,B$1,FALSE),REF!$AC:$AD,2,FALSE),IF($A$49="Produits bruts d'origine animale et vegetale",VLOOKUP(VLOOKUP($A64,OUTIL!$DO:$DT,B$1,FALSE),REF!$Q:$R,2,FALSE),IF($A$49="Produits bruts d'origine minerale",VLOOKUP(VLOOKUP($A64,OUTIL!$DW:$EB,B$1,FALSE),REF!$AF:$AG,2,FALSE),IF($A$49="Produits finis de consommation",VLOOKUP(VLOOKUP($A64,OUTIL!$EE:$EJ,B$1,FALSE),REF!$T:$U,2,FALSE),IF($A$49="Produits finis d'equipement agricole",VLOOKUP(VLOOKUP($A64,OUTIL!$EM:$ER,B$1,FALSE),REF!$AI:$AJ,2,FALSE),IF($A$49="Produits finis d'equipement industriel",VLOOKUP(VLOOKUP($A64,OUTIL!$EU:$EZ,B$1,FALSE),REF!$W:$X,2,FALSE),"Ahmadovitch")))))))))</f>
        <v>Autres fibres textiles vegetales</v>
      </c>
      <c r="C64" s="5">
        <f>ROUND(IF($A$49="Alimentation, boissons et tabacs",VLOOKUP($A64,OUTIL!$CH:$CM,C$1,FALSE),IF($A$49="Demi produits",VLOOKUP($A64,OUTIL!$CQ:$CV,C$1,FALSE),IF($A$49="Energie  et  lubrifiants",VLOOKUP($A64,OUTIL!$CY:$DD,C$1,FALSE),IF($A$49="Or industriel",VLOOKUP($A64,OUTIL!$DG:$DL,C$1,FALSE),IF($A$49="Produits bruts d'origine animale et vegetale",VLOOKUP($A64,OUTIL!$DO:$DT,C$1,FALSE),IF($A$49="Produits bruts d'origine minerale",VLOOKUP($A64,OUTIL!$DW:$EB,C$1,FALSE),IF($A$49="Produits finis de consommation",VLOOKUP($A64,OUTIL!$EE:$EJ,C$1,FALSE),IF($A$49="Produits finis d'equipement agricole",VLOOKUP($A64,OUTIL!$EM:$ER,C$1,FALSE),IF($A$49="Produits finis d'equipement industriel",VLOOKUP($A64,OUTIL!$EU:$EZ,C$1,FALSE),"Ahmadovitch")))))))))/1000,0)</f>
        <v>2708</v>
      </c>
      <c r="D64" s="5">
        <f>ROUND(IF($A$49="Alimentation, boissons et tabacs",VLOOKUP($A64,OUTIL!$CH:$CM,D$1,FALSE),IF($A$49="Demi produits",VLOOKUP($A64,OUTIL!$CQ:$CV,D$1,FALSE),IF($A$49="Energie  et  lubrifiants",VLOOKUP($A64,OUTIL!$CY:$DD,D$1,FALSE),IF($A$49="Or industriel",VLOOKUP($A64,OUTIL!$DG:$DL,D$1,FALSE),IF($A$49="Produits bruts d'origine animale et vegetale",VLOOKUP($A64,OUTIL!$DO:$DT,D$1,FALSE),IF($A$49="Produits bruts d'origine minerale",VLOOKUP($A64,OUTIL!$DW:$EB,D$1,FALSE),IF($A$49="Produits finis de consommation",VLOOKUP($A64,OUTIL!$EE:$EJ,D$1,FALSE),IF($A$49="Produits finis d'equipement agricole",VLOOKUP($A64,OUTIL!$EM:$ER,D$1,FALSE),IF($A$49="Produits finis d'equipement industriel",VLOOKUP($A64,OUTIL!$EU:$EZ,D$1,FALSE),"Ahmadovitch")))))))))/1000,0)</f>
        <v>45989</v>
      </c>
      <c r="E64" s="5">
        <f>ROUND(IF($A$49="Alimentation, boissons et tabacs",VLOOKUP($A64,OUTIL!$CH:$CM,E$1,FALSE),IF($A$49="Demi produits",VLOOKUP($A64,OUTIL!$CQ:$CV,E$1,FALSE),IF($A$49="Energie  et  lubrifiants",VLOOKUP($A64,OUTIL!$CY:$DD,E$1,FALSE),IF($A$49="Or industriel",VLOOKUP($A64,OUTIL!$DG:$DL,E$1,FALSE),IF($A$49="Produits bruts d'origine animale et vegetale",VLOOKUP($A64,OUTIL!$DO:$DT,E$1,FALSE),IF($A$49="Produits bruts d'origine minerale",VLOOKUP($A64,OUTIL!$DW:$EB,E$1,FALSE),IF($A$49="Produits finis de consommation",VLOOKUP($A64,OUTIL!$EE:$EJ,E$1,FALSE),IF($A$49="Produits finis d'equipement agricole",VLOOKUP($A64,OUTIL!$EM:$ER,E$1,FALSE),IF($A$49="Produits finis d'equipement industriel",VLOOKUP($A64,OUTIL!$EU:$EZ,E$1,FALSE),"Ahmadovitch")))))))))/1000,0)</f>
        <v>2116</v>
      </c>
      <c r="F64" s="5">
        <f>ROUND(IF($A$49="Alimentation, boissons et tabacs",VLOOKUP($A64,OUTIL!$CH:$CM,F$1,FALSE),IF($A$49="Demi produits",VLOOKUP($A64,OUTIL!$CQ:$CV,F$1,FALSE),IF($A$49="Energie  et  lubrifiants",VLOOKUP($A64,OUTIL!$CY:$DD,F$1,FALSE),IF($A$49="Or industriel",VLOOKUP($A64,OUTIL!$DG:$DL,F$1,FALSE),IF($A$49="Produits bruts d'origine animale et vegetale",VLOOKUP($A64,OUTIL!$DO:$DT,F$1,FALSE),IF($A$49="Produits bruts d'origine minerale",VLOOKUP($A64,OUTIL!$DW:$EB,F$1,FALSE),IF($A$49="Produits finis de consommation",VLOOKUP($A64,OUTIL!$EE:$EJ,F$1,FALSE),IF($A$49="Produits finis d'equipement agricole",VLOOKUP($A64,OUTIL!$EM:$ER,F$1,FALSE),IF($A$49="Produits finis d'equipement industriel",VLOOKUP($A64,OUTIL!$EU:$EZ,F$1,FALSE),"Ahmadovitch")))))))))/1000,0)</f>
        <v>38931</v>
      </c>
    </row>
    <row r="65" spans="1:6" ht="16.5" x14ac:dyDescent="0.3">
      <c r="A65">
        <v>16</v>
      </c>
      <c r="B65" s="5" t="str">
        <f>IF($A$49="Alimentation, boissons et tabacs",VLOOKUP(VLOOKUP($A65,OUTIL!$CH:$CM,B$1,FALSE),REF!$K:$L,2,FALSE),IF($A$49="Demi produits",VLOOKUP(VLOOKUP($A65,OUTIL!$CQ:$CV,B$1,FALSE),REF!$N:$O,2,FALSE),IF($A$49="Energie  et  lubrifiants",VLOOKUP(VLOOKUP($A65,OUTIL!$CY:$DD,B$1,FALSE),REF!$Z:$AA,2,FALSE),IF($A$49="Or industriel",VLOOKUP(VLOOKUP($A65,OUTIL!$DG:$DL,B$1,FALSE),REF!$AC:$AD,2,FALSE),IF($A$49="Produits bruts d'origine animale et vegetale",VLOOKUP(VLOOKUP($A65,OUTIL!$DO:$DT,B$1,FALSE),REF!$Q:$R,2,FALSE),IF($A$49="Produits bruts d'origine minerale",VLOOKUP(VLOOKUP($A65,OUTIL!$DW:$EB,B$1,FALSE),REF!$AF:$AG,2,FALSE),IF($A$49="Produits finis de consommation",VLOOKUP(VLOOKUP($A65,OUTIL!$EE:$EJ,B$1,FALSE),REF!$T:$U,2,FALSE),IF($A$49="Produits finis d'equipement agricole",VLOOKUP(VLOOKUP($A65,OUTIL!$EM:$ER,B$1,FALSE),REF!$AI:$AJ,2,FALSE),IF($A$49="Produits finis d'equipement industriel",VLOOKUP(VLOOKUP($A65,OUTIL!$EU:$EZ,B$1,FALSE),REF!$W:$X,2,FALSE),"Ahmadovitch")))))))))</f>
        <v>Huile d'olive brute ou raffinée</v>
      </c>
      <c r="C65" s="5">
        <f>ROUND(IF($A$49="Alimentation, boissons et tabacs",VLOOKUP($A65,OUTIL!$CH:$CM,C$1,FALSE),IF($A$49="Demi produits",VLOOKUP($A65,OUTIL!$CQ:$CV,C$1,FALSE),IF($A$49="Energie  et  lubrifiants",VLOOKUP($A65,OUTIL!$CY:$DD,C$1,FALSE),IF($A$49="Or industriel",VLOOKUP($A65,OUTIL!$DG:$DL,C$1,FALSE),IF($A$49="Produits bruts d'origine animale et vegetale",VLOOKUP($A65,OUTIL!$DO:$DT,C$1,FALSE),IF($A$49="Produits bruts d'origine minerale",VLOOKUP($A65,OUTIL!$DW:$EB,C$1,FALSE),IF($A$49="Produits finis de consommation",VLOOKUP($A65,OUTIL!$EE:$EJ,C$1,FALSE),IF($A$49="Produits finis d'equipement agricole",VLOOKUP($A65,OUTIL!$EM:$ER,C$1,FALSE),IF($A$49="Produits finis d'equipement industriel",VLOOKUP($A65,OUTIL!$EU:$EZ,C$1,FALSE),"Ahmadovitch")))))))))/1000,0)</f>
        <v>973</v>
      </c>
      <c r="D65" s="5">
        <f>ROUND(IF($A$49="Alimentation, boissons et tabacs",VLOOKUP($A65,OUTIL!$CH:$CM,D$1,FALSE),IF($A$49="Demi produits",VLOOKUP($A65,OUTIL!$CQ:$CV,D$1,FALSE),IF($A$49="Energie  et  lubrifiants",VLOOKUP($A65,OUTIL!$CY:$DD,D$1,FALSE),IF($A$49="Or industriel",VLOOKUP($A65,OUTIL!$DG:$DL,D$1,FALSE),IF($A$49="Produits bruts d'origine animale et vegetale",VLOOKUP($A65,OUTIL!$DO:$DT,D$1,FALSE),IF($A$49="Produits bruts d'origine minerale",VLOOKUP($A65,OUTIL!$DW:$EB,D$1,FALSE),IF($A$49="Produits finis de consommation",VLOOKUP($A65,OUTIL!$EE:$EJ,D$1,FALSE),IF($A$49="Produits finis d'equipement agricole",VLOOKUP($A65,OUTIL!$EM:$ER,D$1,FALSE),IF($A$49="Produits finis d'equipement industriel",VLOOKUP($A65,OUTIL!$EU:$EZ,D$1,FALSE),"Ahmadovitch")))))))))/1000,0)</f>
        <v>40605</v>
      </c>
      <c r="E65" s="5">
        <f>ROUND(IF($A$49="Alimentation, boissons et tabacs",VLOOKUP($A65,OUTIL!$CH:$CM,E$1,FALSE),IF($A$49="Demi produits",VLOOKUP($A65,OUTIL!$CQ:$CV,E$1,FALSE),IF($A$49="Energie  et  lubrifiants",VLOOKUP($A65,OUTIL!$CY:$DD,E$1,FALSE),IF($A$49="Or industriel",VLOOKUP($A65,OUTIL!$DG:$DL,E$1,FALSE),IF($A$49="Produits bruts d'origine animale et vegetale",VLOOKUP($A65,OUTIL!$DO:$DT,E$1,FALSE),IF($A$49="Produits bruts d'origine minerale",VLOOKUP($A65,OUTIL!$DW:$EB,E$1,FALSE),IF($A$49="Produits finis de consommation",VLOOKUP($A65,OUTIL!$EE:$EJ,E$1,FALSE),IF($A$49="Produits finis d'equipement agricole",VLOOKUP($A65,OUTIL!$EM:$ER,E$1,FALSE),IF($A$49="Produits finis d'equipement industriel",VLOOKUP($A65,OUTIL!$EU:$EZ,E$1,FALSE),"Ahmadovitch")))))))))/1000,0)</f>
        <v>9427</v>
      </c>
      <c r="F65" s="5">
        <f>ROUND(IF($A$49="Alimentation, boissons et tabacs",VLOOKUP($A65,OUTIL!$CH:$CM,F$1,FALSE),IF($A$49="Demi produits",VLOOKUP($A65,OUTIL!$CQ:$CV,F$1,FALSE),IF($A$49="Energie  et  lubrifiants",VLOOKUP($A65,OUTIL!$CY:$DD,F$1,FALSE),IF($A$49="Or industriel",VLOOKUP($A65,OUTIL!$DG:$DL,F$1,FALSE),IF($A$49="Produits bruts d'origine animale et vegetale",VLOOKUP($A65,OUTIL!$DO:$DT,F$1,FALSE),IF($A$49="Produits bruts d'origine minerale",VLOOKUP($A65,OUTIL!$DW:$EB,F$1,FALSE),IF($A$49="Produits finis de consommation",VLOOKUP($A65,OUTIL!$EE:$EJ,F$1,FALSE),IF($A$49="Produits finis d'equipement agricole",VLOOKUP($A65,OUTIL!$EM:$ER,F$1,FALSE),IF($A$49="Produits finis d'equipement industriel",VLOOKUP($A65,OUTIL!$EU:$EZ,F$1,FALSE),"Ahmadovitch")))))))))/1000,0)</f>
        <v>436798</v>
      </c>
    </row>
    <row r="66" spans="1:6" ht="16.5" x14ac:dyDescent="0.3">
      <c r="A66">
        <v>17</v>
      </c>
      <c r="B66" s="5" t="str">
        <f>IF($A$49="Alimentation, boissons et tabacs",VLOOKUP(VLOOKUP($A66,OUTIL!$CH:$CM,B$1,FALSE),REF!$K:$L,2,FALSE),IF($A$49="Demi produits",VLOOKUP(VLOOKUP($A66,OUTIL!$CQ:$CV,B$1,FALSE),REF!$N:$O,2,FALSE),IF($A$49="Energie  et  lubrifiants",VLOOKUP(VLOOKUP($A66,OUTIL!$CY:$DD,B$1,FALSE),REF!$Z:$AA,2,FALSE),IF($A$49="Or industriel",VLOOKUP(VLOOKUP($A66,OUTIL!$DG:$DL,B$1,FALSE),REF!$AC:$AD,2,FALSE),IF($A$49="Produits bruts d'origine animale et vegetale",VLOOKUP(VLOOKUP($A66,OUTIL!$DO:$DT,B$1,FALSE),REF!$Q:$R,2,FALSE),IF($A$49="Produits bruts d'origine minerale",VLOOKUP(VLOOKUP($A66,OUTIL!$DW:$EB,B$1,FALSE),REF!$AF:$AG,2,FALSE),IF($A$49="Produits finis de consommation",VLOOKUP(VLOOKUP($A66,OUTIL!$EE:$EJ,B$1,FALSE),REF!$T:$U,2,FALSE),IF($A$49="Produits finis d'equipement agricole",VLOOKUP(VLOOKUP($A66,OUTIL!$EM:$ER,B$1,FALSE),REF!$AI:$AJ,2,FALSE),IF($A$49="Produits finis d'equipement industriel",VLOOKUP(VLOOKUP($A66,OUTIL!$EU:$EZ,B$1,FALSE),REF!$W:$X,2,FALSE),"Ahmadovitch")))))))))</f>
        <v>Fibres textiles artificielles</v>
      </c>
      <c r="C66" s="5">
        <f>ROUND(IF($A$49="Alimentation, boissons et tabacs",VLOOKUP($A66,OUTIL!$CH:$CM,C$1,FALSE),IF($A$49="Demi produits",VLOOKUP($A66,OUTIL!$CQ:$CV,C$1,FALSE),IF($A$49="Energie  et  lubrifiants",VLOOKUP($A66,OUTIL!$CY:$DD,C$1,FALSE),IF($A$49="Or industriel",VLOOKUP($A66,OUTIL!$DG:$DL,C$1,FALSE),IF($A$49="Produits bruts d'origine animale et vegetale",VLOOKUP($A66,OUTIL!$DO:$DT,C$1,FALSE),IF($A$49="Produits bruts d'origine minerale",VLOOKUP($A66,OUTIL!$DW:$EB,C$1,FALSE),IF($A$49="Produits finis de consommation",VLOOKUP($A66,OUTIL!$EE:$EJ,C$1,FALSE),IF($A$49="Produits finis d'equipement agricole",VLOOKUP($A66,OUTIL!$EM:$ER,C$1,FALSE),IF($A$49="Produits finis d'equipement industriel",VLOOKUP($A66,OUTIL!$EU:$EZ,C$1,FALSE),"Ahmadovitch")))))))))/1000,0)</f>
        <v>859</v>
      </c>
      <c r="D66" s="5">
        <f>ROUND(IF($A$49="Alimentation, boissons et tabacs",VLOOKUP($A66,OUTIL!$CH:$CM,D$1,FALSE),IF($A$49="Demi produits",VLOOKUP($A66,OUTIL!$CQ:$CV,D$1,FALSE),IF($A$49="Energie  et  lubrifiants",VLOOKUP($A66,OUTIL!$CY:$DD,D$1,FALSE),IF($A$49="Or industriel",VLOOKUP($A66,OUTIL!$DG:$DL,D$1,FALSE),IF($A$49="Produits bruts d'origine animale et vegetale",VLOOKUP($A66,OUTIL!$DO:$DT,D$1,FALSE),IF($A$49="Produits bruts d'origine minerale",VLOOKUP($A66,OUTIL!$DW:$EB,D$1,FALSE),IF($A$49="Produits finis de consommation",VLOOKUP($A66,OUTIL!$EE:$EJ,D$1,FALSE),IF($A$49="Produits finis d'equipement agricole",VLOOKUP($A66,OUTIL!$EM:$ER,D$1,FALSE),IF($A$49="Produits finis d'equipement industriel",VLOOKUP($A66,OUTIL!$EU:$EZ,D$1,FALSE),"Ahmadovitch")))))))))/1000,0)</f>
        <v>27638</v>
      </c>
      <c r="E66" s="5">
        <f>ROUND(IF($A$49="Alimentation, boissons et tabacs",VLOOKUP($A66,OUTIL!$CH:$CM,E$1,FALSE),IF($A$49="Demi produits",VLOOKUP($A66,OUTIL!$CQ:$CV,E$1,FALSE),IF($A$49="Energie  et  lubrifiants",VLOOKUP($A66,OUTIL!$CY:$DD,E$1,FALSE),IF($A$49="Or industriel",VLOOKUP($A66,OUTIL!$DG:$DL,E$1,FALSE),IF($A$49="Produits bruts d'origine animale et vegetale",VLOOKUP($A66,OUTIL!$DO:$DT,E$1,FALSE),IF($A$49="Produits bruts d'origine minerale",VLOOKUP($A66,OUTIL!$DW:$EB,E$1,FALSE),IF($A$49="Produits finis de consommation",VLOOKUP($A66,OUTIL!$EE:$EJ,E$1,FALSE),IF($A$49="Produits finis d'equipement agricole",VLOOKUP($A66,OUTIL!$EM:$ER,E$1,FALSE),IF($A$49="Produits finis d'equipement industriel",VLOOKUP($A66,OUTIL!$EU:$EZ,E$1,FALSE),"Ahmadovitch")))))))))/1000,0)</f>
        <v>674</v>
      </c>
      <c r="F66" s="5">
        <f>ROUND(IF($A$49="Alimentation, boissons et tabacs",VLOOKUP($A66,OUTIL!$CH:$CM,F$1,FALSE),IF($A$49="Demi produits",VLOOKUP($A66,OUTIL!$CQ:$CV,F$1,FALSE),IF($A$49="Energie  et  lubrifiants",VLOOKUP($A66,OUTIL!$CY:$DD,F$1,FALSE),IF($A$49="Or industriel",VLOOKUP($A66,OUTIL!$DG:$DL,F$1,FALSE),IF($A$49="Produits bruts d'origine animale et vegetale",VLOOKUP($A66,OUTIL!$DO:$DT,F$1,FALSE),IF($A$49="Produits bruts d'origine minerale",VLOOKUP($A66,OUTIL!$DW:$EB,F$1,FALSE),IF($A$49="Produits finis de consommation",VLOOKUP($A66,OUTIL!$EE:$EJ,F$1,FALSE),IF($A$49="Produits finis d'equipement agricole",VLOOKUP($A66,OUTIL!$EM:$ER,F$1,FALSE),IF($A$49="Produits finis d'equipement industriel",VLOOKUP($A66,OUTIL!$EU:$EZ,F$1,FALSE),"Ahmadovitch")))))))))/1000,0)</f>
        <v>25393</v>
      </c>
    </row>
    <row r="67" spans="1:6" ht="16.5" x14ac:dyDescent="0.3">
      <c r="B67" s="5" t="s">
        <v>49</v>
      </c>
      <c r="C67" s="5">
        <f>C49-SUM(C50:C66)</f>
        <v>10769</v>
      </c>
      <c r="D67" s="5">
        <f>D49-SUM(D50:D66)</f>
        <v>90476</v>
      </c>
      <c r="E67" s="5">
        <f>E49-SUM(E50:E66)</f>
        <v>11192</v>
      </c>
      <c r="F67" s="5">
        <f>F49-SUM(F50:F66)</f>
        <v>93814</v>
      </c>
    </row>
    <row r="68" spans="1:6" x14ac:dyDescent="0.25">
      <c r="A68" t="s">
        <v>220</v>
      </c>
      <c r="B68" s="2" t="str">
        <f>IF($A$68="Alimentation, boissons et tabacs",VLOOKUP(VLOOKUP($A68,OUTIL!$CH:$CM,B$1,FALSE),REF!$K:$L,2,FALSE),IF($A$68="Demi produits",VLOOKUP(VLOOKUP($A68,OUTIL!$CQ:$CV,B$1,FALSE),REF!$N:$O,2,FALSE),IF($A$68="Energie  et  lubrifiants",VLOOKUP(VLOOKUP($A68,OUTIL!$CY:$DD,B$1,FALSE),REF!$Z:$AA,2,FALSE),IF($A$68="Or industriel",VLOOKUP(VLOOKUP($A68,OUTIL!$DG:$DL,B$1,FALSE),REF!$AC:$AD,2,FALSE),IF($A$68="Produits bruts d'origine animale et vegetale",VLOOKUP(VLOOKUP($A68,OUTIL!$DO:$DT,B$1,FALSE),REF!$Q:$R,2,FALSE),IF($A$68="Produits bruts d'origine minerale",VLOOKUP(VLOOKUP($A68,OUTIL!$DW:$EB,B$1,FALSE),REF!$AF:$AG,2,FALSE),IF($A$68="Produits finis de consommation",VLOOKUP(VLOOKUP($A68,OUTIL!$EE:$EJ,B$1,FALSE),REF!$T:$U,2,FALSE),IF($A$68="Produits finis d'equipement agricole",VLOOKUP(VLOOKUP($A68,OUTIL!$EM:$ER,B$1,FALSE),REF!$AI:$AJ,2,FALSE),IF($A$68="Produits finis d'equipement industriel",VLOOKUP(VLOOKUP($A68,OUTIL!$EU:$EZ,B$1,FALSE),REF!$W:$X,2,FALSE),"Ahmadovitch")))))))))</f>
        <v>PRODUITS BRUTS D'ORIGINE MINERALE</v>
      </c>
      <c r="C68" s="2">
        <f>ROUND(IF($A$68="Alimentation, boissons et tabacs",VLOOKUP($A68,OUTIL!$CH:$CM,C$1,FALSE),IF($A$68="Demi produits",VLOOKUP($A68,OUTIL!$CQ:$CV,C$1,FALSE),IF($A$68="Energie  et  lubrifiants",VLOOKUP($A68,OUTIL!$CY:$DD,C$1,FALSE),IF($A$68="Or industriel",VLOOKUP($A68,OUTIL!$DG:$DL,C$1,FALSE),IF($A$68="Produits bruts d'origine animale et vegetale",VLOOKUP($A68,OUTIL!$DO:$DT,C$1,FALSE),IF($A$68="Produits bruts d'origine minerale",VLOOKUP($A68,OUTIL!$DW:$EB,C$1,FALSE),IF($A$68="Produits finis de consommation",VLOOKUP($A68,OUTIL!$EE:$EJ,C$1,FALSE),IF($A$68="Produits finis d'equipement agricole",VLOOKUP($A68,OUTIL!$EM:$ER,C$1,FALSE),IF($A$68="Produits finis d'equipement industriel",VLOOKUP($A68,OUTIL!$EU:$EZ,C$1,FALSE),"Ahmadovitch")))))))))/1000,0)</f>
        <v>3107182</v>
      </c>
      <c r="D68" s="2">
        <f>ROUND(IF($A$68="Alimentation, boissons et tabacs",VLOOKUP($A68,OUTIL!$CH:$CM,D$1,FALSE),IF($A$68="Demi produits",VLOOKUP($A68,OUTIL!$CQ:$CV,D$1,FALSE),IF($A$68="Energie  et  lubrifiants",VLOOKUP($A68,OUTIL!$CY:$DD,D$1,FALSE),IF($A$68="Or industriel",VLOOKUP($A68,OUTIL!$DG:$DL,D$1,FALSE),IF($A$68="Produits bruts d'origine animale et vegetale",VLOOKUP($A68,OUTIL!$DO:$DT,D$1,FALSE),IF($A$68="Produits bruts d'origine minerale",VLOOKUP($A68,OUTIL!$DW:$EB,D$1,FALSE),IF($A$68="Produits finis de consommation",VLOOKUP($A68,OUTIL!$EE:$EJ,D$1,FALSE),IF($A$68="Produits finis d'equipement agricole",VLOOKUP($A68,OUTIL!$EM:$ER,D$1,FALSE),IF($A$68="Produits finis d'equipement industriel",VLOOKUP($A68,OUTIL!$EU:$EZ,D$1,FALSE),"Ahmadovitch")))))))))/1000,0)</f>
        <v>12978981</v>
      </c>
      <c r="E68" s="2">
        <f>ROUND(IF($A$68="Alimentation, boissons et tabacs",VLOOKUP($A68,OUTIL!$CH:$CM,E$1,FALSE),IF($A$68="Demi produits",VLOOKUP($A68,OUTIL!$CQ:$CV,E$1,FALSE),IF($A$68="Energie  et  lubrifiants",VLOOKUP($A68,OUTIL!$CY:$DD,E$1,FALSE),IF($A$68="Or industriel",VLOOKUP($A68,OUTIL!$DG:$DL,E$1,FALSE),IF($A$68="Produits bruts d'origine animale et vegetale",VLOOKUP($A68,OUTIL!$DO:$DT,E$1,FALSE),IF($A$68="Produits bruts d'origine minerale",VLOOKUP($A68,OUTIL!$DW:$EB,E$1,FALSE),IF($A$68="Produits finis de consommation",VLOOKUP($A68,OUTIL!$EE:$EJ,E$1,FALSE),IF($A$68="Produits finis d'equipement agricole",VLOOKUP($A68,OUTIL!$EM:$ER,E$1,FALSE),IF($A$68="Produits finis d'equipement industriel",VLOOKUP($A68,OUTIL!$EU:$EZ,E$1,FALSE),"Ahmadovitch")))))))))/1000,0)</f>
        <v>2844916</v>
      </c>
      <c r="F68" s="2">
        <f>ROUND(IF($A$68="Alimentation, boissons et tabacs",VLOOKUP($A68,OUTIL!$CH:$CM,F$1,FALSE),IF($A$68="Demi produits",VLOOKUP($A68,OUTIL!$CQ:$CV,F$1,FALSE),IF($A$68="Energie  et  lubrifiants",VLOOKUP($A68,OUTIL!$CY:$DD,F$1,FALSE),IF($A$68="Or industriel",VLOOKUP($A68,OUTIL!$DG:$DL,F$1,FALSE),IF($A$68="Produits bruts d'origine animale et vegetale",VLOOKUP($A68,OUTIL!$DO:$DT,F$1,FALSE),IF($A$68="Produits bruts d'origine minerale",VLOOKUP($A68,OUTIL!$DW:$EB,F$1,FALSE),IF($A$68="Produits finis de consommation",VLOOKUP($A68,OUTIL!$EE:$EJ,F$1,FALSE),IF($A$68="Produits finis d'equipement agricole",VLOOKUP($A68,OUTIL!$EM:$ER,F$1,FALSE),IF($A$68="Produits finis d'equipement industriel",VLOOKUP($A68,OUTIL!$EU:$EZ,F$1,FALSE),"Ahmadovitch")))))))))/1000,0)</f>
        <v>5918968</v>
      </c>
    </row>
    <row r="69" spans="1:6" ht="16.5" x14ac:dyDescent="0.3">
      <c r="A69">
        <v>1</v>
      </c>
      <c r="B69" s="5" t="str">
        <f>IF($A$68="Alimentation, boissons et tabacs",VLOOKUP(VLOOKUP($A69,OUTIL!$CH:$CM,B$1,FALSE),REF!$K:$L,2,FALSE),IF($A$68="Demi produits",VLOOKUP(VLOOKUP($A69,OUTIL!$CQ:$CV,B$1,FALSE),REF!$N:$O,2,FALSE),IF($A$68="Energie  et  lubrifiants",VLOOKUP(VLOOKUP($A69,OUTIL!$CY:$DD,B$1,FALSE),REF!$Z:$AA,2,FALSE),IF($A$68="Or industriel",VLOOKUP(VLOOKUP($A69,OUTIL!$DG:$DL,B$1,FALSE),REF!$AC:$AD,2,FALSE),IF($A$68="Produits bruts d'origine animale et vegetale",VLOOKUP(VLOOKUP($A69,OUTIL!$DO:$DT,B$1,FALSE),REF!$Q:$R,2,FALSE),IF($A$68="Produits bruts d'origine minerale",VLOOKUP(VLOOKUP($A69,OUTIL!$DW:$EB,B$1,FALSE),REF!$AF:$AG,2,FALSE),IF($A$68="Produits finis de consommation",VLOOKUP(VLOOKUP($A69,OUTIL!$EE:$EJ,B$1,FALSE),REF!$T:$U,2,FALSE),IF($A$68="Produits finis d'equipement agricole",VLOOKUP(VLOOKUP($A69,OUTIL!$EM:$ER,B$1,FALSE),REF!$AI:$AJ,2,FALSE),IF($A$68="Produits finis d'equipement industriel",VLOOKUP(VLOOKUP($A69,OUTIL!$EU:$EZ,B$1,FALSE),REF!$W:$X,2,FALSE),"Ahmadovitch")))))))))</f>
        <v>Soufres bruts et non raffinés</v>
      </c>
      <c r="C69" s="5">
        <f>ROUND(IF($A$68="Alimentation, boissons et tabacs",VLOOKUP($A69,OUTIL!$CH:$CM,C$1,FALSE),IF($A$68="Demi produits",VLOOKUP($A69,OUTIL!$CQ:$CV,C$1,FALSE),IF($A$68="Energie  et  lubrifiants",VLOOKUP($A69,OUTIL!$CY:$DD,C$1,FALSE),IF($A$68="Or industriel",VLOOKUP($A69,OUTIL!$DG:$DL,C$1,FALSE),IF($A$68="Produits bruts d'origine animale et vegetale",VLOOKUP($A69,OUTIL!$DO:$DT,C$1,FALSE),IF($A$68="Produits bruts d'origine minerale",VLOOKUP($A69,OUTIL!$DW:$EB,C$1,FALSE),IF($A$68="Produits finis de consommation",VLOOKUP($A69,OUTIL!$EE:$EJ,C$1,FALSE),IF($A$68="Produits finis d'equipement agricole",VLOOKUP($A69,OUTIL!$EM:$ER,C$1,FALSE),IF($A$68="Produits finis d'equipement industriel",VLOOKUP($A69,OUTIL!$EU:$EZ,C$1,FALSE),"Ahmadovitch")))))))))/1000,0)</f>
        <v>2431684</v>
      </c>
      <c r="D69" s="5">
        <f>ROUND(IF($A$68="Alimentation, boissons et tabacs",VLOOKUP($A69,OUTIL!$CH:$CM,D$1,FALSE),IF($A$68="Demi produits",VLOOKUP($A69,OUTIL!$CQ:$CV,D$1,FALSE),IF($A$68="Energie  et  lubrifiants",VLOOKUP($A69,OUTIL!$CY:$DD,D$1,FALSE),IF($A$68="Or industriel",VLOOKUP($A69,OUTIL!$DG:$DL,D$1,FALSE),IF($A$68="Produits bruts d'origine animale et vegetale",VLOOKUP($A69,OUTIL!$DO:$DT,D$1,FALSE),IF($A$68="Produits bruts d'origine minerale",VLOOKUP($A69,OUTIL!$DW:$EB,D$1,FALSE),IF($A$68="Produits finis de consommation",VLOOKUP($A69,OUTIL!$EE:$EJ,D$1,FALSE),IF($A$68="Produits finis d'equipement agricole",VLOOKUP($A69,OUTIL!$EM:$ER,D$1,FALSE),IF($A$68="Produits finis d'equipement industriel",VLOOKUP($A69,OUTIL!$EU:$EZ,D$1,FALSE),"Ahmadovitch")))))))))/1000,0)</f>
        <v>10446870</v>
      </c>
      <c r="E69" s="5">
        <f>ROUND(IF($A$68="Alimentation, boissons et tabacs",VLOOKUP($A69,OUTIL!$CH:$CM,E$1,FALSE),IF($A$68="Demi produits",VLOOKUP($A69,OUTIL!$CQ:$CV,E$1,FALSE),IF($A$68="Energie  et  lubrifiants",VLOOKUP($A69,OUTIL!$CY:$DD,E$1,FALSE),IF($A$68="Or industriel",VLOOKUP($A69,OUTIL!$DG:$DL,E$1,FALSE),IF($A$68="Produits bruts d'origine animale et vegetale",VLOOKUP($A69,OUTIL!$DO:$DT,E$1,FALSE),IF($A$68="Produits bruts d'origine minerale",VLOOKUP($A69,OUTIL!$DW:$EB,E$1,FALSE),IF($A$68="Produits finis de consommation",VLOOKUP($A69,OUTIL!$EE:$EJ,E$1,FALSE),IF($A$68="Produits finis d'equipement agricole",VLOOKUP($A69,OUTIL!$EM:$ER,E$1,FALSE),IF($A$68="Produits finis d'equipement industriel",VLOOKUP($A69,OUTIL!$EU:$EZ,E$1,FALSE),"Ahmadovitch")))))))))/1000,0)</f>
        <v>2252075</v>
      </c>
      <c r="F69" s="5">
        <f>ROUND(IF($A$68="Alimentation, boissons et tabacs",VLOOKUP($A69,OUTIL!$CH:$CM,F$1,FALSE),IF($A$68="Demi produits",VLOOKUP($A69,OUTIL!$CQ:$CV,F$1,FALSE),IF($A$68="Energie  et  lubrifiants",VLOOKUP($A69,OUTIL!$CY:$DD,F$1,FALSE),IF($A$68="Or industriel",VLOOKUP($A69,OUTIL!$DG:$DL,F$1,FALSE),IF($A$68="Produits bruts d'origine animale et vegetale",VLOOKUP($A69,OUTIL!$DO:$DT,F$1,FALSE),IF($A$68="Produits bruts d'origine minerale",VLOOKUP($A69,OUTIL!$DW:$EB,F$1,FALSE),IF($A$68="Produits finis de consommation",VLOOKUP($A69,OUTIL!$EE:$EJ,F$1,FALSE),IF($A$68="Produits finis d'equipement agricole",VLOOKUP($A69,OUTIL!$EM:$ER,F$1,FALSE),IF($A$68="Produits finis d'equipement industriel",VLOOKUP($A69,OUTIL!$EU:$EZ,F$1,FALSE),"Ahmadovitch")))))))))/1000,0)</f>
        <v>3765766</v>
      </c>
    </row>
    <row r="70" spans="1:6" ht="16.5" x14ac:dyDescent="0.3">
      <c r="A70">
        <v>2</v>
      </c>
      <c r="B70" s="5" t="str">
        <f>IF($A$68="Alimentation, boissons et tabacs",VLOOKUP(VLOOKUP($A70,OUTIL!$CH:$CM,B$1,FALSE),REF!$K:$L,2,FALSE),IF($A$68="Demi produits",VLOOKUP(VLOOKUP($A70,OUTIL!$CQ:$CV,B$1,FALSE),REF!$N:$O,2,FALSE),IF($A$68="Energie  et  lubrifiants",VLOOKUP(VLOOKUP($A70,OUTIL!$CY:$DD,B$1,FALSE),REF!$Z:$AA,2,FALSE),IF($A$68="Or industriel",VLOOKUP(VLOOKUP($A70,OUTIL!$DG:$DL,B$1,FALSE),REF!$AC:$AD,2,FALSE),IF($A$68="Produits bruts d'origine animale et vegetale",VLOOKUP(VLOOKUP($A70,OUTIL!$DO:$DT,B$1,FALSE),REF!$Q:$R,2,FALSE),IF($A$68="Produits bruts d'origine minerale",VLOOKUP(VLOOKUP($A70,OUTIL!$DW:$EB,B$1,FALSE),REF!$AF:$AG,2,FALSE),IF($A$68="Produits finis de consommation",VLOOKUP(VLOOKUP($A70,OUTIL!$EE:$EJ,B$1,FALSE),REF!$T:$U,2,FALSE),IF($A$68="Produits finis d'equipement agricole",VLOOKUP(VLOOKUP($A70,OUTIL!$EM:$ER,B$1,FALSE),REF!$AI:$AJ,2,FALSE),IF($A$68="Produits finis d'equipement industriel",VLOOKUP(VLOOKUP($A70,OUTIL!$EU:$EZ,B$1,FALSE),REF!$W:$X,2,FALSE),"Ahmadovitch")))))))))</f>
        <v>Ferraille, déchets, débris de cuivre,fonte, fer, acier et autres mierais</v>
      </c>
      <c r="C70" s="5">
        <f>ROUND(IF($A$68="Alimentation, boissons et tabacs",VLOOKUP($A70,OUTIL!$CH:$CM,C$1,FALSE),IF($A$68="Demi produits",VLOOKUP($A70,OUTIL!$CQ:$CV,C$1,FALSE),IF($A$68="Energie  et  lubrifiants",VLOOKUP($A70,OUTIL!$CY:$DD,C$1,FALSE),IF($A$68="Or industriel",VLOOKUP($A70,OUTIL!$DG:$DL,C$1,FALSE),IF($A$68="Produits bruts d'origine animale et vegetale",VLOOKUP($A70,OUTIL!$DO:$DT,C$1,FALSE),IF($A$68="Produits bruts d'origine minerale",VLOOKUP($A70,OUTIL!$DW:$EB,C$1,FALSE),IF($A$68="Produits finis de consommation",VLOOKUP($A70,OUTIL!$EE:$EJ,C$1,FALSE),IF($A$68="Produits finis d'equipement agricole",VLOOKUP($A70,OUTIL!$EM:$ER,C$1,FALSE),IF($A$68="Produits finis d'equipement industriel",VLOOKUP($A70,OUTIL!$EU:$EZ,C$1,FALSE),"Ahmadovitch")))))))))/1000,0)</f>
        <v>514061</v>
      </c>
      <c r="D70" s="5">
        <f>ROUND(IF($A$68="Alimentation, boissons et tabacs",VLOOKUP($A70,OUTIL!$CH:$CM,D$1,FALSE),IF($A$68="Demi produits",VLOOKUP($A70,OUTIL!$CQ:$CV,D$1,FALSE),IF($A$68="Energie  et  lubrifiants",VLOOKUP($A70,OUTIL!$CY:$DD,D$1,FALSE),IF($A$68="Or industriel",VLOOKUP($A70,OUTIL!$DG:$DL,D$1,FALSE),IF($A$68="Produits bruts d'origine animale et vegetale",VLOOKUP($A70,OUTIL!$DO:$DT,D$1,FALSE),IF($A$68="Produits bruts d'origine minerale",VLOOKUP($A70,OUTIL!$DW:$EB,D$1,FALSE),IF($A$68="Produits finis de consommation",VLOOKUP($A70,OUTIL!$EE:$EJ,D$1,FALSE),IF($A$68="Produits finis d'equipement agricole",VLOOKUP($A70,OUTIL!$EM:$ER,D$1,FALSE),IF($A$68="Produits finis d'equipement industriel",VLOOKUP($A70,OUTIL!$EU:$EZ,D$1,FALSE),"Ahmadovitch")))))))))/1000,0)</f>
        <v>1912716</v>
      </c>
      <c r="E70" s="5">
        <f>ROUND(IF($A$68="Alimentation, boissons et tabacs",VLOOKUP($A70,OUTIL!$CH:$CM,E$1,FALSE),IF($A$68="Demi produits",VLOOKUP($A70,OUTIL!$CQ:$CV,E$1,FALSE),IF($A$68="Energie  et  lubrifiants",VLOOKUP($A70,OUTIL!$CY:$DD,E$1,FALSE),IF($A$68="Or industriel",VLOOKUP($A70,OUTIL!$DG:$DL,E$1,FALSE),IF($A$68="Produits bruts d'origine animale et vegetale",VLOOKUP($A70,OUTIL!$DO:$DT,E$1,FALSE),IF($A$68="Produits bruts d'origine minerale",VLOOKUP($A70,OUTIL!$DW:$EB,E$1,FALSE),IF($A$68="Produits finis de consommation",VLOOKUP($A70,OUTIL!$EE:$EJ,E$1,FALSE),IF($A$68="Produits finis d'equipement agricole",VLOOKUP($A70,OUTIL!$EM:$ER,E$1,FALSE),IF($A$68="Produits finis d'equipement industriel",VLOOKUP($A70,OUTIL!$EU:$EZ,E$1,FALSE),"Ahmadovitch")))))))))/1000,0)</f>
        <v>404057</v>
      </c>
      <c r="F70" s="5">
        <f>ROUND(IF($A$68="Alimentation, boissons et tabacs",VLOOKUP($A70,OUTIL!$CH:$CM,F$1,FALSE),IF($A$68="Demi produits",VLOOKUP($A70,OUTIL!$CQ:$CV,F$1,FALSE),IF($A$68="Energie  et  lubrifiants",VLOOKUP($A70,OUTIL!$CY:$DD,F$1,FALSE),IF($A$68="Or industriel",VLOOKUP($A70,OUTIL!$DG:$DL,F$1,FALSE),IF($A$68="Produits bruts d'origine animale et vegetale",VLOOKUP($A70,OUTIL!$DO:$DT,F$1,FALSE),IF($A$68="Produits bruts d'origine minerale",VLOOKUP($A70,OUTIL!$DW:$EB,F$1,FALSE),IF($A$68="Produits finis de consommation",VLOOKUP($A70,OUTIL!$EE:$EJ,F$1,FALSE),IF($A$68="Produits finis d'equipement agricole",VLOOKUP($A70,OUTIL!$EM:$ER,F$1,FALSE),IF($A$68="Produits finis d'equipement industriel",VLOOKUP($A70,OUTIL!$EU:$EZ,F$1,FALSE),"Ahmadovitch")))))))))/1000,0)</f>
        <v>1514873</v>
      </c>
    </row>
    <row r="71" spans="1:6" ht="16.5" x14ac:dyDescent="0.3">
      <c r="A71">
        <v>3</v>
      </c>
      <c r="B71" s="5" t="str">
        <f>IF($A$68="Alimentation, boissons et tabacs",VLOOKUP(VLOOKUP($A71,OUTIL!$CH:$CM,B$1,FALSE),REF!$K:$L,2,FALSE),IF($A$68="Demi produits",VLOOKUP(VLOOKUP($A71,OUTIL!$CQ:$CV,B$1,FALSE),REF!$N:$O,2,FALSE),IF($A$68="Energie  et  lubrifiants",VLOOKUP(VLOOKUP($A71,OUTIL!$CY:$DD,B$1,FALSE),REF!$Z:$AA,2,FALSE),IF($A$68="Or industriel",VLOOKUP(VLOOKUP($A71,OUTIL!$DG:$DL,B$1,FALSE),REF!$AC:$AD,2,FALSE),IF($A$68="Produits bruts d'origine animale et vegetale",VLOOKUP(VLOOKUP($A71,OUTIL!$DO:$DT,B$1,FALSE),REF!$Q:$R,2,FALSE),IF($A$68="Produits bruts d'origine minerale",VLOOKUP(VLOOKUP($A71,OUTIL!$DW:$EB,B$1,FALSE),REF!$AF:$AG,2,FALSE),IF($A$68="Produits finis de consommation",VLOOKUP(VLOOKUP($A71,OUTIL!$EE:$EJ,B$1,FALSE),REF!$T:$U,2,FALSE),IF($A$68="Produits finis d'equipement agricole",VLOOKUP(VLOOKUP($A71,OUTIL!$EM:$ER,B$1,FALSE),REF!$AI:$AJ,2,FALSE),IF($A$68="Produits finis d'equipement industriel",VLOOKUP(VLOOKUP($A71,OUTIL!$EU:$EZ,B$1,FALSE),REF!$W:$X,2,FALSE),"Ahmadovitch")))))))))</f>
        <v>Fibres textiles synthétiques</v>
      </c>
      <c r="C71" s="5">
        <f>ROUND(IF($A$68="Alimentation, boissons et tabacs",VLOOKUP($A71,OUTIL!$CH:$CM,C$1,FALSE),IF($A$68="Demi produits",VLOOKUP($A71,OUTIL!$CQ:$CV,C$1,FALSE),IF($A$68="Energie  et  lubrifiants",VLOOKUP($A71,OUTIL!$CY:$DD,C$1,FALSE),IF($A$68="Or industriel",VLOOKUP($A71,OUTIL!$DG:$DL,C$1,FALSE),IF($A$68="Produits bruts d'origine animale et vegetale",VLOOKUP($A71,OUTIL!$DO:$DT,C$1,FALSE),IF($A$68="Produits bruts d'origine minerale",VLOOKUP($A71,OUTIL!$DW:$EB,C$1,FALSE),IF($A$68="Produits finis de consommation",VLOOKUP($A71,OUTIL!$EE:$EJ,C$1,FALSE),IF($A$68="Produits finis d'equipement agricole",VLOOKUP($A71,OUTIL!$EM:$ER,C$1,FALSE),IF($A$68="Produits finis d'equipement industriel",VLOOKUP($A71,OUTIL!$EU:$EZ,C$1,FALSE),"Ahmadovitch")))))))))/1000,0)</f>
        <v>12250</v>
      </c>
      <c r="D71" s="5">
        <f>ROUND(IF($A$68="Alimentation, boissons et tabacs",VLOOKUP($A71,OUTIL!$CH:$CM,D$1,FALSE),IF($A$68="Demi produits",VLOOKUP($A71,OUTIL!$CQ:$CV,D$1,FALSE),IF($A$68="Energie  et  lubrifiants",VLOOKUP($A71,OUTIL!$CY:$DD,D$1,FALSE),IF($A$68="Or industriel",VLOOKUP($A71,OUTIL!$DG:$DL,D$1,FALSE),IF($A$68="Produits bruts d'origine animale et vegetale",VLOOKUP($A71,OUTIL!$DO:$DT,D$1,FALSE),IF($A$68="Produits bruts d'origine minerale",VLOOKUP($A71,OUTIL!$DW:$EB,D$1,FALSE),IF($A$68="Produits finis de consommation",VLOOKUP($A71,OUTIL!$EE:$EJ,D$1,FALSE),IF($A$68="Produits finis d'equipement agricole",VLOOKUP($A71,OUTIL!$EM:$ER,D$1,FALSE),IF($A$68="Produits finis d'equipement industriel",VLOOKUP($A71,OUTIL!$EU:$EZ,D$1,FALSE),"Ahmadovitch")))))))))/1000,0)</f>
        <v>182603</v>
      </c>
      <c r="E71" s="5">
        <f>ROUND(IF($A$68="Alimentation, boissons et tabacs",VLOOKUP($A71,OUTIL!$CH:$CM,E$1,FALSE),IF($A$68="Demi produits",VLOOKUP($A71,OUTIL!$CQ:$CV,E$1,FALSE),IF($A$68="Energie  et  lubrifiants",VLOOKUP($A71,OUTIL!$CY:$DD,E$1,FALSE),IF($A$68="Or industriel",VLOOKUP($A71,OUTIL!$DG:$DL,E$1,FALSE),IF($A$68="Produits bruts d'origine animale et vegetale",VLOOKUP($A71,OUTIL!$DO:$DT,E$1,FALSE),IF($A$68="Produits bruts d'origine minerale",VLOOKUP($A71,OUTIL!$DW:$EB,E$1,FALSE),IF($A$68="Produits finis de consommation",VLOOKUP($A71,OUTIL!$EE:$EJ,E$1,FALSE),IF($A$68="Produits finis d'equipement agricole",VLOOKUP($A71,OUTIL!$EM:$ER,E$1,FALSE),IF($A$68="Produits finis d'equipement industriel",VLOOKUP($A71,OUTIL!$EU:$EZ,E$1,FALSE),"Ahmadovitch")))))))))/1000,0)</f>
        <v>11054</v>
      </c>
      <c r="F71" s="5">
        <f>ROUND(IF($A$68="Alimentation, boissons et tabacs",VLOOKUP($A71,OUTIL!$CH:$CM,F$1,FALSE),IF($A$68="Demi produits",VLOOKUP($A71,OUTIL!$CQ:$CV,F$1,FALSE),IF($A$68="Energie  et  lubrifiants",VLOOKUP($A71,OUTIL!$CY:$DD,F$1,FALSE),IF($A$68="Or industriel",VLOOKUP($A71,OUTIL!$DG:$DL,F$1,FALSE),IF($A$68="Produits bruts d'origine animale et vegetale",VLOOKUP($A71,OUTIL!$DO:$DT,F$1,FALSE),IF($A$68="Produits bruts d'origine minerale",VLOOKUP($A71,OUTIL!$DW:$EB,F$1,FALSE),IF($A$68="Produits finis de consommation",VLOOKUP($A71,OUTIL!$EE:$EJ,F$1,FALSE),IF($A$68="Produits finis d'equipement agricole",VLOOKUP($A71,OUTIL!$EM:$ER,F$1,FALSE),IF($A$68="Produits finis d'equipement industriel",VLOOKUP($A71,OUTIL!$EU:$EZ,F$1,FALSE),"Ahmadovitch")))))))))/1000,0)</f>
        <v>173487</v>
      </c>
    </row>
    <row r="72" spans="1:6" ht="16.5" x14ac:dyDescent="0.3">
      <c r="A72">
        <v>4</v>
      </c>
      <c r="B72" s="5" t="str">
        <f>IF($A$68="Alimentation, boissons et tabacs",VLOOKUP(VLOOKUP($A72,OUTIL!$CH:$CM,B$1,FALSE),REF!$K:$L,2,FALSE),IF($A$68="Demi produits",VLOOKUP(VLOOKUP($A72,OUTIL!$CQ:$CV,B$1,FALSE),REF!$N:$O,2,FALSE),IF($A$68="Energie  et  lubrifiants",VLOOKUP(VLOOKUP($A72,OUTIL!$CY:$DD,B$1,FALSE),REF!$Z:$AA,2,FALSE),IF($A$68="Or industriel",VLOOKUP(VLOOKUP($A72,OUTIL!$DG:$DL,B$1,FALSE),REF!$AC:$AD,2,FALSE),IF($A$68="Produits bruts d'origine animale et vegetale",VLOOKUP(VLOOKUP($A72,OUTIL!$DO:$DT,B$1,FALSE),REF!$Q:$R,2,FALSE),IF($A$68="Produits bruts d'origine minerale",VLOOKUP(VLOOKUP($A72,OUTIL!$DW:$EB,B$1,FALSE),REF!$AF:$AG,2,FALSE),IF($A$68="Produits finis de consommation",VLOOKUP(VLOOKUP($A72,OUTIL!$EE:$EJ,B$1,FALSE),REF!$T:$U,2,FALSE),IF($A$68="Produits finis d'equipement agricole",VLOOKUP(VLOOKUP($A72,OUTIL!$EM:$ER,B$1,FALSE),REF!$AI:$AJ,2,FALSE),IF($A$68="Produits finis d'equipement industriel",VLOOKUP(VLOOKUP($A72,OUTIL!$EU:$EZ,B$1,FALSE),REF!$W:$X,2,FALSE),"Ahmadovitch")))))))))</f>
        <v>Caoutchouc synthétique</v>
      </c>
      <c r="C72" s="5">
        <f>ROUND(IF($A$68="Alimentation, boissons et tabacs",VLOOKUP($A72,OUTIL!$CH:$CM,C$1,FALSE),IF($A$68="Demi produits",VLOOKUP($A72,OUTIL!$CQ:$CV,C$1,FALSE),IF($A$68="Energie  et  lubrifiants",VLOOKUP($A72,OUTIL!$CY:$DD,C$1,FALSE),IF($A$68="Or industriel",VLOOKUP($A72,OUTIL!$DG:$DL,C$1,FALSE),IF($A$68="Produits bruts d'origine animale et vegetale",VLOOKUP($A72,OUTIL!$DO:$DT,C$1,FALSE),IF($A$68="Produits bruts d'origine minerale",VLOOKUP($A72,OUTIL!$DW:$EB,C$1,FALSE),IF($A$68="Produits finis de consommation",VLOOKUP($A72,OUTIL!$EE:$EJ,C$1,FALSE),IF($A$68="Produits finis d'equipement agricole",VLOOKUP($A72,OUTIL!$EM:$ER,C$1,FALSE),IF($A$68="Produits finis d'equipement industriel",VLOOKUP($A72,OUTIL!$EU:$EZ,C$1,FALSE),"Ahmadovitch")))))))))/1000,0)</f>
        <v>7448</v>
      </c>
      <c r="D72" s="5">
        <f>ROUND(IF($A$68="Alimentation, boissons et tabacs",VLOOKUP($A72,OUTIL!$CH:$CM,D$1,FALSE),IF($A$68="Demi produits",VLOOKUP($A72,OUTIL!$CQ:$CV,D$1,FALSE),IF($A$68="Energie  et  lubrifiants",VLOOKUP($A72,OUTIL!$CY:$DD,D$1,FALSE),IF($A$68="Or industriel",VLOOKUP($A72,OUTIL!$DG:$DL,D$1,FALSE),IF($A$68="Produits bruts d'origine animale et vegetale",VLOOKUP($A72,OUTIL!$DO:$DT,D$1,FALSE),IF($A$68="Produits bruts d'origine minerale",VLOOKUP($A72,OUTIL!$DW:$EB,D$1,FALSE),IF($A$68="Produits finis de consommation",VLOOKUP($A72,OUTIL!$EE:$EJ,D$1,FALSE),IF($A$68="Produits finis d'equipement agricole",VLOOKUP($A72,OUTIL!$EM:$ER,D$1,FALSE),IF($A$68="Produits finis d'equipement industriel",VLOOKUP($A72,OUTIL!$EU:$EZ,D$1,FALSE),"Ahmadovitch")))))))))/1000,0)</f>
        <v>159147</v>
      </c>
      <c r="E72" s="5">
        <f>ROUND(IF($A$68="Alimentation, boissons et tabacs",VLOOKUP($A72,OUTIL!$CH:$CM,E$1,FALSE),IF($A$68="Demi produits",VLOOKUP($A72,OUTIL!$CQ:$CV,E$1,FALSE),IF($A$68="Energie  et  lubrifiants",VLOOKUP($A72,OUTIL!$CY:$DD,E$1,FALSE),IF($A$68="Or industriel",VLOOKUP($A72,OUTIL!$DG:$DL,E$1,FALSE),IF($A$68="Produits bruts d'origine animale et vegetale",VLOOKUP($A72,OUTIL!$DO:$DT,E$1,FALSE),IF($A$68="Produits bruts d'origine minerale",VLOOKUP($A72,OUTIL!$DW:$EB,E$1,FALSE),IF($A$68="Produits finis de consommation",VLOOKUP($A72,OUTIL!$EE:$EJ,E$1,FALSE),IF($A$68="Produits finis d'equipement agricole",VLOOKUP($A72,OUTIL!$EM:$ER,E$1,FALSE),IF($A$68="Produits finis d'equipement industriel",VLOOKUP($A72,OUTIL!$EU:$EZ,E$1,FALSE),"Ahmadovitch")))))))))/1000,0)</f>
        <v>8072</v>
      </c>
      <c r="F72" s="5">
        <f>ROUND(IF($A$68="Alimentation, boissons et tabacs",VLOOKUP($A72,OUTIL!$CH:$CM,F$1,FALSE),IF($A$68="Demi produits",VLOOKUP($A72,OUTIL!$CQ:$CV,F$1,FALSE),IF($A$68="Energie  et  lubrifiants",VLOOKUP($A72,OUTIL!$CY:$DD,F$1,FALSE),IF($A$68="Or industriel",VLOOKUP($A72,OUTIL!$DG:$DL,F$1,FALSE),IF($A$68="Produits bruts d'origine animale et vegetale",VLOOKUP($A72,OUTIL!$DO:$DT,F$1,FALSE),IF($A$68="Produits bruts d'origine minerale",VLOOKUP($A72,OUTIL!$DW:$EB,F$1,FALSE),IF($A$68="Produits finis de consommation",VLOOKUP($A72,OUTIL!$EE:$EJ,F$1,FALSE),IF($A$68="Produits finis d'equipement agricole",VLOOKUP($A72,OUTIL!$EM:$ER,F$1,FALSE),IF($A$68="Produits finis d'equipement industriel",VLOOKUP($A72,OUTIL!$EU:$EZ,F$1,FALSE),"Ahmadovitch")))))))))/1000,0)</f>
        <v>180905</v>
      </c>
    </row>
    <row r="73" spans="1:6" ht="16.5" x14ac:dyDescent="0.3">
      <c r="A73">
        <v>5</v>
      </c>
      <c r="B73" s="5" t="str">
        <f>IF($A$68="Alimentation, boissons et tabacs",VLOOKUP(VLOOKUP($A73,OUTIL!$CH:$CM,B$1,FALSE),REF!$K:$L,2,FALSE),IF($A$68="Demi produits",VLOOKUP(VLOOKUP($A73,OUTIL!$CQ:$CV,B$1,FALSE),REF!$N:$O,2,FALSE),IF($A$68="Energie  et  lubrifiants",VLOOKUP(VLOOKUP($A73,OUTIL!$CY:$DD,B$1,FALSE),REF!$Z:$AA,2,FALSE),IF($A$68="Or industriel",VLOOKUP(VLOOKUP($A73,OUTIL!$DG:$DL,B$1,FALSE),REF!$AC:$AD,2,FALSE),IF($A$68="Produits bruts d'origine animale et vegetale",VLOOKUP(VLOOKUP($A73,OUTIL!$DO:$DT,B$1,FALSE),REF!$Q:$R,2,FALSE),IF($A$68="Produits bruts d'origine minerale",VLOOKUP(VLOOKUP($A73,OUTIL!$DW:$EB,B$1,FALSE),REF!$AF:$AG,2,FALSE),IF($A$68="Produits finis de consommation",VLOOKUP(VLOOKUP($A73,OUTIL!$EE:$EJ,B$1,FALSE),REF!$T:$U,2,FALSE),IF($A$68="Produits finis d'equipement agricole",VLOOKUP(VLOOKUP($A73,OUTIL!$EM:$ER,B$1,FALSE),REF!$AI:$AJ,2,FALSE),IF($A$68="Produits finis d'equipement industriel",VLOOKUP(VLOOKUP($A73,OUTIL!$EU:$EZ,B$1,FALSE),REF!$W:$X,2,FALSE),"Ahmadovitch")))))))))</f>
        <v>Sable; quartz; kaolin et autres argiles</v>
      </c>
      <c r="C73" s="5">
        <f>ROUND(IF($A$68="Alimentation, boissons et tabacs",VLOOKUP($A73,OUTIL!$CH:$CM,C$1,FALSE),IF($A$68="Demi produits",VLOOKUP($A73,OUTIL!$CQ:$CV,C$1,FALSE),IF($A$68="Energie  et  lubrifiants",VLOOKUP($A73,OUTIL!$CY:$DD,C$1,FALSE),IF($A$68="Or industriel",VLOOKUP($A73,OUTIL!$DG:$DL,C$1,FALSE),IF($A$68="Produits bruts d'origine animale et vegetale",VLOOKUP($A73,OUTIL!$DO:$DT,C$1,FALSE),IF($A$68="Produits bruts d'origine minerale",VLOOKUP($A73,OUTIL!$DW:$EB,C$1,FALSE),IF($A$68="Produits finis de consommation",VLOOKUP($A73,OUTIL!$EE:$EJ,C$1,FALSE),IF($A$68="Produits finis d'equipement agricole",VLOOKUP($A73,OUTIL!$EM:$ER,C$1,FALSE),IF($A$68="Produits finis d'equipement industriel",VLOOKUP($A73,OUTIL!$EU:$EZ,C$1,FALSE),"Ahmadovitch")))))))))/1000,0)</f>
        <v>50548</v>
      </c>
      <c r="D73" s="5">
        <f>ROUND(IF($A$68="Alimentation, boissons et tabacs",VLOOKUP($A73,OUTIL!$CH:$CM,D$1,FALSE),IF($A$68="Demi produits",VLOOKUP($A73,OUTIL!$CQ:$CV,D$1,FALSE),IF($A$68="Energie  et  lubrifiants",VLOOKUP($A73,OUTIL!$CY:$DD,D$1,FALSE),IF($A$68="Or industriel",VLOOKUP($A73,OUTIL!$DG:$DL,D$1,FALSE),IF($A$68="Produits bruts d'origine animale et vegetale",VLOOKUP($A73,OUTIL!$DO:$DT,D$1,FALSE),IF($A$68="Produits bruts d'origine minerale",VLOOKUP($A73,OUTIL!$DW:$EB,D$1,FALSE),IF($A$68="Produits finis de consommation",VLOOKUP($A73,OUTIL!$EE:$EJ,D$1,FALSE),IF($A$68="Produits finis d'equipement agricole",VLOOKUP($A73,OUTIL!$EM:$ER,D$1,FALSE),IF($A$68="Produits finis d'equipement industriel",VLOOKUP($A73,OUTIL!$EU:$EZ,D$1,FALSE),"Ahmadovitch")))))))))/1000,0)</f>
        <v>107066</v>
      </c>
      <c r="E73" s="5">
        <f>ROUND(IF($A$68="Alimentation, boissons et tabacs",VLOOKUP($A73,OUTIL!$CH:$CM,E$1,FALSE),IF($A$68="Demi produits",VLOOKUP($A73,OUTIL!$CQ:$CV,E$1,FALSE),IF($A$68="Energie  et  lubrifiants",VLOOKUP($A73,OUTIL!$CY:$DD,E$1,FALSE),IF($A$68="Or industriel",VLOOKUP($A73,OUTIL!$DG:$DL,E$1,FALSE),IF($A$68="Produits bruts d'origine animale et vegetale",VLOOKUP($A73,OUTIL!$DO:$DT,E$1,FALSE),IF($A$68="Produits bruts d'origine minerale",VLOOKUP($A73,OUTIL!$DW:$EB,E$1,FALSE),IF($A$68="Produits finis de consommation",VLOOKUP($A73,OUTIL!$EE:$EJ,E$1,FALSE),IF($A$68="Produits finis d'equipement agricole",VLOOKUP($A73,OUTIL!$EM:$ER,E$1,FALSE),IF($A$68="Produits finis d'equipement industriel",VLOOKUP($A73,OUTIL!$EU:$EZ,E$1,FALSE),"Ahmadovitch")))))))))/1000,0)</f>
        <v>75465</v>
      </c>
      <c r="F73" s="5">
        <f>ROUND(IF($A$68="Alimentation, boissons et tabacs",VLOOKUP($A73,OUTIL!$CH:$CM,F$1,FALSE),IF($A$68="Demi produits",VLOOKUP($A73,OUTIL!$CQ:$CV,F$1,FALSE),IF($A$68="Energie  et  lubrifiants",VLOOKUP($A73,OUTIL!$CY:$DD,F$1,FALSE),IF($A$68="Or industriel",VLOOKUP($A73,OUTIL!$DG:$DL,F$1,FALSE),IF($A$68="Produits bruts d'origine animale et vegetale",VLOOKUP($A73,OUTIL!$DO:$DT,F$1,FALSE),IF($A$68="Produits bruts d'origine minerale",VLOOKUP($A73,OUTIL!$DW:$EB,F$1,FALSE),IF($A$68="Produits finis de consommation",VLOOKUP($A73,OUTIL!$EE:$EJ,F$1,FALSE),IF($A$68="Produits finis d'equipement agricole",VLOOKUP($A73,OUTIL!$EM:$ER,F$1,FALSE),IF($A$68="Produits finis d'equipement industriel",VLOOKUP($A73,OUTIL!$EU:$EZ,F$1,FALSE),"Ahmadovitch")))))))))/1000,0)</f>
        <v>122078</v>
      </c>
    </row>
    <row r="74" spans="1:6" ht="16.5" x14ac:dyDescent="0.3">
      <c r="B74" s="5" t="s">
        <v>60</v>
      </c>
      <c r="C74" s="5">
        <f>C68-SUM(C69:C73)</f>
        <v>91191</v>
      </c>
      <c r="D74" s="5">
        <f>D68-SUM(D69:D73)</f>
        <v>170579</v>
      </c>
      <c r="E74" s="5">
        <f>E68-SUM(E69:E73)</f>
        <v>94193</v>
      </c>
      <c r="F74" s="5">
        <f>F68-SUM(F69:F73)</f>
        <v>161859</v>
      </c>
    </row>
    <row r="75" spans="1:6" x14ac:dyDescent="0.25">
      <c r="A75" t="s">
        <v>216</v>
      </c>
      <c r="B75" s="2" t="str">
        <f>IF($A$75="Alimentation, boissons et tabacs",VLOOKUP(VLOOKUP($A75,OUTIL!$CH:$CM,B$1,FALSE),REF!$K:$L,2,FALSE),IF($A$75="Demi produits",VLOOKUP(VLOOKUP($A75,OUTIL!$CQ:$CV,B$1,FALSE),REF!$N:$O,2,FALSE),IF($A$75="Energie  et  lubrifiants",VLOOKUP(VLOOKUP($A75,OUTIL!$CY:$DD,B$1,FALSE),REF!$Z:$AA,2,FALSE),IF($A$75="Or industriel",VLOOKUP(VLOOKUP($A75,OUTIL!$DG:$DL,B$1,FALSE),REF!$AC:$AD,2,FALSE),IF($A$75="Produits bruts d'origine animale et vegetale",VLOOKUP(VLOOKUP($A75,OUTIL!$DO:$DT,B$1,FALSE),REF!$Q:$R,2,FALSE),IF($A$75="Produits bruts d'origine minerale",VLOOKUP(VLOOKUP($A75,OUTIL!$DW:$EB,B$1,FALSE),REF!$AF:$AG,2,FALSE),IF($A$75="Produits finis de consommation",VLOOKUP(VLOOKUP($A75,OUTIL!$EE:$EJ,B$1,FALSE),REF!$T:$U,2,FALSE),IF($A$75="Produits finis d'equipement agricole",VLOOKUP(VLOOKUP($A75,OUTIL!$EM:$ER,B$1,FALSE),REF!$AI:$AJ,2,FALSE),IF($A$75="Produits finis d'equipement industriel",VLOOKUP(VLOOKUP($A75,OUTIL!$EU:$EZ,B$1,FALSE),REF!$W:$X,2,FALSE),"Ahmadovitch")))))))))</f>
        <v>DEMI PRODUITS</v>
      </c>
      <c r="C75" s="2">
        <f>ROUND(IF($A$75="Alimentation, boissons et tabacs",VLOOKUP($A75,OUTIL!$CH:$CM,C$1,FALSE),IF($A$75="Demi produits",VLOOKUP($A75,OUTIL!$CQ:$CV,C$1,FALSE),IF($A$75="Energie  et  lubrifiants",VLOOKUP($A75,OUTIL!$CY:$DD,C$1,FALSE),IF($A$75="Or industriel",VLOOKUP($A75,OUTIL!$DG:$DL,C$1,FALSE),IF($A$75="Produits bruts d'origine animale et vegetale",VLOOKUP($A75,OUTIL!$DO:$DT,C$1,FALSE),IF($A$75="Produits bruts d'origine minerale",VLOOKUP($A75,OUTIL!$DW:$EB,C$1,FALSE),IF($A$75="Produits finis de consommation",VLOOKUP($A75,OUTIL!$EE:$EJ,C$1,FALSE),IF($A$75="Produits finis d'equipement agricole",VLOOKUP($A75,OUTIL!$EM:$ER,C$1,FALSE),IF($A$75="Produits finis d'equipement industriel",VLOOKUP($A75,OUTIL!$EU:$EZ,C$1,FALSE),"Ahmadovitch")))))))))/1000,0)</f>
        <v>3878008</v>
      </c>
      <c r="D75" s="2">
        <f>ROUND(IF($A$75="Alimentation, boissons et tabacs",VLOOKUP($A75,OUTIL!$CH:$CM,D$1,FALSE),IF($A$75="Demi produits",VLOOKUP($A75,OUTIL!$CQ:$CV,D$1,FALSE),IF($A$75="Energie  et  lubrifiants",VLOOKUP($A75,OUTIL!$CY:$DD,D$1,FALSE),IF($A$75="Or industriel",VLOOKUP($A75,OUTIL!$DG:$DL,D$1,FALSE),IF($A$75="Produits bruts d'origine animale et vegetale",VLOOKUP($A75,OUTIL!$DO:$DT,D$1,FALSE),IF($A$75="Produits bruts d'origine minerale",VLOOKUP($A75,OUTIL!$DW:$EB,D$1,FALSE),IF($A$75="Produits finis de consommation",VLOOKUP($A75,OUTIL!$EE:$EJ,D$1,FALSE),IF($A$75="Produits finis d'equipement agricole",VLOOKUP($A75,OUTIL!$EM:$ER,D$1,FALSE),IF($A$75="Produits finis d'equipement industriel",VLOOKUP($A75,OUTIL!$EU:$EZ,D$1,FALSE),"Ahmadovitch")))))))))/1000,0)</f>
        <v>56923113</v>
      </c>
      <c r="E75" s="2">
        <f>ROUND(IF($A$75="Alimentation, boissons et tabacs",VLOOKUP($A75,OUTIL!$CH:$CM,E$1,FALSE),IF($A$75="Demi produits",VLOOKUP($A75,OUTIL!$CQ:$CV,E$1,FALSE),IF($A$75="Energie  et  lubrifiants",VLOOKUP($A75,OUTIL!$CY:$DD,E$1,FALSE),IF($A$75="Or industriel",VLOOKUP($A75,OUTIL!$DG:$DL,E$1,FALSE),IF($A$75="Produits bruts d'origine animale et vegetale",VLOOKUP($A75,OUTIL!$DO:$DT,E$1,FALSE),IF($A$75="Produits bruts d'origine minerale",VLOOKUP($A75,OUTIL!$DW:$EB,E$1,FALSE),IF($A$75="Produits finis de consommation",VLOOKUP($A75,OUTIL!$EE:$EJ,E$1,FALSE),IF($A$75="Produits finis d'equipement agricole",VLOOKUP($A75,OUTIL!$EM:$ER,E$1,FALSE),IF($A$75="Produits finis d'equipement industriel",VLOOKUP($A75,OUTIL!$EU:$EZ,E$1,FALSE),"Ahmadovitch")))))))))/1000,0)</f>
        <v>4308160</v>
      </c>
      <c r="F75" s="2">
        <f>ROUND(IF($A$75="Alimentation, boissons et tabacs",VLOOKUP($A75,OUTIL!$CH:$CM,F$1,FALSE),IF($A$75="Demi produits",VLOOKUP($A75,OUTIL!$CQ:$CV,F$1,FALSE),IF($A$75="Energie  et  lubrifiants",VLOOKUP($A75,OUTIL!$CY:$DD,F$1,FALSE),IF($A$75="Or industriel",VLOOKUP($A75,OUTIL!$DG:$DL,F$1,FALSE),IF($A$75="Produits bruts d'origine animale et vegetale",VLOOKUP($A75,OUTIL!$DO:$DT,F$1,FALSE),IF($A$75="Produits bruts d'origine minerale",VLOOKUP($A75,OUTIL!$DW:$EB,F$1,FALSE),IF($A$75="Produits finis de consommation",VLOOKUP($A75,OUTIL!$EE:$EJ,F$1,FALSE),IF($A$75="Produits finis d'equipement agricole",VLOOKUP($A75,OUTIL!$EM:$ER,F$1,FALSE),IF($A$75="Produits finis d'equipement industriel",VLOOKUP($A75,OUTIL!$EU:$EZ,F$1,FALSE),"Ahmadovitch")))))))))/1000,0)</f>
        <v>55405579</v>
      </c>
    </row>
    <row r="76" spans="1:6" ht="16.5" x14ac:dyDescent="0.3">
      <c r="A76">
        <v>1</v>
      </c>
      <c r="B76" s="5" t="str">
        <f>IF($A$75="Alimentation, boissons et tabacs",VLOOKUP(VLOOKUP($A76,OUTIL!$CH:$CM,B$1,FALSE),REF!$K:$L,2,FALSE),IF($A$75="Demi produits",VLOOKUP(VLOOKUP($A76,OUTIL!$CQ:$CV,B$1,FALSE),REF!$N:$O,2,FALSE),IF($A$75="Energie  et  lubrifiants",VLOOKUP(VLOOKUP($A76,OUTIL!$CY:$DD,B$1,FALSE),REF!$Z:$AA,2,FALSE),IF($A$75="Or industriel",VLOOKUP(VLOOKUP($A76,OUTIL!$DG:$DL,B$1,FALSE),REF!$AC:$AD,2,FALSE),IF($A$75="Produits bruts d'origine animale et vegetale",VLOOKUP(VLOOKUP($A76,OUTIL!$DO:$DT,B$1,FALSE),REF!$Q:$R,2,FALSE),IF($A$75="Produits bruts d'origine minerale",VLOOKUP(VLOOKUP($A76,OUTIL!$DW:$EB,B$1,FALSE),REF!$AF:$AG,2,FALSE),IF($A$75="Produits finis de consommation",VLOOKUP(VLOOKUP($A76,OUTIL!$EE:$EJ,B$1,FALSE),REF!$T:$U,2,FALSE),IF($A$75="Produits finis d'equipement agricole",VLOOKUP(VLOOKUP($A76,OUTIL!$EM:$ER,B$1,FALSE),REF!$AI:$AJ,2,FALSE),IF($A$75="Produits finis d'equipement industriel",VLOOKUP(VLOOKUP($A76,OUTIL!$EU:$EZ,B$1,FALSE),REF!$W:$X,2,FALSE),"Ahmadovitch")))))))))</f>
        <v>Matières plastiques et ouvrages divers en plastique</v>
      </c>
      <c r="C76" s="5">
        <f>ROUND(IF($A$75="Alimentation, boissons et tabacs",VLOOKUP($A76,OUTIL!$CH:$CM,C$1,FALSE),IF($A$75="Demi produits",VLOOKUP($A76,OUTIL!$CQ:$CV,C$1,FALSE),IF($A$75="Energie  et  lubrifiants",VLOOKUP($A76,OUTIL!$CY:$DD,C$1,FALSE),IF($A$75="Or industriel",VLOOKUP($A76,OUTIL!$DG:$DL,C$1,FALSE),IF($A$75="Produits bruts d'origine animale et vegetale",VLOOKUP($A76,OUTIL!$DO:$DT,C$1,FALSE),IF($A$75="Produits bruts d'origine minerale",VLOOKUP($A76,OUTIL!$DW:$EB,C$1,FALSE),IF($A$75="Produits finis de consommation",VLOOKUP($A76,OUTIL!$EE:$EJ,C$1,FALSE),IF($A$75="Produits finis d'equipement agricole",VLOOKUP($A76,OUTIL!$EM:$ER,C$1,FALSE),IF($A$75="Produits finis d'equipement industriel",VLOOKUP($A76,OUTIL!$EU:$EZ,C$1,FALSE),"Ahmadovitch")))))))))/1000,0)</f>
        <v>447107</v>
      </c>
      <c r="D76" s="5">
        <f>ROUND(IF($A$75="Alimentation, boissons et tabacs",VLOOKUP($A76,OUTIL!$CH:$CM,D$1,FALSE),IF($A$75="Demi produits",VLOOKUP($A76,OUTIL!$CQ:$CV,D$1,FALSE),IF($A$75="Energie  et  lubrifiants",VLOOKUP($A76,OUTIL!$CY:$DD,D$1,FALSE),IF($A$75="Or industriel",VLOOKUP($A76,OUTIL!$DG:$DL,D$1,FALSE),IF($A$75="Produits bruts d'origine animale et vegetale",VLOOKUP($A76,OUTIL!$DO:$DT,D$1,FALSE),IF($A$75="Produits bruts d'origine minerale",VLOOKUP($A76,OUTIL!$DW:$EB,D$1,FALSE),IF($A$75="Produits finis de consommation",VLOOKUP($A76,OUTIL!$EE:$EJ,D$1,FALSE),IF($A$75="Produits finis d'equipement agricole",VLOOKUP($A76,OUTIL!$EM:$ER,D$1,FALSE),IF($A$75="Produits finis d'equipement industriel",VLOOKUP($A76,OUTIL!$EU:$EZ,D$1,FALSE),"Ahmadovitch")))))))))/1000,0)</f>
        <v>7253237</v>
      </c>
      <c r="E76" s="5">
        <f>ROUND(IF($A$75="Alimentation, boissons et tabacs",VLOOKUP($A76,OUTIL!$CH:$CM,E$1,FALSE),IF($A$75="Demi produits",VLOOKUP($A76,OUTIL!$CQ:$CV,E$1,FALSE),IF($A$75="Energie  et  lubrifiants",VLOOKUP($A76,OUTIL!$CY:$DD,E$1,FALSE),IF($A$75="Or industriel",VLOOKUP($A76,OUTIL!$DG:$DL,E$1,FALSE),IF($A$75="Produits bruts d'origine animale et vegetale",VLOOKUP($A76,OUTIL!$DO:$DT,E$1,FALSE),IF($A$75="Produits bruts d'origine minerale",VLOOKUP($A76,OUTIL!$DW:$EB,E$1,FALSE),IF($A$75="Produits finis de consommation",VLOOKUP($A76,OUTIL!$EE:$EJ,E$1,FALSE),IF($A$75="Produits finis d'equipement agricole",VLOOKUP($A76,OUTIL!$EM:$ER,E$1,FALSE),IF($A$75="Produits finis d'equipement industriel",VLOOKUP($A76,OUTIL!$EU:$EZ,E$1,FALSE),"Ahmadovitch")))))))))/1000,0)</f>
        <v>432843</v>
      </c>
      <c r="F76" s="5">
        <f>ROUND(IF($A$75="Alimentation, boissons et tabacs",VLOOKUP($A76,OUTIL!$CH:$CM,F$1,FALSE),IF($A$75="Demi produits",VLOOKUP($A76,OUTIL!$CQ:$CV,F$1,FALSE),IF($A$75="Energie  et  lubrifiants",VLOOKUP($A76,OUTIL!$CY:$DD,F$1,FALSE),IF($A$75="Or industriel",VLOOKUP($A76,OUTIL!$DG:$DL,F$1,FALSE),IF($A$75="Produits bruts d'origine animale et vegetale",VLOOKUP($A76,OUTIL!$DO:$DT,F$1,FALSE),IF($A$75="Produits bruts d'origine minerale",VLOOKUP($A76,OUTIL!$DW:$EB,F$1,FALSE),IF($A$75="Produits finis de consommation",VLOOKUP($A76,OUTIL!$EE:$EJ,F$1,FALSE),IF($A$75="Produits finis d'equipement agricole",VLOOKUP($A76,OUTIL!$EM:$ER,F$1,FALSE),IF($A$75="Produits finis d'equipement industriel",VLOOKUP($A76,OUTIL!$EU:$EZ,F$1,FALSE),"Ahmadovitch")))))))))/1000,0)</f>
        <v>7230094</v>
      </c>
    </row>
    <row r="77" spans="1:6" ht="16.5" x14ac:dyDescent="0.3">
      <c r="A77">
        <v>2</v>
      </c>
      <c r="B77" s="5" t="str">
        <f>IF($A$75="Alimentation, boissons et tabacs",VLOOKUP(VLOOKUP($A77,OUTIL!$CH:$CM,B$1,FALSE),REF!$K:$L,2,FALSE),IF($A$75="Demi produits",VLOOKUP(VLOOKUP($A77,OUTIL!$CQ:$CV,B$1,FALSE),REF!$N:$O,2,FALSE),IF($A$75="Energie  et  lubrifiants",VLOOKUP(VLOOKUP($A77,OUTIL!$CY:$DD,B$1,FALSE),REF!$Z:$AA,2,FALSE),IF($A$75="Or industriel",VLOOKUP(VLOOKUP($A77,OUTIL!$DG:$DL,B$1,FALSE),REF!$AC:$AD,2,FALSE),IF($A$75="Produits bruts d'origine animale et vegetale",VLOOKUP(VLOOKUP($A77,OUTIL!$DO:$DT,B$1,FALSE),REF!$Q:$R,2,FALSE),IF($A$75="Produits bruts d'origine minerale",VLOOKUP(VLOOKUP($A77,OUTIL!$DW:$EB,B$1,FALSE),REF!$AF:$AG,2,FALSE),IF($A$75="Produits finis de consommation",VLOOKUP(VLOOKUP($A77,OUTIL!$EE:$EJ,B$1,FALSE),REF!$T:$U,2,FALSE),IF($A$75="Produits finis d'equipement agricole",VLOOKUP(VLOOKUP($A77,OUTIL!$EM:$ER,B$1,FALSE),REF!$AI:$AJ,2,FALSE),IF($A$75="Produits finis d'equipement industriel",VLOOKUP(VLOOKUP($A77,OUTIL!$EU:$EZ,B$1,FALSE),REF!$W:$X,2,FALSE),"Ahmadovitch")))))))))</f>
        <v>Produits chimiques</v>
      </c>
      <c r="C77" s="5">
        <f>ROUND(IF($A$75="Alimentation, boissons et tabacs",VLOOKUP($A77,OUTIL!$CH:$CM,C$1,FALSE),IF($A$75="Demi produits",VLOOKUP($A77,OUTIL!$CQ:$CV,C$1,FALSE),IF($A$75="Energie  et  lubrifiants",VLOOKUP($A77,OUTIL!$CY:$DD,C$1,FALSE),IF($A$75="Or industriel",VLOOKUP($A77,OUTIL!$DG:$DL,C$1,FALSE),IF($A$75="Produits bruts d'origine animale et vegetale",VLOOKUP($A77,OUTIL!$DO:$DT,C$1,FALSE),IF($A$75="Produits bruts d'origine minerale",VLOOKUP($A77,OUTIL!$DW:$EB,C$1,FALSE),IF($A$75="Produits finis de consommation",VLOOKUP($A77,OUTIL!$EE:$EJ,C$1,FALSE),IF($A$75="Produits finis d'equipement agricole",VLOOKUP($A77,OUTIL!$EM:$ER,C$1,FALSE),IF($A$75="Produits finis d'equipement industriel",VLOOKUP($A77,OUTIL!$EU:$EZ,C$1,FALSE),"Ahmadovitch")))))))))/1000,0)</f>
        <v>459610</v>
      </c>
      <c r="D77" s="5">
        <f>ROUND(IF($A$75="Alimentation, boissons et tabacs",VLOOKUP($A77,OUTIL!$CH:$CM,D$1,FALSE),IF($A$75="Demi produits",VLOOKUP($A77,OUTIL!$CQ:$CV,D$1,FALSE),IF($A$75="Energie  et  lubrifiants",VLOOKUP($A77,OUTIL!$CY:$DD,D$1,FALSE),IF($A$75="Or industriel",VLOOKUP($A77,OUTIL!$DG:$DL,D$1,FALSE),IF($A$75="Produits bruts d'origine animale et vegetale",VLOOKUP($A77,OUTIL!$DO:$DT,D$1,FALSE),IF($A$75="Produits bruts d'origine minerale",VLOOKUP($A77,OUTIL!$DW:$EB,D$1,FALSE),IF($A$75="Produits finis de consommation",VLOOKUP($A77,OUTIL!$EE:$EJ,D$1,FALSE),IF($A$75="Produits finis d'equipement agricole",VLOOKUP($A77,OUTIL!$EM:$ER,D$1,FALSE),IF($A$75="Produits finis d'equipement industriel",VLOOKUP($A77,OUTIL!$EU:$EZ,D$1,FALSE),"Ahmadovitch")))))))))/1000,0)</f>
        <v>5418172</v>
      </c>
      <c r="E77" s="5">
        <f>ROUND(IF($A$75="Alimentation, boissons et tabacs",VLOOKUP($A77,OUTIL!$CH:$CM,E$1,FALSE),IF($A$75="Demi produits",VLOOKUP($A77,OUTIL!$CQ:$CV,E$1,FALSE),IF($A$75="Energie  et  lubrifiants",VLOOKUP($A77,OUTIL!$CY:$DD,E$1,FALSE),IF($A$75="Or industriel",VLOOKUP($A77,OUTIL!$DG:$DL,E$1,FALSE),IF($A$75="Produits bruts d'origine animale et vegetale",VLOOKUP($A77,OUTIL!$DO:$DT,E$1,FALSE),IF($A$75="Produits bruts d'origine minerale",VLOOKUP($A77,OUTIL!$DW:$EB,E$1,FALSE),IF($A$75="Produits finis de consommation",VLOOKUP($A77,OUTIL!$EE:$EJ,E$1,FALSE),IF($A$75="Produits finis d'equipement agricole",VLOOKUP($A77,OUTIL!$EM:$ER,E$1,FALSE),IF($A$75="Produits finis d'equipement industriel",VLOOKUP($A77,OUTIL!$EU:$EZ,E$1,FALSE),"Ahmadovitch")))))))))/1000,0)</f>
        <v>779449</v>
      </c>
      <c r="F77" s="5">
        <f>ROUND(IF($A$75="Alimentation, boissons et tabacs",VLOOKUP($A77,OUTIL!$CH:$CM,F$1,FALSE),IF($A$75="Demi produits",VLOOKUP($A77,OUTIL!$CQ:$CV,F$1,FALSE),IF($A$75="Energie  et  lubrifiants",VLOOKUP($A77,OUTIL!$CY:$DD,F$1,FALSE),IF($A$75="Or industriel",VLOOKUP($A77,OUTIL!$DG:$DL,F$1,FALSE),IF($A$75="Produits bruts d'origine animale et vegetale",VLOOKUP($A77,OUTIL!$DO:$DT,F$1,FALSE),IF($A$75="Produits bruts d'origine minerale",VLOOKUP($A77,OUTIL!$DW:$EB,F$1,FALSE),IF($A$75="Produits finis de consommation",VLOOKUP($A77,OUTIL!$EE:$EJ,F$1,FALSE),IF($A$75="Produits finis d'equipement agricole",VLOOKUP($A77,OUTIL!$EM:$ER,F$1,FALSE),IF($A$75="Produits finis d'equipement industriel",VLOOKUP($A77,OUTIL!$EU:$EZ,F$1,FALSE),"Ahmadovitch")))))))))/1000,0)</f>
        <v>5652248</v>
      </c>
    </row>
    <row r="78" spans="1:6" ht="16.5" x14ac:dyDescent="0.3">
      <c r="A78">
        <v>3</v>
      </c>
      <c r="B78" s="5" t="str">
        <f>IF($A$75="Alimentation, boissons et tabacs",VLOOKUP(VLOOKUP($A78,OUTIL!$CH:$CM,B$1,FALSE),REF!$K:$L,2,FALSE),IF($A$75="Demi produits",VLOOKUP(VLOOKUP($A78,OUTIL!$CQ:$CV,B$1,FALSE),REF!$N:$O,2,FALSE),IF($A$75="Energie  et  lubrifiants",VLOOKUP(VLOOKUP($A78,OUTIL!$CY:$DD,B$1,FALSE),REF!$Z:$AA,2,FALSE),IF($A$75="Or industriel",VLOOKUP(VLOOKUP($A78,OUTIL!$DG:$DL,B$1,FALSE),REF!$AC:$AD,2,FALSE),IF($A$75="Produits bruts d'origine animale et vegetale",VLOOKUP(VLOOKUP($A78,OUTIL!$DO:$DT,B$1,FALSE),REF!$Q:$R,2,FALSE),IF($A$75="Produits bruts d'origine minerale",VLOOKUP(VLOOKUP($A78,OUTIL!$DW:$EB,B$1,FALSE),REF!$AF:$AG,2,FALSE),IF($A$75="Produits finis de consommation",VLOOKUP(VLOOKUP($A78,OUTIL!$EE:$EJ,B$1,FALSE),REF!$T:$U,2,FALSE),IF($A$75="Produits finis d'equipement agricole",VLOOKUP(VLOOKUP($A78,OUTIL!$EM:$ER,B$1,FALSE),REF!$AI:$AJ,2,FALSE),IF($A$75="Produits finis d'equipement industriel",VLOOKUP(VLOOKUP($A78,OUTIL!$EU:$EZ,B$1,FALSE),REF!$W:$X,2,FALSE),"Ahmadovitch")))))))))</f>
        <v>Fils, barres et profilés en cuivre</v>
      </c>
      <c r="C78" s="5">
        <f>ROUND(IF($A$75="Alimentation, boissons et tabacs",VLOOKUP($A78,OUTIL!$CH:$CM,C$1,FALSE),IF($A$75="Demi produits",VLOOKUP($A78,OUTIL!$CQ:$CV,C$1,FALSE),IF($A$75="Energie  et  lubrifiants",VLOOKUP($A78,OUTIL!$CY:$DD,C$1,FALSE),IF($A$75="Or industriel",VLOOKUP($A78,OUTIL!$DG:$DL,C$1,FALSE),IF($A$75="Produits bruts d'origine animale et vegetale",VLOOKUP($A78,OUTIL!$DO:$DT,C$1,FALSE),IF($A$75="Produits bruts d'origine minerale",VLOOKUP($A78,OUTIL!$DW:$EB,C$1,FALSE),IF($A$75="Produits finis de consommation",VLOOKUP($A78,OUTIL!$EE:$EJ,C$1,FALSE),IF($A$75="Produits finis d'equipement agricole",VLOOKUP($A78,OUTIL!$EM:$ER,C$1,FALSE),IF($A$75="Produits finis d'equipement industriel",VLOOKUP($A78,OUTIL!$EU:$EZ,C$1,FALSE),"Ahmadovitch")))))))))/1000,0)</f>
        <v>43104</v>
      </c>
      <c r="D78" s="5">
        <f>ROUND(IF($A$75="Alimentation, boissons et tabacs",VLOOKUP($A78,OUTIL!$CH:$CM,D$1,FALSE),IF($A$75="Demi produits",VLOOKUP($A78,OUTIL!$CQ:$CV,D$1,FALSE),IF($A$75="Energie  et  lubrifiants",VLOOKUP($A78,OUTIL!$CY:$DD,D$1,FALSE),IF($A$75="Or industriel",VLOOKUP($A78,OUTIL!$DG:$DL,D$1,FALSE),IF($A$75="Produits bruts d'origine animale et vegetale",VLOOKUP($A78,OUTIL!$DO:$DT,D$1,FALSE),IF($A$75="Produits bruts d'origine minerale",VLOOKUP($A78,OUTIL!$DW:$EB,D$1,FALSE),IF($A$75="Produits finis de consommation",VLOOKUP($A78,OUTIL!$EE:$EJ,D$1,FALSE),IF($A$75="Produits finis d'equipement agricole",VLOOKUP($A78,OUTIL!$EM:$ER,D$1,FALSE),IF($A$75="Produits finis d'equipement industriel",VLOOKUP($A78,OUTIL!$EU:$EZ,D$1,FALSE),"Ahmadovitch")))))))))/1000,0)</f>
        <v>5122072</v>
      </c>
      <c r="E78" s="5">
        <f>ROUND(IF($A$75="Alimentation, boissons et tabacs",VLOOKUP($A78,OUTIL!$CH:$CM,E$1,FALSE),IF($A$75="Demi produits",VLOOKUP($A78,OUTIL!$CQ:$CV,E$1,FALSE),IF($A$75="Energie  et  lubrifiants",VLOOKUP($A78,OUTIL!$CY:$DD,E$1,FALSE),IF($A$75="Or industriel",VLOOKUP($A78,OUTIL!$DG:$DL,E$1,FALSE),IF($A$75="Produits bruts d'origine animale et vegetale",VLOOKUP($A78,OUTIL!$DO:$DT,E$1,FALSE),IF($A$75="Produits bruts d'origine minerale",VLOOKUP($A78,OUTIL!$DW:$EB,E$1,FALSE),IF($A$75="Produits finis de consommation",VLOOKUP($A78,OUTIL!$EE:$EJ,E$1,FALSE),IF($A$75="Produits finis d'equipement agricole",VLOOKUP($A78,OUTIL!$EM:$ER,E$1,FALSE),IF($A$75="Produits finis d'equipement industriel",VLOOKUP($A78,OUTIL!$EU:$EZ,E$1,FALSE),"Ahmadovitch")))))))))/1000,0)</f>
        <v>38596</v>
      </c>
      <c r="F78" s="5">
        <f>ROUND(IF($A$75="Alimentation, boissons et tabacs",VLOOKUP($A78,OUTIL!$CH:$CM,F$1,FALSE),IF($A$75="Demi produits",VLOOKUP($A78,OUTIL!$CQ:$CV,F$1,FALSE),IF($A$75="Energie  et  lubrifiants",VLOOKUP($A78,OUTIL!$CY:$DD,F$1,FALSE),IF($A$75="Or industriel",VLOOKUP($A78,OUTIL!$DG:$DL,F$1,FALSE),IF($A$75="Produits bruts d'origine animale et vegetale",VLOOKUP($A78,OUTIL!$DO:$DT,F$1,FALSE),IF($A$75="Produits bruts d'origine minerale",VLOOKUP($A78,OUTIL!$DW:$EB,F$1,FALSE),IF($A$75="Produits finis de consommation",VLOOKUP($A78,OUTIL!$EE:$EJ,F$1,FALSE),IF($A$75="Produits finis d'equipement agricole",VLOOKUP($A78,OUTIL!$EM:$ER,F$1,FALSE),IF($A$75="Produits finis d'equipement industriel",VLOOKUP($A78,OUTIL!$EU:$EZ,F$1,FALSE),"Ahmadovitch")))))))))/1000,0)</f>
        <v>3737663</v>
      </c>
    </row>
    <row r="79" spans="1:6" ht="16.5" x14ac:dyDescent="0.3">
      <c r="A79">
        <v>4</v>
      </c>
      <c r="B79" s="5" t="str">
        <f>IF($A$75="Alimentation, boissons et tabacs",VLOOKUP(VLOOKUP($A79,OUTIL!$CH:$CM,B$1,FALSE),REF!$K:$L,2,FALSE),IF($A$75="Demi produits",VLOOKUP(VLOOKUP($A79,OUTIL!$CQ:$CV,B$1,FALSE),REF!$N:$O,2,FALSE),IF($A$75="Energie  et  lubrifiants",VLOOKUP(VLOOKUP($A79,OUTIL!$CY:$DD,B$1,FALSE),REF!$Z:$AA,2,FALSE),IF($A$75="Or industriel",VLOOKUP(VLOOKUP($A79,OUTIL!$DG:$DL,B$1,FALSE),REF!$AC:$AD,2,FALSE),IF($A$75="Produits bruts d'origine animale et vegetale",VLOOKUP(VLOOKUP($A79,OUTIL!$DO:$DT,B$1,FALSE),REF!$Q:$R,2,FALSE),IF($A$75="Produits bruts d'origine minerale",VLOOKUP(VLOOKUP($A79,OUTIL!$DW:$EB,B$1,FALSE),REF!$AF:$AG,2,FALSE),IF($A$75="Produits finis de consommation",VLOOKUP(VLOOKUP($A79,OUTIL!$EE:$EJ,B$1,FALSE),REF!$T:$U,2,FALSE),IF($A$75="Produits finis d'equipement agricole",VLOOKUP(VLOOKUP($A79,OUTIL!$EM:$ER,B$1,FALSE),REF!$AI:$AJ,2,FALSE),IF($A$75="Produits finis d'equipement industriel",VLOOKUP(VLOOKUP($A79,OUTIL!$EU:$EZ,B$1,FALSE),REF!$W:$X,2,FALSE),"Ahmadovitch")))))))))</f>
        <v>Papiers et cartons; ouvrages divers en papiers et cartons</v>
      </c>
      <c r="C79" s="5">
        <f>ROUND(IF($A$75="Alimentation, boissons et tabacs",VLOOKUP($A79,OUTIL!$CH:$CM,C$1,FALSE),IF($A$75="Demi produits",VLOOKUP($A79,OUTIL!$CQ:$CV,C$1,FALSE),IF($A$75="Energie  et  lubrifiants",VLOOKUP($A79,OUTIL!$CY:$DD,C$1,FALSE),IF($A$75="Or industriel",VLOOKUP($A79,OUTIL!$DG:$DL,C$1,FALSE),IF($A$75="Produits bruts d'origine animale et vegetale",VLOOKUP($A79,OUTIL!$DO:$DT,C$1,FALSE),IF($A$75="Produits bruts d'origine minerale",VLOOKUP($A79,OUTIL!$DW:$EB,C$1,FALSE),IF($A$75="Produits finis de consommation",VLOOKUP($A79,OUTIL!$EE:$EJ,C$1,FALSE),IF($A$75="Produits finis d'equipement agricole",VLOOKUP($A79,OUTIL!$EM:$ER,C$1,FALSE),IF($A$75="Produits finis d'equipement industriel",VLOOKUP($A79,OUTIL!$EU:$EZ,C$1,FALSE),"Ahmadovitch")))))))))/1000,0)</f>
        <v>301912</v>
      </c>
      <c r="D79" s="5">
        <f>ROUND(IF($A$75="Alimentation, boissons et tabacs",VLOOKUP($A79,OUTIL!$CH:$CM,D$1,FALSE),IF($A$75="Demi produits",VLOOKUP($A79,OUTIL!$CQ:$CV,D$1,FALSE),IF($A$75="Energie  et  lubrifiants",VLOOKUP($A79,OUTIL!$CY:$DD,D$1,FALSE),IF($A$75="Or industriel",VLOOKUP($A79,OUTIL!$DG:$DL,D$1,FALSE),IF($A$75="Produits bruts d'origine animale et vegetale",VLOOKUP($A79,OUTIL!$DO:$DT,D$1,FALSE),IF($A$75="Produits bruts d'origine minerale",VLOOKUP($A79,OUTIL!$DW:$EB,D$1,FALSE),IF($A$75="Produits finis de consommation",VLOOKUP($A79,OUTIL!$EE:$EJ,D$1,FALSE),IF($A$75="Produits finis d'equipement agricole",VLOOKUP($A79,OUTIL!$EM:$ER,D$1,FALSE),IF($A$75="Produits finis d'equipement industriel",VLOOKUP($A79,OUTIL!$EU:$EZ,D$1,FALSE),"Ahmadovitch")))))))))/1000,0)</f>
        <v>3027803</v>
      </c>
      <c r="E79" s="5">
        <f>ROUND(IF($A$75="Alimentation, boissons et tabacs",VLOOKUP($A79,OUTIL!$CH:$CM,E$1,FALSE),IF($A$75="Demi produits",VLOOKUP($A79,OUTIL!$CQ:$CV,E$1,FALSE),IF($A$75="Energie  et  lubrifiants",VLOOKUP($A79,OUTIL!$CY:$DD,E$1,FALSE),IF($A$75="Or industriel",VLOOKUP($A79,OUTIL!$DG:$DL,E$1,FALSE),IF($A$75="Produits bruts d'origine animale et vegetale",VLOOKUP($A79,OUTIL!$DO:$DT,E$1,FALSE),IF($A$75="Produits bruts d'origine minerale",VLOOKUP($A79,OUTIL!$DW:$EB,E$1,FALSE),IF($A$75="Produits finis de consommation",VLOOKUP($A79,OUTIL!$EE:$EJ,E$1,FALSE),IF($A$75="Produits finis d'equipement agricole",VLOOKUP($A79,OUTIL!$EM:$ER,E$1,FALSE),IF($A$75="Produits finis d'equipement industriel",VLOOKUP($A79,OUTIL!$EU:$EZ,E$1,FALSE),"Ahmadovitch")))))))))/1000,0)</f>
        <v>307186</v>
      </c>
      <c r="F79" s="5">
        <f>ROUND(IF($A$75="Alimentation, boissons et tabacs",VLOOKUP($A79,OUTIL!$CH:$CM,F$1,FALSE),IF($A$75="Demi produits",VLOOKUP($A79,OUTIL!$CQ:$CV,F$1,FALSE),IF($A$75="Energie  et  lubrifiants",VLOOKUP($A79,OUTIL!$CY:$DD,F$1,FALSE),IF($A$75="Or industriel",VLOOKUP($A79,OUTIL!$DG:$DL,F$1,FALSE),IF($A$75="Produits bruts d'origine animale et vegetale",VLOOKUP($A79,OUTIL!$DO:$DT,F$1,FALSE),IF($A$75="Produits bruts d'origine minerale",VLOOKUP($A79,OUTIL!$DW:$EB,F$1,FALSE),IF($A$75="Produits finis de consommation",VLOOKUP($A79,OUTIL!$EE:$EJ,F$1,FALSE),IF($A$75="Produits finis d'equipement agricole",VLOOKUP($A79,OUTIL!$EM:$ER,F$1,FALSE),IF($A$75="Produits finis d'equipement industriel",VLOOKUP($A79,OUTIL!$EU:$EZ,F$1,FALSE),"Ahmadovitch")))))))))/1000,0)</f>
        <v>3128265</v>
      </c>
    </row>
    <row r="80" spans="1:6" ht="16.5" x14ac:dyDescent="0.3">
      <c r="A80">
        <v>5</v>
      </c>
      <c r="B80" s="5" t="str">
        <f>IF($A$75="Alimentation, boissons et tabacs",VLOOKUP(VLOOKUP($A80,OUTIL!$CH:$CM,B$1,FALSE),REF!$K:$L,2,FALSE),IF($A$75="Demi produits",VLOOKUP(VLOOKUP($A80,OUTIL!$CQ:$CV,B$1,FALSE),REF!$N:$O,2,FALSE),IF($A$75="Energie  et  lubrifiants",VLOOKUP(VLOOKUP($A80,OUTIL!$CY:$DD,B$1,FALSE),REF!$Z:$AA,2,FALSE),IF($A$75="Or industriel",VLOOKUP(VLOOKUP($A80,OUTIL!$DG:$DL,B$1,FALSE),REF!$AC:$AD,2,FALSE),IF($A$75="Produits bruts d'origine animale et vegetale",VLOOKUP(VLOOKUP($A80,OUTIL!$DO:$DT,B$1,FALSE),REF!$Q:$R,2,FALSE),IF($A$75="Produits bruts d'origine minerale",VLOOKUP(VLOOKUP($A80,OUTIL!$DW:$EB,B$1,FALSE),REF!$AF:$AG,2,FALSE),IF($A$75="Produits finis de consommation",VLOOKUP(VLOOKUP($A80,OUTIL!$EE:$EJ,B$1,FALSE),REF!$T:$U,2,FALSE),IF($A$75="Produits finis d'equipement agricole",VLOOKUP(VLOOKUP($A80,OUTIL!$EM:$ER,B$1,FALSE),REF!$AI:$AJ,2,FALSE),IF($A$75="Produits finis d'equipement industriel",VLOOKUP(VLOOKUP($A80,OUTIL!$EU:$EZ,B$1,FALSE),REF!$W:$X,2,FALSE),"Ahmadovitch")))))))))</f>
        <v>Ammoniac</v>
      </c>
      <c r="C80" s="5">
        <f>ROUND(IF($A$75="Alimentation, boissons et tabacs",VLOOKUP($A80,OUTIL!$CH:$CM,C$1,FALSE),IF($A$75="Demi produits",VLOOKUP($A80,OUTIL!$CQ:$CV,C$1,FALSE),IF($A$75="Energie  et  lubrifiants",VLOOKUP($A80,OUTIL!$CY:$DD,C$1,FALSE),IF($A$75="Or industriel",VLOOKUP($A80,OUTIL!$DG:$DL,C$1,FALSE),IF($A$75="Produits bruts d'origine animale et vegetale",VLOOKUP($A80,OUTIL!$DO:$DT,C$1,FALSE),IF($A$75="Produits bruts d'origine minerale",VLOOKUP($A80,OUTIL!$DW:$EB,C$1,FALSE),IF($A$75="Produits finis de consommation",VLOOKUP($A80,OUTIL!$EE:$EJ,C$1,FALSE),IF($A$75="Produits finis d'equipement agricole",VLOOKUP($A80,OUTIL!$EM:$ER,C$1,FALSE),IF($A$75="Produits finis d'equipement industriel",VLOOKUP($A80,OUTIL!$EU:$EZ,C$1,FALSE),"Ahmadovitch")))))))))/1000,0)</f>
        <v>463233</v>
      </c>
      <c r="D80" s="5">
        <f>ROUND(IF($A$75="Alimentation, boissons et tabacs",VLOOKUP($A80,OUTIL!$CH:$CM,D$1,FALSE),IF($A$75="Demi produits",VLOOKUP($A80,OUTIL!$CQ:$CV,D$1,FALSE),IF($A$75="Energie  et  lubrifiants",VLOOKUP($A80,OUTIL!$CY:$DD,D$1,FALSE),IF($A$75="Or industriel",VLOOKUP($A80,OUTIL!$DG:$DL,D$1,FALSE),IF($A$75="Produits bruts d'origine animale et vegetale",VLOOKUP($A80,OUTIL!$DO:$DT,D$1,FALSE),IF($A$75="Produits bruts d'origine minerale",VLOOKUP($A80,OUTIL!$DW:$EB,D$1,FALSE),IF($A$75="Produits finis de consommation",VLOOKUP($A80,OUTIL!$EE:$EJ,D$1,FALSE),IF($A$75="Produits finis d'equipement agricole",VLOOKUP($A80,OUTIL!$EM:$ER,D$1,FALSE),IF($A$75="Produits finis d'equipement industriel",VLOOKUP($A80,OUTIL!$EU:$EZ,D$1,FALSE),"Ahmadovitch")))))))))/1000,0)</f>
        <v>2605471</v>
      </c>
      <c r="E80" s="5">
        <f>ROUND(IF($A$75="Alimentation, boissons et tabacs",VLOOKUP($A80,OUTIL!$CH:$CM,E$1,FALSE),IF($A$75="Demi produits",VLOOKUP($A80,OUTIL!$CQ:$CV,E$1,FALSE),IF($A$75="Energie  et  lubrifiants",VLOOKUP($A80,OUTIL!$CY:$DD,E$1,FALSE),IF($A$75="Or industriel",VLOOKUP($A80,OUTIL!$DG:$DL,E$1,FALSE),IF($A$75="Produits bruts d'origine animale et vegetale",VLOOKUP($A80,OUTIL!$DO:$DT,E$1,FALSE),IF($A$75="Produits bruts d'origine minerale",VLOOKUP($A80,OUTIL!$DW:$EB,E$1,FALSE),IF($A$75="Produits finis de consommation",VLOOKUP($A80,OUTIL!$EE:$EJ,E$1,FALSE),IF($A$75="Produits finis d'equipement agricole",VLOOKUP($A80,OUTIL!$EM:$ER,E$1,FALSE),IF($A$75="Produits finis d'equipement industriel",VLOOKUP($A80,OUTIL!$EU:$EZ,E$1,FALSE),"Ahmadovitch")))))))))/1000,0)</f>
        <v>560927</v>
      </c>
      <c r="F80" s="5">
        <f>ROUND(IF($A$75="Alimentation, boissons et tabacs",VLOOKUP($A80,OUTIL!$CH:$CM,F$1,FALSE),IF($A$75="Demi produits",VLOOKUP($A80,OUTIL!$CQ:$CV,F$1,FALSE),IF($A$75="Energie  et  lubrifiants",VLOOKUP($A80,OUTIL!$CY:$DD,F$1,FALSE),IF($A$75="Or industriel",VLOOKUP($A80,OUTIL!$DG:$DL,F$1,FALSE),IF($A$75="Produits bruts d'origine animale et vegetale",VLOOKUP($A80,OUTIL!$DO:$DT,F$1,FALSE),IF($A$75="Produits bruts d'origine minerale",VLOOKUP($A80,OUTIL!$DW:$EB,F$1,FALSE),IF($A$75="Produits finis de consommation",VLOOKUP($A80,OUTIL!$EE:$EJ,F$1,FALSE),IF($A$75="Produits finis d'equipement agricole",VLOOKUP($A80,OUTIL!$EM:$ER,F$1,FALSE),IF($A$75="Produits finis d'equipement industriel",VLOOKUP($A80,OUTIL!$EU:$EZ,F$1,FALSE),"Ahmadovitch")))))))))/1000,0)</f>
        <v>2667081</v>
      </c>
    </row>
    <row r="81" spans="1:6" ht="16.5" x14ac:dyDescent="0.3">
      <c r="A81">
        <v>6</v>
      </c>
      <c r="B81" s="5" t="str">
        <f>IF($A$75="Alimentation, boissons et tabacs",VLOOKUP(VLOOKUP($A81,OUTIL!$CH:$CM,B$1,FALSE),REF!$K:$L,2,FALSE),IF($A$75="Demi produits",VLOOKUP(VLOOKUP($A81,OUTIL!$CQ:$CV,B$1,FALSE),REF!$N:$O,2,FALSE),IF($A$75="Energie  et  lubrifiants",VLOOKUP(VLOOKUP($A81,OUTIL!$CY:$DD,B$1,FALSE),REF!$Z:$AA,2,FALSE),IF($A$75="Or industriel",VLOOKUP(VLOOKUP($A81,OUTIL!$DG:$DL,B$1,FALSE),REF!$AC:$AD,2,FALSE),IF($A$75="Produits bruts d'origine animale et vegetale",VLOOKUP(VLOOKUP($A81,OUTIL!$DO:$DT,B$1,FALSE),REF!$Q:$R,2,FALSE),IF($A$75="Produits bruts d'origine minerale",VLOOKUP(VLOOKUP($A81,OUTIL!$DW:$EB,B$1,FALSE),REF!$AF:$AG,2,FALSE),IF($A$75="Produits finis de consommation",VLOOKUP(VLOOKUP($A81,OUTIL!$EE:$EJ,B$1,FALSE),REF!$T:$U,2,FALSE),IF($A$75="Produits finis d'equipement agricole",VLOOKUP(VLOOKUP($A81,OUTIL!$EM:$ER,B$1,FALSE),REF!$AI:$AJ,2,FALSE),IF($A$75="Produits finis d'equipement industriel",VLOOKUP(VLOOKUP($A81,OUTIL!$EU:$EZ,B$1,FALSE),REF!$W:$X,2,FALSE),"Ahmadovitch")))))))))</f>
        <v>Fils et câbles électriques</v>
      </c>
      <c r="C81" s="5">
        <f>ROUND(IF($A$75="Alimentation, boissons et tabacs",VLOOKUP($A81,OUTIL!$CH:$CM,C$1,FALSE),IF($A$75="Demi produits",VLOOKUP($A81,OUTIL!$CQ:$CV,C$1,FALSE),IF($A$75="Energie  et  lubrifiants",VLOOKUP($A81,OUTIL!$CY:$DD,C$1,FALSE),IF($A$75="Or industriel",VLOOKUP($A81,OUTIL!$DG:$DL,C$1,FALSE),IF($A$75="Produits bruts d'origine animale et vegetale",VLOOKUP($A81,OUTIL!$DO:$DT,C$1,FALSE),IF($A$75="Produits bruts d'origine minerale",VLOOKUP($A81,OUTIL!$DW:$EB,C$1,FALSE),IF($A$75="Produits finis de consommation",VLOOKUP($A81,OUTIL!$EE:$EJ,C$1,FALSE),IF($A$75="Produits finis d'equipement agricole",VLOOKUP($A81,OUTIL!$EM:$ER,C$1,FALSE),IF($A$75="Produits finis d'equipement industriel",VLOOKUP($A81,OUTIL!$EU:$EZ,C$1,FALSE),"Ahmadovitch")))))))))/1000,0)</f>
        <v>27506</v>
      </c>
      <c r="D81" s="5">
        <f>ROUND(IF($A$75="Alimentation, boissons et tabacs",VLOOKUP($A81,OUTIL!$CH:$CM,D$1,FALSE),IF($A$75="Demi produits",VLOOKUP($A81,OUTIL!$CQ:$CV,D$1,FALSE),IF($A$75="Energie  et  lubrifiants",VLOOKUP($A81,OUTIL!$CY:$DD,D$1,FALSE),IF($A$75="Or industriel",VLOOKUP($A81,OUTIL!$DG:$DL,D$1,FALSE),IF($A$75="Produits bruts d'origine animale et vegetale",VLOOKUP($A81,OUTIL!$DO:$DT,D$1,FALSE),IF($A$75="Produits bruts d'origine minerale",VLOOKUP($A81,OUTIL!$DW:$EB,D$1,FALSE),IF($A$75="Produits finis de consommation",VLOOKUP($A81,OUTIL!$EE:$EJ,D$1,FALSE),IF($A$75="Produits finis d'equipement agricole",VLOOKUP($A81,OUTIL!$EM:$ER,D$1,FALSE),IF($A$75="Produits finis d'equipement industriel",VLOOKUP($A81,OUTIL!$EU:$EZ,D$1,FALSE),"Ahmadovitch")))))))))/1000,0)</f>
        <v>2484277</v>
      </c>
      <c r="E81" s="5">
        <f>ROUND(IF($A$75="Alimentation, boissons et tabacs",VLOOKUP($A81,OUTIL!$CH:$CM,E$1,FALSE),IF($A$75="Demi produits",VLOOKUP($A81,OUTIL!$CQ:$CV,E$1,FALSE),IF($A$75="Energie  et  lubrifiants",VLOOKUP($A81,OUTIL!$CY:$DD,E$1,FALSE),IF($A$75="Or industriel",VLOOKUP($A81,OUTIL!$DG:$DL,E$1,FALSE),IF($A$75="Produits bruts d'origine animale et vegetale",VLOOKUP($A81,OUTIL!$DO:$DT,E$1,FALSE),IF($A$75="Produits bruts d'origine minerale",VLOOKUP($A81,OUTIL!$DW:$EB,E$1,FALSE),IF($A$75="Produits finis de consommation",VLOOKUP($A81,OUTIL!$EE:$EJ,E$1,FALSE),IF($A$75="Produits finis d'equipement agricole",VLOOKUP($A81,OUTIL!$EM:$ER,E$1,FALSE),IF($A$75="Produits finis d'equipement industriel",VLOOKUP($A81,OUTIL!$EU:$EZ,E$1,FALSE),"Ahmadovitch")))))))))/1000,0)</f>
        <v>23217</v>
      </c>
      <c r="F81" s="5">
        <f>ROUND(IF($A$75="Alimentation, boissons et tabacs",VLOOKUP($A81,OUTIL!$CH:$CM,F$1,FALSE),IF($A$75="Demi produits",VLOOKUP($A81,OUTIL!$CQ:$CV,F$1,FALSE),IF($A$75="Energie  et  lubrifiants",VLOOKUP($A81,OUTIL!$CY:$DD,F$1,FALSE),IF($A$75="Or industriel",VLOOKUP($A81,OUTIL!$DG:$DL,F$1,FALSE),IF($A$75="Produits bruts d'origine animale et vegetale",VLOOKUP($A81,OUTIL!$DO:$DT,F$1,FALSE),IF($A$75="Produits bruts d'origine minerale",VLOOKUP($A81,OUTIL!$DW:$EB,F$1,FALSE),IF($A$75="Produits finis de consommation",VLOOKUP($A81,OUTIL!$EE:$EJ,F$1,FALSE),IF($A$75="Produits finis d'equipement agricole",VLOOKUP($A81,OUTIL!$EM:$ER,F$1,FALSE),IF($A$75="Produits finis d'equipement industriel",VLOOKUP($A81,OUTIL!$EU:$EZ,F$1,FALSE),"Ahmadovitch")))))))))/1000,0)</f>
        <v>1964026</v>
      </c>
    </row>
    <row r="82" spans="1:6" ht="16.5" x14ac:dyDescent="0.3">
      <c r="A82">
        <v>7</v>
      </c>
      <c r="B82" s="5" t="str">
        <f>IF($A$75="Alimentation, boissons et tabacs",VLOOKUP(VLOOKUP($A82,OUTIL!$CH:$CM,B$1,FALSE),REF!$K:$L,2,FALSE),IF($A$75="Demi produits",VLOOKUP(VLOOKUP($A82,OUTIL!$CQ:$CV,B$1,FALSE),REF!$N:$O,2,FALSE),IF($A$75="Energie  et  lubrifiants",VLOOKUP(VLOOKUP($A82,OUTIL!$CY:$DD,B$1,FALSE),REF!$Z:$AA,2,FALSE),IF($A$75="Or industriel",VLOOKUP(VLOOKUP($A82,OUTIL!$DG:$DL,B$1,FALSE),REF!$AC:$AD,2,FALSE),IF($A$75="Produits bruts d'origine animale et vegetale",VLOOKUP(VLOOKUP($A82,OUTIL!$DO:$DT,B$1,FALSE),REF!$Q:$R,2,FALSE),IF($A$75="Produits bruts d'origine minerale",VLOOKUP(VLOOKUP($A82,OUTIL!$DW:$EB,B$1,FALSE),REF!$AF:$AG,2,FALSE),IF($A$75="Produits finis de consommation",VLOOKUP(VLOOKUP($A82,OUTIL!$EE:$EJ,B$1,FALSE),REF!$T:$U,2,FALSE),IF($A$75="Produits finis d'equipement agricole",VLOOKUP(VLOOKUP($A82,OUTIL!$EM:$ER,B$1,FALSE),REF!$AI:$AJ,2,FALSE),IF($A$75="Produits finis d'equipement industriel",VLOOKUP(VLOOKUP($A82,OUTIL!$EU:$EZ,B$1,FALSE),REF!$W:$X,2,FALSE),"Ahmadovitch")))))))))</f>
        <v>Accessoires de tuyauterie et construction métallique</v>
      </c>
      <c r="C82" s="5">
        <f>ROUND(IF($A$75="Alimentation, boissons et tabacs",VLOOKUP($A82,OUTIL!$CH:$CM,C$1,FALSE),IF($A$75="Demi produits",VLOOKUP($A82,OUTIL!$CQ:$CV,C$1,FALSE),IF($A$75="Energie  et  lubrifiants",VLOOKUP($A82,OUTIL!$CY:$DD,C$1,FALSE),IF($A$75="Or industriel",VLOOKUP($A82,OUTIL!$DG:$DL,C$1,FALSE),IF($A$75="Produits bruts d'origine animale et vegetale",VLOOKUP($A82,OUTIL!$DO:$DT,C$1,FALSE),IF($A$75="Produits bruts d'origine minerale",VLOOKUP($A82,OUTIL!$DW:$EB,C$1,FALSE),IF($A$75="Produits finis de consommation",VLOOKUP($A82,OUTIL!$EE:$EJ,C$1,FALSE),IF($A$75="Produits finis d'equipement agricole",VLOOKUP($A82,OUTIL!$EM:$ER,C$1,FALSE),IF($A$75="Produits finis d'equipement industriel",VLOOKUP($A82,OUTIL!$EU:$EZ,C$1,FALSE),"Ahmadovitch")))))))))/1000,0)</f>
        <v>104027</v>
      </c>
      <c r="D82" s="5">
        <f>ROUND(IF($A$75="Alimentation, boissons et tabacs",VLOOKUP($A82,OUTIL!$CH:$CM,D$1,FALSE),IF($A$75="Demi produits",VLOOKUP($A82,OUTIL!$CQ:$CV,D$1,FALSE),IF($A$75="Energie  et  lubrifiants",VLOOKUP($A82,OUTIL!$CY:$DD,D$1,FALSE),IF($A$75="Or industriel",VLOOKUP($A82,OUTIL!$DG:$DL,D$1,FALSE),IF($A$75="Produits bruts d'origine animale et vegetale",VLOOKUP($A82,OUTIL!$DO:$DT,D$1,FALSE),IF($A$75="Produits bruts d'origine minerale",VLOOKUP($A82,OUTIL!$DW:$EB,D$1,FALSE),IF($A$75="Produits finis de consommation",VLOOKUP($A82,OUTIL!$EE:$EJ,D$1,FALSE),IF($A$75="Produits finis d'equipement agricole",VLOOKUP($A82,OUTIL!$EM:$ER,D$1,FALSE),IF($A$75="Produits finis d'equipement industriel",VLOOKUP($A82,OUTIL!$EU:$EZ,D$1,FALSE),"Ahmadovitch")))))))))/1000,0)</f>
        <v>2288337</v>
      </c>
      <c r="E82" s="5">
        <f>ROUND(IF($A$75="Alimentation, boissons et tabacs",VLOOKUP($A82,OUTIL!$CH:$CM,E$1,FALSE),IF($A$75="Demi produits",VLOOKUP($A82,OUTIL!$CQ:$CV,E$1,FALSE),IF($A$75="Energie  et  lubrifiants",VLOOKUP($A82,OUTIL!$CY:$DD,E$1,FALSE),IF($A$75="Or industriel",VLOOKUP($A82,OUTIL!$DG:$DL,E$1,FALSE),IF($A$75="Produits bruts d'origine animale et vegetale",VLOOKUP($A82,OUTIL!$DO:$DT,E$1,FALSE),IF($A$75="Produits bruts d'origine minerale",VLOOKUP($A82,OUTIL!$DW:$EB,E$1,FALSE),IF($A$75="Produits finis de consommation",VLOOKUP($A82,OUTIL!$EE:$EJ,E$1,FALSE),IF($A$75="Produits finis d'equipement agricole",VLOOKUP($A82,OUTIL!$EM:$ER,E$1,FALSE),IF($A$75="Produits finis d'equipement industriel",VLOOKUP($A82,OUTIL!$EU:$EZ,E$1,FALSE),"Ahmadovitch")))))))))/1000,0)</f>
        <v>52975</v>
      </c>
      <c r="F82" s="5">
        <f>ROUND(IF($A$75="Alimentation, boissons et tabacs",VLOOKUP($A82,OUTIL!$CH:$CM,F$1,FALSE),IF($A$75="Demi produits",VLOOKUP($A82,OUTIL!$CQ:$CV,F$1,FALSE),IF($A$75="Energie  et  lubrifiants",VLOOKUP($A82,OUTIL!$CY:$DD,F$1,FALSE),IF($A$75="Or industriel",VLOOKUP($A82,OUTIL!$DG:$DL,F$1,FALSE),IF($A$75="Produits bruts d'origine animale et vegetale",VLOOKUP($A82,OUTIL!$DO:$DT,F$1,FALSE),IF($A$75="Produits bruts d'origine minerale",VLOOKUP($A82,OUTIL!$DW:$EB,F$1,FALSE),IF($A$75="Produits finis de consommation",VLOOKUP($A82,OUTIL!$EE:$EJ,F$1,FALSE),IF($A$75="Produits finis d'equipement agricole",VLOOKUP($A82,OUTIL!$EM:$ER,F$1,FALSE),IF($A$75="Produits finis d'equipement industriel",VLOOKUP($A82,OUTIL!$EU:$EZ,F$1,FALSE),"Ahmadovitch")))))))))/1000,0)</f>
        <v>1568463</v>
      </c>
    </row>
    <row r="83" spans="1:6" ht="16.5" x14ac:dyDescent="0.3">
      <c r="A83">
        <v>8</v>
      </c>
      <c r="B83" s="5" t="str">
        <f>IF($A$75="Alimentation, boissons et tabacs",VLOOKUP(VLOOKUP($A83,OUTIL!$CH:$CM,B$1,FALSE),REF!$K:$L,2,FALSE),IF($A$75="Demi produits",VLOOKUP(VLOOKUP($A83,OUTIL!$CQ:$CV,B$1,FALSE),REF!$N:$O,2,FALSE),IF($A$75="Energie  et  lubrifiants",VLOOKUP(VLOOKUP($A83,OUTIL!$CY:$DD,B$1,FALSE),REF!$Z:$AA,2,FALSE),IF($A$75="Or industriel",VLOOKUP(VLOOKUP($A83,OUTIL!$DG:$DL,B$1,FALSE),REF!$AC:$AD,2,FALSE),IF($A$75="Produits bruts d'origine animale et vegetale",VLOOKUP(VLOOKUP($A83,OUTIL!$DO:$DT,B$1,FALSE),REF!$Q:$R,2,FALSE),IF($A$75="Produits bruts d'origine minerale",VLOOKUP(VLOOKUP($A83,OUTIL!$DW:$EB,B$1,FALSE),REF!$AF:$AG,2,FALSE),IF($A$75="Produits finis de consommation",VLOOKUP(VLOOKUP($A83,OUTIL!$EE:$EJ,B$1,FALSE),REF!$T:$U,2,FALSE),IF($A$75="Produits finis d'equipement agricole",VLOOKUP(VLOOKUP($A83,OUTIL!$EM:$ER,B$1,FALSE),REF!$AI:$AJ,2,FALSE),IF($A$75="Produits finis d'equipement industriel",VLOOKUP(VLOOKUP($A83,OUTIL!$EU:$EZ,B$1,FALSE),REF!$W:$X,2,FALSE),"Ahmadovitch")))))))))</f>
        <v>Bois préparés et ouvrages en bois</v>
      </c>
      <c r="C83" s="5">
        <f>ROUND(IF($A$75="Alimentation, boissons et tabacs",VLOOKUP($A83,OUTIL!$CH:$CM,C$1,FALSE),IF($A$75="Demi produits",VLOOKUP($A83,OUTIL!$CQ:$CV,C$1,FALSE),IF($A$75="Energie  et  lubrifiants",VLOOKUP($A83,OUTIL!$CY:$DD,C$1,FALSE),IF($A$75="Or industriel",VLOOKUP($A83,OUTIL!$DG:$DL,C$1,FALSE),IF($A$75="Produits bruts d'origine animale et vegetale",VLOOKUP($A83,OUTIL!$DO:$DT,C$1,FALSE),IF($A$75="Produits bruts d'origine minerale",VLOOKUP($A83,OUTIL!$DW:$EB,C$1,FALSE),IF($A$75="Produits finis de consommation",VLOOKUP($A83,OUTIL!$EE:$EJ,C$1,FALSE),IF($A$75="Produits finis d'equipement agricole",VLOOKUP($A83,OUTIL!$EM:$ER,C$1,FALSE),IF($A$75="Produits finis d'equipement industriel",VLOOKUP($A83,OUTIL!$EU:$EZ,C$1,FALSE),"Ahmadovitch")))))))))/1000,0)</f>
        <v>195172</v>
      </c>
      <c r="D83" s="5">
        <f>ROUND(IF($A$75="Alimentation, boissons et tabacs",VLOOKUP($A83,OUTIL!$CH:$CM,D$1,FALSE),IF($A$75="Demi produits",VLOOKUP($A83,OUTIL!$CQ:$CV,D$1,FALSE),IF($A$75="Energie  et  lubrifiants",VLOOKUP($A83,OUTIL!$CY:$DD,D$1,FALSE),IF($A$75="Or industriel",VLOOKUP($A83,OUTIL!$DG:$DL,D$1,FALSE),IF($A$75="Produits bruts d'origine animale et vegetale",VLOOKUP($A83,OUTIL!$DO:$DT,D$1,FALSE),IF($A$75="Produits bruts d'origine minerale",VLOOKUP($A83,OUTIL!$DW:$EB,D$1,FALSE),IF($A$75="Produits finis de consommation",VLOOKUP($A83,OUTIL!$EE:$EJ,D$1,FALSE),IF($A$75="Produits finis d'equipement agricole",VLOOKUP($A83,OUTIL!$EM:$ER,D$1,FALSE),IF($A$75="Produits finis d'equipement industriel",VLOOKUP($A83,OUTIL!$EU:$EZ,D$1,FALSE),"Ahmadovitch")))))))))/1000,0)</f>
        <v>1450280</v>
      </c>
      <c r="E83" s="5">
        <f>ROUND(IF($A$75="Alimentation, boissons et tabacs",VLOOKUP($A83,OUTIL!$CH:$CM,E$1,FALSE),IF($A$75="Demi produits",VLOOKUP($A83,OUTIL!$CQ:$CV,E$1,FALSE),IF($A$75="Energie  et  lubrifiants",VLOOKUP($A83,OUTIL!$CY:$DD,E$1,FALSE),IF($A$75="Or industriel",VLOOKUP($A83,OUTIL!$DG:$DL,E$1,FALSE),IF($A$75="Produits bruts d'origine animale et vegetale",VLOOKUP($A83,OUTIL!$DO:$DT,E$1,FALSE),IF($A$75="Produits bruts d'origine minerale",VLOOKUP($A83,OUTIL!$DW:$EB,E$1,FALSE),IF($A$75="Produits finis de consommation",VLOOKUP($A83,OUTIL!$EE:$EJ,E$1,FALSE),IF($A$75="Produits finis d'equipement agricole",VLOOKUP($A83,OUTIL!$EM:$ER,E$1,FALSE),IF($A$75="Produits finis d'equipement industriel",VLOOKUP($A83,OUTIL!$EU:$EZ,E$1,FALSE),"Ahmadovitch")))))))))/1000,0)</f>
        <v>214649</v>
      </c>
      <c r="F83" s="5">
        <f>ROUND(IF($A$75="Alimentation, boissons et tabacs",VLOOKUP($A83,OUTIL!$CH:$CM,F$1,FALSE),IF($A$75="Demi produits",VLOOKUP($A83,OUTIL!$CQ:$CV,F$1,FALSE),IF($A$75="Energie  et  lubrifiants",VLOOKUP($A83,OUTIL!$CY:$DD,F$1,FALSE),IF($A$75="Or industriel",VLOOKUP($A83,OUTIL!$DG:$DL,F$1,FALSE),IF($A$75="Produits bruts d'origine animale et vegetale",VLOOKUP($A83,OUTIL!$DO:$DT,F$1,FALSE),IF($A$75="Produits bruts d'origine minerale",VLOOKUP($A83,OUTIL!$DW:$EB,F$1,FALSE),IF($A$75="Produits finis de consommation",VLOOKUP($A83,OUTIL!$EE:$EJ,F$1,FALSE),IF($A$75="Produits finis d'equipement agricole",VLOOKUP($A83,OUTIL!$EM:$ER,F$1,FALSE),IF($A$75="Produits finis d'equipement industriel",VLOOKUP($A83,OUTIL!$EU:$EZ,F$1,FALSE),"Ahmadovitch")))))))))/1000,0)</f>
        <v>1551502</v>
      </c>
    </row>
    <row r="84" spans="1:6" ht="16.5" x14ac:dyDescent="0.3">
      <c r="A84">
        <v>9</v>
      </c>
      <c r="B84" s="5" t="str">
        <f>IF($A$75="Alimentation, boissons et tabacs",VLOOKUP(VLOOKUP($A84,OUTIL!$CH:$CM,B$1,FALSE),REF!$K:$L,2,FALSE),IF($A$75="Demi produits",VLOOKUP(VLOOKUP($A84,OUTIL!$CQ:$CV,B$1,FALSE),REF!$N:$O,2,FALSE),IF($A$75="Energie  et  lubrifiants",VLOOKUP(VLOOKUP($A84,OUTIL!$CY:$DD,B$1,FALSE),REF!$Z:$AA,2,FALSE),IF($A$75="Or industriel",VLOOKUP(VLOOKUP($A84,OUTIL!$DG:$DL,B$1,FALSE),REF!$AC:$AD,2,FALSE),IF($A$75="Produits bruts d'origine animale et vegetale",VLOOKUP(VLOOKUP($A84,OUTIL!$DO:$DT,B$1,FALSE),REF!$Q:$R,2,FALSE),IF($A$75="Produits bruts d'origine minerale",VLOOKUP(VLOOKUP($A84,OUTIL!$DW:$EB,B$1,FALSE),REF!$AF:$AG,2,FALSE),IF($A$75="Produits finis de consommation",VLOOKUP(VLOOKUP($A84,OUTIL!$EE:$EJ,B$1,FALSE),REF!$T:$U,2,FALSE),IF($A$75="Produits finis d'equipement agricole",VLOOKUP(VLOOKUP($A84,OUTIL!$EM:$ER,B$1,FALSE),REF!$AI:$AJ,2,FALSE),IF($A$75="Produits finis d'equipement industriel",VLOOKUP(VLOOKUP($A84,OUTIL!$EU:$EZ,B$1,FALSE),REF!$W:$X,2,FALSE),"Ahmadovitch")))))))))</f>
        <v>Aluminium brut, déchets et poudres d'aluminium</v>
      </c>
      <c r="C84" s="5">
        <f>ROUND(IF($A$75="Alimentation, boissons et tabacs",VLOOKUP($A84,OUTIL!$CH:$CM,C$1,FALSE),IF($A$75="Demi produits",VLOOKUP($A84,OUTIL!$CQ:$CV,C$1,FALSE),IF($A$75="Energie  et  lubrifiants",VLOOKUP($A84,OUTIL!$CY:$DD,C$1,FALSE),IF($A$75="Or industriel",VLOOKUP($A84,OUTIL!$DG:$DL,C$1,FALSE),IF($A$75="Produits bruts d'origine animale et vegetale",VLOOKUP($A84,OUTIL!$DO:$DT,C$1,FALSE),IF($A$75="Produits bruts d'origine minerale",VLOOKUP($A84,OUTIL!$DW:$EB,C$1,FALSE),IF($A$75="Produits finis de consommation",VLOOKUP($A84,OUTIL!$EE:$EJ,C$1,FALSE),IF($A$75="Produits finis d'equipement agricole",VLOOKUP($A84,OUTIL!$EM:$ER,C$1,FALSE),IF($A$75="Produits finis d'equipement industriel",VLOOKUP($A84,OUTIL!$EU:$EZ,C$1,FALSE),"Ahmadovitch")))))))))/1000,0)</f>
        <v>46624</v>
      </c>
      <c r="D84" s="5">
        <f>ROUND(IF($A$75="Alimentation, boissons et tabacs",VLOOKUP($A84,OUTIL!$CH:$CM,D$1,FALSE),IF($A$75="Demi produits",VLOOKUP($A84,OUTIL!$CQ:$CV,D$1,FALSE),IF($A$75="Energie  et  lubrifiants",VLOOKUP($A84,OUTIL!$CY:$DD,D$1,FALSE),IF($A$75="Or industriel",VLOOKUP($A84,OUTIL!$DG:$DL,D$1,FALSE),IF($A$75="Produits bruts d'origine animale et vegetale",VLOOKUP($A84,OUTIL!$DO:$DT,D$1,FALSE),IF($A$75="Produits bruts d'origine minerale",VLOOKUP($A84,OUTIL!$DW:$EB,D$1,FALSE),IF($A$75="Produits finis de consommation",VLOOKUP($A84,OUTIL!$EE:$EJ,D$1,FALSE),IF($A$75="Produits finis d'equipement agricole",VLOOKUP($A84,OUTIL!$EM:$ER,D$1,FALSE),IF($A$75="Produits finis d'equipement industriel",VLOOKUP($A84,OUTIL!$EU:$EZ,D$1,FALSE),"Ahmadovitch")))))))))/1000,0)</f>
        <v>1450127</v>
      </c>
      <c r="E84" s="5">
        <f>ROUND(IF($A$75="Alimentation, boissons et tabacs",VLOOKUP($A84,OUTIL!$CH:$CM,E$1,FALSE),IF($A$75="Demi produits",VLOOKUP($A84,OUTIL!$CQ:$CV,E$1,FALSE),IF($A$75="Energie  et  lubrifiants",VLOOKUP($A84,OUTIL!$CY:$DD,E$1,FALSE),IF($A$75="Or industriel",VLOOKUP($A84,OUTIL!$DG:$DL,E$1,FALSE),IF($A$75="Produits bruts d'origine animale et vegetale",VLOOKUP($A84,OUTIL!$DO:$DT,E$1,FALSE),IF($A$75="Produits bruts d'origine minerale",VLOOKUP($A84,OUTIL!$DW:$EB,E$1,FALSE),IF($A$75="Produits finis de consommation",VLOOKUP($A84,OUTIL!$EE:$EJ,E$1,FALSE),IF($A$75="Produits finis d'equipement agricole",VLOOKUP($A84,OUTIL!$EM:$ER,E$1,FALSE),IF($A$75="Produits finis d'equipement industriel",VLOOKUP($A84,OUTIL!$EU:$EZ,E$1,FALSE),"Ahmadovitch")))))))))/1000,0)</f>
        <v>53799</v>
      </c>
      <c r="F84" s="5">
        <f>ROUND(IF($A$75="Alimentation, boissons et tabacs",VLOOKUP($A84,OUTIL!$CH:$CM,F$1,FALSE),IF($A$75="Demi produits",VLOOKUP($A84,OUTIL!$CQ:$CV,F$1,FALSE),IF($A$75="Energie  et  lubrifiants",VLOOKUP($A84,OUTIL!$CY:$DD,F$1,FALSE),IF($A$75="Or industriel",VLOOKUP($A84,OUTIL!$DG:$DL,F$1,FALSE),IF($A$75="Produits bruts d'origine animale et vegetale",VLOOKUP($A84,OUTIL!$DO:$DT,F$1,FALSE),IF($A$75="Produits bruts d'origine minerale",VLOOKUP($A84,OUTIL!$DW:$EB,F$1,FALSE),IF($A$75="Produits finis de consommation",VLOOKUP($A84,OUTIL!$EE:$EJ,F$1,FALSE),IF($A$75="Produits finis d'equipement agricole",VLOOKUP($A84,OUTIL!$EM:$ER,F$1,FALSE),IF($A$75="Produits finis d'equipement industriel",VLOOKUP($A84,OUTIL!$EU:$EZ,F$1,FALSE),"Ahmadovitch")))))))))/1000,0)</f>
        <v>1540982</v>
      </c>
    </row>
    <row r="85" spans="1:6" ht="16.5" x14ac:dyDescent="0.3">
      <c r="A85">
        <v>10</v>
      </c>
      <c r="B85" s="5" t="str">
        <f>IF($A$75="Alimentation, boissons et tabacs",VLOOKUP(VLOOKUP($A85,OUTIL!$CH:$CM,B$1,FALSE),REF!$K:$L,2,FALSE),IF($A$75="Demi produits",VLOOKUP(VLOOKUP($A85,OUTIL!$CQ:$CV,B$1,FALSE),REF!$N:$O,2,FALSE),IF($A$75="Energie  et  lubrifiants",VLOOKUP(VLOOKUP($A85,OUTIL!$CY:$DD,B$1,FALSE),REF!$Z:$AA,2,FALSE),IF($A$75="Or industriel",VLOOKUP(VLOOKUP($A85,OUTIL!$DG:$DL,B$1,FALSE),REF!$AC:$AD,2,FALSE),IF($A$75="Produits bruts d'origine animale et vegetale",VLOOKUP(VLOOKUP($A85,OUTIL!$DO:$DT,B$1,FALSE),REF!$Q:$R,2,FALSE),IF($A$75="Produits bruts d'origine minerale",VLOOKUP(VLOOKUP($A85,OUTIL!$DW:$EB,B$1,FALSE),REF!$AF:$AG,2,FALSE),IF($A$75="Produits finis de consommation",VLOOKUP(VLOOKUP($A85,OUTIL!$EE:$EJ,B$1,FALSE),REF!$T:$U,2,FALSE),IF($A$75="Produits finis d'equipement agricole",VLOOKUP(VLOOKUP($A85,OUTIL!$EM:$ER,B$1,FALSE),REF!$AI:$AJ,2,FALSE),IF($A$75="Produits finis d'equipement industriel",VLOOKUP(VLOOKUP($A85,OUTIL!$EU:$EZ,B$1,FALSE),REF!$W:$X,2,FALSE),"Ahmadovitch")))))))))</f>
        <v>Engrais naturels et chimiques</v>
      </c>
      <c r="C85" s="5">
        <f>ROUND(IF($A$75="Alimentation, boissons et tabacs",VLOOKUP($A85,OUTIL!$CH:$CM,C$1,FALSE),IF($A$75="Demi produits",VLOOKUP($A85,OUTIL!$CQ:$CV,C$1,FALSE),IF($A$75="Energie  et  lubrifiants",VLOOKUP($A85,OUTIL!$CY:$DD,C$1,FALSE),IF($A$75="Or industriel",VLOOKUP($A85,OUTIL!$DG:$DL,C$1,FALSE),IF($A$75="Produits bruts d'origine animale et vegetale",VLOOKUP($A85,OUTIL!$DO:$DT,C$1,FALSE),IF($A$75="Produits bruts d'origine minerale",VLOOKUP($A85,OUTIL!$DW:$EB,C$1,FALSE),IF($A$75="Produits finis de consommation",VLOOKUP($A85,OUTIL!$EE:$EJ,C$1,FALSE),IF($A$75="Produits finis d'equipement agricole",VLOOKUP($A85,OUTIL!$EM:$ER,C$1,FALSE),IF($A$75="Produits finis d'equipement industriel",VLOOKUP($A85,OUTIL!$EU:$EZ,C$1,FALSE),"Ahmadovitch")))))))))/1000,0)</f>
        <v>340952</v>
      </c>
      <c r="D85" s="5">
        <f>ROUND(IF($A$75="Alimentation, boissons et tabacs",VLOOKUP($A85,OUTIL!$CH:$CM,D$1,FALSE),IF($A$75="Demi produits",VLOOKUP($A85,OUTIL!$CQ:$CV,D$1,FALSE),IF($A$75="Energie  et  lubrifiants",VLOOKUP($A85,OUTIL!$CY:$DD,D$1,FALSE),IF($A$75="Or industriel",VLOOKUP($A85,OUTIL!$DG:$DL,D$1,FALSE),IF($A$75="Produits bruts d'origine animale et vegetale",VLOOKUP($A85,OUTIL!$DO:$DT,D$1,FALSE),IF($A$75="Produits bruts d'origine minerale",VLOOKUP($A85,OUTIL!$DW:$EB,D$1,FALSE),IF($A$75="Produits finis de consommation",VLOOKUP($A85,OUTIL!$EE:$EJ,D$1,FALSE),IF($A$75="Produits finis d'equipement agricole",VLOOKUP($A85,OUTIL!$EM:$ER,D$1,FALSE),IF($A$75="Produits finis d'equipement industriel",VLOOKUP($A85,OUTIL!$EU:$EZ,D$1,FALSE),"Ahmadovitch")))))))))/1000,0)</f>
        <v>1416963</v>
      </c>
      <c r="E85" s="5">
        <f>ROUND(IF($A$75="Alimentation, boissons et tabacs",VLOOKUP($A85,OUTIL!$CH:$CM,E$1,FALSE),IF($A$75="Demi produits",VLOOKUP($A85,OUTIL!$CQ:$CV,E$1,FALSE),IF($A$75="Energie  et  lubrifiants",VLOOKUP($A85,OUTIL!$CY:$DD,E$1,FALSE),IF($A$75="Or industriel",VLOOKUP($A85,OUTIL!$DG:$DL,E$1,FALSE),IF($A$75="Produits bruts d'origine animale et vegetale",VLOOKUP($A85,OUTIL!$DO:$DT,E$1,FALSE),IF($A$75="Produits bruts d'origine minerale",VLOOKUP($A85,OUTIL!$DW:$EB,E$1,FALSE),IF($A$75="Produits finis de consommation",VLOOKUP($A85,OUTIL!$EE:$EJ,E$1,FALSE),IF($A$75="Produits finis d'equipement agricole",VLOOKUP($A85,OUTIL!$EM:$ER,E$1,FALSE),IF($A$75="Produits finis d'equipement industriel",VLOOKUP($A85,OUTIL!$EU:$EZ,E$1,FALSE),"Ahmadovitch")))))))))/1000,0)</f>
        <v>206830</v>
      </c>
      <c r="F85" s="5">
        <f>ROUND(IF($A$75="Alimentation, boissons et tabacs",VLOOKUP($A85,OUTIL!$CH:$CM,F$1,FALSE),IF($A$75="Demi produits",VLOOKUP($A85,OUTIL!$CQ:$CV,F$1,FALSE),IF($A$75="Energie  et  lubrifiants",VLOOKUP($A85,OUTIL!$CY:$DD,F$1,FALSE),IF($A$75="Or industriel",VLOOKUP($A85,OUTIL!$DG:$DL,F$1,FALSE),IF($A$75="Produits bruts d'origine animale et vegetale",VLOOKUP($A85,OUTIL!$DO:$DT,F$1,FALSE),IF($A$75="Produits bruts d'origine minerale",VLOOKUP($A85,OUTIL!$DW:$EB,F$1,FALSE),IF($A$75="Produits finis de consommation",VLOOKUP($A85,OUTIL!$EE:$EJ,F$1,FALSE),IF($A$75="Produits finis d'equipement agricole",VLOOKUP($A85,OUTIL!$EM:$ER,F$1,FALSE),IF($A$75="Produits finis d'equipement industriel",VLOOKUP($A85,OUTIL!$EU:$EZ,F$1,FALSE),"Ahmadovitch")))))))))/1000,0)</f>
        <v>885513</v>
      </c>
    </row>
    <row r="86" spans="1:6" ht="16.5" x14ac:dyDescent="0.3">
      <c r="A86">
        <v>11</v>
      </c>
      <c r="B86" s="5" t="str">
        <f>IF($A$75="Alimentation, boissons et tabacs",VLOOKUP(VLOOKUP($A86,OUTIL!$CH:$CM,B$1,FALSE),REF!$K:$L,2,FALSE),IF($A$75="Demi produits",VLOOKUP(VLOOKUP($A86,OUTIL!$CQ:$CV,B$1,FALSE),REF!$N:$O,2,FALSE),IF($A$75="Energie  et  lubrifiants",VLOOKUP(VLOOKUP($A86,OUTIL!$CY:$DD,B$1,FALSE),REF!$Z:$AA,2,FALSE),IF($A$75="Or industriel",VLOOKUP(VLOOKUP($A86,OUTIL!$DG:$DL,B$1,FALSE),REF!$AC:$AD,2,FALSE),IF($A$75="Produits bruts d'origine animale et vegetale",VLOOKUP(VLOOKUP($A86,OUTIL!$DO:$DT,B$1,FALSE),REF!$Q:$R,2,FALSE),IF($A$75="Produits bruts d'origine minerale",VLOOKUP(VLOOKUP($A86,OUTIL!$DW:$EB,B$1,FALSE),REF!$AF:$AG,2,FALSE),IF($A$75="Produits finis de consommation",VLOOKUP(VLOOKUP($A86,OUTIL!$EE:$EJ,B$1,FALSE),REF!$T:$U,2,FALSE),IF($A$75="Produits finis d'equipement agricole",VLOOKUP(VLOOKUP($A86,OUTIL!$EM:$ER,B$1,FALSE),REF!$AI:$AJ,2,FALSE),IF($A$75="Produits finis d'equipement industriel",VLOOKUP(VLOOKUP($A86,OUTIL!$EU:$EZ,B$1,FALSE),REF!$W:$X,2,FALSE),"Ahmadovitch")))))))))</f>
        <v>Produits laminés plats, en fer ou en aciers non alliés</v>
      </c>
      <c r="C86" s="5">
        <f>ROUND(IF($A$75="Alimentation, boissons et tabacs",VLOOKUP($A86,OUTIL!$CH:$CM,C$1,FALSE),IF($A$75="Demi produits",VLOOKUP($A86,OUTIL!$CQ:$CV,C$1,FALSE),IF($A$75="Energie  et  lubrifiants",VLOOKUP($A86,OUTIL!$CY:$DD,C$1,FALSE),IF($A$75="Or industriel",VLOOKUP($A86,OUTIL!$DG:$DL,C$1,FALSE),IF($A$75="Produits bruts d'origine animale et vegetale",VLOOKUP($A86,OUTIL!$DO:$DT,C$1,FALSE),IF($A$75="Produits bruts d'origine minerale",VLOOKUP($A86,OUTIL!$DW:$EB,C$1,FALSE),IF($A$75="Produits finis de consommation",VLOOKUP($A86,OUTIL!$EE:$EJ,C$1,FALSE),IF($A$75="Produits finis d'equipement agricole",VLOOKUP($A86,OUTIL!$EM:$ER,C$1,FALSE),IF($A$75="Produits finis d'equipement industriel",VLOOKUP($A86,OUTIL!$EU:$EZ,C$1,FALSE),"Ahmadovitch")))))))))/1000,0)</f>
        <v>140903</v>
      </c>
      <c r="D86" s="5">
        <f>ROUND(IF($A$75="Alimentation, boissons et tabacs",VLOOKUP($A86,OUTIL!$CH:$CM,D$1,FALSE),IF($A$75="Demi produits",VLOOKUP($A86,OUTIL!$CQ:$CV,D$1,FALSE),IF($A$75="Energie  et  lubrifiants",VLOOKUP($A86,OUTIL!$CY:$DD,D$1,FALSE),IF($A$75="Or industriel",VLOOKUP($A86,OUTIL!$DG:$DL,D$1,FALSE),IF($A$75="Produits bruts d'origine animale et vegetale",VLOOKUP($A86,OUTIL!$DO:$DT,D$1,FALSE),IF($A$75="Produits bruts d'origine minerale",VLOOKUP($A86,OUTIL!$DW:$EB,D$1,FALSE),IF($A$75="Produits finis de consommation",VLOOKUP($A86,OUTIL!$EE:$EJ,D$1,FALSE),IF($A$75="Produits finis d'equipement agricole",VLOOKUP($A86,OUTIL!$EM:$ER,D$1,FALSE),IF($A$75="Produits finis d'equipement industriel",VLOOKUP($A86,OUTIL!$EU:$EZ,D$1,FALSE),"Ahmadovitch")))))))))/1000,0)</f>
        <v>1352573</v>
      </c>
      <c r="E86" s="5">
        <f>ROUND(IF($A$75="Alimentation, boissons et tabacs",VLOOKUP($A86,OUTIL!$CH:$CM,E$1,FALSE),IF($A$75="Demi produits",VLOOKUP($A86,OUTIL!$CQ:$CV,E$1,FALSE),IF($A$75="Energie  et  lubrifiants",VLOOKUP($A86,OUTIL!$CY:$DD,E$1,FALSE),IF($A$75="Or industriel",VLOOKUP($A86,OUTIL!$DG:$DL,E$1,FALSE),IF($A$75="Produits bruts d'origine animale et vegetale",VLOOKUP($A86,OUTIL!$DO:$DT,E$1,FALSE),IF($A$75="Produits bruts d'origine minerale",VLOOKUP($A86,OUTIL!$DW:$EB,E$1,FALSE),IF($A$75="Produits finis de consommation",VLOOKUP($A86,OUTIL!$EE:$EJ,E$1,FALSE),IF($A$75="Produits finis d'equipement agricole",VLOOKUP($A86,OUTIL!$EM:$ER,E$1,FALSE),IF($A$75="Produits finis d'equipement industriel",VLOOKUP($A86,OUTIL!$EU:$EZ,E$1,FALSE),"Ahmadovitch")))))))))/1000,0)</f>
        <v>118773</v>
      </c>
      <c r="F86" s="5">
        <f>ROUND(IF($A$75="Alimentation, boissons et tabacs",VLOOKUP($A86,OUTIL!$CH:$CM,F$1,FALSE),IF($A$75="Demi produits",VLOOKUP($A86,OUTIL!$CQ:$CV,F$1,FALSE),IF($A$75="Energie  et  lubrifiants",VLOOKUP($A86,OUTIL!$CY:$DD,F$1,FALSE),IF($A$75="Or industriel",VLOOKUP($A86,OUTIL!$DG:$DL,F$1,FALSE),IF($A$75="Produits bruts d'origine animale et vegetale",VLOOKUP($A86,OUTIL!$DO:$DT,F$1,FALSE),IF($A$75="Produits bruts d'origine minerale",VLOOKUP($A86,OUTIL!$DW:$EB,F$1,FALSE),IF($A$75="Produits finis de consommation",VLOOKUP($A86,OUTIL!$EE:$EJ,F$1,FALSE),IF($A$75="Produits finis d'equipement agricole",VLOOKUP($A86,OUTIL!$EM:$ER,F$1,FALSE),IF($A$75="Produits finis d'equipement industriel",VLOOKUP($A86,OUTIL!$EU:$EZ,F$1,FALSE),"Ahmadovitch")))))))))/1000,0)</f>
        <v>1209556</v>
      </c>
    </row>
    <row r="87" spans="1:6" ht="16.5" x14ac:dyDescent="0.3">
      <c r="A87">
        <v>12</v>
      </c>
      <c r="B87" s="5" t="str">
        <f>IF($A$75="Alimentation, boissons et tabacs",VLOOKUP(VLOOKUP($A87,OUTIL!$CH:$CM,B$1,FALSE),REF!$K:$L,2,FALSE),IF($A$75="Demi produits",VLOOKUP(VLOOKUP($A87,OUTIL!$CQ:$CV,B$1,FALSE),REF!$N:$O,2,FALSE),IF($A$75="Energie  et  lubrifiants",VLOOKUP(VLOOKUP($A87,OUTIL!$CY:$DD,B$1,FALSE),REF!$Z:$AA,2,FALSE),IF($A$75="Or industriel",VLOOKUP(VLOOKUP($A87,OUTIL!$DG:$DL,B$1,FALSE),REF!$AC:$AD,2,FALSE),IF($A$75="Produits bruts d'origine animale et vegetale",VLOOKUP(VLOOKUP($A87,OUTIL!$DO:$DT,B$1,FALSE),REF!$Q:$R,2,FALSE),IF($A$75="Produits bruts d'origine minerale",VLOOKUP(VLOOKUP($A87,OUTIL!$DW:$EB,B$1,FALSE),REF!$AF:$AG,2,FALSE),IF($A$75="Produits finis de consommation",VLOOKUP(VLOOKUP($A87,OUTIL!$EE:$EJ,B$1,FALSE),REF!$T:$U,2,FALSE),IF($A$75="Produits finis d'equipement agricole",VLOOKUP(VLOOKUP($A87,OUTIL!$EM:$ER,B$1,FALSE),REF!$AI:$AJ,2,FALSE),IF($A$75="Produits finis d'equipement industriel",VLOOKUP(VLOOKUP($A87,OUTIL!$EU:$EZ,B$1,FALSE),REF!$W:$X,2,FALSE),"Ahmadovitch")))))))))</f>
        <v>Composants électroniques</v>
      </c>
      <c r="C87" s="5">
        <f>ROUND(IF($A$75="Alimentation, boissons et tabacs",VLOOKUP($A87,OUTIL!$CH:$CM,C$1,FALSE),IF($A$75="Demi produits",VLOOKUP($A87,OUTIL!$CQ:$CV,C$1,FALSE),IF($A$75="Energie  et  lubrifiants",VLOOKUP($A87,OUTIL!$CY:$DD,C$1,FALSE),IF($A$75="Or industriel",VLOOKUP($A87,OUTIL!$DG:$DL,C$1,FALSE),IF($A$75="Produits bruts d'origine animale et vegetale",VLOOKUP($A87,OUTIL!$DO:$DT,C$1,FALSE),IF($A$75="Produits bruts d'origine minerale",VLOOKUP($A87,OUTIL!$DW:$EB,C$1,FALSE),IF($A$75="Produits finis de consommation",VLOOKUP($A87,OUTIL!$EE:$EJ,C$1,FALSE),IF($A$75="Produits finis d'equipement agricole",VLOOKUP($A87,OUTIL!$EM:$ER,C$1,FALSE),IF($A$75="Produits finis d'equipement industriel",VLOOKUP($A87,OUTIL!$EU:$EZ,C$1,FALSE),"Ahmadovitch")))))))))/1000,0)</f>
        <v>176</v>
      </c>
      <c r="D87" s="5">
        <f>ROUND(IF($A$75="Alimentation, boissons et tabacs",VLOOKUP($A87,OUTIL!$CH:$CM,D$1,FALSE),IF($A$75="Demi produits",VLOOKUP($A87,OUTIL!$CQ:$CV,D$1,FALSE),IF($A$75="Energie  et  lubrifiants",VLOOKUP($A87,OUTIL!$CY:$DD,D$1,FALSE),IF($A$75="Or industriel",VLOOKUP($A87,OUTIL!$DG:$DL,D$1,FALSE),IF($A$75="Produits bruts d'origine animale et vegetale",VLOOKUP($A87,OUTIL!$DO:$DT,D$1,FALSE),IF($A$75="Produits bruts d'origine minerale",VLOOKUP($A87,OUTIL!$DW:$EB,D$1,FALSE),IF($A$75="Produits finis de consommation",VLOOKUP($A87,OUTIL!$EE:$EJ,D$1,FALSE),IF($A$75="Produits finis d'equipement agricole",VLOOKUP($A87,OUTIL!$EM:$ER,D$1,FALSE),IF($A$75="Produits finis d'equipement industriel",VLOOKUP($A87,OUTIL!$EU:$EZ,D$1,FALSE),"Ahmadovitch")))))))))/1000,0)</f>
        <v>1158418</v>
      </c>
      <c r="E87" s="5">
        <f>ROUND(IF($A$75="Alimentation, boissons et tabacs",VLOOKUP($A87,OUTIL!$CH:$CM,E$1,FALSE),IF($A$75="Demi produits",VLOOKUP($A87,OUTIL!$CQ:$CV,E$1,FALSE),IF($A$75="Energie  et  lubrifiants",VLOOKUP($A87,OUTIL!$CY:$DD,E$1,FALSE),IF($A$75="Or industriel",VLOOKUP($A87,OUTIL!$DG:$DL,E$1,FALSE),IF($A$75="Produits bruts d'origine animale et vegetale",VLOOKUP($A87,OUTIL!$DO:$DT,E$1,FALSE),IF($A$75="Produits bruts d'origine minerale",VLOOKUP($A87,OUTIL!$DW:$EB,E$1,FALSE),IF($A$75="Produits finis de consommation",VLOOKUP($A87,OUTIL!$EE:$EJ,E$1,FALSE),IF($A$75="Produits finis d'equipement agricole",VLOOKUP($A87,OUTIL!$EM:$ER,E$1,FALSE),IF($A$75="Produits finis d'equipement industriel",VLOOKUP($A87,OUTIL!$EU:$EZ,E$1,FALSE),"Ahmadovitch")))))))))/1000,0)</f>
        <v>247</v>
      </c>
      <c r="F87" s="5">
        <f>ROUND(IF($A$75="Alimentation, boissons et tabacs",VLOOKUP($A87,OUTIL!$CH:$CM,F$1,FALSE),IF($A$75="Demi produits",VLOOKUP($A87,OUTIL!$CQ:$CV,F$1,FALSE),IF($A$75="Energie  et  lubrifiants",VLOOKUP($A87,OUTIL!$CY:$DD,F$1,FALSE),IF($A$75="Or industriel",VLOOKUP($A87,OUTIL!$DG:$DL,F$1,FALSE),IF($A$75="Produits bruts d'origine animale et vegetale",VLOOKUP($A87,OUTIL!$DO:$DT,F$1,FALSE),IF($A$75="Produits bruts d'origine minerale",VLOOKUP($A87,OUTIL!$DW:$EB,F$1,FALSE),IF($A$75="Produits finis de consommation",VLOOKUP($A87,OUTIL!$EE:$EJ,F$1,FALSE),IF($A$75="Produits finis d'equipement agricole",VLOOKUP($A87,OUTIL!$EM:$ER,F$1,FALSE),IF($A$75="Produits finis d'equipement industriel",VLOOKUP($A87,OUTIL!$EU:$EZ,F$1,FALSE),"Ahmadovitch")))))))))/1000,0)</f>
        <v>1339663</v>
      </c>
    </row>
    <row r="88" spans="1:6" ht="16.5" x14ac:dyDescent="0.3">
      <c r="A88">
        <v>13</v>
      </c>
      <c r="B88" s="5" t="str">
        <f>IF($A$75="Alimentation, boissons et tabacs",VLOOKUP(VLOOKUP($A88,OUTIL!$CH:$CM,B$1,FALSE),REF!$K:$L,2,FALSE),IF($A$75="Demi produits",VLOOKUP(VLOOKUP($A88,OUTIL!$CQ:$CV,B$1,FALSE),REF!$N:$O,2,FALSE),IF($A$75="Energie  et  lubrifiants",VLOOKUP(VLOOKUP($A88,OUTIL!$CY:$DD,B$1,FALSE),REF!$Z:$AA,2,FALSE),IF($A$75="Or industriel",VLOOKUP(VLOOKUP($A88,OUTIL!$DG:$DL,B$1,FALSE),REF!$AC:$AD,2,FALSE),IF($A$75="Produits bruts d'origine animale et vegetale",VLOOKUP(VLOOKUP($A88,OUTIL!$DO:$DT,B$1,FALSE),REF!$Q:$R,2,FALSE),IF($A$75="Produits bruts d'origine minerale",VLOOKUP(VLOOKUP($A88,OUTIL!$DW:$EB,B$1,FALSE),REF!$AF:$AG,2,FALSE),IF($A$75="Produits finis de consommation",VLOOKUP(VLOOKUP($A88,OUTIL!$EE:$EJ,B$1,FALSE),REF!$T:$U,2,FALSE),IF($A$75="Produits finis d'equipement agricole",VLOOKUP(VLOOKUP($A88,OUTIL!$EM:$ER,B$1,FALSE),REF!$AI:$AJ,2,FALSE),IF($A$75="Produits finis d'equipement industriel",VLOOKUP(VLOOKUP($A88,OUTIL!$EU:$EZ,B$1,FALSE),REF!$W:$X,2,FALSE),"Ahmadovitch")))))))))</f>
        <v>Fils, barres, et profilés  en fer ou en aciers non alliés</v>
      </c>
      <c r="C88" s="5">
        <f>ROUND(IF($A$75="Alimentation, boissons et tabacs",VLOOKUP($A88,OUTIL!$CH:$CM,C$1,FALSE),IF($A$75="Demi produits",VLOOKUP($A88,OUTIL!$CQ:$CV,C$1,FALSE),IF($A$75="Energie  et  lubrifiants",VLOOKUP($A88,OUTIL!$CY:$DD,C$1,FALSE),IF($A$75="Or industriel",VLOOKUP($A88,OUTIL!$DG:$DL,C$1,FALSE),IF($A$75="Produits bruts d'origine animale et vegetale",VLOOKUP($A88,OUTIL!$DO:$DT,C$1,FALSE),IF($A$75="Produits bruts d'origine minerale",VLOOKUP($A88,OUTIL!$DW:$EB,C$1,FALSE),IF($A$75="Produits finis de consommation",VLOOKUP($A88,OUTIL!$EE:$EJ,C$1,FALSE),IF($A$75="Produits finis d'equipement agricole",VLOOKUP($A88,OUTIL!$EM:$ER,C$1,FALSE),IF($A$75="Produits finis d'equipement industriel",VLOOKUP($A88,OUTIL!$EU:$EZ,C$1,FALSE),"Ahmadovitch")))))))))/1000,0)</f>
        <v>162294</v>
      </c>
      <c r="D88" s="5">
        <f>ROUND(IF($A$75="Alimentation, boissons et tabacs",VLOOKUP($A88,OUTIL!$CH:$CM,D$1,FALSE),IF($A$75="Demi produits",VLOOKUP($A88,OUTIL!$CQ:$CV,D$1,FALSE),IF($A$75="Energie  et  lubrifiants",VLOOKUP($A88,OUTIL!$CY:$DD,D$1,FALSE),IF($A$75="Or industriel",VLOOKUP($A88,OUTIL!$DG:$DL,D$1,FALSE),IF($A$75="Produits bruts d'origine animale et vegetale",VLOOKUP($A88,OUTIL!$DO:$DT,D$1,FALSE),IF($A$75="Produits bruts d'origine minerale",VLOOKUP($A88,OUTIL!$DW:$EB,D$1,FALSE),IF($A$75="Produits finis de consommation",VLOOKUP($A88,OUTIL!$EE:$EJ,D$1,FALSE),IF($A$75="Produits finis d'equipement agricole",VLOOKUP($A88,OUTIL!$EM:$ER,D$1,FALSE),IF($A$75="Produits finis d'equipement industriel",VLOOKUP($A88,OUTIL!$EU:$EZ,D$1,FALSE),"Ahmadovitch")))))))))/1000,0)</f>
        <v>1119825</v>
      </c>
      <c r="E88" s="5">
        <f>ROUND(IF($A$75="Alimentation, boissons et tabacs",VLOOKUP($A88,OUTIL!$CH:$CM,E$1,FALSE),IF($A$75="Demi produits",VLOOKUP($A88,OUTIL!$CQ:$CV,E$1,FALSE),IF($A$75="Energie  et  lubrifiants",VLOOKUP($A88,OUTIL!$CY:$DD,E$1,FALSE),IF($A$75="Or industriel",VLOOKUP($A88,OUTIL!$DG:$DL,E$1,FALSE),IF($A$75="Produits bruts d'origine animale et vegetale",VLOOKUP($A88,OUTIL!$DO:$DT,E$1,FALSE),IF($A$75="Produits bruts d'origine minerale",VLOOKUP($A88,OUTIL!$DW:$EB,E$1,FALSE),IF($A$75="Produits finis de consommation",VLOOKUP($A88,OUTIL!$EE:$EJ,E$1,FALSE),IF($A$75="Produits finis d'equipement agricole",VLOOKUP($A88,OUTIL!$EM:$ER,E$1,FALSE),IF($A$75="Produits finis d'equipement industriel",VLOOKUP($A88,OUTIL!$EU:$EZ,E$1,FALSE),"Ahmadovitch")))))))))/1000,0)</f>
        <v>189916</v>
      </c>
      <c r="F88" s="5">
        <f>ROUND(IF($A$75="Alimentation, boissons et tabacs",VLOOKUP($A88,OUTIL!$CH:$CM,F$1,FALSE),IF($A$75="Demi produits",VLOOKUP($A88,OUTIL!$CQ:$CV,F$1,FALSE),IF($A$75="Energie  et  lubrifiants",VLOOKUP($A88,OUTIL!$CY:$DD,F$1,FALSE),IF($A$75="Or industriel",VLOOKUP($A88,OUTIL!$DG:$DL,F$1,FALSE),IF($A$75="Produits bruts d'origine animale et vegetale",VLOOKUP($A88,OUTIL!$DO:$DT,F$1,FALSE),IF($A$75="Produits bruts d'origine minerale",VLOOKUP($A88,OUTIL!$DW:$EB,F$1,FALSE),IF($A$75="Produits finis de consommation",VLOOKUP($A88,OUTIL!$EE:$EJ,F$1,FALSE),IF($A$75="Produits finis d'equipement agricole",VLOOKUP($A88,OUTIL!$EM:$ER,F$1,FALSE),IF($A$75="Produits finis d'equipement industriel",VLOOKUP($A88,OUTIL!$EU:$EZ,F$1,FALSE),"Ahmadovitch")))))))))/1000,0)</f>
        <v>1421749</v>
      </c>
    </row>
    <row r="89" spans="1:6" ht="16.5" x14ac:dyDescent="0.3">
      <c r="A89">
        <v>14</v>
      </c>
      <c r="B89" s="5" t="str">
        <f>IF($A$75="Alimentation, boissons et tabacs",VLOOKUP(VLOOKUP($A89,OUTIL!$CH:$CM,B$1,FALSE),REF!$K:$L,2,FALSE),IF($A$75="Demi produits",VLOOKUP(VLOOKUP($A89,OUTIL!$CQ:$CV,B$1,FALSE),REF!$N:$O,2,FALSE),IF($A$75="Energie  et  lubrifiants",VLOOKUP(VLOOKUP($A89,OUTIL!$CY:$DD,B$1,FALSE),REF!$Z:$AA,2,FALSE),IF($A$75="Or industriel",VLOOKUP(VLOOKUP($A89,OUTIL!$DG:$DL,B$1,FALSE),REF!$AC:$AD,2,FALSE),IF($A$75="Produits bruts d'origine animale et vegetale",VLOOKUP(VLOOKUP($A89,OUTIL!$DO:$DT,B$1,FALSE),REF!$Q:$R,2,FALSE),IF($A$75="Produits bruts d'origine minerale",VLOOKUP(VLOOKUP($A89,OUTIL!$DW:$EB,B$1,FALSE),REF!$AF:$AG,2,FALSE),IF($A$75="Produits finis de consommation",VLOOKUP(VLOOKUP($A89,OUTIL!$EE:$EJ,B$1,FALSE),REF!$T:$U,2,FALSE),IF($A$75="Produits finis d'equipement agricole",VLOOKUP(VLOOKUP($A89,OUTIL!$EM:$ER,B$1,FALSE),REF!$AI:$AJ,2,FALSE),IF($A$75="Produits finis d'equipement industriel",VLOOKUP(VLOOKUP($A89,OUTIL!$EU:$EZ,B$1,FALSE),REF!$W:$X,2,FALSE),"Ahmadovitch")))))))))</f>
        <v>Tubes, tuyaux et profilés creux en fonte, fer et acier</v>
      </c>
      <c r="C89" s="5">
        <f>ROUND(IF($A$75="Alimentation, boissons et tabacs",VLOOKUP($A89,OUTIL!$CH:$CM,C$1,FALSE),IF($A$75="Demi produits",VLOOKUP($A89,OUTIL!$CQ:$CV,C$1,FALSE),IF($A$75="Energie  et  lubrifiants",VLOOKUP($A89,OUTIL!$CY:$DD,C$1,FALSE),IF($A$75="Or industriel",VLOOKUP($A89,OUTIL!$DG:$DL,C$1,FALSE),IF($A$75="Produits bruts d'origine animale et vegetale",VLOOKUP($A89,OUTIL!$DO:$DT,C$1,FALSE),IF($A$75="Produits bruts d'origine minerale",VLOOKUP($A89,OUTIL!$DW:$EB,C$1,FALSE),IF($A$75="Produits finis de consommation",VLOOKUP($A89,OUTIL!$EE:$EJ,C$1,FALSE),IF($A$75="Produits finis d'equipement agricole",VLOOKUP($A89,OUTIL!$EM:$ER,C$1,FALSE),IF($A$75="Produits finis d'equipement industriel",VLOOKUP($A89,OUTIL!$EU:$EZ,C$1,FALSE),"Ahmadovitch")))))))))/1000,0)</f>
        <v>64961</v>
      </c>
      <c r="D89" s="5">
        <f>ROUND(IF($A$75="Alimentation, boissons et tabacs",VLOOKUP($A89,OUTIL!$CH:$CM,D$1,FALSE),IF($A$75="Demi produits",VLOOKUP($A89,OUTIL!$CQ:$CV,D$1,FALSE),IF($A$75="Energie  et  lubrifiants",VLOOKUP($A89,OUTIL!$CY:$DD,D$1,FALSE),IF($A$75="Or industriel",VLOOKUP($A89,OUTIL!$DG:$DL,D$1,FALSE),IF($A$75="Produits bruts d'origine animale et vegetale",VLOOKUP($A89,OUTIL!$DO:$DT,D$1,FALSE),IF($A$75="Produits bruts d'origine minerale",VLOOKUP($A89,OUTIL!$DW:$EB,D$1,FALSE),IF($A$75="Produits finis de consommation",VLOOKUP($A89,OUTIL!$EE:$EJ,D$1,FALSE),IF($A$75="Produits finis d'equipement agricole",VLOOKUP($A89,OUTIL!$EM:$ER,D$1,FALSE),IF($A$75="Produits finis d'equipement industriel",VLOOKUP($A89,OUTIL!$EU:$EZ,D$1,FALSE),"Ahmadovitch")))))))))/1000,0)</f>
        <v>1107359</v>
      </c>
      <c r="E89" s="5">
        <f>ROUND(IF($A$75="Alimentation, boissons et tabacs",VLOOKUP($A89,OUTIL!$CH:$CM,E$1,FALSE),IF($A$75="Demi produits",VLOOKUP($A89,OUTIL!$CQ:$CV,E$1,FALSE),IF($A$75="Energie  et  lubrifiants",VLOOKUP($A89,OUTIL!$CY:$DD,E$1,FALSE),IF($A$75="Or industriel",VLOOKUP($A89,OUTIL!$DG:$DL,E$1,FALSE),IF($A$75="Produits bruts d'origine animale et vegetale",VLOOKUP($A89,OUTIL!$DO:$DT,E$1,FALSE),IF($A$75="Produits bruts d'origine minerale",VLOOKUP($A89,OUTIL!$DW:$EB,E$1,FALSE),IF($A$75="Produits finis de consommation",VLOOKUP($A89,OUTIL!$EE:$EJ,E$1,FALSE),IF($A$75="Produits finis d'equipement agricole",VLOOKUP($A89,OUTIL!$EM:$ER,E$1,FALSE),IF($A$75="Produits finis d'equipement industriel",VLOOKUP($A89,OUTIL!$EU:$EZ,E$1,FALSE),"Ahmadovitch")))))))))/1000,0)</f>
        <v>68875</v>
      </c>
      <c r="F89" s="5">
        <f>ROUND(IF($A$75="Alimentation, boissons et tabacs",VLOOKUP($A89,OUTIL!$CH:$CM,F$1,FALSE),IF($A$75="Demi produits",VLOOKUP($A89,OUTIL!$CQ:$CV,F$1,FALSE),IF($A$75="Energie  et  lubrifiants",VLOOKUP($A89,OUTIL!$CY:$DD,F$1,FALSE),IF($A$75="Or industriel",VLOOKUP($A89,OUTIL!$DG:$DL,F$1,FALSE),IF($A$75="Produits bruts d'origine animale et vegetale",VLOOKUP($A89,OUTIL!$DO:$DT,F$1,FALSE),IF($A$75="Produits bruts d'origine minerale",VLOOKUP($A89,OUTIL!$DW:$EB,F$1,FALSE),IF($A$75="Produits finis de consommation",VLOOKUP($A89,OUTIL!$EE:$EJ,F$1,FALSE),IF($A$75="Produits finis d'equipement agricole",VLOOKUP($A89,OUTIL!$EM:$ER,F$1,FALSE),IF($A$75="Produits finis d'equipement industriel",VLOOKUP($A89,OUTIL!$EU:$EZ,F$1,FALSE),"Ahmadovitch")))))))))/1000,0)</f>
        <v>1119664</v>
      </c>
    </row>
    <row r="90" spans="1:6" ht="16.5" x14ac:dyDescent="0.3">
      <c r="A90">
        <v>15</v>
      </c>
      <c r="B90" s="5" t="str">
        <f>IF($A$75="Alimentation, boissons et tabacs",VLOOKUP(VLOOKUP($A90,OUTIL!$CH:$CM,B$1,FALSE),REF!$K:$L,2,FALSE),IF($A$75="Demi produits",VLOOKUP(VLOOKUP($A90,OUTIL!$CQ:$CV,B$1,FALSE),REF!$N:$O,2,FALSE),IF($A$75="Energie  et  lubrifiants",VLOOKUP(VLOOKUP($A90,OUTIL!$CY:$DD,B$1,FALSE),REF!$Z:$AA,2,FALSE),IF($A$75="Or industriel",VLOOKUP(VLOOKUP($A90,OUTIL!$DG:$DL,B$1,FALSE),REF!$AC:$AD,2,FALSE),IF($A$75="Produits bruts d'origine animale et vegetale",VLOOKUP(VLOOKUP($A90,OUTIL!$DO:$DT,B$1,FALSE),REF!$Q:$R,2,FALSE),IF($A$75="Produits bruts d'origine minerale",VLOOKUP(VLOOKUP($A90,OUTIL!$DW:$EB,B$1,FALSE),REF!$AF:$AG,2,FALSE),IF($A$75="Produits finis de consommation",VLOOKUP(VLOOKUP($A90,OUTIL!$EE:$EJ,B$1,FALSE),REF!$T:$U,2,FALSE),IF($A$75="Produits finis d'equipement agricole",VLOOKUP(VLOOKUP($A90,OUTIL!$EM:$ER,B$1,FALSE),REF!$AI:$AJ,2,FALSE),IF($A$75="Produits finis d'equipement industriel",VLOOKUP(VLOOKUP($A90,OUTIL!$EU:$EZ,B$1,FALSE),REF!$W:$X,2,FALSE),"Ahmadovitch")))))))))</f>
        <v>Produits céramiques</v>
      </c>
      <c r="C90" s="5">
        <f>ROUND(IF($A$75="Alimentation, boissons et tabacs",VLOOKUP($A90,OUTIL!$CH:$CM,C$1,FALSE),IF($A$75="Demi produits",VLOOKUP($A90,OUTIL!$CQ:$CV,C$1,FALSE),IF($A$75="Energie  et  lubrifiants",VLOOKUP($A90,OUTIL!$CY:$DD,C$1,FALSE),IF($A$75="Or industriel",VLOOKUP($A90,OUTIL!$DG:$DL,C$1,FALSE),IF($A$75="Produits bruts d'origine animale et vegetale",VLOOKUP($A90,OUTIL!$DO:$DT,C$1,FALSE),IF($A$75="Produits bruts d'origine minerale",VLOOKUP($A90,OUTIL!$DW:$EB,C$1,FALSE),IF($A$75="Produits finis de consommation",VLOOKUP($A90,OUTIL!$EE:$EJ,C$1,FALSE),IF($A$75="Produits finis d'equipement agricole",VLOOKUP($A90,OUTIL!$EM:$ER,C$1,FALSE),IF($A$75="Produits finis d'equipement industriel",VLOOKUP($A90,OUTIL!$EU:$EZ,C$1,FALSE),"Ahmadovitch")))))))))/1000,0)</f>
        <v>186279</v>
      </c>
      <c r="D90" s="5">
        <f>ROUND(IF($A$75="Alimentation, boissons et tabacs",VLOOKUP($A90,OUTIL!$CH:$CM,D$1,FALSE),IF($A$75="Demi produits",VLOOKUP($A90,OUTIL!$CQ:$CV,D$1,FALSE),IF($A$75="Energie  et  lubrifiants",VLOOKUP($A90,OUTIL!$CY:$DD,D$1,FALSE),IF($A$75="Or industriel",VLOOKUP($A90,OUTIL!$DG:$DL,D$1,FALSE),IF($A$75="Produits bruts d'origine animale et vegetale",VLOOKUP($A90,OUTIL!$DO:$DT,D$1,FALSE),IF($A$75="Produits bruts d'origine minerale",VLOOKUP($A90,OUTIL!$DW:$EB,D$1,FALSE),IF($A$75="Produits finis de consommation",VLOOKUP($A90,OUTIL!$EE:$EJ,D$1,FALSE),IF($A$75="Produits finis d'equipement agricole",VLOOKUP($A90,OUTIL!$EM:$ER,D$1,FALSE),IF($A$75="Produits finis d'equipement industriel",VLOOKUP($A90,OUTIL!$EU:$EZ,D$1,FALSE),"Ahmadovitch")))))))))/1000,0)</f>
        <v>1028683</v>
      </c>
      <c r="E90" s="5">
        <f>ROUND(IF($A$75="Alimentation, boissons et tabacs",VLOOKUP($A90,OUTIL!$CH:$CM,E$1,FALSE),IF($A$75="Demi produits",VLOOKUP($A90,OUTIL!$CQ:$CV,E$1,FALSE),IF($A$75="Energie  et  lubrifiants",VLOOKUP($A90,OUTIL!$CY:$DD,E$1,FALSE),IF($A$75="Or industriel",VLOOKUP($A90,OUTIL!$DG:$DL,E$1,FALSE),IF($A$75="Produits bruts d'origine animale et vegetale",VLOOKUP($A90,OUTIL!$DO:$DT,E$1,FALSE),IF($A$75="Produits bruts d'origine minerale",VLOOKUP($A90,OUTIL!$DW:$EB,E$1,FALSE),IF($A$75="Produits finis de consommation",VLOOKUP($A90,OUTIL!$EE:$EJ,E$1,FALSE),IF($A$75="Produits finis d'equipement agricole",VLOOKUP($A90,OUTIL!$EM:$ER,E$1,FALSE),IF($A$75="Produits finis d'equipement industriel",VLOOKUP($A90,OUTIL!$EU:$EZ,E$1,FALSE),"Ahmadovitch")))))))))/1000,0)</f>
        <v>202566</v>
      </c>
      <c r="F90" s="5">
        <f>ROUND(IF($A$75="Alimentation, boissons et tabacs",VLOOKUP($A90,OUTIL!$CH:$CM,F$1,FALSE),IF($A$75="Demi produits",VLOOKUP($A90,OUTIL!$CQ:$CV,F$1,FALSE),IF($A$75="Energie  et  lubrifiants",VLOOKUP($A90,OUTIL!$CY:$DD,F$1,FALSE),IF($A$75="Or industriel",VLOOKUP($A90,OUTIL!$DG:$DL,F$1,FALSE),IF($A$75="Produits bruts d'origine animale et vegetale",VLOOKUP($A90,OUTIL!$DO:$DT,F$1,FALSE),IF($A$75="Produits bruts d'origine minerale",VLOOKUP($A90,OUTIL!$DW:$EB,F$1,FALSE),IF($A$75="Produits finis de consommation",VLOOKUP($A90,OUTIL!$EE:$EJ,F$1,FALSE),IF($A$75="Produits finis d'equipement agricole",VLOOKUP($A90,OUTIL!$EM:$ER,F$1,FALSE),IF($A$75="Produits finis d'equipement industriel",VLOOKUP($A90,OUTIL!$EU:$EZ,F$1,FALSE),"Ahmadovitch")))))))))/1000,0)</f>
        <v>1022648</v>
      </c>
    </row>
    <row r="91" spans="1:6" ht="16.5" x14ac:dyDescent="0.3">
      <c r="A91">
        <v>16</v>
      </c>
      <c r="B91" s="5" t="str">
        <f>IF($A$75="Alimentation, boissons et tabacs",VLOOKUP(VLOOKUP($A91,OUTIL!$CH:$CM,B$1,FALSE),REF!$K:$L,2,FALSE),IF($A$75="Demi produits",VLOOKUP(VLOOKUP($A91,OUTIL!$CQ:$CV,B$1,FALSE),REF!$N:$O,2,FALSE),IF($A$75="Energie  et  lubrifiants",VLOOKUP(VLOOKUP($A91,OUTIL!$CY:$DD,B$1,FALSE),REF!$Z:$AA,2,FALSE),IF($A$75="Or industriel",VLOOKUP(VLOOKUP($A91,OUTIL!$DG:$DL,B$1,FALSE),REF!$AC:$AD,2,FALSE),IF($A$75="Produits bruts d'origine animale et vegetale",VLOOKUP(VLOOKUP($A91,OUTIL!$DO:$DT,B$1,FALSE),REF!$Q:$R,2,FALSE),IF($A$75="Produits bruts d'origine minerale",VLOOKUP(VLOOKUP($A91,OUTIL!$DW:$EB,B$1,FALSE),REF!$AF:$AG,2,FALSE),IF($A$75="Produits finis de consommation",VLOOKUP(VLOOKUP($A91,OUTIL!$EE:$EJ,B$1,FALSE),REF!$T:$U,2,FALSE),IF($A$75="Produits finis d'equipement agricole",VLOOKUP(VLOOKUP($A91,OUTIL!$EM:$ER,B$1,FALSE),REF!$AI:$AJ,2,FALSE),IF($A$75="Produits finis d'equipement industriel",VLOOKUP(VLOOKUP($A91,OUTIL!$EU:$EZ,B$1,FALSE),REF!$W:$X,2,FALSE),"Ahmadovitch")))))))))</f>
        <v>Tissus imprégnés ou enduits de matières diverse</v>
      </c>
      <c r="C91" s="5">
        <f>ROUND(IF($A$75="Alimentation, boissons et tabacs",VLOOKUP($A91,OUTIL!$CH:$CM,C$1,FALSE),IF($A$75="Demi produits",VLOOKUP($A91,OUTIL!$CQ:$CV,C$1,FALSE),IF($A$75="Energie  et  lubrifiants",VLOOKUP($A91,OUTIL!$CY:$DD,C$1,FALSE),IF($A$75="Or industriel",VLOOKUP($A91,OUTIL!$DG:$DL,C$1,FALSE),IF($A$75="Produits bruts d'origine animale et vegetale",VLOOKUP($A91,OUTIL!$DO:$DT,C$1,FALSE),IF($A$75="Produits bruts d'origine minerale",VLOOKUP($A91,OUTIL!$DW:$EB,C$1,FALSE),IF($A$75="Produits finis de consommation",VLOOKUP($A91,OUTIL!$EE:$EJ,C$1,FALSE),IF($A$75="Produits finis d'equipement agricole",VLOOKUP($A91,OUTIL!$EM:$ER,C$1,FALSE),IF($A$75="Produits finis d'equipement industriel",VLOOKUP($A91,OUTIL!$EU:$EZ,C$1,FALSE),"Ahmadovitch")))))))))/1000,0)</f>
        <v>13078</v>
      </c>
      <c r="D91" s="5">
        <f>ROUND(IF($A$75="Alimentation, boissons et tabacs",VLOOKUP($A91,OUTIL!$CH:$CM,D$1,FALSE),IF($A$75="Demi produits",VLOOKUP($A91,OUTIL!$CQ:$CV,D$1,FALSE),IF($A$75="Energie  et  lubrifiants",VLOOKUP($A91,OUTIL!$CY:$DD,D$1,FALSE),IF($A$75="Or industriel",VLOOKUP($A91,OUTIL!$DG:$DL,D$1,FALSE),IF($A$75="Produits bruts d'origine animale et vegetale",VLOOKUP($A91,OUTIL!$DO:$DT,D$1,FALSE),IF($A$75="Produits bruts d'origine minerale",VLOOKUP($A91,OUTIL!$DW:$EB,D$1,FALSE),IF($A$75="Produits finis de consommation",VLOOKUP($A91,OUTIL!$EE:$EJ,D$1,FALSE),IF($A$75="Produits finis d'equipement agricole",VLOOKUP($A91,OUTIL!$EM:$ER,D$1,FALSE),IF($A$75="Produits finis d'equipement industriel",VLOOKUP($A91,OUTIL!$EU:$EZ,D$1,FALSE),"Ahmadovitch")))))))))/1000,0)</f>
        <v>1021522</v>
      </c>
      <c r="E91" s="5">
        <f>ROUND(IF($A$75="Alimentation, boissons et tabacs",VLOOKUP($A91,OUTIL!$CH:$CM,E$1,FALSE),IF($A$75="Demi produits",VLOOKUP($A91,OUTIL!$CQ:$CV,E$1,FALSE),IF($A$75="Energie  et  lubrifiants",VLOOKUP($A91,OUTIL!$CY:$DD,E$1,FALSE),IF($A$75="Or industriel",VLOOKUP($A91,OUTIL!$DG:$DL,E$1,FALSE),IF($A$75="Produits bruts d'origine animale et vegetale",VLOOKUP($A91,OUTIL!$DO:$DT,E$1,FALSE),IF($A$75="Produits bruts d'origine minerale",VLOOKUP($A91,OUTIL!$DW:$EB,E$1,FALSE),IF($A$75="Produits finis de consommation",VLOOKUP($A91,OUTIL!$EE:$EJ,E$1,FALSE),IF($A$75="Produits finis d'equipement agricole",VLOOKUP($A91,OUTIL!$EM:$ER,E$1,FALSE),IF($A$75="Produits finis d'equipement industriel",VLOOKUP($A91,OUTIL!$EU:$EZ,E$1,FALSE),"Ahmadovitch")))))))))/1000,0)</f>
        <v>11449</v>
      </c>
      <c r="F91" s="5">
        <f>ROUND(IF($A$75="Alimentation, boissons et tabacs",VLOOKUP($A91,OUTIL!$CH:$CM,F$1,FALSE),IF($A$75="Demi produits",VLOOKUP($A91,OUTIL!$CQ:$CV,F$1,FALSE),IF($A$75="Energie  et  lubrifiants",VLOOKUP($A91,OUTIL!$CY:$DD,F$1,FALSE),IF($A$75="Or industriel",VLOOKUP($A91,OUTIL!$DG:$DL,F$1,FALSE),IF($A$75="Produits bruts d'origine animale et vegetale",VLOOKUP($A91,OUTIL!$DO:$DT,F$1,FALSE),IF($A$75="Produits bruts d'origine minerale",VLOOKUP($A91,OUTIL!$DW:$EB,F$1,FALSE),IF($A$75="Produits finis de consommation",VLOOKUP($A91,OUTIL!$EE:$EJ,F$1,FALSE),IF($A$75="Produits finis d'equipement agricole",VLOOKUP($A91,OUTIL!$EM:$ER,F$1,FALSE),IF($A$75="Produits finis d'equipement industriel",VLOOKUP($A91,OUTIL!$EU:$EZ,F$1,FALSE),"Ahmadovitch")))))))))/1000,0)</f>
        <v>860945</v>
      </c>
    </row>
    <row r="92" spans="1:6" ht="16.5" x14ac:dyDescent="0.3">
      <c r="A92">
        <v>17</v>
      </c>
      <c r="B92" s="5" t="str">
        <f>IF($A$75="Alimentation, boissons et tabacs",VLOOKUP(VLOOKUP($A92,OUTIL!$CH:$CM,B$1,FALSE),REF!$K:$L,2,FALSE),IF($A$75="Demi produits",VLOOKUP(VLOOKUP($A92,OUTIL!$CQ:$CV,B$1,FALSE),REF!$N:$O,2,FALSE),IF($A$75="Energie  et  lubrifiants",VLOOKUP(VLOOKUP($A92,OUTIL!$CY:$DD,B$1,FALSE),REF!$Z:$AA,2,FALSE),IF($A$75="Or industriel",VLOOKUP(VLOOKUP($A92,OUTIL!$DG:$DL,B$1,FALSE),REF!$AC:$AD,2,FALSE),IF($A$75="Produits bruts d'origine animale et vegetale",VLOOKUP(VLOOKUP($A92,OUTIL!$DO:$DT,B$1,FALSE),REF!$Q:$R,2,FALSE),IF($A$75="Produits bruts d'origine minerale",VLOOKUP(VLOOKUP($A92,OUTIL!$DW:$EB,B$1,FALSE),REF!$AF:$AG,2,FALSE),IF($A$75="Produits finis de consommation",VLOOKUP(VLOOKUP($A92,OUTIL!$EE:$EJ,B$1,FALSE),REF!$T:$U,2,FALSE),IF($A$75="Produits finis d'equipement agricole",VLOOKUP(VLOOKUP($A92,OUTIL!$EM:$ER,B$1,FALSE),REF!$AI:$AJ,2,FALSE),IF($A$75="Produits finis d'equipement industriel",VLOOKUP(VLOOKUP($A92,OUTIL!$EU:$EZ,B$1,FALSE),REF!$W:$X,2,FALSE),"Ahmadovitch")))))))))</f>
        <v>Verre et ouvrages en verre</v>
      </c>
      <c r="C92" s="5">
        <f>ROUND(IF($A$75="Alimentation, boissons et tabacs",VLOOKUP($A92,OUTIL!$CH:$CM,C$1,FALSE),IF($A$75="Demi produits",VLOOKUP($A92,OUTIL!$CQ:$CV,C$1,FALSE),IF($A$75="Energie  et  lubrifiants",VLOOKUP($A92,OUTIL!$CY:$DD,C$1,FALSE),IF($A$75="Or industriel",VLOOKUP($A92,OUTIL!$DG:$DL,C$1,FALSE),IF($A$75="Produits bruts d'origine animale et vegetale",VLOOKUP($A92,OUTIL!$DO:$DT,C$1,FALSE),IF($A$75="Produits bruts d'origine minerale",VLOOKUP($A92,OUTIL!$DW:$EB,C$1,FALSE),IF($A$75="Produits finis de consommation",VLOOKUP($A92,OUTIL!$EE:$EJ,C$1,FALSE),IF($A$75="Produits finis d'equipement agricole",VLOOKUP($A92,OUTIL!$EM:$ER,C$1,FALSE),IF($A$75="Produits finis d'equipement industriel",VLOOKUP($A92,OUTIL!$EU:$EZ,C$1,FALSE),"Ahmadovitch")))))))))/1000,0)</f>
        <v>143194</v>
      </c>
      <c r="D92" s="5">
        <f>ROUND(IF($A$75="Alimentation, boissons et tabacs",VLOOKUP($A92,OUTIL!$CH:$CM,D$1,FALSE),IF($A$75="Demi produits",VLOOKUP($A92,OUTIL!$CQ:$CV,D$1,FALSE),IF($A$75="Energie  et  lubrifiants",VLOOKUP($A92,OUTIL!$CY:$DD,D$1,FALSE),IF($A$75="Or industriel",VLOOKUP($A92,OUTIL!$DG:$DL,D$1,FALSE),IF($A$75="Produits bruts d'origine animale et vegetale",VLOOKUP($A92,OUTIL!$DO:$DT,D$1,FALSE),IF($A$75="Produits bruts d'origine minerale",VLOOKUP($A92,OUTIL!$DW:$EB,D$1,FALSE),IF($A$75="Produits finis de consommation",VLOOKUP($A92,OUTIL!$EE:$EJ,D$1,FALSE),IF($A$75="Produits finis d'equipement agricole",VLOOKUP($A92,OUTIL!$EM:$ER,D$1,FALSE),IF($A$75="Produits finis d'equipement industriel",VLOOKUP($A92,OUTIL!$EU:$EZ,D$1,FALSE),"Ahmadovitch")))))))))/1000,0)</f>
        <v>1019853</v>
      </c>
      <c r="E92" s="5">
        <f>ROUND(IF($A$75="Alimentation, boissons et tabacs",VLOOKUP($A92,OUTIL!$CH:$CM,E$1,FALSE),IF($A$75="Demi produits",VLOOKUP($A92,OUTIL!$CQ:$CV,E$1,FALSE),IF($A$75="Energie  et  lubrifiants",VLOOKUP($A92,OUTIL!$CY:$DD,E$1,FALSE),IF($A$75="Or industriel",VLOOKUP($A92,OUTIL!$DG:$DL,E$1,FALSE),IF($A$75="Produits bruts d'origine animale et vegetale",VLOOKUP($A92,OUTIL!$DO:$DT,E$1,FALSE),IF($A$75="Produits bruts d'origine minerale",VLOOKUP($A92,OUTIL!$DW:$EB,E$1,FALSE),IF($A$75="Produits finis de consommation",VLOOKUP($A92,OUTIL!$EE:$EJ,E$1,FALSE),IF($A$75="Produits finis d'equipement agricole",VLOOKUP($A92,OUTIL!$EM:$ER,E$1,FALSE),IF($A$75="Produits finis d'equipement industriel",VLOOKUP($A92,OUTIL!$EU:$EZ,E$1,FALSE),"Ahmadovitch")))))))))/1000,0)</f>
        <v>116676</v>
      </c>
      <c r="F92" s="5">
        <f>ROUND(IF($A$75="Alimentation, boissons et tabacs",VLOOKUP($A92,OUTIL!$CH:$CM,F$1,FALSE),IF($A$75="Demi produits",VLOOKUP($A92,OUTIL!$CQ:$CV,F$1,FALSE),IF($A$75="Energie  et  lubrifiants",VLOOKUP($A92,OUTIL!$CY:$DD,F$1,FALSE),IF($A$75="Or industriel",VLOOKUP($A92,OUTIL!$DG:$DL,F$1,FALSE),IF($A$75="Produits bruts d'origine animale et vegetale",VLOOKUP($A92,OUTIL!$DO:$DT,F$1,FALSE),IF($A$75="Produits bruts d'origine minerale",VLOOKUP($A92,OUTIL!$DW:$EB,F$1,FALSE),IF($A$75="Produits finis de consommation",VLOOKUP($A92,OUTIL!$EE:$EJ,F$1,FALSE),IF($A$75="Produits finis d'equipement agricole",VLOOKUP($A92,OUTIL!$EM:$ER,F$1,FALSE),IF($A$75="Produits finis d'equipement industriel",VLOOKUP($A92,OUTIL!$EU:$EZ,F$1,FALSE),"Ahmadovitch")))))))))/1000,0)</f>
        <v>870957</v>
      </c>
    </row>
    <row r="93" spans="1:6" ht="16.5" x14ac:dyDescent="0.3">
      <c r="A93">
        <v>18</v>
      </c>
      <c r="B93" s="5" t="str">
        <f>IF($A$75="Alimentation, boissons et tabacs",VLOOKUP(VLOOKUP($A93,OUTIL!$CH:$CM,B$1,FALSE),REF!$K:$L,2,FALSE),IF($A$75="Demi produits",VLOOKUP(VLOOKUP($A93,OUTIL!$CQ:$CV,B$1,FALSE),REF!$N:$O,2,FALSE),IF($A$75="Energie  et  lubrifiants",VLOOKUP(VLOOKUP($A93,OUTIL!$CY:$DD,B$1,FALSE),REF!$Z:$AA,2,FALSE),IF($A$75="Or industriel",VLOOKUP(VLOOKUP($A93,OUTIL!$DG:$DL,B$1,FALSE),REF!$AC:$AD,2,FALSE),IF($A$75="Produits bruts d'origine animale et vegetale",VLOOKUP(VLOOKUP($A93,OUTIL!$DO:$DT,B$1,FALSE),REF!$Q:$R,2,FALSE),IF($A$75="Produits bruts d'origine minerale",VLOOKUP(VLOOKUP($A93,OUTIL!$DW:$EB,B$1,FALSE),REF!$AF:$AG,2,FALSE),IF($A$75="Produits finis de consommation",VLOOKUP(VLOOKUP($A93,OUTIL!$EE:$EJ,B$1,FALSE),REF!$T:$U,2,FALSE),IF($A$75="Produits finis d'equipement agricole",VLOOKUP(VLOOKUP($A93,OUTIL!$EM:$ER,B$1,FALSE),REF!$AI:$AJ,2,FALSE),IF($A$75="Produits finis d'equipement industriel",VLOOKUP(VLOOKUP($A93,OUTIL!$EU:$EZ,B$1,FALSE),REF!$W:$X,2,FALSE),"Ahmadovitch")))))))))</f>
        <v>Demi-produits en fer ou en aciers non alliés.</v>
      </c>
      <c r="C93" s="5">
        <f>ROUND(IF($A$75="Alimentation, boissons et tabacs",VLOOKUP($A93,OUTIL!$CH:$CM,C$1,FALSE),IF($A$75="Demi produits",VLOOKUP($A93,OUTIL!$CQ:$CV,C$1,FALSE),IF($A$75="Energie  et  lubrifiants",VLOOKUP($A93,OUTIL!$CY:$DD,C$1,FALSE),IF($A$75="Or industriel",VLOOKUP($A93,OUTIL!$DG:$DL,C$1,FALSE),IF($A$75="Produits bruts d'origine animale et vegetale",VLOOKUP($A93,OUTIL!$DO:$DT,C$1,FALSE),IF($A$75="Produits bruts d'origine minerale",VLOOKUP($A93,OUTIL!$DW:$EB,C$1,FALSE),IF($A$75="Produits finis de consommation",VLOOKUP($A93,OUTIL!$EE:$EJ,C$1,FALSE),IF($A$75="Produits finis d'equipement agricole",VLOOKUP($A93,OUTIL!$EM:$ER,C$1,FALSE),IF($A$75="Produits finis d'equipement industriel",VLOOKUP($A93,OUTIL!$EU:$EZ,C$1,FALSE),"Ahmadovitch")))))))))/1000,0)</f>
        <v>204680</v>
      </c>
      <c r="D93" s="5">
        <f>ROUND(IF($A$75="Alimentation, boissons et tabacs",VLOOKUP($A93,OUTIL!$CH:$CM,D$1,FALSE),IF($A$75="Demi produits",VLOOKUP($A93,OUTIL!$CQ:$CV,D$1,FALSE),IF($A$75="Energie  et  lubrifiants",VLOOKUP($A93,OUTIL!$CY:$DD,D$1,FALSE),IF($A$75="Or industriel",VLOOKUP($A93,OUTIL!$DG:$DL,D$1,FALSE),IF($A$75="Produits bruts d'origine animale et vegetale",VLOOKUP($A93,OUTIL!$DO:$DT,D$1,FALSE),IF($A$75="Produits bruts d'origine minerale",VLOOKUP($A93,OUTIL!$DW:$EB,D$1,FALSE),IF($A$75="Produits finis de consommation",VLOOKUP($A93,OUTIL!$EE:$EJ,D$1,FALSE),IF($A$75="Produits finis d'equipement agricole",VLOOKUP($A93,OUTIL!$EM:$ER,D$1,FALSE),IF($A$75="Produits finis d'equipement industriel",VLOOKUP($A93,OUTIL!$EU:$EZ,D$1,FALSE),"Ahmadovitch")))))))))/1000,0)</f>
        <v>928646</v>
      </c>
      <c r="E93" s="5">
        <f>ROUND(IF($A$75="Alimentation, boissons et tabacs",VLOOKUP($A93,OUTIL!$CH:$CM,E$1,FALSE),IF($A$75="Demi produits",VLOOKUP($A93,OUTIL!$CQ:$CV,E$1,FALSE),IF($A$75="Energie  et  lubrifiants",VLOOKUP($A93,OUTIL!$CY:$DD,E$1,FALSE),IF($A$75="Or industriel",VLOOKUP($A93,OUTIL!$DG:$DL,E$1,FALSE),IF($A$75="Produits bruts d'origine animale et vegetale",VLOOKUP($A93,OUTIL!$DO:$DT,E$1,FALSE),IF($A$75="Produits bruts d'origine minerale",VLOOKUP($A93,OUTIL!$DW:$EB,E$1,FALSE),IF($A$75="Produits finis de consommation",VLOOKUP($A93,OUTIL!$EE:$EJ,E$1,FALSE),IF($A$75="Produits finis d'equipement agricole",VLOOKUP($A93,OUTIL!$EM:$ER,E$1,FALSE),IF($A$75="Produits finis d'equipement industriel",VLOOKUP($A93,OUTIL!$EU:$EZ,E$1,FALSE),"Ahmadovitch")))))))))/1000,0)</f>
        <v>379872</v>
      </c>
      <c r="F93" s="5">
        <f>ROUND(IF($A$75="Alimentation, boissons et tabacs",VLOOKUP($A93,OUTIL!$CH:$CM,F$1,FALSE),IF($A$75="Demi produits",VLOOKUP($A93,OUTIL!$CQ:$CV,F$1,FALSE),IF($A$75="Energie  et  lubrifiants",VLOOKUP($A93,OUTIL!$CY:$DD,F$1,FALSE),IF($A$75="Or industriel",VLOOKUP($A93,OUTIL!$DG:$DL,F$1,FALSE),IF($A$75="Produits bruts d'origine animale et vegetale",VLOOKUP($A93,OUTIL!$DO:$DT,F$1,FALSE),IF($A$75="Produits bruts d'origine minerale",VLOOKUP($A93,OUTIL!$DW:$EB,F$1,FALSE),IF($A$75="Produits finis de consommation",VLOOKUP($A93,OUTIL!$EE:$EJ,F$1,FALSE),IF($A$75="Produits finis d'equipement agricole",VLOOKUP($A93,OUTIL!$EM:$ER,F$1,FALSE),IF($A$75="Produits finis d'equipement industriel",VLOOKUP($A93,OUTIL!$EU:$EZ,F$1,FALSE),"Ahmadovitch")))))))))/1000,0)</f>
        <v>1892132</v>
      </c>
    </row>
    <row r="94" spans="1:6" ht="16.5" x14ac:dyDescent="0.3">
      <c r="A94">
        <v>19</v>
      </c>
      <c r="B94" s="5" t="str">
        <f>IF($A$75="Alimentation, boissons et tabacs",VLOOKUP(VLOOKUP($A94,OUTIL!$CH:$CM,B$1,FALSE),REF!$K:$L,2,FALSE),IF($A$75="Demi produits",VLOOKUP(VLOOKUP($A94,OUTIL!$CQ:$CV,B$1,FALSE),REF!$N:$O,2,FALSE),IF($A$75="Energie  et  lubrifiants",VLOOKUP(VLOOKUP($A94,OUTIL!$CY:$DD,B$1,FALSE),REF!$Z:$AA,2,FALSE),IF($A$75="Or industriel",VLOOKUP(VLOOKUP($A94,OUTIL!$DG:$DL,B$1,FALSE),REF!$AC:$AD,2,FALSE),IF($A$75="Produits bruts d'origine animale et vegetale",VLOOKUP(VLOOKUP($A94,OUTIL!$DO:$DT,B$1,FALSE),REF!$Q:$R,2,FALSE),IF($A$75="Produits bruts d'origine minerale",VLOOKUP(VLOOKUP($A94,OUTIL!$DW:$EB,B$1,FALSE),REF!$AF:$AG,2,FALSE),IF($A$75="Produits finis de consommation",VLOOKUP(VLOOKUP($A94,OUTIL!$EE:$EJ,B$1,FALSE),REF!$T:$U,2,FALSE),IF($A$75="Produits finis d'equipement agricole",VLOOKUP(VLOOKUP($A94,OUTIL!$EM:$ER,B$1,FALSE),REF!$AI:$AJ,2,FALSE),IF($A$75="Produits finis d'equipement industriel",VLOOKUP(VLOOKUP($A94,OUTIL!$EU:$EZ,B$1,FALSE),REF!$W:$X,2,FALSE),"Ahmadovitch")))))))))</f>
        <v>Ouvrages en pierres, platre, ciment, ou en matières similaires</v>
      </c>
      <c r="C94" s="5">
        <f>ROUND(IF($A$75="Alimentation, boissons et tabacs",VLOOKUP($A94,OUTIL!$CH:$CM,C$1,FALSE),IF($A$75="Demi produits",VLOOKUP($A94,OUTIL!$CQ:$CV,C$1,FALSE),IF($A$75="Energie  et  lubrifiants",VLOOKUP($A94,OUTIL!$CY:$DD,C$1,FALSE),IF($A$75="Or industriel",VLOOKUP($A94,OUTIL!$DG:$DL,C$1,FALSE),IF($A$75="Produits bruts d'origine animale et vegetale",VLOOKUP($A94,OUTIL!$DO:$DT,C$1,FALSE),IF($A$75="Produits bruts d'origine minerale",VLOOKUP($A94,OUTIL!$DW:$EB,C$1,FALSE),IF($A$75="Produits finis de consommation",VLOOKUP($A94,OUTIL!$EE:$EJ,C$1,FALSE),IF($A$75="Produits finis d'equipement agricole",VLOOKUP($A94,OUTIL!$EM:$ER,C$1,FALSE),IF($A$75="Produits finis d'equipement industriel",VLOOKUP($A94,OUTIL!$EU:$EZ,C$1,FALSE),"Ahmadovitch")))))))))/1000,0)</f>
        <v>126722</v>
      </c>
      <c r="D94" s="5">
        <f>ROUND(IF($A$75="Alimentation, boissons et tabacs",VLOOKUP($A94,OUTIL!$CH:$CM,D$1,FALSE),IF($A$75="Demi produits",VLOOKUP($A94,OUTIL!$CQ:$CV,D$1,FALSE),IF($A$75="Energie  et  lubrifiants",VLOOKUP($A94,OUTIL!$CY:$DD,D$1,FALSE),IF($A$75="Or industriel",VLOOKUP($A94,OUTIL!$DG:$DL,D$1,FALSE),IF($A$75="Produits bruts d'origine animale et vegetale",VLOOKUP($A94,OUTIL!$DO:$DT,D$1,FALSE),IF($A$75="Produits bruts d'origine minerale",VLOOKUP($A94,OUTIL!$DW:$EB,D$1,FALSE),IF($A$75="Produits finis de consommation",VLOOKUP($A94,OUTIL!$EE:$EJ,D$1,FALSE),IF($A$75="Produits finis d'equipement agricole",VLOOKUP($A94,OUTIL!$EM:$ER,D$1,FALSE),IF($A$75="Produits finis d'equipement industriel",VLOOKUP($A94,OUTIL!$EU:$EZ,D$1,FALSE),"Ahmadovitch")))))))))/1000,0)</f>
        <v>923342</v>
      </c>
      <c r="E94" s="5">
        <f>ROUND(IF($A$75="Alimentation, boissons et tabacs",VLOOKUP($A94,OUTIL!$CH:$CM,E$1,FALSE),IF($A$75="Demi produits",VLOOKUP($A94,OUTIL!$CQ:$CV,E$1,FALSE),IF($A$75="Energie  et  lubrifiants",VLOOKUP($A94,OUTIL!$CY:$DD,E$1,FALSE),IF($A$75="Or industriel",VLOOKUP($A94,OUTIL!$DG:$DL,E$1,FALSE),IF($A$75="Produits bruts d'origine animale et vegetale",VLOOKUP($A94,OUTIL!$DO:$DT,E$1,FALSE),IF($A$75="Produits bruts d'origine minerale",VLOOKUP($A94,OUTIL!$DW:$EB,E$1,FALSE),IF($A$75="Produits finis de consommation",VLOOKUP($A94,OUTIL!$EE:$EJ,E$1,FALSE),IF($A$75="Produits finis d'equipement agricole",VLOOKUP($A94,OUTIL!$EM:$ER,E$1,FALSE),IF($A$75="Produits finis d'equipement industriel",VLOOKUP($A94,OUTIL!$EU:$EZ,E$1,FALSE),"Ahmadovitch")))))))))/1000,0)</f>
        <v>141574</v>
      </c>
      <c r="F94" s="5">
        <f>ROUND(IF($A$75="Alimentation, boissons et tabacs",VLOOKUP($A94,OUTIL!$CH:$CM,F$1,FALSE),IF($A$75="Demi produits",VLOOKUP($A94,OUTIL!$CQ:$CV,F$1,FALSE),IF($A$75="Energie  et  lubrifiants",VLOOKUP($A94,OUTIL!$CY:$DD,F$1,FALSE),IF($A$75="Or industriel",VLOOKUP($A94,OUTIL!$DG:$DL,F$1,FALSE),IF($A$75="Produits bruts d'origine animale et vegetale",VLOOKUP($A94,OUTIL!$DO:$DT,F$1,FALSE),IF($A$75="Produits bruts d'origine minerale",VLOOKUP($A94,OUTIL!$DW:$EB,F$1,FALSE),IF($A$75="Produits finis de consommation",VLOOKUP($A94,OUTIL!$EE:$EJ,F$1,FALSE),IF($A$75="Produits finis d'equipement agricole",VLOOKUP($A94,OUTIL!$EM:$ER,F$1,FALSE),IF($A$75="Produits finis d'equipement industriel",VLOOKUP($A94,OUTIL!$EU:$EZ,F$1,FALSE),"Ahmadovitch")))))))))/1000,0)</f>
        <v>911380</v>
      </c>
    </row>
    <row r="95" spans="1:6" ht="16.5" x14ac:dyDescent="0.3">
      <c r="A95">
        <v>20</v>
      </c>
      <c r="B95" s="5" t="str">
        <f>IF($A$75="Alimentation, boissons et tabacs",VLOOKUP(VLOOKUP($A95,OUTIL!$CH:$CM,B$1,FALSE),REF!$K:$L,2,FALSE),IF($A$75="Demi produits",VLOOKUP(VLOOKUP($A95,OUTIL!$CQ:$CV,B$1,FALSE),REF!$N:$O,2,FALSE),IF($A$75="Energie  et  lubrifiants",VLOOKUP(VLOOKUP($A95,OUTIL!$CY:$DD,B$1,FALSE),REF!$Z:$AA,2,FALSE),IF($A$75="Or industriel",VLOOKUP(VLOOKUP($A95,OUTIL!$DG:$DL,B$1,FALSE),REF!$AC:$AD,2,FALSE),IF($A$75="Produits bruts d'origine animale et vegetale",VLOOKUP(VLOOKUP($A95,OUTIL!$DO:$DT,B$1,FALSE),REF!$Q:$R,2,FALSE),IF($A$75="Produits bruts d'origine minerale",VLOOKUP(VLOOKUP($A95,OUTIL!$DW:$EB,B$1,FALSE),REF!$AF:$AG,2,FALSE),IF($A$75="Produits finis de consommation",VLOOKUP(VLOOKUP($A95,OUTIL!$EE:$EJ,B$1,FALSE),REF!$T:$U,2,FALSE),IF($A$75="Produits finis d'equipement agricole",VLOOKUP(VLOOKUP($A95,OUTIL!$EM:$ER,B$1,FALSE),REF!$AI:$AJ,2,FALSE),IF($A$75="Produits finis d'equipement industriel",VLOOKUP(VLOOKUP($A95,OUTIL!$EU:$EZ,B$1,FALSE),REF!$W:$X,2,FALSE),"Ahmadovitch")))))))))</f>
        <v>Autres métaux communs et ouvrages en ces matières</v>
      </c>
      <c r="C95" s="5">
        <f>ROUND(IF($A$75="Alimentation, boissons et tabacs",VLOOKUP($A95,OUTIL!$CH:$CM,C$1,FALSE),IF($A$75="Demi produits",VLOOKUP($A95,OUTIL!$CQ:$CV,C$1,FALSE),IF($A$75="Energie  et  lubrifiants",VLOOKUP($A95,OUTIL!$CY:$DD,C$1,FALSE),IF($A$75="Or industriel",VLOOKUP($A95,OUTIL!$DG:$DL,C$1,FALSE),IF($A$75="Produits bruts d'origine animale et vegetale",VLOOKUP($A95,OUTIL!$DO:$DT,C$1,FALSE),IF($A$75="Produits bruts d'origine minerale",VLOOKUP($A95,OUTIL!$DW:$EB,C$1,FALSE),IF($A$75="Produits finis de consommation",VLOOKUP($A95,OUTIL!$EE:$EJ,C$1,FALSE),IF($A$75="Produits finis d'equipement agricole",VLOOKUP($A95,OUTIL!$EM:$ER,C$1,FALSE),IF($A$75="Produits finis d'equipement industriel",VLOOKUP($A95,OUTIL!$EU:$EZ,C$1,FALSE),"Ahmadovitch")))))))))/1000,0)</f>
        <v>9092</v>
      </c>
      <c r="D95" s="5">
        <f>ROUND(IF($A$75="Alimentation, boissons et tabacs",VLOOKUP($A95,OUTIL!$CH:$CM,D$1,FALSE),IF($A$75="Demi produits",VLOOKUP($A95,OUTIL!$CQ:$CV,D$1,FALSE),IF($A$75="Energie  et  lubrifiants",VLOOKUP($A95,OUTIL!$CY:$DD,D$1,FALSE),IF($A$75="Or industriel",VLOOKUP($A95,OUTIL!$DG:$DL,D$1,FALSE),IF($A$75="Produits bruts d'origine animale et vegetale",VLOOKUP($A95,OUTIL!$DO:$DT,D$1,FALSE),IF($A$75="Produits bruts d'origine minerale",VLOOKUP($A95,OUTIL!$DW:$EB,D$1,FALSE),IF($A$75="Produits finis de consommation",VLOOKUP($A95,OUTIL!$EE:$EJ,D$1,FALSE),IF($A$75="Produits finis d'equipement agricole",VLOOKUP($A95,OUTIL!$EM:$ER,D$1,FALSE),IF($A$75="Produits finis d'equipement industriel",VLOOKUP($A95,OUTIL!$EU:$EZ,D$1,FALSE),"Ahmadovitch")))))))))/1000,0)</f>
        <v>885034</v>
      </c>
      <c r="E95" s="5">
        <f>ROUND(IF($A$75="Alimentation, boissons et tabacs",VLOOKUP($A95,OUTIL!$CH:$CM,E$1,FALSE),IF($A$75="Demi produits",VLOOKUP($A95,OUTIL!$CQ:$CV,E$1,FALSE),IF($A$75="Energie  et  lubrifiants",VLOOKUP($A95,OUTIL!$CY:$DD,E$1,FALSE),IF($A$75="Or industriel",VLOOKUP($A95,OUTIL!$DG:$DL,E$1,FALSE),IF($A$75="Produits bruts d'origine animale et vegetale",VLOOKUP($A95,OUTIL!$DO:$DT,E$1,FALSE),IF($A$75="Produits bruts d'origine minerale",VLOOKUP($A95,OUTIL!$DW:$EB,E$1,FALSE),IF($A$75="Produits finis de consommation",VLOOKUP($A95,OUTIL!$EE:$EJ,E$1,FALSE),IF($A$75="Produits finis d'equipement agricole",VLOOKUP($A95,OUTIL!$EM:$ER,E$1,FALSE),IF($A$75="Produits finis d'equipement industriel",VLOOKUP($A95,OUTIL!$EU:$EZ,E$1,FALSE),"Ahmadovitch")))))))))/1000,0)</f>
        <v>7840</v>
      </c>
      <c r="F95" s="5">
        <f>ROUND(IF($A$75="Alimentation, boissons et tabacs",VLOOKUP($A95,OUTIL!$CH:$CM,F$1,FALSE),IF($A$75="Demi produits",VLOOKUP($A95,OUTIL!$CQ:$CV,F$1,FALSE),IF($A$75="Energie  et  lubrifiants",VLOOKUP($A95,OUTIL!$CY:$DD,F$1,FALSE),IF($A$75="Or industriel",VLOOKUP($A95,OUTIL!$DG:$DL,F$1,FALSE),IF($A$75="Produits bruts d'origine animale et vegetale",VLOOKUP($A95,OUTIL!$DO:$DT,F$1,FALSE),IF($A$75="Produits bruts d'origine minerale",VLOOKUP($A95,OUTIL!$DW:$EB,F$1,FALSE),IF($A$75="Produits finis de consommation",VLOOKUP($A95,OUTIL!$EE:$EJ,F$1,FALSE),IF($A$75="Produits finis d'equipement agricole",VLOOKUP($A95,OUTIL!$EM:$ER,F$1,FALSE),IF($A$75="Produits finis d'equipement industriel",VLOOKUP($A95,OUTIL!$EU:$EZ,F$1,FALSE),"Ahmadovitch")))))))))/1000,0)</f>
        <v>774510</v>
      </c>
    </row>
    <row r="96" spans="1:6" ht="16.5" x14ac:dyDescent="0.3">
      <c r="A96">
        <v>21</v>
      </c>
      <c r="B96" s="5" t="str">
        <f>IF($A$75="Alimentation, boissons et tabacs",VLOOKUP(VLOOKUP($A96,OUTIL!$CH:$CM,B$1,FALSE),REF!$K:$L,2,FALSE),IF($A$75="Demi produits",VLOOKUP(VLOOKUP($A96,OUTIL!$CQ:$CV,B$1,FALSE),REF!$N:$O,2,FALSE),IF($A$75="Energie  et  lubrifiants",VLOOKUP(VLOOKUP($A96,OUTIL!$CY:$DD,B$1,FALSE),REF!$Z:$AA,2,FALSE),IF($A$75="Or industriel",VLOOKUP(VLOOKUP($A96,OUTIL!$DG:$DL,B$1,FALSE),REF!$AC:$AD,2,FALSE),IF($A$75="Produits bruts d'origine animale et vegetale",VLOOKUP(VLOOKUP($A96,OUTIL!$DO:$DT,B$1,FALSE),REF!$Q:$R,2,FALSE),IF($A$75="Produits bruts d'origine minerale",VLOOKUP(VLOOKUP($A96,OUTIL!$DW:$EB,B$1,FALSE),REF!$AF:$AG,2,FALSE),IF($A$75="Produits finis de consommation",VLOOKUP(VLOOKUP($A96,OUTIL!$EE:$EJ,B$1,FALSE),REF!$T:$U,2,FALSE),IF($A$75="Produits finis d'equipement agricole",VLOOKUP(VLOOKUP($A96,OUTIL!$EM:$ER,B$1,FALSE),REF!$AI:$AJ,2,FALSE),IF($A$75="Produits finis d'equipement industriel",VLOOKUP(VLOOKUP($A96,OUTIL!$EU:$EZ,B$1,FALSE),REF!$W:$X,2,FALSE),"Ahmadovitch")))))))))</f>
        <v>Fils de fibres synthétiques et artificielles pour tissage</v>
      </c>
      <c r="C96" s="5">
        <f>ROUND(IF($A$75="Alimentation, boissons et tabacs",VLOOKUP($A96,OUTIL!$CH:$CM,C$1,FALSE),IF($A$75="Demi produits",VLOOKUP($A96,OUTIL!$CQ:$CV,C$1,FALSE),IF($A$75="Energie  et  lubrifiants",VLOOKUP($A96,OUTIL!$CY:$DD,C$1,FALSE),IF($A$75="Or industriel",VLOOKUP($A96,OUTIL!$DG:$DL,C$1,FALSE),IF($A$75="Produits bruts d'origine animale et vegetale",VLOOKUP($A96,OUTIL!$DO:$DT,C$1,FALSE),IF($A$75="Produits bruts d'origine minerale",VLOOKUP($A96,OUTIL!$DW:$EB,C$1,FALSE),IF($A$75="Produits finis de consommation",VLOOKUP($A96,OUTIL!$EE:$EJ,C$1,FALSE),IF($A$75="Produits finis d'equipement agricole",VLOOKUP($A96,OUTIL!$EM:$ER,C$1,FALSE),IF($A$75="Produits finis d'equipement industriel",VLOOKUP($A96,OUTIL!$EU:$EZ,C$1,FALSE),"Ahmadovitch")))))))))/1000,0)</f>
        <v>38956</v>
      </c>
      <c r="D96" s="5">
        <f>ROUND(IF($A$75="Alimentation, boissons et tabacs",VLOOKUP($A96,OUTIL!$CH:$CM,D$1,FALSE),IF($A$75="Demi produits",VLOOKUP($A96,OUTIL!$CQ:$CV,D$1,FALSE),IF($A$75="Energie  et  lubrifiants",VLOOKUP($A96,OUTIL!$CY:$DD,D$1,FALSE),IF($A$75="Or industriel",VLOOKUP($A96,OUTIL!$DG:$DL,D$1,FALSE),IF($A$75="Produits bruts d'origine animale et vegetale",VLOOKUP($A96,OUTIL!$DO:$DT,D$1,FALSE),IF($A$75="Produits bruts d'origine minerale",VLOOKUP($A96,OUTIL!$DW:$EB,D$1,FALSE),IF($A$75="Produits finis de consommation",VLOOKUP($A96,OUTIL!$EE:$EJ,D$1,FALSE),IF($A$75="Produits finis d'equipement agricole",VLOOKUP($A96,OUTIL!$EM:$ER,D$1,FALSE),IF($A$75="Produits finis d'equipement industriel",VLOOKUP($A96,OUTIL!$EU:$EZ,D$1,FALSE),"Ahmadovitch")))))))))/1000,0)</f>
        <v>870688</v>
      </c>
      <c r="E96" s="5">
        <f>ROUND(IF($A$75="Alimentation, boissons et tabacs",VLOOKUP($A96,OUTIL!$CH:$CM,E$1,FALSE),IF($A$75="Demi produits",VLOOKUP($A96,OUTIL!$CQ:$CV,E$1,FALSE),IF($A$75="Energie  et  lubrifiants",VLOOKUP($A96,OUTIL!$CY:$DD,E$1,FALSE),IF($A$75="Or industriel",VLOOKUP($A96,OUTIL!$DG:$DL,E$1,FALSE),IF($A$75="Produits bruts d'origine animale et vegetale",VLOOKUP($A96,OUTIL!$DO:$DT,E$1,FALSE),IF($A$75="Produits bruts d'origine minerale",VLOOKUP($A96,OUTIL!$DW:$EB,E$1,FALSE),IF($A$75="Produits finis de consommation",VLOOKUP($A96,OUTIL!$EE:$EJ,E$1,FALSE),IF($A$75="Produits finis d'equipement agricole",VLOOKUP($A96,OUTIL!$EM:$ER,E$1,FALSE),IF($A$75="Produits finis d'equipement industriel",VLOOKUP($A96,OUTIL!$EU:$EZ,E$1,FALSE),"Ahmadovitch")))))))))/1000,0)</f>
        <v>41163</v>
      </c>
      <c r="F96" s="5">
        <f>ROUND(IF($A$75="Alimentation, boissons et tabacs",VLOOKUP($A96,OUTIL!$CH:$CM,F$1,FALSE),IF($A$75="Demi produits",VLOOKUP($A96,OUTIL!$CQ:$CV,F$1,FALSE),IF($A$75="Energie  et  lubrifiants",VLOOKUP($A96,OUTIL!$CY:$DD,F$1,FALSE),IF($A$75="Or industriel",VLOOKUP($A96,OUTIL!$DG:$DL,F$1,FALSE),IF($A$75="Produits bruts d'origine animale et vegetale",VLOOKUP($A96,OUTIL!$DO:$DT,F$1,FALSE),IF($A$75="Produits bruts d'origine minerale",VLOOKUP($A96,OUTIL!$DW:$EB,F$1,FALSE),IF($A$75="Produits finis de consommation",VLOOKUP($A96,OUTIL!$EE:$EJ,F$1,FALSE),IF($A$75="Produits finis d'equipement agricole",VLOOKUP($A96,OUTIL!$EM:$ER,F$1,FALSE),IF($A$75="Produits finis d'equipement industriel",VLOOKUP($A96,OUTIL!$EU:$EZ,F$1,FALSE),"Ahmadovitch")))))))))/1000,0)</f>
        <v>932335</v>
      </c>
    </row>
    <row r="97" spans="1:6" ht="16.5" x14ac:dyDescent="0.3">
      <c r="A97">
        <v>22</v>
      </c>
      <c r="B97" s="5" t="str">
        <f>IF($A$75="Alimentation, boissons et tabacs",VLOOKUP(VLOOKUP($A97,OUTIL!$CH:$CM,B$1,FALSE),REF!$K:$L,2,FALSE),IF($A$75="Demi produits",VLOOKUP(VLOOKUP($A97,OUTIL!$CQ:$CV,B$1,FALSE),REF!$N:$O,2,FALSE),IF($A$75="Energie  et  lubrifiants",VLOOKUP(VLOOKUP($A97,OUTIL!$CY:$DD,B$1,FALSE),REF!$Z:$AA,2,FALSE),IF($A$75="Or industriel",VLOOKUP(VLOOKUP($A97,OUTIL!$DG:$DL,B$1,FALSE),REF!$AC:$AD,2,FALSE),IF($A$75="Produits bruts d'origine animale et vegetale",VLOOKUP(VLOOKUP($A97,OUTIL!$DO:$DT,B$1,FALSE),REF!$Q:$R,2,FALSE),IF($A$75="Produits bruts d'origine minerale",VLOOKUP(VLOOKUP($A97,OUTIL!$DW:$EB,B$1,FALSE),REF!$AF:$AG,2,FALSE),IF($A$75="Produits finis de consommation",VLOOKUP(VLOOKUP($A97,OUTIL!$EE:$EJ,B$1,FALSE),REF!$T:$U,2,FALSE),IF($A$75="Produits finis d'equipement agricole",VLOOKUP(VLOOKUP($A97,OUTIL!$EM:$ER,B$1,FALSE),REF!$AI:$AJ,2,FALSE),IF($A$75="Produits finis d'equipement industriel",VLOOKUP(VLOOKUP($A97,OUTIL!$EU:$EZ,B$1,FALSE),REF!$W:$X,2,FALSE),"Ahmadovitch")))))))))</f>
        <v>Quincaillerie sauf de ménage</v>
      </c>
      <c r="C97" s="5">
        <f>ROUND(IF($A$75="Alimentation, boissons et tabacs",VLOOKUP($A97,OUTIL!$CH:$CM,C$1,FALSE),IF($A$75="Demi produits",VLOOKUP($A97,OUTIL!$CQ:$CV,C$1,FALSE),IF($A$75="Energie  et  lubrifiants",VLOOKUP($A97,OUTIL!$CY:$DD,C$1,FALSE),IF($A$75="Or industriel",VLOOKUP($A97,OUTIL!$DG:$DL,C$1,FALSE),IF($A$75="Produits bruts d'origine animale et vegetale",VLOOKUP($A97,OUTIL!$DO:$DT,C$1,FALSE),IF($A$75="Produits bruts d'origine minerale",VLOOKUP($A97,OUTIL!$DW:$EB,C$1,FALSE),IF($A$75="Produits finis de consommation",VLOOKUP($A97,OUTIL!$EE:$EJ,C$1,FALSE),IF($A$75="Produits finis d'equipement agricole",VLOOKUP($A97,OUTIL!$EM:$ER,C$1,FALSE),IF($A$75="Produits finis d'equipement industriel",VLOOKUP($A97,OUTIL!$EU:$EZ,C$1,FALSE),"Ahmadovitch")))))))))/1000,0)</f>
        <v>23797</v>
      </c>
      <c r="D97" s="5">
        <f>ROUND(IF($A$75="Alimentation, boissons et tabacs",VLOOKUP($A97,OUTIL!$CH:$CM,D$1,FALSE),IF($A$75="Demi produits",VLOOKUP($A97,OUTIL!$CQ:$CV,D$1,FALSE),IF($A$75="Energie  et  lubrifiants",VLOOKUP($A97,OUTIL!$CY:$DD,D$1,FALSE),IF($A$75="Or industriel",VLOOKUP($A97,OUTIL!$DG:$DL,D$1,FALSE),IF($A$75="Produits bruts d'origine animale et vegetale",VLOOKUP($A97,OUTIL!$DO:$DT,D$1,FALSE),IF($A$75="Produits bruts d'origine minerale",VLOOKUP($A97,OUTIL!$DW:$EB,D$1,FALSE),IF($A$75="Produits finis de consommation",VLOOKUP($A97,OUTIL!$EE:$EJ,D$1,FALSE),IF($A$75="Produits finis d'equipement agricole",VLOOKUP($A97,OUTIL!$EM:$ER,D$1,FALSE),IF($A$75="Produits finis d'equipement industriel",VLOOKUP($A97,OUTIL!$EU:$EZ,D$1,FALSE),"Ahmadovitch")))))))))/1000,0)</f>
        <v>857304</v>
      </c>
      <c r="E97" s="5">
        <f>ROUND(IF($A$75="Alimentation, boissons et tabacs",VLOOKUP($A97,OUTIL!$CH:$CM,E$1,FALSE),IF($A$75="Demi produits",VLOOKUP($A97,OUTIL!$CQ:$CV,E$1,FALSE),IF($A$75="Energie  et  lubrifiants",VLOOKUP($A97,OUTIL!$CY:$DD,E$1,FALSE),IF($A$75="Or industriel",VLOOKUP($A97,OUTIL!$DG:$DL,E$1,FALSE),IF($A$75="Produits bruts d'origine animale et vegetale",VLOOKUP($A97,OUTIL!$DO:$DT,E$1,FALSE),IF($A$75="Produits bruts d'origine minerale",VLOOKUP($A97,OUTIL!$DW:$EB,E$1,FALSE),IF($A$75="Produits finis de consommation",VLOOKUP($A97,OUTIL!$EE:$EJ,E$1,FALSE),IF($A$75="Produits finis d'equipement agricole",VLOOKUP($A97,OUTIL!$EM:$ER,E$1,FALSE),IF($A$75="Produits finis d'equipement industriel",VLOOKUP($A97,OUTIL!$EU:$EZ,E$1,FALSE),"Ahmadovitch")))))))))/1000,0)</f>
        <v>20255</v>
      </c>
      <c r="F97" s="5">
        <f>ROUND(IF($A$75="Alimentation, boissons et tabacs",VLOOKUP($A97,OUTIL!$CH:$CM,F$1,FALSE),IF($A$75="Demi produits",VLOOKUP($A97,OUTIL!$CQ:$CV,F$1,FALSE),IF($A$75="Energie  et  lubrifiants",VLOOKUP($A97,OUTIL!$CY:$DD,F$1,FALSE),IF($A$75="Or industriel",VLOOKUP($A97,OUTIL!$DG:$DL,F$1,FALSE),IF($A$75="Produits bruts d'origine animale et vegetale",VLOOKUP($A97,OUTIL!$DO:$DT,F$1,FALSE),IF($A$75="Produits bruts d'origine minerale",VLOOKUP($A97,OUTIL!$DW:$EB,F$1,FALSE),IF($A$75="Produits finis de consommation",VLOOKUP($A97,OUTIL!$EE:$EJ,F$1,FALSE),IF($A$75="Produits finis d'equipement agricole",VLOOKUP($A97,OUTIL!$EM:$ER,F$1,FALSE),IF($A$75="Produits finis d'equipement industriel",VLOOKUP($A97,OUTIL!$EU:$EZ,F$1,FALSE),"Ahmadovitch")))))))))/1000,0)</f>
        <v>763545</v>
      </c>
    </row>
    <row r="98" spans="1:6" ht="16.5" x14ac:dyDescent="0.3">
      <c r="A98">
        <v>23</v>
      </c>
      <c r="B98" s="5" t="str">
        <f>IF($A$75="Alimentation, boissons et tabacs",VLOOKUP(VLOOKUP($A98,OUTIL!$CH:$CM,B$1,FALSE),REF!$K:$L,2,FALSE),IF($A$75="Demi produits",VLOOKUP(VLOOKUP($A98,OUTIL!$CQ:$CV,B$1,FALSE),REF!$N:$O,2,FALSE),IF($A$75="Energie  et  lubrifiants",VLOOKUP(VLOOKUP($A98,OUTIL!$CY:$DD,B$1,FALSE),REF!$Z:$AA,2,FALSE),IF($A$75="Or industriel",VLOOKUP(VLOOKUP($A98,OUTIL!$DG:$DL,B$1,FALSE),REF!$AC:$AD,2,FALSE),IF($A$75="Produits bruts d'origine animale et vegetale",VLOOKUP(VLOOKUP($A98,OUTIL!$DO:$DT,B$1,FALSE),REF!$Q:$R,2,FALSE),IF($A$75="Produits bruts d'origine minerale",VLOOKUP(VLOOKUP($A98,OUTIL!$DW:$EB,B$1,FALSE),REF!$AF:$AG,2,FALSE),IF($A$75="Produits finis de consommation",VLOOKUP(VLOOKUP($A98,OUTIL!$EE:$EJ,B$1,FALSE),REF!$T:$U,2,FALSE),IF($A$75="Produits finis d'equipement agricole",VLOOKUP(VLOOKUP($A98,OUTIL!$EM:$ER,B$1,FALSE),REF!$AI:$AJ,2,FALSE),IF($A$75="Produits finis d'equipement industriel",VLOOKUP(VLOOKUP($A98,OUTIL!$EU:$EZ,B$1,FALSE),REF!$W:$X,2,FALSE),"Ahmadovitch")))))))))</f>
        <v>Désinfectants et produits similaires</v>
      </c>
      <c r="C98" s="5">
        <f>ROUND(IF($A$75="Alimentation, boissons et tabacs",VLOOKUP($A98,OUTIL!$CH:$CM,C$1,FALSE),IF($A$75="Demi produits",VLOOKUP($A98,OUTIL!$CQ:$CV,C$1,FALSE),IF($A$75="Energie  et  lubrifiants",VLOOKUP($A98,OUTIL!$CY:$DD,C$1,FALSE),IF($A$75="Or industriel",VLOOKUP($A98,OUTIL!$DG:$DL,C$1,FALSE),IF($A$75="Produits bruts d'origine animale et vegetale",VLOOKUP($A98,OUTIL!$DO:$DT,C$1,FALSE),IF($A$75="Produits bruts d'origine minerale",VLOOKUP($A98,OUTIL!$DW:$EB,C$1,FALSE),IF($A$75="Produits finis de consommation",VLOOKUP($A98,OUTIL!$EE:$EJ,C$1,FALSE),IF($A$75="Produits finis d'equipement agricole",VLOOKUP($A98,OUTIL!$EM:$ER,C$1,FALSE),IF($A$75="Produits finis d'equipement industriel",VLOOKUP($A98,OUTIL!$EU:$EZ,C$1,FALSE),"Ahmadovitch")))))))))/1000,0)</f>
        <v>11384</v>
      </c>
      <c r="D98" s="5">
        <f>ROUND(IF($A$75="Alimentation, boissons et tabacs",VLOOKUP($A98,OUTIL!$CH:$CM,D$1,FALSE),IF($A$75="Demi produits",VLOOKUP($A98,OUTIL!$CQ:$CV,D$1,FALSE),IF($A$75="Energie  et  lubrifiants",VLOOKUP($A98,OUTIL!$CY:$DD,D$1,FALSE),IF($A$75="Or industriel",VLOOKUP($A98,OUTIL!$DG:$DL,D$1,FALSE),IF($A$75="Produits bruts d'origine animale et vegetale",VLOOKUP($A98,OUTIL!$DO:$DT,D$1,FALSE),IF($A$75="Produits bruts d'origine minerale",VLOOKUP($A98,OUTIL!$DW:$EB,D$1,FALSE),IF($A$75="Produits finis de consommation",VLOOKUP($A98,OUTIL!$EE:$EJ,D$1,FALSE),IF($A$75="Produits finis d'equipement agricole",VLOOKUP($A98,OUTIL!$EM:$ER,D$1,FALSE),IF($A$75="Produits finis d'equipement industriel",VLOOKUP($A98,OUTIL!$EU:$EZ,D$1,FALSE),"Ahmadovitch")))))))))/1000,0)</f>
        <v>844484</v>
      </c>
      <c r="E98" s="5">
        <f>ROUND(IF($A$75="Alimentation, boissons et tabacs",VLOOKUP($A98,OUTIL!$CH:$CM,E$1,FALSE),IF($A$75="Demi produits",VLOOKUP($A98,OUTIL!$CQ:$CV,E$1,FALSE),IF($A$75="Energie  et  lubrifiants",VLOOKUP($A98,OUTIL!$CY:$DD,E$1,FALSE),IF($A$75="Or industriel",VLOOKUP($A98,OUTIL!$DG:$DL,E$1,FALSE),IF($A$75="Produits bruts d'origine animale et vegetale",VLOOKUP($A98,OUTIL!$DO:$DT,E$1,FALSE),IF($A$75="Produits bruts d'origine minerale",VLOOKUP($A98,OUTIL!$DW:$EB,E$1,FALSE),IF($A$75="Produits finis de consommation",VLOOKUP($A98,OUTIL!$EE:$EJ,E$1,FALSE),IF($A$75="Produits finis d'equipement agricole",VLOOKUP($A98,OUTIL!$EM:$ER,E$1,FALSE),IF($A$75="Produits finis d'equipement industriel",VLOOKUP($A98,OUTIL!$EU:$EZ,E$1,FALSE),"Ahmadovitch")))))))))/1000,0)</f>
        <v>12313</v>
      </c>
      <c r="F98" s="5">
        <f>ROUND(IF($A$75="Alimentation, boissons et tabacs",VLOOKUP($A98,OUTIL!$CH:$CM,F$1,FALSE),IF($A$75="Demi produits",VLOOKUP($A98,OUTIL!$CQ:$CV,F$1,FALSE),IF($A$75="Energie  et  lubrifiants",VLOOKUP($A98,OUTIL!$CY:$DD,F$1,FALSE),IF($A$75="Or industriel",VLOOKUP($A98,OUTIL!$DG:$DL,F$1,FALSE),IF($A$75="Produits bruts d'origine animale et vegetale",VLOOKUP($A98,OUTIL!$DO:$DT,F$1,FALSE),IF($A$75="Produits bruts d'origine minerale",VLOOKUP($A98,OUTIL!$DW:$EB,F$1,FALSE),IF($A$75="Produits finis de consommation",VLOOKUP($A98,OUTIL!$EE:$EJ,F$1,FALSE),IF($A$75="Produits finis d'equipement agricole",VLOOKUP($A98,OUTIL!$EM:$ER,F$1,FALSE),IF($A$75="Produits finis d'equipement industriel",VLOOKUP($A98,OUTIL!$EU:$EZ,F$1,FALSE),"Ahmadovitch")))))))))/1000,0)</f>
        <v>917636</v>
      </c>
    </row>
    <row r="99" spans="1:6" ht="16.5" x14ac:dyDescent="0.3">
      <c r="A99">
        <v>24</v>
      </c>
      <c r="B99" s="5" t="str">
        <f>IF($A$75="Alimentation, boissons et tabacs",VLOOKUP(VLOOKUP($A99,OUTIL!$CH:$CM,B$1,FALSE),REF!$K:$L,2,FALSE),IF($A$75="Demi produits",VLOOKUP(VLOOKUP($A99,OUTIL!$CQ:$CV,B$1,FALSE),REF!$N:$O,2,FALSE),IF($A$75="Energie  et  lubrifiants",VLOOKUP(VLOOKUP($A99,OUTIL!$CY:$DD,B$1,FALSE),REF!$Z:$AA,2,FALSE),IF($A$75="Or industriel",VLOOKUP(VLOOKUP($A99,OUTIL!$DG:$DL,B$1,FALSE),REF!$AC:$AD,2,FALSE),IF($A$75="Produits bruts d'origine animale et vegetale",VLOOKUP(VLOOKUP($A99,OUTIL!$DO:$DT,B$1,FALSE),REF!$Q:$R,2,FALSE),IF($A$75="Produits bruts d'origine minerale",VLOOKUP(VLOOKUP($A99,OUTIL!$DW:$EB,B$1,FALSE),REF!$AF:$AG,2,FALSE),IF($A$75="Produits finis de consommation",VLOOKUP(VLOOKUP($A99,OUTIL!$EE:$EJ,B$1,FALSE),REF!$T:$U,2,FALSE),IF($A$75="Produits finis d'equipement agricole",VLOOKUP(VLOOKUP($A99,OUTIL!$EM:$ER,B$1,FALSE),REF!$AI:$AJ,2,FALSE),IF($A$75="Produits finis d'equipement industriel",VLOOKUP(VLOOKUP($A99,OUTIL!$EU:$EZ,B$1,FALSE),REF!$W:$X,2,FALSE),"Ahmadovitch")))))))))</f>
        <v>Articles de robinetterie et organes similaires</v>
      </c>
      <c r="C99" s="5">
        <f>ROUND(IF($A$75="Alimentation, boissons et tabacs",VLOOKUP($A99,OUTIL!$CH:$CM,C$1,FALSE),IF($A$75="Demi produits",VLOOKUP($A99,OUTIL!$CQ:$CV,C$1,FALSE),IF($A$75="Energie  et  lubrifiants",VLOOKUP($A99,OUTIL!$CY:$DD,C$1,FALSE),IF($A$75="Or industriel",VLOOKUP($A99,OUTIL!$DG:$DL,C$1,FALSE),IF($A$75="Produits bruts d'origine animale et vegetale",VLOOKUP($A99,OUTIL!$DO:$DT,C$1,FALSE),IF($A$75="Produits bruts d'origine minerale",VLOOKUP($A99,OUTIL!$DW:$EB,C$1,FALSE),IF($A$75="Produits finis de consommation",VLOOKUP($A99,OUTIL!$EE:$EJ,C$1,FALSE),IF($A$75="Produits finis d'equipement agricole",VLOOKUP($A99,OUTIL!$EM:$ER,C$1,FALSE),IF($A$75="Produits finis d'equipement industriel",VLOOKUP($A99,OUTIL!$EU:$EZ,C$1,FALSE),"Ahmadovitch")))))))))/1000,0)</f>
        <v>5044</v>
      </c>
      <c r="D99" s="5">
        <f>ROUND(IF($A$75="Alimentation, boissons et tabacs",VLOOKUP($A99,OUTIL!$CH:$CM,D$1,FALSE),IF($A$75="Demi produits",VLOOKUP($A99,OUTIL!$CQ:$CV,D$1,FALSE),IF($A$75="Energie  et  lubrifiants",VLOOKUP($A99,OUTIL!$CY:$DD,D$1,FALSE),IF($A$75="Or industriel",VLOOKUP($A99,OUTIL!$DG:$DL,D$1,FALSE),IF($A$75="Produits bruts d'origine animale et vegetale",VLOOKUP($A99,OUTIL!$DO:$DT,D$1,FALSE),IF($A$75="Produits bruts d'origine minerale",VLOOKUP($A99,OUTIL!$DW:$EB,D$1,FALSE),IF($A$75="Produits finis de consommation",VLOOKUP($A99,OUTIL!$EE:$EJ,D$1,FALSE),IF($A$75="Produits finis d'equipement agricole",VLOOKUP($A99,OUTIL!$EM:$ER,D$1,FALSE),IF($A$75="Produits finis d'equipement industriel",VLOOKUP($A99,OUTIL!$EU:$EZ,D$1,FALSE),"Ahmadovitch")))))))))/1000,0)</f>
        <v>751049</v>
      </c>
      <c r="E99" s="5">
        <f>ROUND(IF($A$75="Alimentation, boissons et tabacs",VLOOKUP($A99,OUTIL!$CH:$CM,E$1,FALSE),IF($A$75="Demi produits",VLOOKUP($A99,OUTIL!$CQ:$CV,E$1,FALSE),IF($A$75="Energie  et  lubrifiants",VLOOKUP($A99,OUTIL!$CY:$DD,E$1,FALSE),IF($A$75="Or industriel",VLOOKUP($A99,OUTIL!$DG:$DL,E$1,FALSE),IF($A$75="Produits bruts d'origine animale et vegetale",VLOOKUP($A99,OUTIL!$DO:$DT,E$1,FALSE),IF($A$75="Produits bruts d'origine minerale",VLOOKUP($A99,OUTIL!$DW:$EB,E$1,FALSE),IF($A$75="Produits finis de consommation",VLOOKUP($A99,OUTIL!$EE:$EJ,E$1,FALSE),IF($A$75="Produits finis d'equipement agricole",VLOOKUP($A99,OUTIL!$EM:$ER,E$1,FALSE),IF($A$75="Produits finis d'equipement industriel",VLOOKUP($A99,OUTIL!$EU:$EZ,E$1,FALSE),"Ahmadovitch")))))))))/1000,0)</f>
        <v>3970</v>
      </c>
      <c r="F99" s="5">
        <f>ROUND(IF($A$75="Alimentation, boissons et tabacs",VLOOKUP($A99,OUTIL!$CH:$CM,F$1,FALSE),IF($A$75="Demi produits",VLOOKUP($A99,OUTIL!$CQ:$CV,F$1,FALSE),IF($A$75="Energie  et  lubrifiants",VLOOKUP($A99,OUTIL!$CY:$DD,F$1,FALSE),IF($A$75="Or industriel",VLOOKUP($A99,OUTIL!$DG:$DL,F$1,FALSE),IF($A$75="Produits bruts d'origine animale et vegetale",VLOOKUP($A99,OUTIL!$DO:$DT,F$1,FALSE),IF($A$75="Produits bruts d'origine minerale",VLOOKUP($A99,OUTIL!$DW:$EB,F$1,FALSE),IF($A$75="Produits finis de consommation",VLOOKUP($A99,OUTIL!$EE:$EJ,F$1,FALSE),IF($A$75="Produits finis d'equipement agricole",VLOOKUP($A99,OUTIL!$EM:$ER,F$1,FALSE),IF($A$75="Produits finis d'equipement industriel",VLOOKUP($A99,OUTIL!$EU:$EZ,F$1,FALSE),"Ahmadovitch")))))))))/1000,0)</f>
        <v>549564</v>
      </c>
    </row>
    <row r="100" spans="1:6" ht="16.5" x14ac:dyDescent="0.3">
      <c r="A100">
        <v>25</v>
      </c>
      <c r="B100" s="5" t="str">
        <f>IF($A$75="Alimentation, boissons et tabacs",VLOOKUP(VLOOKUP($A100,OUTIL!$CH:$CM,B$1,FALSE),REF!$K:$L,2,FALSE),IF($A$75="Demi produits",VLOOKUP(VLOOKUP($A100,OUTIL!$CQ:$CV,B$1,FALSE),REF!$N:$O,2,FALSE),IF($A$75="Energie  et  lubrifiants",VLOOKUP(VLOOKUP($A100,OUTIL!$CY:$DD,B$1,FALSE),REF!$Z:$AA,2,FALSE),IF($A$75="Or industriel",VLOOKUP(VLOOKUP($A100,OUTIL!$DG:$DL,B$1,FALSE),REF!$AC:$AD,2,FALSE),IF($A$75="Produits bruts d'origine animale et vegetale",VLOOKUP(VLOOKUP($A100,OUTIL!$DO:$DT,B$1,FALSE),REF!$Q:$R,2,FALSE),IF($A$75="Produits bruts d'origine minerale",VLOOKUP(VLOOKUP($A100,OUTIL!$DW:$EB,B$1,FALSE),REF!$AF:$AG,2,FALSE),IF($A$75="Produits finis de consommation",VLOOKUP(VLOOKUP($A100,OUTIL!$EE:$EJ,B$1,FALSE),REF!$T:$U,2,FALSE),IF($A$75="Produits finis d'equipement agricole",VLOOKUP(VLOOKUP($A100,OUTIL!$EM:$ER,B$1,FALSE),REF!$AI:$AJ,2,FALSE),IF($A$75="Produits finis d'equipement industriel",VLOOKUP(VLOOKUP($A100,OUTIL!$EU:$EZ,B$1,FALSE),REF!$W:$X,2,FALSE),"Ahmadovitch")))))))))</f>
        <v>Tôles et bandes en aluminium</v>
      </c>
      <c r="C100" s="5">
        <f>ROUND(IF($A$75="Alimentation, boissons et tabacs",VLOOKUP($A100,OUTIL!$CH:$CM,C$1,FALSE),IF($A$75="Demi produits",VLOOKUP($A100,OUTIL!$CQ:$CV,C$1,FALSE),IF($A$75="Energie  et  lubrifiants",VLOOKUP($A100,OUTIL!$CY:$DD,C$1,FALSE),IF($A$75="Or industriel",VLOOKUP($A100,OUTIL!$DG:$DL,C$1,FALSE),IF($A$75="Produits bruts d'origine animale et vegetale",VLOOKUP($A100,OUTIL!$DO:$DT,C$1,FALSE),IF($A$75="Produits bruts d'origine minerale",VLOOKUP($A100,OUTIL!$DW:$EB,C$1,FALSE),IF($A$75="Produits finis de consommation",VLOOKUP($A100,OUTIL!$EE:$EJ,C$1,FALSE),IF($A$75="Produits finis d'equipement agricole",VLOOKUP($A100,OUTIL!$EM:$ER,C$1,FALSE),IF($A$75="Produits finis d'equipement industriel",VLOOKUP($A100,OUTIL!$EU:$EZ,C$1,FALSE),"Ahmadovitch")))))))))/1000,0)</f>
        <v>17894</v>
      </c>
      <c r="D100" s="5">
        <f>ROUND(IF($A$75="Alimentation, boissons et tabacs",VLOOKUP($A100,OUTIL!$CH:$CM,D$1,FALSE),IF($A$75="Demi produits",VLOOKUP($A100,OUTIL!$CQ:$CV,D$1,FALSE),IF($A$75="Energie  et  lubrifiants",VLOOKUP($A100,OUTIL!$CY:$DD,D$1,FALSE),IF($A$75="Or industriel",VLOOKUP($A100,OUTIL!$DG:$DL,D$1,FALSE),IF($A$75="Produits bruts d'origine animale et vegetale",VLOOKUP($A100,OUTIL!$DO:$DT,D$1,FALSE),IF($A$75="Produits bruts d'origine minerale",VLOOKUP($A100,OUTIL!$DW:$EB,D$1,FALSE),IF($A$75="Produits finis de consommation",VLOOKUP($A100,OUTIL!$EE:$EJ,D$1,FALSE),IF($A$75="Produits finis d'equipement agricole",VLOOKUP($A100,OUTIL!$EM:$ER,D$1,FALSE),IF($A$75="Produits finis d'equipement industriel",VLOOKUP($A100,OUTIL!$EU:$EZ,D$1,FALSE),"Ahmadovitch")))))))))/1000,0)</f>
        <v>729858</v>
      </c>
      <c r="E100" s="5">
        <f>ROUND(IF($A$75="Alimentation, boissons et tabacs",VLOOKUP($A100,OUTIL!$CH:$CM,E$1,FALSE),IF($A$75="Demi produits",VLOOKUP($A100,OUTIL!$CQ:$CV,E$1,FALSE),IF($A$75="Energie  et  lubrifiants",VLOOKUP($A100,OUTIL!$CY:$DD,E$1,FALSE),IF($A$75="Or industriel",VLOOKUP($A100,OUTIL!$DG:$DL,E$1,FALSE),IF($A$75="Produits bruts d'origine animale et vegetale",VLOOKUP($A100,OUTIL!$DO:$DT,E$1,FALSE),IF($A$75="Produits bruts d'origine minerale",VLOOKUP($A100,OUTIL!$DW:$EB,E$1,FALSE),IF($A$75="Produits finis de consommation",VLOOKUP($A100,OUTIL!$EE:$EJ,E$1,FALSE),IF($A$75="Produits finis d'equipement agricole",VLOOKUP($A100,OUTIL!$EM:$ER,E$1,FALSE),IF($A$75="Produits finis d'equipement industriel",VLOOKUP($A100,OUTIL!$EU:$EZ,E$1,FALSE),"Ahmadovitch")))))))))/1000,0)</f>
        <v>19707</v>
      </c>
      <c r="F100" s="5">
        <f>ROUND(IF($A$75="Alimentation, boissons et tabacs",VLOOKUP($A100,OUTIL!$CH:$CM,F$1,FALSE),IF($A$75="Demi produits",VLOOKUP($A100,OUTIL!$CQ:$CV,F$1,FALSE),IF($A$75="Energie  et  lubrifiants",VLOOKUP($A100,OUTIL!$CY:$DD,F$1,FALSE),IF($A$75="Or industriel",VLOOKUP($A100,OUTIL!$DG:$DL,F$1,FALSE),IF($A$75="Produits bruts d'origine animale et vegetale",VLOOKUP($A100,OUTIL!$DO:$DT,F$1,FALSE),IF($A$75="Produits bruts d'origine minerale",VLOOKUP($A100,OUTIL!$DW:$EB,F$1,FALSE),IF($A$75="Produits finis de consommation",VLOOKUP($A100,OUTIL!$EE:$EJ,F$1,FALSE),IF($A$75="Produits finis d'equipement agricole",VLOOKUP($A100,OUTIL!$EM:$ER,F$1,FALSE),IF($A$75="Produits finis d'equipement industriel",VLOOKUP($A100,OUTIL!$EU:$EZ,F$1,FALSE),"Ahmadovitch")))))))))/1000,0)</f>
        <v>871623</v>
      </c>
    </row>
    <row r="101" spans="1:6" ht="16.5" x14ac:dyDescent="0.3">
      <c r="A101">
        <v>26</v>
      </c>
      <c r="B101" s="5" t="str">
        <f>IF($A$75="Alimentation, boissons et tabacs",VLOOKUP(VLOOKUP($A101,OUTIL!$CH:$CM,B$1,FALSE),REF!$K:$L,2,FALSE),IF($A$75="Demi produits",VLOOKUP(VLOOKUP($A101,OUTIL!$CQ:$CV,B$1,FALSE),REF!$N:$O,2,FALSE),IF($A$75="Energie  et  lubrifiants",VLOOKUP(VLOOKUP($A101,OUTIL!$CY:$DD,B$1,FALSE),REF!$Z:$AA,2,FALSE),IF($A$75="Or industriel",VLOOKUP(VLOOKUP($A101,OUTIL!$DG:$DL,B$1,FALSE),REF!$AC:$AD,2,FALSE),IF($A$75="Produits bruts d'origine animale et vegetale",VLOOKUP(VLOOKUP($A101,OUTIL!$DO:$DT,B$1,FALSE),REF!$Q:$R,2,FALSE),IF($A$75="Produits bruts d'origine minerale",VLOOKUP(VLOOKUP($A101,OUTIL!$DW:$EB,B$1,FALSE),REF!$AF:$AG,2,FALSE),IF($A$75="Produits finis de consommation",VLOOKUP(VLOOKUP($A101,OUTIL!$EE:$EJ,B$1,FALSE),REF!$T:$U,2,FALSE),IF($A$75="Produits finis d'equipement agricole",VLOOKUP(VLOOKUP($A101,OUTIL!$EM:$ER,B$1,FALSE),REF!$AI:$AJ,2,FALSE),IF($A$75="Produits finis d'equipement industriel",VLOOKUP(VLOOKUP($A101,OUTIL!$EU:$EZ,B$1,FALSE),REF!$W:$X,2,FALSE),"Ahmadovitch")))))))))</f>
        <v>Tubes; tuyaux et leurs accessoires, en matière plastique</v>
      </c>
      <c r="C101" s="5">
        <f>ROUND(IF($A$75="Alimentation, boissons et tabacs",VLOOKUP($A101,OUTIL!$CH:$CM,C$1,FALSE),IF($A$75="Demi produits",VLOOKUP($A101,OUTIL!$CQ:$CV,C$1,FALSE),IF($A$75="Energie  et  lubrifiants",VLOOKUP($A101,OUTIL!$CY:$DD,C$1,FALSE),IF($A$75="Or industriel",VLOOKUP($A101,OUTIL!$DG:$DL,C$1,FALSE),IF($A$75="Produits bruts d'origine animale et vegetale",VLOOKUP($A101,OUTIL!$DO:$DT,C$1,FALSE),IF($A$75="Produits bruts d'origine minerale",VLOOKUP($A101,OUTIL!$DW:$EB,C$1,FALSE),IF($A$75="Produits finis de consommation",VLOOKUP($A101,OUTIL!$EE:$EJ,C$1,FALSE),IF($A$75="Produits finis d'equipement agricole",VLOOKUP($A101,OUTIL!$EM:$ER,C$1,FALSE),IF($A$75="Produits finis d'equipement industriel",VLOOKUP($A101,OUTIL!$EU:$EZ,C$1,FALSE),"Ahmadovitch")))))))))/1000,0)</f>
        <v>16396</v>
      </c>
      <c r="D101" s="5">
        <f>ROUND(IF($A$75="Alimentation, boissons et tabacs",VLOOKUP($A101,OUTIL!$CH:$CM,D$1,FALSE),IF($A$75="Demi produits",VLOOKUP($A101,OUTIL!$CQ:$CV,D$1,FALSE),IF($A$75="Energie  et  lubrifiants",VLOOKUP($A101,OUTIL!$CY:$DD,D$1,FALSE),IF($A$75="Or industriel",VLOOKUP($A101,OUTIL!$DG:$DL,D$1,FALSE),IF($A$75="Produits bruts d'origine animale et vegetale",VLOOKUP($A101,OUTIL!$DO:$DT,D$1,FALSE),IF($A$75="Produits bruts d'origine minerale",VLOOKUP($A101,OUTIL!$DW:$EB,D$1,FALSE),IF($A$75="Produits finis de consommation",VLOOKUP($A101,OUTIL!$EE:$EJ,D$1,FALSE),IF($A$75="Produits finis d'equipement agricole",VLOOKUP($A101,OUTIL!$EM:$ER,D$1,FALSE),IF($A$75="Produits finis d'equipement industriel",VLOOKUP($A101,OUTIL!$EU:$EZ,D$1,FALSE),"Ahmadovitch")))))))))/1000,0)</f>
        <v>645911</v>
      </c>
      <c r="E101" s="5">
        <f>ROUND(IF($A$75="Alimentation, boissons et tabacs",VLOOKUP($A101,OUTIL!$CH:$CM,E$1,FALSE),IF($A$75="Demi produits",VLOOKUP($A101,OUTIL!$CQ:$CV,E$1,FALSE),IF($A$75="Energie  et  lubrifiants",VLOOKUP($A101,OUTIL!$CY:$DD,E$1,FALSE),IF($A$75="Or industriel",VLOOKUP($A101,OUTIL!$DG:$DL,E$1,FALSE),IF($A$75="Produits bruts d'origine animale et vegetale",VLOOKUP($A101,OUTIL!$DO:$DT,E$1,FALSE),IF($A$75="Produits bruts d'origine minerale",VLOOKUP($A101,OUTIL!$DW:$EB,E$1,FALSE),IF($A$75="Produits finis de consommation",VLOOKUP($A101,OUTIL!$EE:$EJ,E$1,FALSE),IF($A$75="Produits finis d'equipement agricole",VLOOKUP($A101,OUTIL!$EM:$ER,E$1,FALSE),IF($A$75="Produits finis d'equipement industriel",VLOOKUP($A101,OUTIL!$EU:$EZ,E$1,FALSE),"Ahmadovitch")))))))))/1000,0)</f>
        <v>12889</v>
      </c>
      <c r="F101" s="5">
        <f>ROUND(IF($A$75="Alimentation, boissons et tabacs",VLOOKUP($A101,OUTIL!$CH:$CM,F$1,FALSE),IF($A$75="Demi produits",VLOOKUP($A101,OUTIL!$CQ:$CV,F$1,FALSE),IF($A$75="Energie  et  lubrifiants",VLOOKUP($A101,OUTIL!$CY:$DD,F$1,FALSE),IF($A$75="Or industriel",VLOOKUP($A101,OUTIL!$DG:$DL,F$1,FALSE),IF($A$75="Produits bruts d'origine animale et vegetale",VLOOKUP($A101,OUTIL!$DO:$DT,F$1,FALSE),IF($A$75="Produits bruts d'origine minerale",VLOOKUP($A101,OUTIL!$DW:$EB,F$1,FALSE),IF($A$75="Produits finis de consommation",VLOOKUP($A101,OUTIL!$EE:$EJ,F$1,FALSE),IF($A$75="Produits finis d'equipement agricole",VLOOKUP($A101,OUTIL!$EM:$ER,F$1,FALSE),IF($A$75="Produits finis d'equipement industriel",VLOOKUP($A101,OUTIL!$EU:$EZ,F$1,FALSE),"Ahmadovitch")))))))))/1000,0)</f>
        <v>555248</v>
      </c>
    </row>
    <row r="102" spans="1:6" ht="16.5" x14ac:dyDescent="0.3">
      <c r="A102">
        <v>27</v>
      </c>
      <c r="B102" s="5" t="str">
        <f>IF($A$75="Alimentation, boissons et tabacs",VLOOKUP(VLOOKUP($A102,OUTIL!$CH:$CM,B$1,FALSE),REF!$K:$L,2,FALSE),IF($A$75="Demi produits",VLOOKUP(VLOOKUP($A102,OUTIL!$CQ:$CV,B$1,FALSE),REF!$N:$O,2,FALSE),IF($A$75="Energie  et  lubrifiants",VLOOKUP(VLOOKUP($A102,OUTIL!$CY:$DD,B$1,FALSE),REF!$Z:$AA,2,FALSE),IF($A$75="Or industriel",VLOOKUP(VLOOKUP($A102,OUTIL!$DG:$DL,B$1,FALSE),REF!$AC:$AD,2,FALSE),IF($A$75="Produits bruts d'origine animale et vegetale",VLOOKUP(VLOOKUP($A102,OUTIL!$DO:$DT,B$1,FALSE),REF!$Q:$R,2,FALSE),IF($A$75="Produits bruts d'origine minerale",VLOOKUP(VLOOKUP($A102,OUTIL!$DW:$EB,B$1,FALSE),REF!$AF:$AG,2,FALSE),IF($A$75="Produits finis de consommation",VLOOKUP(VLOOKUP($A102,OUTIL!$EE:$EJ,B$1,FALSE),REF!$T:$U,2,FALSE),IF($A$75="Produits finis d'equipement agricole",VLOOKUP(VLOOKUP($A102,OUTIL!$EM:$ER,B$1,FALSE),REF!$AI:$AJ,2,FALSE),IF($A$75="Produits finis d'equipement industriel",VLOOKUP(VLOOKUP($A102,OUTIL!$EU:$EZ,B$1,FALSE),REF!$W:$X,2,FALSE),"Ahmadovitch")))))))))</f>
        <v>Boutons et leur parties en diverse matières</v>
      </c>
      <c r="C102" s="5">
        <f>ROUND(IF($A$75="Alimentation, boissons et tabacs",VLOOKUP($A102,OUTIL!$CH:$CM,C$1,FALSE),IF($A$75="Demi produits",VLOOKUP($A102,OUTIL!$CQ:$CV,C$1,FALSE),IF($A$75="Energie  et  lubrifiants",VLOOKUP($A102,OUTIL!$CY:$DD,C$1,FALSE),IF($A$75="Or industriel",VLOOKUP($A102,OUTIL!$DG:$DL,C$1,FALSE),IF($A$75="Produits bruts d'origine animale et vegetale",VLOOKUP($A102,OUTIL!$DO:$DT,C$1,FALSE),IF($A$75="Produits bruts d'origine minerale",VLOOKUP($A102,OUTIL!$DW:$EB,C$1,FALSE),IF($A$75="Produits finis de consommation",VLOOKUP($A102,OUTIL!$EE:$EJ,C$1,FALSE),IF($A$75="Produits finis d'equipement agricole",VLOOKUP($A102,OUTIL!$EM:$ER,C$1,FALSE),IF($A$75="Produits finis d'equipement industriel",VLOOKUP($A102,OUTIL!$EU:$EZ,C$1,FALSE),"Ahmadovitch")))))))))/1000,0)</f>
        <v>2359</v>
      </c>
      <c r="D102" s="5">
        <f>ROUND(IF($A$75="Alimentation, boissons et tabacs",VLOOKUP($A102,OUTIL!$CH:$CM,D$1,FALSE),IF($A$75="Demi produits",VLOOKUP($A102,OUTIL!$CQ:$CV,D$1,FALSE),IF($A$75="Energie  et  lubrifiants",VLOOKUP($A102,OUTIL!$CY:$DD,D$1,FALSE),IF($A$75="Or industriel",VLOOKUP($A102,OUTIL!$DG:$DL,D$1,FALSE),IF($A$75="Produits bruts d'origine animale et vegetale",VLOOKUP($A102,OUTIL!$DO:$DT,D$1,FALSE),IF($A$75="Produits bruts d'origine minerale",VLOOKUP($A102,OUTIL!$DW:$EB,D$1,FALSE),IF($A$75="Produits finis de consommation",VLOOKUP($A102,OUTIL!$EE:$EJ,D$1,FALSE),IF($A$75="Produits finis d'equipement agricole",VLOOKUP($A102,OUTIL!$EM:$ER,D$1,FALSE),IF($A$75="Produits finis d'equipement industriel",VLOOKUP($A102,OUTIL!$EU:$EZ,D$1,FALSE),"Ahmadovitch")))))))))/1000,0)</f>
        <v>632182</v>
      </c>
      <c r="E102" s="5">
        <f>ROUND(IF($A$75="Alimentation, boissons et tabacs",VLOOKUP($A102,OUTIL!$CH:$CM,E$1,FALSE),IF($A$75="Demi produits",VLOOKUP($A102,OUTIL!$CQ:$CV,E$1,FALSE),IF($A$75="Energie  et  lubrifiants",VLOOKUP($A102,OUTIL!$CY:$DD,E$1,FALSE),IF($A$75="Or industriel",VLOOKUP($A102,OUTIL!$DG:$DL,E$1,FALSE),IF($A$75="Produits bruts d'origine animale et vegetale",VLOOKUP($A102,OUTIL!$DO:$DT,E$1,FALSE),IF($A$75="Produits bruts d'origine minerale",VLOOKUP($A102,OUTIL!$DW:$EB,E$1,FALSE),IF($A$75="Produits finis de consommation",VLOOKUP($A102,OUTIL!$EE:$EJ,E$1,FALSE),IF($A$75="Produits finis d'equipement agricole",VLOOKUP($A102,OUTIL!$EM:$ER,E$1,FALSE),IF($A$75="Produits finis d'equipement industriel",VLOOKUP($A102,OUTIL!$EU:$EZ,E$1,FALSE),"Ahmadovitch")))))))))/1000,0)</f>
        <v>2716</v>
      </c>
      <c r="F102" s="5">
        <f>ROUND(IF($A$75="Alimentation, boissons et tabacs",VLOOKUP($A102,OUTIL!$CH:$CM,F$1,FALSE),IF($A$75="Demi produits",VLOOKUP($A102,OUTIL!$CQ:$CV,F$1,FALSE),IF($A$75="Energie  et  lubrifiants",VLOOKUP($A102,OUTIL!$CY:$DD,F$1,FALSE),IF($A$75="Or industriel",VLOOKUP($A102,OUTIL!$DG:$DL,F$1,FALSE),IF($A$75="Produits bruts d'origine animale et vegetale",VLOOKUP($A102,OUTIL!$DO:$DT,F$1,FALSE),IF($A$75="Produits bruts d'origine minerale",VLOOKUP($A102,OUTIL!$DW:$EB,F$1,FALSE),IF($A$75="Produits finis de consommation",VLOOKUP($A102,OUTIL!$EE:$EJ,F$1,FALSE),IF($A$75="Produits finis d'equipement agricole",VLOOKUP($A102,OUTIL!$EM:$ER,F$1,FALSE),IF($A$75="Produits finis d'equipement industriel",VLOOKUP($A102,OUTIL!$EU:$EZ,F$1,FALSE),"Ahmadovitch")))))))))/1000,0)</f>
        <v>692346</v>
      </c>
    </row>
    <row r="103" spans="1:6" ht="16.5" x14ac:dyDescent="0.3">
      <c r="A103">
        <v>28</v>
      </c>
      <c r="B103" s="5" t="str">
        <f>IF($A$75="Alimentation, boissons et tabacs",VLOOKUP(VLOOKUP($A103,OUTIL!$CH:$CM,B$1,FALSE),REF!$K:$L,2,FALSE),IF($A$75="Demi produits",VLOOKUP(VLOOKUP($A103,OUTIL!$CQ:$CV,B$1,FALSE),REF!$N:$O,2,FALSE),IF($A$75="Energie  et  lubrifiants",VLOOKUP(VLOOKUP($A103,OUTIL!$CY:$DD,B$1,FALSE),REF!$Z:$AA,2,FALSE),IF($A$75="Or industriel",VLOOKUP(VLOOKUP($A103,OUTIL!$DG:$DL,B$1,FALSE),REF!$AC:$AD,2,FALSE),IF($A$75="Produits bruts d'origine animale et vegetale",VLOOKUP(VLOOKUP($A103,OUTIL!$DO:$DT,B$1,FALSE),REF!$Q:$R,2,FALSE),IF($A$75="Produits bruts d'origine minerale",VLOOKUP(VLOOKUP($A103,OUTIL!$DW:$EB,B$1,FALSE),REF!$AF:$AG,2,FALSE),IF($A$75="Produits finis de consommation",VLOOKUP(VLOOKUP($A103,OUTIL!$EE:$EJ,B$1,FALSE),REF!$T:$U,2,FALSE),IF($A$75="Produits finis d'equipement agricole",VLOOKUP(VLOOKUP($A103,OUTIL!$EM:$ER,B$1,FALSE),REF!$AI:$AJ,2,FALSE),IF($A$75="Produits finis d'equipement industriel",VLOOKUP(VLOOKUP($A103,OUTIL!$EU:$EZ,B$1,FALSE),REF!$W:$X,2,FALSE),"Ahmadovitch")))))))))</f>
        <v>Peintures, vernis et mastics</v>
      </c>
      <c r="C103" s="5">
        <f>ROUND(IF($A$75="Alimentation, boissons et tabacs",VLOOKUP($A103,OUTIL!$CH:$CM,C$1,FALSE),IF($A$75="Demi produits",VLOOKUP($A103,OUTIL!$CQ:$CV,C$1,FALSE),IF($A$75="Energie  et  lubrifiants",VLOOKUP($A103,OUTIL!$CY:$DD,C$1,FALSE),IF($A$75="Or industriel",VLOOKUP($A103,OUTIL!$DG:$DL,C$1,FALSE),IF($A$75="Produits bruts d'origine animale et vegetale",VLOOKUP($A103,OUTIL!$DO:$DT,C$1,FALSE),IF($A$75="Produits bruts d'origine minerale",VLOOKUP($A103,OUTIL!$DW:$EB,C$1,FALSE),IF($A$75="Produits finis de consommation",VLOOKUP($A103,OUTIL!$EE:$EJ,C$1,FALSE),IF($A$75="Produits finis d'equipement agricole",VLOOKUP($A103,OUTIL!$EM:$ER,C$1,FALSE),IF($A$75="Produits finis d'equipement industriel",VLOOKUP($A103,OUTIL!$EU:$EZ,C$1,FALSE),"Ahmadovitch")))))))))/1000,0)</f>
        <v>20203</v>
      </c>
      <c r="D103" s="5">
        <f>ROUND(IF($A$75="Alimentation, boissons et tabacs",VLOOKUP($A103,OUTIL!$CH:$CM,D$1,FALSE),IF($A$75="Demi produits",VLOOKUP($A103,OUTIL!$CQ:$CV,D$1,FALSE),IF($A$75="Energie  et  lubrifiants",VLOOKUP($A103,OUTIL!$CY:$DD,D$1,FALSE),IF($A$75="Or industriel",VLOOKUP($A103,OUTIL!$DG:$DL,D$1,FALSE),IF($A$75="Produits bruts d'origine animale et vegetale",VLOOKUP($A103,OUTIL!$DO:$DT,D$1,FALSE),IF($A$75="Produits bruts d'origine minerale",VLOOKUP($A103,OUTIL!$DW:$EB,D$1,FALSE),IF($A$75="Produits finis de consommation",VLOOKUP($A103,OUTIL!$EE:$EJ,D$1,FALSE),IF($A$75="Produits finis d'equipement agricole",VLOOKUP($A103,OUTIL!$EM:$ER,D$1,FALSE),IF($A$75="Produits finis d'equipement industriel",VLOOKUP($A103,OUTIL!$EU:$EZ,D$1,FALSE),"Ahmadovitch")))))))))/1000,0)</f>
        <v>583753</v>
      </c>
      <c r="E103" s="5">
        <f>ROUND(IF($A$75="Alimentation, boissons et tabacs",VLOOKUP($A103,OUTIL!$CH:$CM,E$1,FALSE),IF($A$75="Demi produits",VLOOKUP($A103,OUTIL!$CQ:$CV,E$1,FALSE),IF($A$75="Energie  et  lubrifiants",VLOOKUP($A103,OUTIL!$CY:$DD,E$1,FALSE),IF($A$75="Or industriel",VLOOKUP($A103,OUTIL!$DG:$DL,E$1,FALSE),IF($A$75="Produits bruts d'origine animale et vegetale",VLOOKUP($A103,OUTIL!$DO:$DT,E$1,FALSE),IF($A$75="Produits bruts d'origine minerale",VLOOKUP($A103,OUTIL!$DW:$EB,E$1,FALSE),IF($A$75="Produits finis de consommation",VLOOKUP($A103,OUTIL!$EE:$EJ,E$1,FALSE),IF($A$75="Produits finis d'equipement agricole",VLOOKUP($A103,OUTIL!$EM:$ER,E$1,FALSE),IF($A$75="Produits finis d'equipement industriel",VLOOKUP($A103,OUTIL!$EU:$EZ,E$1,FALSE),"Ahmadovitch")))))))))/1000,0)</f>
        <v>13256</v>
      </c>
      <c r="F103" s="5">
        <f>ROUND(IF($A$75="Alimentation, boissons et tabacs",VLOOKUP($A103,OUTIL!$CH:$CM,F$1,FALSE),IF($A$75="Demi produits",VLOOKUP($A103,OUTIL!$CQ:$CV,F$1,FALSE),IF($A$75="Energie  et  lubrifiants",VLOOKUP($A103,OUTIL!$CY:$DD,F$1,FALSE),IF($A$75="Or industriel",VLOOKUP($A103,OUTIL!$DG:$DL,F$1,FALSE),IF($A$75="Produits bruts d'origine animale et vegetale",VLOOKUP($A103,OUTIL!$DO:$DT,F$1,FALSE),IF($A$75="Produits bruts d'origine minerale",VLOOKUP($A103,OUTIL!$DW:$EB,F$1,FALSE),IF($A$75="Produits finis de consommation",VLOOKUP($A103,OUTIL!$EE:$EJ,F$1,FALSE),IF($A$75="Produits finis d'equipement agricole",VLOOKUP($A103,OUTIL!$EM:$ER,F$1,FALSE),IF($A$75="Produits finis d'equipement industriel",VLOOKUP($A103,OUTIL!$EU:$EZ,F$1,FALSE),"Ahmadovitch")))))))))/1000,0)</f>
        <v>535429</v>
      </c>
    </row>
    <row r="104" spans="1:6" ht="16.5" x14ac:dyDescent="0.3">
      <c r="A104">
        <v>29</v>
      </c>
      <c r="B104" s="5" t="str">
        <f>IF($A$75="Alimentation, boissons et tabacs",VLOOKUP(VLOOKUP($A104,OUTIL!$CH:$CM,B$1,FALSE),REF!$K:$L,2,FALSE),IF($A$75="Demi produits",VLOOKUP(VLOOKUP($A104,OUTIL!$CQ:$CV,B$1,FALSE),REF!$N:$O,2,FALSE),IF($A$75="Energie  et  lubrifiants",VLOOKUP(VLOOKUP($A104,OUTIL!$CY:$DD,B$1,FALSE),REF!$Z:$AA,2,FALSE),IF($A$75="Or industriel",VLOOKUP(VLOOKUP($A104,OUTIL!$DG:$DL,B$1,FALSE),REF!$AC:$AD,2,FALSE),IF($A$75="Produits bruts d'origine animale et vegetale",VLOOKUP(VLOOKUP($A104,OUTIL!$DO:$DT,B$1,FALSE),REF!$Q:$R,2,FALSE),IF($A$75="Produits bruts d'origine minerale",VLOOKUP(VLOOKUP($A104,OUTIL!$DW:$EB,B$1,FALSE),REF!$AF:$AG,2,FALSE),IF($A$75="Produits finis de consommation",VLOOKUP(VLOOKUP($A104,OUTIL!$EE:$EJ,B$1,FALSE),REF!$T:$U,2,FALSE),IF($A$75="Produits finis d'equipement agricole",VLOOKUP(VLOOKUP($A104,OUTIL!$EM:$ER,B$1,FALSE),REF!$AI:$AJ,2,FALSE),IF($A$75="Produits finis d'equipement industriel",VLOOKUP(VLOOKUP($A104,OUTIL!$EU:$EZ,B$1,FALSE),REF!$W:$X,2,FALSE),"Ahmadovitch")))))))))</f>
        <v>Fils, barres et profilés en aluminium</v>
      </c>
      <c r="C104" s="5">
        <f>ROUND(IF($A$75="Alimentation, boissons et tabacs",VLOOKUP($A104,OUTIL!$CH:$CM,C$1,FALSE),IF($A$75="Demi produits",VLOOKUP($A104,OUTIL!$CQ:$CV,C$1,FALSE),IF($A$75="Energie  et  lubrifiants",VLOOKUP($A104,OUTIL!$CY:$DD,C$1,FALSE),IF($A$75="Or industriel",VLOOKUP($A104,OUTIL!$DG:$DL,C$1,FALSE),IF($A$75="Produits bruts d'origine animale et vegetale",VLOOKUP($A104,OUTIL!$DO:$DT,C$1,FALSE),IF($A$75="Produits bruts d'origine minerale",VLOOKUP($A104,OUTIL!$DW:$EB,C$1,FALSE),IF($A$75="Produits finis de consommation",VLOOKUP($A104,OUTIL!$EE:$EJ,C$1,FALSE),IF($A$75="Produits finis d'equipement agricole",VLOOKUP($A104,OUTIL!$EM:$ER,C$1,FALSE),IF($A$75="Produits finis d'equipement industriel",VLOOKUP($A104,OUTIL!$EU:$EZ,C$1,FALSE),"Ahmadovitch")))))))))/1000,0)</f>
        <v>15262</v>
      </c>
      <c r="D104" s="5">
        <f>ROUND(IF($A$75="Alimentation, boissons et tabacs",VLOOKUP($A104,OUTIL!$CH:$CM,D$1,FALSE),IF($A$75="Demi produits",VLOOKUP($A104,OUTIL!$CQ:$CV,D$1,FALSE),IF($A$75="Energie  et  lubrifiants",VLOOKUP($A104,OUTIL!$CY:$DD,D$1,FALSE),IF($A$75="Or industriel",VLOOKUP($A104,OUTIL!$DG:$DL,D$1,FALSE),IF($A$75="Produits bruts d'origine animale et vegetale",VLOOKUP($A104,OUTIL!$DO:$DT,D$1,FALSE),IF($A$75="Produits bruts d'origine minerale",VLOOKUP($A104,OUTIL!$DW:$EB,D$1,FALSE),IF($A$75="Produits finis de consommation",VLOOKUP($A104,OUTIL!$EE:$EJ,D$1,FALSE),IF($A$75="Produits finis d'equipement agricole",VLOOKUP($A104,OUTIL!$EM:$ER,D$1,FALSE),IF($A$75="Produits finis d'equipement industriel",VLOOKUP($A104,OUTIL!$EU:$EZ,D$1,FALSE),"Ahmadovitch")))))))))/1000,0)</f>
        <v>575323</v>
      </c>
      <c r="E104" s="5">
        <f>ROUND(IF($A$75="Alimentation, boissons et tabacs",VLOOKUP($A104,OUTIL!$CH:$CM,E$1,FALSE),IF($A$75="Demi produits",VLOOKUP($A104,OUTIL!$CQ:$CV,E$1,FALSE),IF($A$75="Energie  et  lubrifiants",VLOOKUP($A104,OUTIL!$CY:$DD,E$1,FALSE),IF($A$75="Or industriel",VLOOKUP($A104,OUTIL!$DG:$DL,E$1,FALSE),IF($A$75="Produits bruts d'origine animale et vegetale",VLOOKUP($A104,OUTIL!$DO:$DT,E$1,FALSE),IF($A$75="Produits bruts d'origine minerale",VLOOKUP($A104,OUTIL!$DW:$EB,E$1,FALSE),IF($A$75="Produits finis de consommation",VLOOKUP($A104,OUTIL!$EE:$EJ,E$1,FALSE),IF($A$75="Produits finis d'equipement agricole",VLOOKUP($A104,OUTIL!$EM:$ER,E$1,FALSE),IF($A$75="Produits finis d'equipement industriel",VLOOKUP($A104,OUTIL!$EU:$EZ,E$1,FALSE),"Ahmadovitch")))))))))/1000,0)</f>
        <v>13957</v>
      </c>
      <c r="F104" s="5">
        <f>ROUND(IF($A$75="Alimentation, boissons et tabacs",VLOOKUP($A104,OUTIL!$CH:$CM,F$1,FALSE),IF($A$75="Demi produits",VLOOKUP($A104,OUTIL!$CQ:$CV,F$1,FALSE),IF($A$75="Energie  et  lubrifiants",VLOOKUP($A104,OUTIL!$CY:$DD,F$1,FALSE),IF($A$75="Or industriel",VLOOKUP($A104,OUTIL!$DG:$DL,F$1,FALSE),IF($A$75="Produits bruts d'origine animale et vegetale",VLOOKUP($A104,OUTIL!$DO:$DT,F$1,FALSE),IF($A$75="Produits bruts d'origine minerale",VLOOKUP($A104,OUTIL!$DW:$EB,F$1,FALSE),IF($A$75="Produits finis de consommation",VLOOKUP($A104,OUTIL!$EE:$EJ,F$1,FALSE),IF($A$75="Produits finis d'equipement agricole",VLOOKUP($A104,OUTIL!$EM:$ER,F$1,FALSE),IF($A$75="Produits finis d'equipement industriel",VLOOKUP($A104,OUTIL!$EU:$EZ,F$1,FALSE),"Ahmadovitch")))))))))/1000,0)</f>
        <v>552451</v>
      </c>
    </row>
    <row r="105" spans="1:6" ht="16.5" x14ac:dyDescent="0.3">
      <c r="A105">
        <v>30</v>
      </c>
      <c r="B105" s="5" t="str">
        <f>IF($A$75="Alimentation, boissons et tabacs",VLOOKUP(VLOOKUP($A105,OUTIL!$CH:$CM,B$1,FALSE),REF!$K:$L,2,FALSE),IF($A$75="Demi produits",VLOOKUP(VLOOKUP($A105,OUTIL!$CQ:$CV,B$1,FALSE),REF!$N:$O,2,FALSE),IF($A$75="Energie  et  lubrifiants",VLOOKUP(VLOOKUP($A105,OUTIL!$CY:$DD,B$1,FALSE),REF!$Z:$AA,2,FALSE),IF($A$75="Or industriel",VLOOKUP(VLOOKUP($A105,OUTIL!$DG:$DL,B$1,FALSE),REF!$AC:$AD,2,FALSE),IF($A$75="Produits bruts d'origine animale et vegetale",VLOOKUP(VLOOKUP($A105,OUTIL!$DO:$DT,B$1,FALSE),REF!$Q:$R,2,FALSE),IF($A$75="Produits bruts d'origine minerale",VLOOKUP(VLOOKUP($A105,OUTIL!$DW:$EB,B$1,FALSE),REF!$AF:$AG,2,FALSE),IF($A$75="Produits finis de consommation",VLOOKUP(VLOOKUP($A105,OUTIL!$EE:$EJ,B$1,FALSE),REF!$T:$U,2,FALSE),IF($A$75="Produits finis d'equipement agricole",VLOOKUP(VLOOKUP($A105,OUTIL!$EM:$ER,B$1,FALSE),REF!$AI:$AJ,2,FALSE),IF($A$75="Produits finis d'equipement industriel",VLOOKUP(VLOOKUP($A105,OUTIL!$EU:$EZ,B$1,FALSE),REF!$W:$X,2,FALSE),"Ahmadovitch")))))))))</f>
        <v>Isolateurs et pièces isolantes</v>
      </c>
      <c r="C105" s="5">
        <f>ROUND(IF($A$75="Alimentation, boissons et tabacs",VLOOKUP($A105,OUTIL!$CH:$CM,C$1,FALSE),IF($A$75="Demi produits",VLOOKUP($A105,OUTIL!$CQ:$CV,C$1,FALSE),IF($A$75="Energie  et  lubrifiants",VLOOKUP($A105,OUTIL!$CY:$DD,C$1,FALSE),IF($A$75="Or industriel",VLOOKUP($A105,OUTIL!$DG:$DL,C$1,FALSE),IF($A$75="Produits bruts d'origine animale et vegetale",VLOOKUP($A105,OUTIL!$DO:$DT,C$1,FALSE),IF($A$75="Produits bruts d'origine minerale",VLOOKUP($A105,OUTIL!$DW:$EB,C$1,FALSE),IF($A$75="Produits finis de consommation",VLOOKUP($A105,OUTIL!$EE:$EJ,C$1,FALSE),IF($A$75="Produits finis d'equipement agricole",VLOOKUP($A105,OUTIL!$EM:$ER,C$1,FALSE),IF($A$75="Produits finis d'equipement industriel",VLOOKUP($A105,OUTIL!$EU:$EZ,C$1,FALSE),"Ahmadovitch")))))))))/1000,0)</f>
        <v>1800</v>
      </c>
      <c r="D105" s="5">
        <f>ROUND(IF($A$75="Alimentation, boissons et tabacs",VLOOKUP($A105,OUTIL!$CH:$CM,D$1,FALSE),IF($A$75="Demi produits",VLOOKUP($A105,OUTIL!$CQ:$CV,D$1,FALSE),IF($A$75="Energie  et  lubrifiants",VLOOKUP($A105,OUTIL!$CY:$DD,D$1,FALSE),IF($A$75="Or industriel",VLOOKUP($A105,OUTIL!$DG:$DL,D$1,FALSE),IF($A$75="Produits bruts d'origine animale et vegetale",VLOOKUP($A105,OUTIL!$DO:$DT,D$1,FALSE),IF($A$75="Produits bruts d'origine minerale",VLOOKUP($A105,OUTIL!$DW:$EB,D$1,FALSE),IF($A$75="Produits finis de consommation",VLOOKUP($A105,OUTIL!$EE:$EJ,D$1,FALSE),IF($A$75="Produits finis d'equipement agricole",VLOOKUP($A105,OUTIL!$EM:$ER,D$1,FALSE),IF($A$75="Produits finis d'equipement industriel",VLOOKUP($A105,OUTIL!$EU:$EZ,D$1,FALSE),"Ahmadovitch")))))))))/1000,0)</f>
        <v>533476</v>
      </c>
      <c r="E105" s="5">
        <f>ROUND(IF($A$75="Alimentation, boissons et tabacs",VLOOKUP($A105,OUTIL!$CH:$CM,E$1,FALSE),IF($A$75="Demi produits",VLOOKUP($A105,OUTIL!$CQ:$CV,E$1,FALSE),IF($A$75="Energie  et  lubrifiants",VLOOKUP($A105,OUTIL!$CY:$DD,E$1,FALSE),IF($A$75="Or industriel",VLOOKUP($A105,OUTIL!$DG:$DL,E$1,FALSE),IF($A$75="Produits bruts d'origine animale et vegetale",VLOOKUP($A105,OUTIL!$DO:$DT,E$1,FALSE),IF($A$75="Produits bruts d'origine minerale",VLOOKUP($A105,OUTIL!$DW:$EB,E$1,FALSE),IF($A$75="Produits finis de consommation",VLOOKUP($A105,OUTIL!$EE:$EJ,E$1,FALSE),IF($A$75="Produits finis d'equipement agricole",VLOOKUP($A105,OUTIL!$EM:$ER,E$1,FALSE),IF($A$75="Produits finis d'equipement industriel",VLOOKUP($A105,OUTIL!$EU:$EZ,E$1,FALSE),"Ahmadovitch")))))))))/1000,0)</f>
        <v>1709</v>
      </c>
      <c r="F105" s="5">
        <f>ROUND(IF($A$75="Alimentation, boissons et tabacs",VLOOKUP($A105,OUTIL!$CH:$CM,F$1,FALSE),IF($A$75="Demi produits",VLOOKUP($A105,OUTIL!$CQ:$CV,F$1,FALSE),IF($A$75="Energie  et  lubrifiants",VLOOKUP($A105,OUTIL!$CY:$DD,F$1,FALSE),IF($A$75="Or industriel",VLOOKUP($A105,OUTIL!$DG:$DL,F$1,FALSE),IF($A$75="Produits bruts d'origine animale et vegetale",VLOOKUP($A105,OUTIL!$DO:$DT,F$1,FALSE),IF($A$75="Produits bruts d'origine minerale",VLOOKUP($A105,OUTIL!$DW:$EB,F$1,FALSE),IF($A$75="Produits finis de consommation",VLOOKUP($A105,OUTIL!$EE:$EJ,F$1,FALSE),IF($A$75="Produits finis d'equipement agricole",VLOOKUP($A105,OUTIL!$EM:$ER,F$1,FALSE),IF($A$75="Produits finis d'equipement industriel",VLOOKUP($A105,OUTIL!$EU:$EZ,F$1,FALSE),"Ahmadovitch")))))))))/1000,0)</f>
        <v>509856</v>
      </c>
    </row>
    <row r="106" spans="1:6" ht="16.5" x14ac:dyDescent="0.3">
      <c r="A106">
        <v>31</v>
      </c>
      <c r="B106" s="5" t="str">
        <f>IF($A$75="Alimentation, boissons et tabacs",VLOOKUP(VLOOKUP($A106,OUTIL!$CH:$CM,B$1,FALSE),REF!$K:$L,2,FALSE),IF($A$75="Demi produits",VLOOKUP(VLOOKUP($A106,OUTIL!$CQ:$CV,B$1,FALSE),REF!$N:$O,2,FALSE),IF($A$75="Energie  et  lubrifiants",VLOOKUP(VLOOKUP($A106,OUTIL!$CY:$DD,B$1,FALSE),REF!$Z:$AA,2,FALSE),IF($A$75="Or industriel",VLOOKUP(VLOOKUP($A106,OUTIL!$DG:$DL,B$1,FALSE),REF!$AC:$AD,2,FALSE),IF($A$75="Produits bruts d'origine animale et vegetale",VLOOKUP(VLOOKUP($A106,OUTIL!$DO:$DT,B$1,FALSE),REF!$Q:$R,2,FALSE),IF($A$75="Produits bruts d'origine minerale",VLOOKUP(VLOOKUP($A106,OUTIL!$DW:$EB,B$1,FALSE),REF!$AF:$AG,2,FALSE),IF($A$75="Produits finis de consommation",VLOOKUP(VLOOKUP($A106,OUTIL!$EE:$EJ,B$1,FALSE),REF!$T:$U,2,FALSE),IF($A$75="Produits finis d'equipement agricole",VLOOKUP(VLOOKUP($A106,OUTIL!$EM:$ER,B$1,FALSE),REF!$AI:$AJ,2,FALSE),IF($A$75="Produits finis d'equipement industriel",VLOOKUP(VLOOKUP($A106,OUTIL!$EU:$EZ,B$1,FALSE),REF!$W:$X,2,FALSE),"Ahmadovitch")))))))))</f>
        <v>Caoutchouc et ouvrages en caoutchouc</v>
      </c>
      <c r="C106" s="5">
        <f>ROUND(IF($A$75="Alimentation, boissons et tabacs",VLOOKUP($A106,OUTIL!$CH:$CM,C$1,FALSE),IF($A$75="Demi produits",VLOOKUP($A106,OUTIL!$CQ:$CV,C$1,FALSE),IF($A$75="Energie  et  lubrifiants",VLOOKUP($A106,OUTIL!$CY:$DD,C$1,FALSE),IF($A$75="Or industriel",VLOOKUP($A106,OUTIL!$DG:$DL,C$1,FALSE),IF($A$75="Produits bruts d'origine animale et vegetale",VLOOKUP($A106,OUTIL!$DO:$DT,C$1,FALSE),IF($A$75="Produits bruts d'origine minerale",VLOOKUP($A106,OUTIL!$DW:$EB,C$1,FALSE),IF($A$75="Produits finis de consommation",VLOOKUP($A106,OUTIL!$EE:$EJ,C$1,FALSE),IF($A$75="Produits finis d'equipement agricole",VLOOKUP($A106,OUTIL!$EM:$ER,C$1,FALSE),IF($A$75="Produits finis d'equipement industriel",VLOOKUP($A106,OUTIL!$EU:$EZ,C$1,FALSE),"Ahmadovitch")))))))))/1000,0)</f>
        <v>9725</v>
      </c>
      <c r="D106" s="5">
        <f>ROUND(IF($A$75="Alimentation, boissons et tabacs",VLOOKUP($A106,OUTIL!$CH:$CM,D$1,FALSE),IF($A$75="Demi produits",VLOOKUP($A106,OUTIL!$CQ:$CV,D$1,FALSE),IF($A$75="Energie  et  lubrifiants",VLOOKUP($A106,OUTIL!$CY:$DD,D$1,FALSE),IF($A$75="Or industriel",VLOOKUP($A106,OUTIL!$DG:$DL,D$1,FALSE),IF($A$75="Produits bruts d'origine animale et vegetale",VLOOKUP($A106,OUTIL!$DO:$DT,D$1,FALSE),IF($A$75="Produits bruts d'origine minerale",VLOOKUP($A106,OUTIL!$DW:$EB,D$1,FALSE),IF($A$75="Produits finis de consommation",VLOOKUP($A106,OUTIL!$EE:$EJ,D$1,FALSE),IF($A$75="Produits finis d'equipement agricole",VLOOKUP($A106,OUTIL!$EM:$ER,D$1,FALSE),IF($A$75="Produits finis d'equipement industriel",VLOOKUP($A106,OUTIL!$EU:$EZ,D$1,FALSE),"Ahmadovitch")))))))))/1000,0)</f>
        <v>529609</v>
      </c>
      <c r="E106" s="5">
        <f>ROUND(IF($A$75="Alimentation, boissons et tabacs",VLOOKUP($A106,OUTIL!$CH:$CM,E$1,FALSE),IF($A$75="Demi produits",VLOOKUP($A106,OUTIL!$CQ:$CV,E$1,FALSE),IF($A$75="Energie  et  lubrifiants",VLOOKUP($A106,OUTIL!$CY:$DD,E$1,FALSE),IF($A$75="Or industriel",VLOOKUP($A106,OUTIL!$DG:$DL,E$1,FALSE),IF($A$75="Produits bruts d'origine animale et vegetale",VLOOKUP($A106,OUTIL!$DO:$DT,E$1,FALSE),IF($A$75="Produits bruts d'origine minerale",VLOOKUP($A106,OUTIL!$DW:$EB,E$1,FALSE),IF($A$75="Produits finis de consommation",VLOOKUP($A106,OUTIL!$EE:$EJ,E$1,FALSE),IF($A$75="Produits finis d'equipement agricole",VLOOKUP($A106,OUTIL!$EM:$ER,E$1,FALSE),IF($A$75="Produits finis d'equipement industriel",VLOOKUP($A106,OUTIL!$EU:$EZ,E$1,FALSE),"Ahmadovitch")))))))))/1000,0)</f>
        <v>11812</v>
      </c>
      <c r="F106" s="5">
        <f>ROUND(IF($A$75="Alimentation, boissons et tabacs",VLOOKUP($A106,OUTIL!$CH:$CM,F$1,FALSE),IF($A$75="Demi produits",VLOOKUP($A106,OUTIL!$CQ:$CV,F$1,FALSE),IF($A$75="Energie  et  lubrifiants",VLOOKUP($A106,OUTIL!$CY:$DD,F$1,FALSE),IF($A$75="Or industriel",VLOOKUP($A106,OUTIL!$DG:$DL,F$1,FALSE),IF($A$75="Produits bruts d'origine animale et vegetale",VLOOKUP($A106,OUTIL!$DO:$DT,F$1,FALSE),IF($A$75="Produits bruts d'origine minerale",VLOOKUP($A106,OUTIL!$DW:$EB,F$1,FALSE),IF($A$75="Produits finis de consommation",VLOOKUP($A106,OUTIL!$EE:$EJ,F$1,FALSE),IF($A$75="Produits finis d'equipement agricole",VLOOKUP($A106,OUTIL!$EM:$ER,F$1,FALSE),IF($A$75="Produits finis d'equipement industriel",VLOOKUP($A106,OUTIL!$EU:$EZ,F$1,FALSE),"Ahmadovitch")))))))))/1000,0)</f>
        <v>517308</v>
      </c>
    </row>
    <row r="107" spans="1:6" ht="16.5" x14ac:dyDescent="0.3">
      <c r="A107">
        <v>32</v>
      </c>
      <c r="B107" s="5" t="str">
        <f>IF($A$75="Alimentation, boissons et tabacs",VLOOKUP(VLOOKUP($A107,OUTIL!$CH:$CM,B$1,FALSE),REF!$K:$L,2,FALSE),IF($A$75="Demi produits",VLOOKUP(VLOOKUP($A107,OUTIL!$CQ:$CV,B$1,FALSE),REF!$N:$O,2,FALSE),IF($A$75="Energie  et  lubrifiants",VLOOKUP(VLOOKUP($A107,OUTIL!$CY:$DD,B$1,FALSE),REF!$Z:$AA,2,FALSE),IF($A$75="Or industriel",VLOOKUP(VLOOKUP($A107,OUTIL!$DG:$DL,B$1,FALSE),REF!$AC:$AD,2,FALSE),IF($A$75="Produits bruts d'origine animale et vegetale",VLOOKUP(VLOOKUP($A107,OUTIL!$DO:$DT,B$1,FALSE),REF!$Q:$R,2,FALSE),IF($A$75="Produits bruts d'origine minerale",VLOOKUP(VLOOKUP($A107,OUTIL!$DW:$EB,B$1,FALSE),REF!$AF:$AG,2,FALSE),IF($A$75="Produits finis de consommation",VLOOKUP(VLOOKUP($A107,OUTIL!$EE:$EJ,B$1,FALSE),REF!$T:$U,2,FALSE),IF($A$75="Produits finis d'equipement agricole",VLOOKUP(VLOOKUP($A107,OUTIL!$EM:$ER,B$1,FALSE),REF!$AI:$AJ,2,FALSE),IF($A$75="Produits finis d'equipement industriel",VLOOKUP(VLOOKUP($A107,OUTIL!$EU:$EZ,B$1,FALSE),REF!$W:$X,2,FALSE),"Ahmadovitch")))))))))</f>
        <v>Huiles essentielles, parfums et aromatisants</v>
      </c>
      <c r="C107" s="5">
        <f>ROUND(IF($A$75="Alimentation, boissons et tabacs",VLOOKUP($A107,OUTIL!$CH:$CM,C$1,FALSE),IF($A$75="Demi produits",VLOOKUP($A107,OUTIL!$CQ:$CV,C$1,FALSE),IF($A$75="Energie  et  lubrifiants",VLOOKUP($A107,OUTIL!$CY:$DD,C$1,FALSE),IF($A$75="Or industriel",VLOOKUP($A107,OUTIL!$DG:$DL,C$1,FALSE),IF($A$75="Produits bruts d'origine animale et vegetale",VLOOKUP($A107,OUTIL!$DO:$DT,C$1,FALSE),IF($A$75="Produits bruts d'origine minerale",VLOOKUP($A107,OUTIL!$DW:$EB,C$1,FALSE),IF($A$75="Produits finis de consommation",VLOOKUP($A107,OUTIL!$EE:$EJ,C$1,FALSE),IF($A$75="Produits finis d'equipement agricole",VLOOKUP($A107,OUTIL!$EM:$ER,C$1,FALSE),IF($A$75="Produits finis d'equipement industriel",VLOOKUP($A107,OUTIL!$EU:$EZ,C$1,FALSE),"Ahmadovitch")))))))))/1000,0)</f>
        <v>4107</v>
      </c>
      <c r="D107" s="5">
        <f>ROUND(IF($A$75="Alimentation, boissons et tabacs",VLOOKUP($A107,OUTIL!$CH:$CM,D$1,FALSE),IF($A$75="Demi produits",VLOOKUP($A107,OUTIL!$CQ:$CV,D$1,FALSE),IF($A$75="Energie  et  lubrifiants",VLOOKUP($A107,OUTIL!$CY:$DD,D$1,FALSE),IF($A$75="Or industriel",VLOOKUP($A107,OUTIL!$DG:$DL,D$1,FALSE),IF($A$75="Produits bruts d'origine animale et vegetale",VLOOKUP($A107,OUTIL!$DO:$DT,D$1,FALSE),IF($A$75="Produits bruts d'origine minerale",VLOOKUP($A107,OUTIL!$DW:$EB,D$1,FALSE),IF($A$75="Produits finis de consommation",VLOOKUP($A107,OUTIL!$EE:$EJ,D$1,FALSE),IF($A$75="Produits finis d'equipement agricole",VLOOKUP($A107,OUTIL!$EM:$ER,D$1,FALSE),IF($A$75="Produits finis d'equipement industriel",VLOOKUP($A107,OUTIL!$EU:$EZ,D$1,FALSE),"Ahmadovitch")))))))))/1000,0)</f>
        <v>487937</v>
      </c>
      <c r="E107" s="5">
        <f>ROUND(IF($A$75="Alimentation, boissons et tabacs",VLOOKUP($A107,OUTIL!$CH:$CM,E$1,FALSE),IF($A$75="Demi produits",VLOOKUP($A107,OUTIL!$CQ:$CV,E$1,FALSE),IF($A$75="Energie  et  lubrifiants",VLOOKUP($A107,OUTIL!$CY:$DD,E$1,FALSE),IF($A$75="Or industriel",VLOOKUP($A107,OUTIL!$DG:$DL,E$1,FALSE),IF($A$75="Produits bruts d'origine animale et vegetale",VLOOKUP($A107,OUTIL!$DO:$DT,E$1,FALSE),IF($A$75="Produits bruts d'origine minerale",VLOOKUP($A107,OUTIL!$DW:$EB,E$1,FALSE),IF($A$75="Produits finis de consommation",VLOOKUP($A107,OUTIL!$EE:$EJ,E$1,FALSE),IF($A$75="Produits finis d'equipement agricole",VLOOKUP($A107,OUTIL!$EM:$ER,E$1,FALSE),IF($A$75="Produits finis d'equipement industriel",VLOOKUP($A107,OUTIL!$EU:$EZ,E$1,FALSE),"Ahmadovitch")))))))))/1000,0)</f>
        <v>3897</v>
      </c>
      <c r="F107" s="5">
        <f>ROUND(IF($A$75="Alimentation, boissons et tabacs",VLOOKUP($A107,OUTIL!$CH:$CM,F$1,FALSE),IF($A$75="Demi produits",VLOOKUP($A107,OUTIL!$CQ:$CV,F$1,FALSE),IF($A$75="Energie  et  lubrifiants",VLOOKUP($A107,OUTIL!$CY:$DD,F$1,FALSE),IF($A$75="Or industriel",VLOOKUP($A107,OUTIL!$DG:$DL,F$1,FALSE),IF($A$75="Produits bruts d'origine animale et vegetale",VLOOKUP($A107,OUTIL!$DO:$DT,F$1,FALSE),IF($A$75="Produits bruts d'origine minerale",VLOOKUP($A107,OUTIL!$DW:$EB,F$1,FALSE),IF($A$75="Produits finis de consommation",VLOOKUP($A107,OUTIL!$EE:$EJ,F$1,FALSE),IF($A$75="Produits finis d'equipement agricole",VLOOKUP($A107,OUTIL!$EM:$ER,F$1,FALSE),IF($A$75="Produits finis d'equipement industriel",VLOOKUP($A107,OUTIL!$EU:$EZ,F$1,FALSE),"Ahmadovitch")))))))))/1000,0)</f>
        <v>475894</v>
      </c>
    </row>
    <row r="108" spans="1:6" ht="16.5" x14ac:dyDescent="0.3">
      <c r="A108">
        <v>33</v>
      </c>
      <c r="B108" s="5" t="str">
        <f>IF($A$75="Alimentation, boissons et tabacs",VLOOKUP(VLOOKUP($A108,OUTIL!$CH:$CM,B$1,FALSE),REF!$K:$L,2,FALSE),IF($A$75="Demi produits",VLOOKUP(VLOOKUP($A108,OUTIL!$CQ:$CV,B$1,FALSE),REF!$N:$O,2,FALSE),IF($A$75="Energie  et  lubrifiants",VLOOKUP(VLOOKUP($A108,OUTIL!$CY:$DD,B$1,FALSE),REF!$Z:$AA,2,FALSE),IF($A$75="Or industriel",VLOOKUP(VLOOKUP($A108,OUTIL!$DG:$DL,B$1,FALSE),REF!$AC:$AD,2,FALSE),IF($A$75="Produits bruts d'origine animale et vegetale",VLOOKUP(VLOOKUP($A108,OUTIL!$DO:$DT,B$1,FALSE),REF!$Q:$R,2,FALSE),IF($A$75="Produits bruts d'origine minerale",VLOOKUP(VLOOKUP($A108,OUTIL!$DW:$EB,B$1,FALSE),REF!$AF:$AG,2,FALSE),IF($A$75="Produits finis de consommation",VLOOKUP(VLOOKUP($A108,OUTIL!$EE:$EJ,B$1,FALSE),REF!$T:$U,2,FALSE),IF($A$75="Produits finis d'equipement agricole",VLOOKUP(VLOOKUP($A108,OUTIL!$EM:$ER,B$1,FALSE),REF!$AI:$AJ,2,FALSE),IF($A$75="Produits finis d'equipement industriel",VLOOKUP(VLOOKUP($A108,OUTIL!$EU:$EZ,B$1,FALSE),REF!$W:$X,2,FALSE),"Ahmadovitch")))))))))</f>
        <v>Produits tannants et matières colorantes</v>
      </c>
      <c r="C108" s="5">
        <f>ROUND(IF($A$75="Alimentation, boissons et tabacs",VLOOKUP($A108,OUTIL!$CH:$CM,C$1,FALSE),IF($A$75="Demi produits",VLOOKUP($A108,OUTIL!$CQ:$CV,C$1,FALSE),IF($A$75="Energie  et  lubrifiants",VLOOKUP($A108,OUTIL!$CY:$DD,C$1,FALSE),IF($A$75="Or industriel",VLOOKUP($A108,OUTIL!$DG:$DL,C$1,FALSE),IF($A$75="Produits bruts d'origine animale et vegetale",VLOOKUP($A108,OUTIL!$DO:$DT,C$1,FALSE),IF($A$75="Produits bruts d'origine minerale",VLOOKUP($A108,OUTIL!$DW:$EB,C$1,FALSE),IF($A$75="Produits finis de consommation",VLOOKUP($A108,OUTIL!$EE:$EJ,C$1,FALSE),IF($A$75="Produits finis d'equipement agricole",VLOOKUP($A108,OUTIL!$EM:$ER,C$1,FALSE),IF($A$75="Produits finis d'equipement industriel",VLOOKUP($A108,OUTIL!$EU:$EZ,C$1,FALSE),"Ahmadovitch")))))))))/1000,0)</f>
        <v>12550</v>
      </c>
      <c r="D108" s="5">
        <f>ROUND(IF($A$75="Alimentation, boissons et tabacs",VLOOKUP($A108,OUTIL!$CH:$CM,D$1,FALSE),IF($A$75="Demi produits",VLOOKUP($A108,OUTIL!$CQ:$CV,D$1,FALSE),IF($A$75="Energie  et  lubrifiants",VLOOKUP($A108,OUTIL!$CY:$DD,D$1,FALSE),IF($A$75="Or industriel",VLOOKUP($A108,OUTIL!$DG:$DL,D$1,FALSE),IF($A$75="Produits bruts d'origine animale et vegetale",VLOOKUP($A108,OUTIL!$DO:$DT,D$1,FALSE),IF($A$75="Produits bruts d'origine minerale",VLOOKUP($A108,OUTIL!$DW:$EB,D$1,FALSE),IF($A$75="Produits finis de consommation",VLOOKUP($A108,OUTIL!$EE:$EJ,D$1,FALSE),IF($A$75="Produits finis d'equipement agricole",VLOOKUP($A108,OUTIL!$EM:$ER,D$1,FALSE),IF($A$75="Produits finis d'equipement industriel",VLOOKUP($A108,OUTIL!$EU:$EZ,D$1,FALSE),"Ahmadovitch")))))))))/1000,0)</f>
        <v>406100</v>
      </c>
      <c r="E108" s="5">
        <f>ROUND(IF($A$75="Alimentation, boissons et tabacs",VLOOKUP($A108,OUTIL!$CH:$CM,E$1,FALSE),IF($A$75="Demi produits",VLOOKUP($A108,OUTIL!$CQ:$CV,E$1,FALSE),IF($A$75="Energie  et  lubrifiants",VLOOKUP($A108,OUTIL!$CY:$DD,E$1,FALSE),IF($A$75="Or industriel",VLOOKUP($A108,OUTIL!$DG:$DL,E$1,FALSE),IF($A$75="Produits bruts d'origine animale et vegetale",VLOOKUP($A108,OUTIL!$DO:$DT,E$1,FALSE),IF($A$75="Produits bruts d'origine minerale",VLOOKUP($A108,OUTIL!$DW:$EB,E$1,FALSE),IF($A$75="Produits finis de consommation",VLOOKUP($A108,OUTIL!$EE:$EJ,E$1,FALSE),IF($A$75="Produits finis d'equipement agricole",VLOOKUP($A108,OUTIL!$EM:$ER,E$1,FALSE),IF($A$75="Produits finis d'equipement industriel",VLOOKUP($A108,OUTIL!$EU:$EZ,E$1,FALSE),"Ahmadovitch")))))))))/1000,0)</f>
        <v>11947</v>
      </c>
      <c r="F108" s="5">
        <f>ROUND(IF($A$75="Alimentation, boissons et tabacs",VLOOKUP($A108,OUTIL!$CH:$CM,F$1,FALSE),IF($A$75="Demi produits",VLOOKUP($A108,OUTIL!$CQ:$CV,F$1,FALSE),IF($A$75="Energie  et  lubrifiants",VLOOKUP($A108,OUTIL!$CY:$DD,F$1,FALSE),IF($A$75="Or industriel",VLOOKUP($A108,OUTIL!$DG:$DL,F$1,FALSE),IF($A$75="Produits bruts d'origine animale et vegetale",VLOOKUP($A108,OUTIL!$DO:$DT,F$1,FALSE),IF($A$75="Produits bruts d'origine minerale",VLOOKUP($A108,OUTIL!$DW:$EB,F$1,FALSE),IF($A$75="Produits finis de consommation",VLOOKUP($A108,OUTIL!$EE:$EJ,F$1,FALSE),IF($A$75="Produits finis d'equipement agricole",VLOOKUP($A108,OUTIL!$EM:$ER,F$1,FALSE),IF($A$75="Produits finis d'equipement industriel",VLOOKUP($A108,OUTIL!$EU:$EZ,F$1,FALSE),"Ahmadovitch")))))))))/1000,0)</f>
        <v>394869</v>
      </c>
    </row>
    <row r="109" spans="1:6" ht="16.5" x14ac:dyDescent="0.3">
      <c r="A109">
        <v>34</v>
      </c>
      <c r="B109" s="5" t="str">
        <f>IF($A$75="Alimentation, boissons et tabacs",VLOOKUP(VLOOKUP($A109,OUTIL!$CH:$CM,B$1,FALSE),REF!$K:$L,2,FALSE),IF($A$75="Demi produits",VLOOKUP(VLOOKUP($A109,OUTIL!$CQ:$CV,B$1,FALSE),REF!$N:$O,2,FALSE),IF($A$75="Energie  et  lubrifiants",VLOOKUP(VLOOKUP($A109,OUTIL!$CY:$DD,B$1,FALSE),REF!$Z:$AA,2,FALSE),IF($A$75="Or industriel",VLOOKUP(VLOOKUP($A109,OUTIL!$DG:$DL,B$1,FALSE),REF!$AC:$AD,2,FALSE),IF($A$75="Produits bruts d'origine animale et vegetale",VLOOKUP(VLOOKUP($A109,OUTIL!$DO:$DT,B$1,FALSE),REF!$Q:$R,2,FALSE),IF($A$75="Produits bruts d'origine minerale",VLOOKUP(VLOOKUP($A109,OUTIL!$DW:$EB,B$1,FALSE),REF!$AF:$AG,2,FALSE),IF($A$75="Produits finis de consommation",VLOOKUP(VLOOKUP($A109,OUTIL!$EE:$EJ,B$1,FALSE),REF!$T:$U,2,FALSE),IF($A$75="Produits finis d'equipement agricole",VLOOKUP(VLOOKUP($A109,OUTIL!$EM:$ER,B$1,FALSE),REF!$AI:$AJ,2,FALSE),IF($A$75="Produits finis d'equipement industriel",VLOOKUP(VLOOKUP($A109,OUTIL!$EU:$EZ,B$1,FALSE),REF!$W:$X,2,FALSE),"Ahmadovitch")))))))))</f>
        <v>Produits laminés plats en autres aciers alliés</v>
      </c>
      <c r="C109" s="5">
        <f>ROUND(IF($A$75="Alimentation, boissons et tabacs",VLOOKUP($A109,OUTIL!$CH:$CM,C$1,FALSE),IF($A$75="Demi produits",VLOOKUP($A109,OUTIL!$CQ:$CV,C$1,FALSE),IF($A$75="Energie  et  lubrifiants",VLOOKUP($A109,OUTIL!$CY:$DD,C$1,FALSE),IF($A$75="Or industriel",VLOOKUP($A109,OUTIL!$DG:$DL,C$1,FALSE),IF($A$75="Produits bruts d'origine animale et vegetale",VLOOKUP($A109,OUTIL!$DO:$DT,C$1,FALSE),IF($A$75="Produits bruts d'origine minerale",VLOOKUP($A109,OUTIL!$DW:$EB,C$1,FALSE),IF($A$75="Produits finis de consommation",VLOOKUP($A109,OUTIL!$EE:$EJ,C$1,FALSE),IF($A$75="Produits finis d'equipement agricole",VLOOKUP($A109,OUTIL!$EM:$ER,C$1,FALSE),IF($A$75="Produits finis d'equipement industriel",VLOOKUP($A109,OUTIL!$EU:$EZ,C$1,FALSE),"Ahmadovitch")))))))))/1000,0)</f>
        <v>31251</v>
      </c>
      <c r="D109" s="5">
        <f>ROUND(IF($A$75="Alimentation, boissons et tabacs",VLOOKUP($A109,OUTIL!$CH:$CM,D$1,FALSE),IF($A$75="Demi produits",VLOOKUP($A109,OUTIL!$CQ:$CV,D$1,FALSE),IF($A$75="Energie  et  lubrifiants",VLOOKUP($A109,OUTIL!$CY:$DD,D$1,FALSE),IF($A$75="Or industriel",VLOOKUP($A109,OUTIL!$DG:$DL,D$1,FALSE),IF($A$75="Produits bruts d'origine animale et vegetale",VLOOKUP($A109,OUTIL!$DO:$DT,D$1,FALSE),IF($A$75="Produits bruts d'origine minerale",VLOOKUP($A109,OUTIL!$DW:$EB,D$1,FALSE),IF($A$75="Produits finis de consommation",VLOOKUP($A109,OUTIL!$EE:$EJ,D$1,FALSE),IF($A$75="Produits finis d'equipement agricole",VLOOKUP($A109,OUTIL!$EM:$ER,D$1,FALSE),IF($A$75="Produits finis d'equipement industriel",VLOOKUP($A109,OUTIL!$EU:$EZ,D$1,FALSE),"Ahmadovitch")))))))))/1000,0)</f>
        <v>342255</v>
      </c>
      <c r="E109" s="5">
        <f>ROUND(IF($A$75="Alimentation, boissons et tabacs",VLOOKUP($A109,OUTIL!$CH:$CM,E$1,FALSE),IF($A$75="Demi produits",VLOOKUP($A109,OUTIL!$CQ:$CV,E$1,FALSE),IF($A$75="Energie  et  lubrifiants",VLOOKUP($A109,OUTIL!$CY:$DD,E$1,FALSE),IF($A$75="Or industriel",VLOOKUP($A109,OUTIL!$DG:$DL,E$1,FALSE),IF($A$75="Produits bruts d'origine animale et vegetale",VLOOKUP($A109,OUTIL!$DO:$DT,E$1,FALSE),IF($A$75="Produits bruts d'origine minerale",VLOOKUP($A109,OUTIL!$DW:$EB,E$1,FALSE),IF($A$75="Produits finis de consommation",VLOOKUP($A109,OUTIL!$EE:$EJ,E$1,FALSE),IF($A$75="Produits finis d'equipement agricole",VLOOKUP($A109,OUTIL!$EM:$ER,E$1,FALSE),IF($A$75="Produits finis d'equipement industriel",VLOOKUP($A109,OUTIL!$EU:$EZ,E$1,FALSE),"Ahmadovitch")))))))))/1000,0)</f>
        <v>31644</v>
      </c>
      <c r="F109" s="5">
        <f>ROUND(IF($A$75="Alimentation, boissons et tabacs",VLOOKUP($A109,OUTIL!$CH:$CM,F$1,FALSE),IF($A$75="Demi produits",VLOOKUP($A109,OUTIL!$CQ:$CV,F$1,FALSE),IF($A$75="Energie  et  lubrifiants",VLOOKUP($A109,OUTIL!$CY:$DD,F$1,FALSE),IF($A$75="Or industriel",VLOOKUP($A109,OUTIL!$DG:$DL,F$1,FALSE),IF($A$75="Produits bruts d'origine animale et vegetale",VLOOKUP($A109,OUTIL!$DO:$DT,F$1,FALSE),IF($A$75="Produits bruts d'origine minerale",VLOOKUP($A109,OUTIL!$DW:$EB,F$1,FALSE),IF($A$75="Produits finis de consommation",VLOOKUP($A109,OUTIL!$EE:$EJ,F$1,FALSE),IF($A$75="Produits finis d'equipement agricole",VLOOKUP($A109,OUTIL!$EM:$ER,F$1,FALSE),IF($A$75="Produits finis d'equipement industriel",VLOOKUP($A109,OUTIL!$EU:$EZ,F$1,FALSE),"Ahmadovitch")))))))))/1000,0)</f>
        <v>352327</v>
      </c>
    </row>
    <row r="110" spans="1:6" ht="16.5" x14ac:dyDescent="0.3">
      <c r="A110">
        <v>35</v>
      </c>
      <c r="B110" s="5" t="str">
        <f>IF($A$75="Alimentation, boissons et tabacs",VLOOKUP(VLOOKUP($A110,OUTIL!$CH:$CM,B$1,FALSE),REF!$K:$L,2,FALSE),IF($A$75="Demi produits",VLOOKUP(VLOOKUP($A110,OUTIL!$CQ:$CV,B$1,FALSE),REF!$N:$O,2,FALSE),IF($A$75="Energie  et  lubrifiants",VLOOKUP(VLOOKUP($A110,OUTIL!$CY:$DD,B$1,FALSE),REF!$Z:$AA,2,FALSE),IF($A$75="Or industriel",VLOOKUP(VLOOKUP($A110,OUTIL!$DG:$DL,B$1,FALSE),REF!$AC:$AD,2,FALSE),IF($A$75="Produits bruts d'origine animale et vegetale",VLOOKUP(VLOOKUP($A110,OUTIL!$DO:$DT,B$1,FALSE),REF!$Q:$R,2,FALSE),IF($A$75="Produits bruts d'origine minerale",VLOOKUP(VLOOKUP($A110,OUTIL!$DW:$EB,B$1,FALSE),REF!$AF:$AG,2,FALSE),IF($A$75="Produits finis de consommation",VLOOKUP(VLOOKUP($A110,OUTIL!$EE:$EJ,B$1,FALSE),REF!$T:$U,2,FALSE),IF($A$75="Produits finis d'equipement agricole",VLOOKUP(VLOOKUP($A110,OUTIL!$EM:$ER,B$1,FALSE),REF!$AI:$AJ,2,FALSE),IF($A$75="Produits finis d'equipement industriel",VLOOKUP(VLOOKUP($A110,OUTIL!$EU:$EZ,B$1,FALSE),REF!$W:$X,2,FALSE),"Ahmadovitch")))))))))</f>
        <v>Matieres albuminoides ; produits a base d'amidons et enzymes</v>
      </c>
      <c r="C110" s="5">
        <f>ROUND(IF($A$75="Alimentation, boissons et tabacs",VLOOKUP($A110,OUTIL!$CH:$CM,C$1,FALSE),IF($A$75="Demi produits",VLOOKUP($A110,OUTIL!$CQ:$CV,C$1,FALSE),IF($A$75="Energie  et  lubrifiants",VLOOKUP($A110,OUTIL!$CY:$DD,C$1,FALSE),IF($A$75="Or industriel",VLOOKUP($A110,OUTIL!$DG:$DL,C$1,FALSE),IF($A$75="Produits bruts d'origine animale et vegetale",VLOOKUP($A110,OUTIL!$DO:$DT,C$1,FALSE),IF($A$75="Produits bruts d'origine minerale",VLOOKUP($A110,OUTIL!$DW:$EB,C$1,FALSE),IF($A$75="Produits finis de consommation",VLOOKUP($A110,OUTIL!$EE:$EJ,C$1,FALSE),IF($A$75="Produits finis d'equipement agricole",VLOOKUP($A110,OUTIL!$EM:$ER,C$1,FALSE),IF($A$75="Produits finis d'equipement industriel",VLOOKUP($A110,OUTIL!$EU:$EZ,C$1,FALSE),"Ahmadovitch")))))))))/1000,0)</f>
        <v>10266</v>
      </c>
      <c r="D110" s="5">
        <f>ROUND(IF($A$75="Alimentation, boissons et tabacs",VLOOKUP($A110,OUTIL!$CH:$CM,D$1,FALSE),IF($A$75="Demi produits",VLOOKUP($A110,OUTIL!$CQ:$CV,D$1,FALSE),IF($A$75="Energie  et  lubrifiants",VLOOKUP($A110,OUTIL!$CY:$DD,D$1,FALSE),IF($A$75="Or industriel",VLOOKUP($A110,OUTIL!$DG:$DL,D$1,FALSE),IF($A$75="Produits bruts d'origine animale et vegetale",VLOOKUP($A110,OUTIL!$DO:$DT,D$1,FALSE),IF($A$75="Produits bruts d'origine minerale",VLOOKUP($A110,OUTIL!$DW:$EB,D$1,FALSE),IF($A$75="Produits finis de consommation",VLOOKUP($A110,OUTIL!$EE:$EJ,D$1,FALSE),IF($A$75="Produits finis d'equipement agricole",VLOOKUP($A110,OUTIL!$EM:$ER,D$1,FALSE),IF($A$75="Produits finis d'equipement industriel",VLOOKUP($A110,OUTIL!$EU:$EZ,D$1,FALSE),"Ahmadovitch")))))))))/1000,0)</f>
        <v>325340</v>
      </c>
      <c r="E110" s="5">
        <f>ROUND(IF($A$75="Alimentation, boissons et tabacs",VLOOKUP($A110,OUTIL!$CH:$CM,E$1,FALSE),IF($A$75="Demi produits",VLOOKUP($A110,OUTIL!$CQ:$CV,E$1,FALSE),IF($A$75="Energie  et  lubrifiants",VLOOKUP($A110,OUTIL!$CY:$DD,E$1,FALSE),IF($A$75="Or industriel",VLOOKUP($A110,OUTIL!$DG:$DL,E$1,FALSE),IF($A$75="Produits bruts d'origine animale et vegetale",VLOOKUP($A110,OUTIL!$DO:$DT,E$1,FALSE),IF($A$75="Produits bruts d'origine minerale",VLOOKUP($A110,OUTIL!$DW:$EB,E$1,FALSE),IF($A$75="Produits finis de consommation",VLOOKUP($A110,OUTIL!$EE:$EJ,E$1,FALSE),IF($A$75="Produits finis d'equipement agricole",VLOOKUP($A110,OUTIL!$EM:$ER,E$1,FALSE),IF($A$75="Produits finis d'equipement industriel",VLOOKUP($A110,OUTIL!$EU:$EZ,E$1,FALSE),"Ahmadovitch")))))))))/1000,0)</f>
        <v>8956</v>
      </c>
      <c r="F110" s="5">
        <f>ROUND(IF($A$75="Alimentation, boissons et tabacs",VLOOKUP($A110,OUTIL!$CH:$CM,F$1,FALSE),IF($A$75="Demi produits",VLOOKUP($A110,OUTIL!$CQ:$CV,F$1,FALSE),IF($A$75="Energie  et  lubrifiants",VLOOKUP($A110,OUTIL!$CY:$DD,F$1,FALSE),IF($A$75="Or industriel",VLOOKUP($A110,OUTIL!$DG:$DL,F$1,FALSE),IF($A$75="Produits bruts d'origine animale et vegetale",VLOOKUP($A110,OUTIL!$DO:$DT,F$1,FALSE),IF($A$75="Produits bruts d'origine minerale",VLOOKUP($A110,OUTIL!$DW:$EB,F$1,FALSE),IF($A$75="Produits finis de consommation",VLOOKUP($A110,OUTIL!$EE:$EJ,F$1,FALSE),IF($A$75="Produits finis d'equipement agricole",VLOOKUP($A110,OUTIL!$EM:$ER,F$1,FALSE),IF($A$75="Produits finis d'equipement industriel",VLOOKUP($A110,OUTIL!$EU:$EZ,F$1,FALSE),"Ahmadovitch")))))))))/1000,0)</f>
        <v>296890</v>
      </c>
    </row>
    <row r="111" spans="1:6" ht="16.5" x14ac:dyDescent="0.3">
      <c r="A111">
        <v>36</v>
      </c>
      <c r="B111" s="5" t="str">
        <f>IF($A$75="Alimentation, boissons et tabacs",VLOOKUP(VLOOKUP($A111,OUTIL!$CH:$CM,B$1,FALSE),REF!$K:$L,2,FALSE),IF($A$75="Demi produits",VLOOKUP(VLOOKUP($A111,OUTIL!$CQ:$CV,B$1,FALSE),REF!$N:$O,2,FALSE),IF($A$75="Energie  et  lubrifiants",VLOOKUP(VLOOKUP($A111,OUTIL!$CY:$DD,B$1,FALSE),REF!$Z:$AA,2,FALSE),IF($A$75="Or industriel",VLOOKUP(VLOOKUP($A111,OUTIL!$DG:$DL,B$1,FALSE),REF!$AC:$AD,2,FALSE),IF($A$75="Produits bruts d'origine animale et vegetale",VLOOKUP(VLOOKUP($A111,OUTIL!$DO:$DT,B$1,FALSE),REF!$Q:$R,2,FALSE),IF($A$75="Produits bruts d'origine minerale",VLOOKUP(VLOOKUP($A111,OUTIL!$DW:$EB,B$1,FALSE),REF!$AF:$AG,2,FALSE),IF($A$75="Produits finis de consommation",VLOOKUP(VLOOKUP($A111,OUTIL!$EE:$EJ,B$1,FALSE),REF!$T:$U,2,FALSE),IF($A$75="Produits finis d'equipement agricole",VLOOKUP(VLOOKUP($A111,OUTIL!$EM:$ER,B$1,FALSE),REF!$AI:$AJ,2,FALSE),IF($A$75="Produits finis d'equipement industriel",VLOOKUP(VLOOKUP($A111,OUTIL!$EU:$EZ,B$1,FALSE),REF!$W:$X,2,FALSE),"Ahmadovitch")))))))))</f>
        <v>Tubes, tuyaux et autres ouvrages en aluminium</v>
      </c>
      <c r="C111" s="5">
        <f>ROUND(IF($A$75="Alimentation, boissons et tabacs",VLOOKUP($A111,OUTIL!$CH:$CM,C$1,FALSE),IF($A$75="Demi produits",VLOOKUP($A111,OUTIL!$CQ:$CV,C$1,FALSE),IF($A$75="Energie  et  lubrifiants",VLOOKUP($A111,OUTIL!$CY:$DD,C$1,FALSE),IF($A$75="Or industriel",VLOOKUP($A111,OUTIL!$DG:$DL,C$1,FALSE),IF($A$75="Produits bruts d'origine animale et vegetale",VLOOKUP($A111,OUTIL!$DO:$DT,C$1,FALSE),IF($A$75="Produits bruts d'origine minerale",VLOOKUP($A111,OUTIL!$DW:$EB,C$1,FALSE),IF($A$75="Produits finis de consommation",VLOOKUP($A111,OUTIL!$EE:$EJ,C$1,FALSE),IF($A$75="Produits finis d'equipement agricole",VLOOKUP($A111,OUTIL!$EM:$ER,C$1,FALSE),IF($A$75="Produits finis d'equipement industriel",VLOOKUP($A111,OUTIL!$EU:$EZ,C$1,FALSE),"Ahmadovitch")))))))))/1000,0)</f>
        <v>4815</v>
      </c>
      <c r="D111" s="5">
        <f>ROUND(IF($A$75="Alimentation, boissons et tabacs",VLOOKUP($A111,OUTIL!$CH:$CM,D$1,FALSE),IF($A$75="Demi produits",VLOOKUP($A111,OUTIL!$CQ:$CV,D$1,FALSE),IF($A$75="Energie  et  lubrifiants",VLOOKUP($A111,OUTIL!$CY:$DD,D$1,FALSE),IF($A$75="Or industriel",VLOOKUP($A111,OUTIL!$DG:$DL,D$1,FALSE),IF($A$75="Produits bruts d'origine animale et vegetale",VLOOKUP($A111,OUTIL!$DO:$DT,D$1,FALSE),IF($A$75="Produits bruts d'origine minerale",VLOOKUP($A111,OUTIL!$DW:$EB,D$1,FALSE),IF($A$75="Produits finis de consommation",VLOOKUP($A111,OUTIL!$EE:$EJ,D$1,FALSE),IF($A$75="Produits finis d'equipement agricole",VLOOKUP($A111,OUTIL!$EM:$ER,D$1,FALSE),IF($A$75="Produits finis d'equipement industriel",VLOOKUP($A111,OUTIL!$EU:$EZ,D$1,FALSE),"Ahmadovitch")))))))))/1000,0)</f>
        <v>286246</v>
      </c>
      <c r="E111" s="5">
        <f>ROUND(IF($A$75="Alimentation, boissons et tabacs",VLOOKUP($A111,OUTIL!$CH:$CM,E$1,FALSE),IF($A$75="Demi produits",VLOOKUP($A111,OUTIL!$CQ:$CV,E$1,FALSE),IF($A$75="Energie  et  lubrifiants",VLOOKUP($A111,OUTIL!$CY:$DD,E$1,FALSE),IF($A$75="Or industriel",VLOOKUP($A111,OUTIL!$DG:$DL,E$1,FALSE),IF($A$75="Produits bruts d'origine animale et vegetale",VLOOKUP($A111,OUTIL!$DO:$DT,E$1,FALSE),IF($A$75="Produits bruts d'origine minerale",VLOOKUP($A111,OUTIL!$DW:$EB,E$1,FALSE),IF($A$75="Produits finis de consommation",VLOOKUP($A111,OUTIL!$EE:$EJ,E$1,FALSE),IF($A$75="Produits finis d'equipement agricole",VLOOKUP($A111,OUTIL!$EM:$ER,E$1,FALSE),IF($A$75="Produits finis d'equipement industriel",VLOOKUP($A111,OUTIL!$EU:$EZ,E$1,FALSE),"Ahmadovitch")))))))))/1000,0)</f>
        <v>11538</v>
      </c>
      <c r="F111" s="5">
        <f>ROUND(IF($A$75="Alimentation, boissons et tabacs",VLOOKUP($A111,OUTIL!$CH:$CM,F$1,FALSE),IF($A$75="Demi produits",VLOOKUP($A111,OUTIL!$CQ:$CV,F$1,FALSE),IF($A$75="Energie  et  lubrifiants",VLOOKUP($A111,OUTIL!$CY:$DD,F$1,FALSE),IF($A$75="Or industriel",VLOOKUP($A111,OUTIL!$DG:$DL,F$1,FALSE),IF($A$75="Produits bruts d'origine animale et vegetale",VLOOKUP($A111,OUTIL!$DO:$DT,F$1,FALSE),IF($A$75="Produits bruts d'origine minerale",VLOOKUP($A111,OUTIL!$DW:$EB,F$1,FALSE),IF($A$75="Produits finis de consommation",VLOOKUP($A111,OUTIL!$EE:$EJ,F$1,FALSE),IF($A$75="Produits finis d'equipement agricole",VLOOKUP($A111,OUTIL!$EM:$ER,F$1,FALSE),IF($A$75="Produits finis d'equipement industriel",VLOOKUP($A111,OUTIL!$EU:$EZ,F$1,FALSE),"Ahmadovitch")))))))))/1000,0)</f>
        <v>603328</v>
      </c>
    </row>
    <row r="112" spans="1:6" ht="16.5" x14ac:dyDescent="0.3">
      <c r="A112">
        <v>37</v>
      </c>
      <c r="B112" s="5" t="str">
        <f>IF($A$75="Alimentation, boissons et tabacs",VLOOKUP(VLOOKUP($A112,OUTIL!$CH:$CM,B$1,FALSE),REF!$K:$L,2,FALSE),IF($A$75="Demi produits",VLOOKUP(VLOOKUP($A112,OUTIL!$CQ:$CV,B$1,FALSE),REF!$N:$O,2,FALSE),IF($A$75="Energie  et  lubrifiants",VLOOKUP(VLOOKUP($A112,OUTIL!$CY:$DD,B$1,FALSE),REF!$Z:$AA,2,FALSE),IF($A$75="Or industriel",VLOOKUP(VLOOKUP($A112,OUTIL!$DG:$DL,B$1,FALSE),REF!$AC:$AD,2,FALSE),IF($A$75="Produits bruts d'origine animale et vegetale",VLOOKUP(VLOOKUP($A112,OUTIL!$DO:$DT,B$1,FALSE),REF!$Q:$R,2,FALSE),IF($A$75="Produits bruts d'origine minerale",VLOOKUP(VLOOKUP($A112,OUTIL!$DW:$EB,B$1,FALSE),REF!$AF:$AG,2,FALSE),IF($A$75="Produits finis de consommation",VLOOKUP(VLOOKUP($A112,OUTIL!$EE:$EJ,B$1,FALSE),REF!$T:$U,2,FALSE),IF($A$75="Produits finis d'equipement agricole",VLOOKUP(VLOOKUP($A112,OUTIL!$EM:$ER,B$1,FALSE),REF!$AI:$AJ,2,FALSE),IF($A$75="Produits finis d'equipement industriel",VLOOKUP(VLOOKUP($A112,OUTIL!$EU:$EZ,B$1,FALSE),REF!$W:$X,2,FALSE),"Ahmadovitch")))))))))</f>
        <v>Fils de coton</v>
      </c>
      <c r="C112" s="5">
        <f>ROUND(IF($A$75="Alimentation, boissons et tabacs",VLOOKUP($A112,OUTIL!$CH:$CM,C$1,FALSE),IF($A$75="Demi produits",VLOOKUP($A112,OUTIL!$CQ:$CV,C$1,FALSE),IF($A$75="Energie  et  lubrifiants",VLOOKUP($A112,OUTIL!$CY:$DD,C$1,FALSE),IF($A$75="Or industriel",VLOOKUP($A112,OUTIL!$DG:$DL,C$1,FALSE),IF($A$75="Produits bruts d'origine animale et vegetale",VLOOKUP($A112,OUTIL!$DO:$DT,C$1,FALSE),IF($A$75="Produits bruts d'origine minerale",VLOOKUP($A112,OUTIL!$DW:$EB,C$1,FALSE),IF($A$75="Produits finis de consommation",VLOOKUP($A112,OUTIL!$EE:$EJ,C$1,FALSE),IF($A$75="Produits finis d'equipement agricole",VLOOKUP($A112,OUTIL!$EM:$ER,C$1,FALSE),IF($A$75="Produits finis d'equipement industriel",VLOOKUP($A112,OUTIL!$EU:$EZ,C$1,FALSE),"Ahmadovitch")))))))))/1000,0)</f>
        <v>7776</v>
      </c>
      <c r="D112" s="5">
        <f>ROUND(IF($A$75="Alimentation, boissons et tabacs",VLOOKUP($A112,OUTIL!$CH:$CM,D$1,FALSE),IF($A$75="Demi produits",VLOOKUP($A112,OUTIL!$CQ:$CV,D$1,FALSE),IF($A$75="Energie  et  lubrifiants",VLOOKUP($A112,OUTIL!$CY:$DD,D$1,FALSE),IF($A$75="Or industriel",VLOOKUP($A112,OUTIL!$DG:$DL,D$1,FALSE),IF($A$75="Produits bruts d'origine animale et vegetale",VLOOKUP($A112,OUTIL!$DO:$DT,D$1,FALSE),IF($A$75="Produits bruts d'origine minerale",VLOOKUP($A112,OUTIL!$DW:$EB,D$1,FALSE),IF($A$75="Produits finis de consommation",VLOOKUP($A112,OUTIL!$EE:$EJ,D$1,FALSE),IF($A$75="Produits finis d'equipement agricole",VLOOKUP($A112,OUTIL!$EM:$ER,D$1,FALSE),IF($A$75="Produits finis d'equipement industriel",VLOOKUP($A112,OUTIL!$EU:$EZ,D$1,FALSE),"Ahmadovitch")))))))))/1000,0)</f>
        <v>249247</v>
      </c>
      <c r="E112" s="5">
        <f>ROUND(IF($A$75="Alimentation, boissons et tabacs",VLOOKUP($A112,OUTIL!$CH:$CM,E$1,FALSE),IF($A$75="Demi produits",VLOOKUP($A112,OUTIL!$CQ:$CV,E$1,FALSE),IF($A$75="Energie  et  lubrifiants",VLOOKUP($A112,OUTIL!$CY:$DD,E$1,FALSE),IF($A$75="Or industriel",VLOOKUP($A112,OUTIL!$DG:$DL,E$1,FALSE),IF($A$75="Produits bruts d'origine animale et vegetale",VLOOKUP($A112,OUTIL!$DO:$DT,E$1,FALSE),IF($A$75="Produits bruts d'origine minerale",VLOOKUP($A112,OUTIL!$DW:$EB,E$1,FALSE),IF($A$75="Produits finis de consommation",VLOOKUP($A112,OUTIL!$EE:$EJ,E$1,FALSE),IF($A$75="Produits finis d'equipement agricole",VLOOKUP($A112,OUTIL!$EM:$ER,E$1,FALSE),IF($A$75="Produits finis d'equipement industriel",VLOOKUP($A112,OUTIL!$EU:$EZ,E$1,FALSE),"Ahmadovitch")))))))))/1000,0)</f>
        <v>9420</v>
      </c>
      <c r="F112" s="5">
        <f>ROUND(IF($A$75="Alimentation, boissons et tabacs",VLOOKUP($A112,OUTIL!$CH:$CM,F$1,FALSE),IF($A$75="Demi produits",VLOOKUP($A112,OUTIL!$CQ:$CV,F$1,FALSE),IF($A$75="Energie  et  lubrifiants",VLOOKUP($A112,OUTIL!$CY:$DD,F$1,FALSE),IF($A$75="Or industriel",VLOOKUP($A112,OUTIL!$DG:$DL,F$1,FALSE),IF($A$75="Produits bruts d'origine animale et vegetale",VLOOKUP($A112,OUTIL!$DO:$DT,F$1,FALSE),IF($A$75="Produits bruts d'origine minerale",VLOOKUP($A112,OUTIL!$DW:$EB,F$1,FALSE),IF($A$75="Produits finis de consommation",VLOOKUP($A112,OUTIL!$EE:$EJ,F$1,FALSE),IF($A$75="Produits finis d'equipement agricole",VLOOKUP($A112,OUTIL!$EM:$ER,F$1,FALSE),IF($A$75="Produits finis d'equipement industriel",VLOOKUP($A112,OUTIL!$EU:$EZ,F$1,FALSE),"Ahmadovitch")))))))))/1000,0)</f>
        <v>321463</v>
      </c>
    </row>
    <row r="113" spans="1:7" ht="16.5" x14ac:dyDescent="0.3">
      <c r="A113">
        <v>38</v>
      </c>
      <c r="B113" s="5" t="str">
        <f>IF($A$75="Alimentation, boissons et tabacs",VLOOKUP(VLOOKUP($A113,OUTIL!$CH:$CM,B$1,FALSE),REF!$K:$L,2,FALSE),IF($A$75="Demi produits",VLOOKUP(VLOOKUP($A113,OUTIL!$CQ:$CV,B$1,FALSE),REF!$N:$O,2,FALSE),IF($A$75="Energie  et  lubrifiants",VLOOKUP(VLOOKUP($A113,OUTIL!$CY:$DD,B$1,FALSE),REF!$Z:$AA,2,FALSE),IF($A$75="Or industriel",VLOOKUP(VLOOKUP($A113,OUTIL!$DG:$DL,B$1,FALSE),REF!$AC:$AD,2,FALSE),IF($A$75="Produits bruts d'origine animale et vegetale",VLOOKUP(VLOOKUP($A113,OUTIL!$DO:$DT,B$1,FALSE),REF!$Q:$R,2,FALSE),IF($A$75="Produits bruts d'origine minerale",VLOOKUP(VLOOKUP($A113,OUTIL!$DW:$EB,B$1,FALSE),REF!$AF:$AG,2,FALSE),IF($A$75="Produits finis de consommation",VLOOKUP(VLOOKUP($A113,OUTIL!$EE:$EJ,B$1,FALSE),REF!$T:$U,2,FALSE),IF($A$75="Produits finis d'equipement agricole",VLOOKUP(VLOOKUP($A113,OUTIL!$EM:$ER,B$1,FALSE),REF!$AI:$AJ,2,FALSE),IF($A$75="Produits finis d'equipement industriel",VLOOKUP(VLOOKUP($A113,OUTIL!$EU:$EZ,B$1,FALSE),REF!$W:$X,2,FALSE),"Ahmadovitch")))))))))</f>
        <v>Cuirs et peaux ayant subi une opération de tannage</v>
      </c>
      <c r="C113" s="5">
        <f>ROUND(IF($A$75="Alimentation, boissons et tabacs",VLOOKUP($A113,OUTIL!$CH:$CM,C$1,FALSE),IF($A$75="Demi produits",VLOOKUP($A113,OUTIL!$CQ:$CV,C$1,FALSE),IF($A$75="Energie  et  lubrifiants",VLOOKUP($A113,OUTIL!$CY:$DD,C$1,FALSE),IF($A$75="Or industriel",VLOOKUP($A113,OUTIL!$DG:$DL,C$1,FALSE),IF($A$75="Produits bruts d'origine animale et vegetale",VLOOKUP($A113,OUTIL!$DO:$DT,C$1,FALSE),IF($A$75="Produits bruts d'origine minerale",VLOOKUP($A113,OUTIL!$DW:$EB,C$1,FALSE),IF($A$75="Produits finis de consommation",VLOOKUP($A113,OUTIL!$EE:$EJ,C$1,FALSE),IF($A$75="Produits finis d'equipement agricole",VLOOKUP($A113,OUTIL!$EM:$ER,C$1,FALSE),IF($A$75="Produits finis d'equipement industriel",VLOOKUP($A113,OUTIL!$EU:$EZ,C$1,FALSE),"Ahmadovitch")))))))))/1000,0)</f>
        <v>1264</v>
      </c>
      <c r="D113" s="5">
        <f>ROUND(IF($A$75="Alimentation, boissons et tabacs",VLOOKUP($A113,OUTIL!$CH:$CM,D$1,FALSE),IF($A$75="Demi produits",VLOOKUP($A113,OUTIL!$CQ:$CV,D$1,FALSE),IF($A$75="Energie  et  lubrifiants",VLOOKUP($A113,OUTIL!$CY:$DD,D$1,FALSE),IF($A$75="Or industriel",VLOOKUP($A113,OUTIL!$DG:$DL,D$1,FALSE),IF($A$75="Produits bruts d'origine animale et vegetale",VLOOKUP($A113,OUTIL!$DO:$DT,D$1,FALSE),IF($A$75="Produits bruts d'origine minerale",VLOOKUP($A113,OUTIL!$DW:$EB,D$1,FALSE),IF($A$75="Produits finis de consommation",VLOOKUP($A113,OUTIL!$EE:$EJ,D$1,FALSE),IF($A$75="Produits finis d'equipement agricole",VLOOKUP($A113,OUTIL!$EM:$ER,D$1,FALSE),IF($A$75="Produits finis d'equipement industriel",VLOOKUP($A113,OUTIL!$EU:$EZ,D$1,FALSE),"Ahmadovitch")))))))))/1000,0)</f>
        <v>245530</v>
      </c>
      <c r="E113" s="5">
        <f>ROUND(IF($A$75="Alimentation, boissons et tabacs",VLOOKUP($A113,OUTIL!$CH:$CM,E$1,FALSE),IF($A$75="Demi produits",VLOOKUP($A113,OUTIL!$CQ:$CV,E$1,FALSE),IF($A$75="Energie  et  lubrifiants",VLOOKUP($A113,OUTIL!$CY:$DD,E$1,FALSE),IF($A$75="Or industriel",VLOOKUP($A113,OUTIL!$DG:$DL,E$1,FALSE),IF($A$75="Produits bruts d'origine animale et vegetale",VLOOKUP($A113,OUTIL!$DO:$DT,E$1,FALSE),IF($A$75="Produits bruts d'origine minerale",VLOOKUP($A113,OUTIL!$DW:$EB,E$1,FALSE),IF($A$75="Produits finis de consommation",VLOOKUP($A113,OUTIL!$EE:$EJ,E$1,FALSE),IF($A$75="Produits finis d'equipement agricole",VLOOKUP($A113,OUTIL!$EM:$ER,E$1,FALSE),IF($A$75="Produits finis d'equipement industriel",VLOOKUP($A113,OUTIL!$EU:$EZ,E$1,FALSE),"Ahmadovitch")))))))))/1000,0)</f>
        <v>1220</v>
      </c>
      <c r="F113" s="5">
        <f>ROUND(IF($A$75="Alimentation, boissons et tabacs",VLOOKUP($A113,OUTIL!$CH:$CM,F$1,FALSE),IF($A$75="Demi produits",VLOOKUP($A113,OUTIL!$CQ:$CV,F$1,FALSE),IF($A$75="Energie  et  lubrifiants",VLOOKUP($A113,OUTIL!$CY:$DD,F$1,FALSE),IF($A$75="Or industriel",VLOOKUP($A113,OUTIL!$DG:$DL,F$1,FALSE),IF($A$75="Produits bruts d'origine animale et vegetale",VLOOKUP($A113,OUTIL!$DO:$DT,F$1,FALSE),IF($A$75="Produits bruts d'origine minerale",VLOOKUP($A113,OUTIL!$DW:$EB,F$1,FALSE),IF($A$75="Produits finis de consommation",VLOOKUP($A113,OUTIL!$EE:$EJ,F$1,FALSE),IF($A$75="Produits finis d'equipement agricole",VLOOKUP($A113,OUTIL!$EM:$ER,F$1,FALSE),IF($A$75="Produits finis d'equipement industriel",VLOOKUP($A113,OUTIL!$EU:$EZ,F$1,FALSE),"Ahmadovitch")))))))))/1000,0)</f>
        <v>238498</v>
      </c>
    </row>
    <row r="114" spans="1:7" ht="16.5" x14ac:dyDescent="0.3">
      <c r="B114" s="5" t="s">
        <v>85</v>
      </c>
      <c r="C114" s="5">
        <f>C75-SUM(C76:C113)</f>
        <v>162533</v>
      </c>
      <c r="D114" s="5">
        <f>D75-SUM(D76:D113)</f>
        <v>3964827</v>
      </c>
      <c r="E114" s="5">
        <f>E75-SUM(E76:E113)</f>
        <v>167532</v>
      </c>
      <c r="F114" s="5">
        <f>F75-SUM(F76:F113)</f>
        <v>3975928</v>
      </c>
    </row>
    <row r="115" spans="1:7" x14ac:dyDescent="0.25">
      <c r="A115" t="s">
        <v>222</v>
      </c>
      <c r="B115" s="2" t="str">
        <f>IF($A$115="Alimentation, boissons et tabacs",VLOOKUP(VLOOKUP($A115,OUTIL!$CH:$CM,B$1,FALSE),REF!$K:$L,2,FALSE),IF($A$115="Demi produits",VLOOKUP(VLOOKUP($A115,OUTIL!$CQ:$CV,B$1,FALSE),REF!$N:$O,2,FALSE),IF($A$115="Energie  et  lubrifiants",VLOOKUP(VLOOKUP($A115,OUTIL!$CY:$DD,B$1,FALSE),REF!$Z:$AA,2,FALSE),IF($A$115="Or industriel",VLOOKUP(VLOOKUP($A115,OUTIL!$DG:$DL,B$1,FALSE),REF!$AC:$AD,2,FALSE),IF($A$115="Produits bruts d'origine animale et vegetale",VLOOKUP(VLOOKUP($A115,OUTIL!$DO:$DT,B$1,FALSE),REF!$Q:$R,2,FALSE),IF($A$115="Produits bruts d'origine minerale",VLOOKUP(VLOOKUP($A115,OUTIL!$DW:$EB,B$1,FALSE),REF!$AF:$AG,2,FALSE),IF($A$115="Produits finis de consommation",VLOOKUP(VLOOKUP($A115,OUTIL!$EE:$EJ,B$1,FALSE),REF!$T:$U,2,FALSE),IF($A$115="Produits finis d'equipement agricole",VLOOKUP(VLOOKUP($A115,OUTIL!$EM:$ER,B$1,FALSE),REF!$AI:$AJ,2,FALSE),IF($A$115="Produits finis d'equipement industriel",VLOOKUP(VLOOKUP($A115,OUTIL!$EU:$EZ,B$1,FALSE),REF!$W:$X,2,FALSE),"Ahmadovitch")))))))))</f>
        <v>PRODUITS FINIS D'EQUIPEMENT AGRICOLE</v>
      </c>
      <c r="C115" s="2">
        <f>ROUND(IF($A$115="Alimentation, boissons et tabacs",VLOOKUP($A115,OUTIL!$CH:$CM,C$1,FALSE),IF($A$115="Demi produits",VLOOKUP($A115,OUTIL!$CQ:$CV,C$1,FALSE),IF($A$115="Energie  et  lubrifiants",VLOOKUP($A115,OUTIL!$CY:$DD,C$1,FALSE),IF($A$115="Or industriel",VLOOKUP($A115,OUTIL!$DG:$DL,C$1,FALSE),IF($A$115="Produits bruts d'origine animale et vegetale",VLOOKUP($A115,OUTIL!$DO:$DT,C$1,FALSE),IF($A$115="Produits bruts d'origine minerale",VLOOKUP($A115,OUTIL!$DW:$EB,C$1,FALSE),IF($A$115="Produits finis de consommation",VLOOKUP($A115,OUTIL!$EE:$EJ,C$1,FALSE),IF($A$115="Produits finis d'equipement agricole",VLOOKUP($A115,OUTIL!$EM:$ER,C$1,FALSE),IF($A$115="Produits finis d'equipement industriel",VLOOKUP($A115,OUTIL!$EU:$EZ,C$1,FALSE),"Ahmadovitch")))))))))/1000,0)</f>
        <v>12233</v>
      </c>
      <c r="D115" s="2">
        <f>ROUND(IF($A$115="Alimentation, boissons et tabacs",VLOOKUP($A115,OUTIL!$CH:$CM,D$1,FALSE),IF($A$115="Demi produits",VLOOKUP($A115,OUTIL!$CQ:$CV,D$1,FALSE),IF($A$115="Energie  et  lubrifiants",VLOOKUP($A115,OUTIL!$CY:$DD,D$1,FALSE),IF($A$115="Or industriel",VLOOKUP($A115,OUTIL!$DG:$DL,D$1,FALSE),IF($A$115="Produits bruts d'origine animale et vegetale",VLOOKUP($A115,OUTIL!$DO:$DT,D$1,FALSE),IF($A$115="Produits bruts d'origine minerale",VLOOKUP($A115,OUTIL!$DW:$EB,D$1,FALSE),IF($A$115="Produits finis de consommation",VLOOKUP($A115,OUTIL!$EE:$EJ,D$1,FALSE),IF($A$115="Produits finis d'equipement agricole",VLOOKUP($A115,OUTIL!$EM:$ER,D$1,FALSE),IF($A$115="Produits finis d'equipement industriel",VLOOKUP($A115,OUTIL!$EU:$EZ,D$1,FALSE),"Ahmadovitch")))))))))/1000,0)</f>
        <v>688244</v>
      </c>
      <c r="E115" s="2">
        <f>ROUND(IF($A$115="Alimentation, boissons et tabacs",VLOOKUP($A115,OUTIL!$CH:$CM,E$1,FALSE),IF($A$115="Demi produits",VLOOKUP($A115,OUTIL!$CQ:$CV,E$1,FALSE),IF($A$115="Energie  et  lubrifiants",VLOOKUP($A115,OUTIL!$CY:$DD,E$1,FALSE),IF($A$115="Or industriel",VLOOKUP($A115,OUTIL!$DG:$DL,E$1,FALSE),IF($A$115="Produits bruts d'origine animale et vegetale",VLOOKUP($A115,OUTIL!$DO:$DT,E$1,FALSE),IF($A$115="Produits bruts d'origine minerale",VLOOKUP($A115,OUTIL!$DW:$EB,E$1,FALSE),IF($A$115="Produits finis de consommation",VLOOKUP($A115,OUTIL!$EE:$EJ,E$1,FALSE),IF($A$115="Produits finis d'equipement agricole",VLOOKUP($A115,OUTIL!$EM:$ER,E$1,FALSE),IF($A$115="Produits finis d'equipement industriel",VLOOKUP($A115,OUTIL!$EU:$EZ,E$1,FALSE),"Ahmadovitch")))))))))/1000,0)</f>
        <v>8658</v>
      </c>
      <c r="F115" s="2">
        <f>ROUND(IF($A$115="Alimentation, boissons et tabacs",VLOOKUP($A115,OUTIL!$CH:$CM,F$1,FALSE),IF($A$115="Demi produits",VLOOKUP($A115,OUTIL!$CQ:$CV,F$1,FALSE),IF($A$115="Energie  et  lubrifiants",VLOOKUP($A115,OUTIL!$CY:$DD,F$1,FALSE),IF($A$115="Or industriel",VLOOKUP($A115,OUTIL!$DG:$DL,F$1,FALSE),IF($A$115="Produits bruts d'origine animale et vegetale",VLOOKUP($A115,OUTIL!$DO:$DT,F$1,FALSE),IF($A$115="Produits bruts d'origine minerale",VLOOKUP($A115,OUTIL!$DW:$EB,F$1,FALSE),IF($A$115="Produits finis de consommation",VLOOKUP($A115,OUTIL!$EE:$EJ,F$1,FALSE),IF($A$115="Produits finis d'equipement agricole",VLOOKUP($A115,OUTIL!$EM:$ER,F$1,FALSE),IF($A$115="Produits finis d'equipement industriel",VLOOKUP($A115,OUTIL!$EU:$EZ,F$1,FALSE),"Ahmadovitch")))))))))/1000,0)</f>
        <v>625317</v>
      </c>
    </row>
    <row r="116" spans="1:7" ht="16.5" x14ac:dyDescent="0.3">
      <c r="A116">
        <v>1</v>
      </c>
      <c r="B116" s="5" t="str">
        <f>IF($A$115="Alimentation, boissons et tabacs",VLOOKUP(VLOOKUP($A116,OUTIL!$CH:$CM,B$1,FALSE),REF!$K:$L,2,FALSE),IF($A$115="Demi produits",VLOOKUP(VLOOKUP($A116,OUTIL!$CQ:$CV,B$1,FALSE),REF!$N:$O,2,FALSE),IF($A$115="Energie  et  lubrifiants",VLOOKUP(VLOOKUP($A116,OUTIL!$CY:$DD,B$1,FALSE),REF!$Z:$AA,2,FALSE),IF($A$115="Or industriel",VLOOKUP(VLOOKUP($A116,OUTIL!$DG:$DL,B$1,FALSE),REF!$AC:$AD,2,FALSE),IF($A$115="Produits bruts d'origine animale et vegetale",VLOOKUP(VLOOKUP($A116,OUTIL!$DO:$DT,B$1,FALSE),REF!$Q:$R,2,FALSE),IF($A$115="Produits bruts d'origine minerale",VLOOKUP(VLOOKUP($A116,OUTIL!$DW:$EB,B$1,FALSE),REF!$AF:$AG,2,FALSE),IF($A$115="Produits finis de consommation",VLOOKUP(VLOOKUP($A116,OUTIL!$EE:$EJ,B$1,FALSE),REF!$T:$U,2,FALSE),IF($A$115="Produits finis d'equipement agricole",VLOOKUP(VLOOKUP($A116,OUTIL!$EM:$ER,B$1,FALSE),REF!$AI:$AJ,2,FALSE),IF($A$115="Produits finis d'equipement industriel",VLOOKUP(VLOOKUP($A116,OUTIL!$EU:$EZ,B$1,FALSE),REF!$W:$X,2,FALSE),"Ahmadovitch")))))))))</f>
        <v>Machines et outils agricoles</v>
      </c>
      <c r="C116" s="5">
        <f>ROUND(IF($A$115="Alimentation, boissons et tabacs",VLOOKUP($A116,OUTIL!$CH:$CM,C$1,FALSE),IF($A$115="Demi produits",VLOOKUP($A116,OUTIL!$CQ:$CV,C$1,FALSE),IF($A$115="Energie  et  lubrifiants",VLOOKUP($A116,OUTIL!$CY:$DD,C$1,FALSE),IF($A$115="Or industriel",VLOOKUP($A116,OUTIL!$DG:$DL,C$1,FALSE),IF($A$115="Produits bruts d'origine animale et vegetale",VLOOKUP($A116,OUTIL!$DO:$DT,C$1,FALSE),IF($A$115="Produits bruts d'origine minerale",VLOOKUP($A116,OUTIL!$DW:$EB,C$1,FALSE),IF($A$115="Produits finis de consommation",VLOOKUP($A116,OUTIL!$EE:$EJ,C$1,FALSE),IF($A$115="Produits finis d'equipement agricole",VLOOKUP($A116,OUTIL!$EM:$ER,C$1,FALSE),IF($A$115="Produits finis d'equipement industriel",VLOOKUP($A116,OUTIL!$EU:$EZ,C$1,FALSE),"Ahmadovitch")))))))))/1000,0)</f>
        <v>9339</v>
      </c>
      <c r="D116" s="5">
        <f>ROUND(IF($A$115="Alimentation, boissons et tabacs",VLOOKUP($A116,OUTIL!$CH:$CM,D$1,FALSE),IF($A$115="Demi produits",VLOOKUP($A116,OUTIL!$CQ:$CV,D$1,FALSE),IF($A$115="Energie  et  lubrifiants",VLOOKUP($A116,OUTIL!$CY:$DD,D$1,FALSE),IF($A$115="Or industriel",VLOOKUP($A116,OUTIL!$DG:$DL,D$1,FALSE),IF($A$115="Produits bruts d'origine animale et vegetale",VLOOKUP($A116,OUTIL!$DO:$DT,D$1,FALSE),IF($A$115="Produits bruts d'origine minerale",VLOOKUP($A116,OUTIL!$DW:$EB,D$1,FALSE),IF($A$115="Produits finis de consommation",VLOOKUP($A116,OUTIL!$EE:$EJ,D$1,FALSE),IF($A$115="Produits finis d'equipement agricole",VLOOKUP($A116,OUTIL!$EM:$ER,D$1,FALSE),IF($A$115="Produits finis d'equipement industriel",VLOOKUP($A116,OUTIL!$EU:$EZ,D$1,FALSE),"Ahmadovitch")))))))))/1000,0)</f>
        <v>505233</v>
      </c>
      <c r="E116" s="5">
        <f>ROUND(IF($A$115="Alimentation, boissons et tabacs",VLOOKUP($A116,OUTIL!$CH:$CM,E$1,FALSE),IF($A$115="Demi produits",VLOOKUP($A116,OUTIL!$CQ:$CV,E$1,FALSE),IF($A$115="Energie  et  lubrifiants",VLOOKUP($A116,OUTIL!$CY:$DD,E$1,FALSE),IF($A$115="Or industriel",VLOOKUP($A116,OUTIL!$DG:$DL,E$1,FALSE),IF($A$115="Produits bruts d'origine animale et vegetale",VLOOKUP($A116,OUTIL!$DO:$DT,E$1,FALSE),IF($A$115="Produits bruts d'origine minerale",VLOOKUP($A116,OUTIL!$DW:$EB,E$1,FALSE),IF($A$115="Produits finis de consommation",VLOOKUP($A116,OUTIL!$EE:$EJ,E$1,FALSE),IF($A$115="Produits finis d'equipement agricole",VLOOKUP($A116,OUTIL!$EM:$ER,E$1,FALSE),IF($A$115="Produits finis d'equipement industriel",VLOOKUP($A116,OUTIL!$EU:$EZ,E$1,FALSE),"Ahmadovitch")))))))))/1000,0)</f>
        <v>7248</v>
      </c>
      <c r="F116" s="5">
        <f>ROUND(IF($A$115="Alimentation, boissons et tabacs",VLOOKUP($A116,OUTIL!$CH:$CM,F$1,FALSE),IF($A$115="Demi produits",VLOOKUP($A116,OUTIL!$CQ:$CV,F$1,FALSE),IF($A$115="Energie  et  lubrifiants",VLOOKUP($A116,OUTIL!$CY:$DD,F$1,FALSE),IF($A$115="Or industriel",VLOOKUP($A116,OUTIL!$DG:$DL,F$1,FALSE),IF($A$115="Produits bruts d'origine animale et vegetale",VLOOKUP($A116,OUTIL!$DO:$DT,F$1,FALSE),IF($A$115="Produits bruts d'origine minerale",VLOOKUP($A116,OUTIL!$DW:$EB,F$1,FALSE),IF($A$115="Produits finis de consommation",VLOOKUP($A116,OUTIL!$EE:$EJ,F$1,FALSE),IF($A$115="Produits finis d'equipement agricole",VLOOKUP($A116,OUTIL!$EM:$ER,F$1,FALSE),IF($A$115="Produits finis d'equipement industriel",VLOOKUP($A116,OUTIL!$EU:$EZ,F$1,FALSE),"Ahmadovitch")))))))))/1000,0)</f>
        <v>540809</v>
      </c>
    </row>
    <row r="117" spans="1:7" ht="16.5" x14ac:dyDescent="0.3">
      <c r="A117">
        <v>2</v>
      </c>
      <c r="B117" s="5" t="str">
        <f>IF($A$115="Alimentation, boissons et tabacs",VLOOKUP(VLOOKUP($A117,OUTIL!$CH:$CM,B$1,FALSE),REF!$K:$L,2,FALSE),IF($A$115="Demi produits",VLOOKUP(VLOOKUP($A117,OUTIL!$CQ:$CV,B$1,FALSE),REF!$N:$O,2,FALSE),IF($A$115="Energie  et  lubrifiants",VLOOKUP(VLOOKUP($A117,OUTIL!$CY:$DD,B$1,FALSE),REF!$Z:$AA,2,FALSE),IF($A$115="Or industriel",VLOOKUP(VLOOKUP($A117,OUTIL!$DG:$DL,B$1,FALSE),REF!$AC:$AD,2,FALSE),IF($A$115="Produits bruts d'origine animale et vegetale",VLOOKUP(VLOOKUP($A117,OUTIL!$DO:$DT,B$1,FALSE),REF!$Q:$R,2,FALSE),IF($A$115="Produits bruts d'origine minerale",VLOOKUP(VLOOKUP($A117,OUTIL!$DW:$EB,B$1,FALSE),REF!$AF:$AG,2,FALSE),IF($A$115="Produits finis de consommation",VLOOKUP(VLOOKUP($A117,OUTIL!$EE:$EJ,B$1,FALSE),REF!$T:$U,2,FALSE),IF($A$115="Produits finis d'equipement agricole",VLOOKUP(VLOOKUP($A117,OUTIL!$EM:$ER,B$1,FALSE),REF!$AI:$AJ,2,FALSE),IF($A$115="Produits finis d'equipement industriel",VLOOKUP(VLOOKUP($A117,OUTIL!$EU:$EZ,B$1,FALSE),REF!$W:$X,2,FALSE),"Ahmadovitch")))))))))</f>
        <v>Motoculteurs et tracteurs agricoles</v>
      </c>
      <c r="C117" s="5">
        <f>ROUND(IF($A$115="Alimentation, boissons et tabacs",VLOOKUP($A117,OUTIL!$CH:$CM,C$1,FALSE),IF($A$115="Demi produits",VLOOKUP($A117,OUTIL!$CQ:$CV,C$1,FALSE),IF($A$115="Energie  et  lubrifiants",VLOOKUP($A117,OUTIL!$CY:$DD,C$1,FALSE),IF($A$115="Or industriel",VLOOKUP($A117,OUTIL!$DG:$DL,C$1,FALSE),IF($A$115="Produits bruts d'origine animale et vegetale",VLOOKUP($A117,OUTIL!$DO:$DT,C$1,FALSE),IF($A$115="Produits bruts d'origine minerale",VLOOKUP($A117,OUTIL!$DW:$EB,C$1,FALSE),IF($A$115="Produits finis de consommation",VLOOKUP($A117,OUTIL!$EE:$EJ,C$1,FALSE),IF($A$115="Produits finis d'equipement agricole",VLOOKUP($A117,OUTIL!$EM:$ER,C$1,FALSE),IF($A$115="Produits finis d'equipement industriel",VLOOKUP($A117,OUTIL!$EU:$EZ,C$1,FALSE),"Ahmadovitch")))))))))/1000,0)</f>
        <v>2777</v>
      </c>
      <c r="D117" s="5">
        <f>ROUND(IF($A$115="Alimentation, boissons et tabacs",VLOOKUP($A117,OUTIL!$CH:$CM,D$1,FALSE),IF($A$115="Demi produits",VLOOKUP($A117,OUTIL!$CQ:$CV,D$1,FALSE),IF($A$115="Energie  et  lubrifiants",VLOOKUP($A117,OUTIL!$CY:$DD,D$1,FALSE),IF($A$115="Or industriel",VLOOKUP($A117,OUTIL!$DG:$DL,D$1,FALSE),IF($A$115="Produits bruts d'origine animale et vegetale",VLOOKUP($A117,OUTIL!$DO:$DT,D$1,FALSE),IF($A$115="Produits bruts d'origine minerale",VLOOKUP($A117,OUTIL!$DW:$EB,D$1,FALSE),IF($A$115="Produits finis de consommation",VLOOKUP($A117,OUTIL!$EE:$EJ,D$1,FALSE),IF($A$115="Produits finis d'equipement agricole",VLOOKUP($A117,OUTIL!$EM:$ER,D$1,FALSE),IF($A$115="Produits finis d'equipement industriel",VLOOKUP($A117,OUTIL!$EU:$EZ,D$1,FALSE),"Ahmadovitch")))))))))/1000,0)</f>
        <v>172658</v>
      </c>
      <c r="E117" s="5">
        <f>ROUND(IF($A$115="Alimentation, boissons et tabacs",VLOOKUP($A117,OUTIL!$CH:$CM,E$1,FALSE),IF($A$115="Demi produits",VLOOKUP($A117,OUTIL!$CQ:$CV,E$1,FALSE),IF($A$115="Energie  et  lubrifiants",VLOOKUP($A117,OUTIL!$CY:$DD,E$1,FALSE),IF($A$115="Or industriel",VLOOKUP($A117,OUTIL!$DG:$DL,E$1,FALSE),IF($A$115="Produits bruts d'origine animale et vegetale",VLOOKUP($A117,OUTIL!$DO:$DT,E$1,FALSE),IF($A$115="Produits bruts d'origine minerale",VLOOKUP($A117,OUTIL!$DW:$EB,E$1,FALSE),IF($A$115="Produits finis de consommation",VLOOKUP($A117,OUTIL!$EE:$EJ,E$1,FALSE),IF($A$115="Produits finis d'equipement agricole",VLOOKUP($A117,OUTIL!$EM:$ER,E$1,FALSE),IF($A$115="Produits finis d'equipement industriel",VLOOKUP($A117,OUTIL!$EU:$EZ,E$1,FALSE),"Ahmadovitch")))))))))/1000,0)</f>
        <v>1359</v>
      </c>
      <c r="F117" s="5">
        <f>ROUND(IF($A$115="Alimentation, boissons et tabacs",VLOOKUP($A117,OUTIL!$CH:$CM,F$1,FALSE),IF($A$115="Demi produits",VLOOKUP($A117,OUTIL!$CQ:$CV,F$1,FALSE),IF($A$115="Energie  et  lubrifiants",VLOOKUP($A117,OUTIL!$CY:$DD,F$1,FALSE),IF($A$115="Or industriel",VLOOKUP($A117,OUTIL!$DG:$DL,F$1,FALSE),IF($A$115="Produits bruts d'origine animale et vegetale",VLOOKUP($A117,OUTIL!$DO:$DT,F$1,FALSE),IF($A$115="Produits bruts d'origine minerale",VLOOKUP($A117,OUTIL!$DW:$EB,F$1,FALSE),IF($A$115="Produits finis de consommation",VLOOKUP($A117,OUTIL!$EE:$EJ,F$1,FALSE),IF($A$115="Produits finis d'equipement agricole",VLOOKUP($A117,OUTIL!$EM:$ER,F$1,FALSE),IF($A$115="Produits finis d'equipement industriel",VLOOKUP($A117,OUTIL!$EU:$EZ,F$1,FALSE),"Ahmadovitch")))))))))/1000,0)</f>
        <v>81546</v>
      </c>
    </row>
    <row r="118" spans="1:7" ht="16.5" x14ac:dyDescent="0.3">
      <c r="B118" s="5" t="s">
        <v>87</v>
      </c>
      <c r="C118" s="5">
        <f>C115-SUM(C116:C117)</f>
        <v>117</v>
      </c>
      <c r="D118" s="5">
        <f t="shared" ref="D118:F118" si="0">D115-SUM(D116:D117)</f>
        <v>10353</v>
      </c>
      <c r="E118" s="5">
        <f t="shared" si="0"/>
        <v>51</v>
      </c>
      <c r="F118" s="5">
        <f t="shared" si="0"/>
        <v>2962</v>
      </c>
    </row>
    <row r="119" spans="1:7" x14ac:dyDescent="0.25">
      <c r="A119" t="s">
        <v>223</v>
      </c>
      <c r="B119" s="2" t="str">
        <f>IF($A$119="Alimentation, boissons et tabacs",VLOOKUP(VLOOKUP($A119,OUTIL!$CH:$CM,B$1,FALSE),REF!$K:$L,2,FALSE),IF($A$119="Demi produits",VLOOKUP(VLOOKUP($A119,OUTIL!$CQ:$CV,B$1,FALSE),REF!$N:$O,2,FALSE),IF($A$119="Energie  et  lubrifiants",VLOOKUP(VLOOKUP($A119,OUTIL!$CY:$DD,B$1,FALSE),REF!$Z:$AA,2,FALSE),IF($A$119="Or industriel",VLOOKUP(VLOOKUP($A119,OUTIL!$DG:$DL,B$1,FALSE),REF!$AC:$AD,2,FALSE),IF($A$119="Produits bruts d'origine animale et vegetale",VLOOKUP(VLOOKUP($A119,OUTIL!$DO:$DT,B$1,FALSE),REF!$Q:$R,2,FALSE),IF($A$119="Produits bruts d'origine minerale",VLOOKUP(VLOOKUP($A119,OUTIL!$DW:$EB,B$1,FALSE),REF!$AF:$AG,2,FALSE),IF($A$119="Produits finis de consommation",VLOOKUP(VLOOKUP($A119,OUTIL!$EE:$EJ,B$1,FALSE),REF!$T:$U,2,FALSE),IF($A$119="Produits finis d'equipement agricole",VLOOKUP(VLOOKUP($A119,OUTIL!$EM:$ER,B$1,FALSE),REF!$AI:$AJ,2,FALSE),IF($A$119="Produits finis d'equipement industriel",VLOOKUP(VLOOKUP($A119,OUTIL!$EU:$EZ,B$1,FALSE),REF!$W:$X,2,FALSE),"Ahmadovitch")))))))))</f>
        <v>PRODUITS FINIS D'EQUIPEMENT INDUSTRIEL</v>
      </c>
      <c r="C119" s="2">
        <f>ROUND(IF($A$119="Alimentation, boissons et tabacs",VLOOKUP($A119,OUTIL!$CH:$CM,C$1,FALSE),IF($A$119="Demi produits",VLOOKUP($A119,OUTIL!$CQ:$CV,C$1,FALSE),IF($A$119="Energie  et  lubrifiants",VLOOKUP($A119,OUTIL!$CY:$DD,C$1,FALSE),IF($A$119="Or industriel",VLOOKUP($A119,OUTIL!$DG:$DL,C$1,FALSE),IF($A$119="Produits bruts d'origine animale et vegetale",VLOOKUP($A119,OUTIL!$DO:$DT,C$1,FALSE),IF($A$119="Produits bruts d'origine minerale",VLOOKUP($A119,OUTIL!$DW:$EB,C$1,FALSE),IF($A$119="Produits finis de consommation",VLOOKUP($A119,OUTIL!$EE:$EJ,C$1,FALSE),IF($A$119="Produits finis d'equipement agricole",VLOOKUP($A119,OUTIL!$EM:$ER,C$1,FALSE),IF($A$119="Produits finis d'equipement industriel",VLOOKUP($A119,OUTIL!$EU:$EZ,C$1,FALSE),"Ahmadovitch")))))))))/1000,0)</f>
        <v>560885</v>
      </c>
      <c r="D119" s="2">
        <f>ROUND(IF($A$119="Alimentation, boissons et tabacs",VLOOKUP($A119,OUTIL!$CH:$CM,D$1,FALSE),IF($A$119="Demi produits",VLOOKUP($A119,OUTIL!$CQ:$CV,D$1,FALSE),IF($A$119="Energie  et  lubrifiants",VLOOKUP($A119,OUTIL!$CY:$DD,D$1,FALSE),IF($A$119="Or industriel",VLOOKUP($A119,OUTIL!$DG:$DL,D$1,FALSE),IF($A$119="Produits bruts d'origine animale et vegetale",VLOOKUP($A119,OUTIL!$DO:$DT,D$1,FALSE),IF($A$119="Produits bruts d'origine minerale",VLOOKUP($A119,OUTIL!$DW:$EB,D$1,FALSE),IF($A$119="Produits finis de consommation",VLOOKUP($A119,OUTIL!$EE:$EJ,D$1,FALSE),IF($A$119="Produits finis d'equipement agricole",VLOOKUP($A119,OUTIL!$EM:$ER,D$1,FALSE),IF($A$119="Produits finis d'equipement industriel",VLOOKUP($A119,OUTIL!$EU:$EZ,D$1,FALSE),"Ahmadovitch")))))))))/1000,0)</f>
        <v>71917227</v>
      </c>
      <c r="E119" s="2">
        <f>ROUND(IF($A$119="Alimentation, boissons et tabacs",VLOOKUP($A119,OUTIL!$CH:$CM,E$1,FALSE),IF($A$119="Demi produits",VLOOKUP($A119,OUTIL!$CQ:$CV,E$1,FALSE),IF($A$119="Energie  et  lubrifiants",VLOOKUP($A119,OUTIL!$CY:$DD,E$1,FALSE),IF($A$119="Or industriel",VLOOKUP($A119,OUTIL!$DG:$DL,E$1,FALSE),IF($A$119="Produits bruts d'origine animale et vegetale",VLOOKUP($A119,OUTIL!$DO:$DT,E$1,FALSE),IF($A$119="Produits bruts d'origine minerale",VLOOKUP($A119,OUTIL!$DW:$EB,E$1,FALSE),IF($A$119="Produits finis de consommation",VLOOKUP($A119,OUTIL!$EE:$EJ,E$1,FALSE),IF($A$119="Produits finis d'equipement agricole",VLOOKUP($A119,OUTIL!$EM:$ER,E$1,FALSE),IF($A$119="Produits finis d'equipement industriel",VLOOKUP($A119,OUTIL!$EU:$EZ,E$1,FALSE),"Ahmadovitch")))))))))/1000,0)</f>
        <v>462285</v>
      </c>
      <c r="F119" s="2">
        <f>ROUND(IF($A$119="Alimentation, boissons et tabacs",VLOOKUP($A119,OUTIL!$CH:$CM,F$1,FALSE),IF($A$119="Demi produits",VLOOKUP($A119,OUTIL!$CQ:$CV,F$1,FALSE),IF($A$119="Energie  et  lubrifiants",VLOOKUP($A119,OUTIL!$CY:$DD,F$1,FALSE),IF($A$119="Or industriel",VLOOKUP($A119,OUTIL!$DG:$DL,F$1,FALSE),IF($A$119="Produits bruts d'origine animale et vegetale",VLOOKUP($A119,OUTIL!$DO:$DT,F$1,FALSE),IF($A$119="Produits bruts d'origine minerale",VLOOKUP($A119,OUTIL!$DW:$EB,F$1,FALSE),IF($A$119="Produits finis de consommation",VLOOKUP($A119,OUTIL!$EE:$EJ,F$1,FALSE),IF($A$119="Produits finis d'equipement agricole",VLOOKUP($A119,OUTIL!$EM:$ER,F$1,FALSE),IF($A$119="Produits finis d'equipement industriel",VLOOKUP($A119,OUTIL!$EU:$EZ,F$1,FALSE),"Ahmadovitch")))))))))/1000,0)</f>
        <v>58967722</v>
      </c>
    </row>
    <row r="120" spans="1:7" ht="16.5" x14ac:dyDescent="0.3">
      <c r="A120">
        <v>1</v>
      </c>
      <c r="B120" s="5" t="str">
        <f>IF($A$119="Alimentation, boissons et tabacs",VLOOKUP(VLOOKUP($A120,OUTIL!$CH:$CM,B$1,FALSE),REF!$K:$L,2,FALSE),IF($A$119="Demi produits",VLOOKUP(VLOOKUP($A120,OUTIL!$CQ:$CV,B$1,FALSE),REF!$N:$O,2,FALSE),IF($A$119="Energie  et  lubrifiants",VLOOKUP(VLOOKUP($A120,OUTIL!$CY:$DD,B$1,FALSE),REF!$Z:$AA,2,FALSE),IF($A$119="Or industriel",VLOOKUP(VLOOKUP($A120,OUTIL!$DG:$DL,B$1,FALSE),REF!$AC:$AD,2,FALSE),IF($A$119="Produits bruts d'origine animale et vegetale",VLOOKUP(VLOOKUP($A120,OUTIL!$DO:$DT,B$1,FALSE),REF!$Q:$R,2,FALSE),IF($A$119="Produits bruts d'origine minerale",VLOOKUP(VLOOKUP($A120,OUTIL!$DW:$EB,B$1,FALSE),REF!$AF:$AG,2,FALSE),IF($A$119="Produits finis de consommation",VLOOKUP(VLOOKUP($A120,OUTIL!$EE:$EJ,B$1,FALSE),REF!$T:$U,2,FALSE),IF($A$119="Produits finis d'equipement agricole",VLOOKUP(VLOOKUP($A120,OUTIL!$EM:$ER,B$1,FALSE),REF!$AI:$AJ,2,FALSE),IF($A$119="Produits finis d'equipement industriel",VLOOKUP(VLOOKUP($A120,OUTIL!$EU:$EZ,B$1,FALSE),REF!$W:$X,2,FALSE),"Ahmadovitch")))))))))</f>
        <v>Parties d'avions et d'autres véhicules aériens ou spatiaux</v>
      </c>
      <c r="C120" s="5">
        <f>ROUND(IF($A$119="Alimentation, boissons et tabacs",VLOOKUP($A120,OUTIL!$CH:$CM,C$1,FALSE),IF($A$119="Demi produits",VLOOKUP($A120,OUTIL!$CQ:$CV,C$1,FALSE),IF($A$119="Energie  et  lubrifiants",VLOOKUP($A120,OUTIL!$CY:$DD,C$1,FALSE),IF($A$119="Or industriel",VLOOKUP($A120,OUTIL!$DG:$DL,C$1,FALSE),IF($A$119="Produits bruts d'origine animale et vegetale",VLOOKUP($A120,OUTIL!$DO:$DT,C$1,FALSE),IF($A$119="Produits bruts d'origine minerale",VLOOKUP($A120,OUTIL!$DW:$EB,C$1,FALSE),IF($A$119="Produits finis de consommation",VLOOKUP($A120,OUTIL!$EE:$EJ,C$1,FALSE),IF($A$119="Produits finis d'equipement agricole",VLOOKUP($A120,OUTIL!$EM:$ER,C$1,FALSE),IF($A$119="Produits finis d'equipement industriel",VLOOKUP($A120,OUTIL!$EU:$EZ,C$1,FALSE),"Ahmadovitch")))))))))/1000,0)</f>
        <v>1018</v>
      </c>
      <c r="D120" s="5">
        <f>ROUND(IF($A$119="Alimentation, boissons et tabacs",VLOOKUP($A120,OUTIL!$CH:$CM,D$1,FALSE),IF($A$119="Demi produits",VLOOKUP($A120,OUTIL!$CQ:$CV,D$1,FALSE),IF($A$119="Energie  et  lubrifiants",VLOOKUP($A120,OUTIL!$CY:$DD,D$1,FALSE),IF($A$119="Or industriel",VLOOKUP($A120,OUTIL!$DG:$DL,D$1,FALSE),IF($A$119="Produits bruts d'origine animale et vegetale",VLOOKUP($A120,OUTIL!$DO:$DT,D$1,FALSE),IF($A$119="Produits bruts d'origine minerale",VLOOKUP($A120,OUTIL!$DW:$EB,D$1,FALSE),IF($A$119="Produits finis de consommation",VLOOKUP($A120,OUTIL!$EE:$EJ,D$1,FALSE),IF($A$119="Produits finis d'equipement agricole",VLOOKUP($A120,OUTIL!$EM:$ER,D$1,FALSE),IF($A$119="Produits finis d'equipement industriel",VLOOKUP($A120,OUTIL!$EU:$EZ,D$1,FALSE),"Ahmadovitch")))))))))/1000,0)</f>
        <v>7596074</v>
      </c>
      <c r="E120" s="5">
        <f>ROUND(IF($A$119="Alimentation, boissons et tabacs",VLOOKUP($A120,OUTIL!$CH:$CM,E$1,FALSE),IF($A$119="Demi produits",VLOOKUP($A120,OUTIL!$CQ:$CV,E$1,FALSE),IF($A$119="Energie  et  lubrifiants",VLOOKUP($A120,OUTIL!$CY:$DD,E$1,FALSE),IF($A$119="Or industriel",VLOOKUP($A120,OUTIL!$DG:$DL,E$1,FALSE),IF($A$119="Produits bruts d'origine animale et vegetale",VLOOKUP($A120,OUTIL!$DO:$DT,E$1,FALSE),IF($A$119="Produits bruts d'origine minerale",VLOOKUP($A120,OUTIL!$DW:$EB,E$1,FALSE),IF($A$119="Produits finis de consommation",VLOOKUP($A120,OUTIL!$EE:$EJ,E$1,FALSE),IF($A$119="Produits finis d'equipement agricole",VLOOKUP($A120,OUTIL!$EM:$ER,E$1,FALSE),IF($A$119="Produits finis d'equipement industriel",VLOOKUP($A120,OUTIL!$EU:$EZ,E$1,FALSE),"Ahmadovitch")))))))))/1000,0)</f>
        <v>1108</v>
      </c>
      <c r="F120" s="5">
        <f>ROUND(IF($A$119="Alimentation, boissons et tabacs",VLOOKUP($A120,OUTIL!$CH:$CM,F$1,FALSE),IF($A$119="Demi produits",VLOOKUP($A120,OUTIL!$CQ:$CV,F$1,FALSE),IF($A$119="Energie  et  lubrifiants",VLOOKUP($A120,OUTIL!$CY:$DD,F$1,FALSE),IF($A$119="Or industriel",VLOOKUP($A120,OUTIL!$DG:$DL,F$1,FALSE),IF($A$119="Produits bruts d'origine animale et vegetale",VLOOKUP($A120,OUTIL!$DO:$DT,F$1,FALSE),IF($A$119="Produits bruts d'origine minerale",VLOOKUP($A120,OUTIL!$DW:$EB,F$1,FALSE),IF($A$119="Produits finis de consommation",VLOOKUP($A120,OUTIL!$EE:$EJ,F$1,FALSE),IF($A$119="Produits finis d'equipement agricole",VLOOKUP($A120,OUTIL!$EM:$ER,F$1,FALSE),IF($A$119="Produits finis d'equipement industriel",VLOOKUP($A120,OUTIL!$EU:$EZ,F$1,FALSE),"Ahmadovitch")))))))))/1000,0)</f>
        <v>6037927</v>
      </c>
    </row>
    <row r="121" spans="1:7" ht="16.5" x14ac:dyDescent="0.3">
      <c r="A121">
        <v>2</v>
      </c>
      <c r="B121" s="5" t="str">
        <f>IF($A$119="Alimentation, boissons et tabacs",VLOOKUP(VLOOKUP($A121,OUTIL!$CH:$CM,B$1,FALSE),REF!$K:$L,2,FALSE),IF($A$119="Demi produits",VLOOKUP(VLOOKUP($A121,OUTIL!$CQ:$CV,B$1,FALSE),REF!$N:$O,2,FALSE),IF($A$119="Energie  et  lubrifiants",VLOOKUP(VLOOKUP($A121,OUTIL!$CY:$DD,B$1,FALSE),REF!$Z:$AA,2,FALSE),IF($A$119="Or industriel",VLOOKUP(VLOOKUP($A121,OUTIL!$DG:$DL,B$1,FALSE),REF!$AC:$AD,2,FALSE),IF($A$119="Produits bruts d'origine animale et vegetale",VLOOKUP(VLOOKUP($A121,OUTIL!$DO:$DT,B$1,FALSE),REF!$Q:$R,2,FALSE),IF($A$119="Produits bruts d'origine minerale",VLOOKUP(VLOOKUP($A121,OUTIL!$DW:$EB,B$1,FALSE),REF!$AF:$AG,2,FALSE),IF($A$119="Produits finis de consommation",VLOOKUP(VLOOKUP($A121,OUTIL!$EE:$EJ,B$1,FALSE),REF!$T:$U,2,FALSE),IF($A$119="Produits finis d'equipement agricole",VLOOKUP(VLOOKUP($A121,OUTIL!$EM:$ER,B$1,FALSE),REF!$AI:$AJ,2,FALSE),IF($A$119="Produits finis d'equipement industriel",VLOOKUP(VLOOKUP($A121,OUTIL!$EU:$EZ,B$1,FALSE),REF!$W:$X,2,FALSE),"Ahmadovitch")))))))))</f>
        <v>Appareils pour la coupure ou la connexion des circuits électriques et résistances</v>
      </c>
      <c r="C121" s="5">
        <f>ROUND(IF($A$119="Alimentation, boissons et tabacs",VLOOKUP($A121,OUTIL!$CH:$CM,C$1,FALSE),IF($A$119="Demi produits",VLOOKUP($A121,OUTIL!$CQ:$CV,C$1,FALSE),IF($A$119="Energie  et  lubrifiants",VLOOKUP($A121,OUTIL!$CY:$DD,C$1,FALSE),IF($A$119="Or industriel",VLOOKUP($A121,OUTIL!$DG:$DL,C$1,FALSE),IF($A$119="Produits bruts d'origine animale et vegetale",VLOOKUP($A121,OUTIL!$DO:$DT,C$1,FALSE),IF($A$119="Produits bruts d'origine minerale",VLOOKUP($A121,OUTIL!$DW:$EB,C$1,FALSE),IF($A$119="Produits finis de consommation",VLOOKUP($A121,OUTIL!$EE:$EJ,C$1,FALSE),IF($A$119="Produits finis d'equipement agricole",VLOOKUP($A121,OUTIL!$EM:$ER,C$1,FALSE),IF($A$119="Produits finis d'equipement industriel",VLOOKUP($A121,OUTIL!$EU:$EZ,C$1,FALSE),"Ahmadovitch")))))))))/1000,0)</f>
        <v>14997</v>
      </c>
      <c r="D121" s="5">
        <f>ROUND(IF($A$119="Alimentation, boissons et tabacs",VLOOKUP($A121,OUTIL!$CH:$CM,D$1,FALSE),IF($A$119="Demi produits",VLOOKUP($A121,OUTIL!$CQ:$CV,D$1,FALSE),IF($A$119="Energie  et  lubrifiants",VLOOKUP($A121,OUTIL!$CY:$DD,D$1,FALSE),IF($A$119="Or industriel",VLOOKUP($A121,OUTIL!$DG:$DL,D$1,FALSE),IF($A$119="Produits bruts d'origine animale et vegetale",VLOOKUP($A121,OUTIL!$DO:$DT,D$1,FALSE),IF($A$119="Produits bruts d'origine minerale",VLOOKUP($A121,OUTIL!$DW:$EB,D$1,FALSE),IF($A$119="Produits finis de consommation",VLOOKUP($A121,OUTIL!$EE:$EJ,D$1,FALSE),IF($A$119="Produits finis d'equipement agricole",VLOOKUP($A121,OUTIL!$EM:$ER,D$1,FALSE),IF($A$119="Produits finis d'equipement industriel",VLOOKUP($A121,OUTIL!$EU:$EZ,D$1,FALSE),"Ahmadovitch")))))))))/1000,0)</f>
        <v>6309830</v>
      </c>
      <c r="E121" s="5">
        <f>ROUND(IF($A$119="Alimentation, boissons et tabacs",VLOOKUP($A121,OUTIL!$CH:$CM,E$1,FALSE),IF($A$119="Demi produits",VLOOKUP($A121,OUTIL!$CQ:$CV,E$1,FALSE),IF($A$119="Energie  et  lubrifiants",VLOOKUP($A121,OUTIL!$CY:$DD,E$1,FALSE),IF($A$119="Or industriel",VLOOKUP($A121,OUTIL!$DG:$DL,E$1,FALSE),IF($A$119="Produits bruts d'origine animale et vegetale",VLOOKUP($A121,OUTIL!$DO:$DT,E$1,FALSE),IF($A$119="Produits bruts d'origine minerale",VLOOKUP($A121,OUTIL!$DW:$EB,E$1,FALSE),IF($A$119="Produits finis de consommation",VLOOKUP($A121,OUTIL!$EE:$EJ,E$1,FALSE),IF($A$119="Produits finis d'equipement agricole",VLOOKUP($A121,OUTIL!$EM:$ER,E$1,FALSE),IF($A$119="Produits finis d'equipement industriel",VLOOKUP($A121,OUTIL!$EU:$EZ,E$1,FALSE),"Ahmadovitch")))))))))/1000,0)</f>
        <v>13033</v>
      </c>
      <c r="F121" s="5">
        <f>ROUND(IF($A$119="Alimentation, boissons et tabacs",VLOOKUP($A121,OUTIL!$CH:$CM,F$1,FALSE),IF($A$119="Demi produits",VLOOKUP($A121,OUTIL!$CQ:$CV,F$1,FALSE),IF($A$119="Energie  et  lubrifiants",VLOOKUP($A121,OUTIL!$CY:$DD,F$1,FALSE),IF($A$119="Or industriel",VLOOKUP($A121,OUTIL!$DG:$DL,F$1,FALSE),IF($A$119="Produits bruts d'origine animale et vegetale",VLOOKUP($A121,OUTIL!$DO:$DT,F$1,FALSE),IF($A$119="Produits bruts d'origine minerale",VLOOKUP($A121,OUTIL!$DW:$EB,F$1,FALSE),IF($A$119="Produits finis de consommation",VLOOKUP($A121,OUTIL!$EE:$EJ,F$1,FALSE),IF($A$119="Produits finis d'equipement agricole",VLOOKUP($A121,OUTIL!$EM:$ER,F$1,FALSE),IF($A$119="Produits finis d'equipement industriel",VLOOKUP($A121,OUTIL!$EU:$EZ,F$1,FALSE),"Ahmadovitch")))))))))/1000,0)</f>
        <v>5417433</v>
      </c>
    </row>
    <row r="122" spans="1:7" ht="16.5" x14ac:dyDescent="0.3">
      <c r="A122">
        <v>3</v>
      </c>
      <c r="B122" s="5" t="str">
        <f>IF($A$119="Alimentation, boissons et tabacs",VLOOKUP(VLOOKUP($A122,OUTIL!$CH:$CM,B$1,FALSE),REF!$K:$L,2,FALSE),IF($A$119="Demi produits",VLOOKUP(VLOOKUP($A122,OUTIL!$CQ:$CV,B$1,FALSE),REF!$N:$O,2,FALSE),IF($A$119="Energie  et  lubrifiants",VLOOKUP(VLOOKUP($A122,OUTIL!$CY:$DD,B$1,FALSE),REF!$Z:$AA,2,FALSE),IF($A$119="Or industriel",VLOOKUP(VLOOKUP($A122,OUTIL!$DG:$DL,B$1,FALSE),REF!$AC:$AD,2,FALSE),IF($A$119="Produits bruts d'origine animale et vegetale",VLOOKUP(VLOOKUP($A122,OUTIL!$DO:$DT,B$1,FALSE),REF!$Q:$R,2,FALSE),IF($A$119="Produits bruts d'origine minerale",VLOOKUP(VLOOKUP($A122,OUTIL!$DW:$EB,B$1,FALSE),REF!$AF:$AG,2,FALSE),IF($A$119="Produits finis de consommation",VLOOKUP(VLOOKUP($A122,OUTIL!$EE:$EJ,B$1,FALSE),REF!$T:$U,2,FALSE),IF($A$119="Produits finis d'equipement agricole",VLOOKUP(VLOOKUP($A122,OUTIL!$EM:$ER,B$1,FALSE),REF!$AI:$AJ,2,FALSE),IF($A$119="Produits finis d'equipement industriel",VLOOKUP(VLOOKUP($A122,OUTIL!$EU:$EZ,B$1,FALSE),REF!$W:$X,2,FALSE),"Ahmadovitch")))))))))</f>
        <v>Moteurs à pistons; autres moteurs et leurs parties</v>
      </c>
      <c r="C122" s="5">
        <f>ROUND(IF($A$119="Alimentation, boissons et tabacs",VLOOKUP($A122,OUTIL!$CH:$CM,C$1,FALSE),IF($A$119="Demi produits",VLOOKUP($A122,OUTIL!$CQ:$CV,C$1,FALSE),IF($A$119="Energie  et  lubrifiants",VLOOKUP($A122,OUTIL!$CY:$DD,C$1,FALSE),IF($A$119="Or industriel",VLOOKUP($A122,OUTIL!$DG:$DL,C$1,FALSE),IF($A$119="Produits bruts d'origine animale et vegetale",VLOOKUP($A122,OUTIL!$DO:$DT,C$1,FALSE),IF($A$119="Produits bruts d'origine minerale",VLOOKUP($A122,OUTIL!$DW:$EB,C$1,FALSE),IF($A$119="Produits finis de consommation",VLOOKUP($A122,OUTIL!$EE:$EJ,C$1,FALSE),IF($A$119="Produits finis d'equipement agricole",VLOOKUP($A122,OUTIL!$EM:$ER,C$1,FALSE),IF($A$119="Produits finis d'equipement industriel",VLOOKUP($A122,OUTIL!$EU:$EZ,C$1,FALSE),"Ahmadovitch")))))))))/1000,0)</f>
        <v>38825</v>
      </c>
      <c r="D122" s="5">
        <f>ROUND(IF($A$119="Alimentation, boissons et tabacs",VLOOKUP($A122,OUTIL!$CH:$CM,D$1,FALSE),IF($A$119="Demi produits",VLOOKUP($A122,OUTIL!$CQ:$CV,D$1,FALSE),IF($A$119="Energie  et  lubrifiants",VLOOKUP($A122,OUTIL!$CY:$DD,D$1,FALSE),IF($A$119="Or industriel",VLOOKUP($A122,OUTIL!$DG:$DL,D$1,FALSE),IF($A$119="Produits bruts d'origine animale et vegetale",VLOOKUP($A122,OUTIL!$DO:$DT,D$1,FALSE),IF($A$119="Produits bruts d'origine minerale",VLOOKUP($A122,OUTIL!$DW:$EB,D$1,FALSE),IF($A$119="Produits finis de consommation",VLOOKUP($A122,OUTIL!$EE:$EJ,D$1,FALSE),IF($A$119="Produits finis d'equipement agricole",VLOOKUP($A122,OUTIL!$EM:$ER,D$1,FALSE),IF($A$119="Produits finis d'equipement industriel",VLOOKUP($A122,OUTIL!$EU:$EZ,D$1,FALSE),"Ahmadovitch")))))))))/1000,0)</f>
        <v>5704733</v>
      </c>
      <c r="E122" s="5">
        <f>ROUND(IF($A$119="Alimentation, boissons et tabacs",VLOOKUP($A122,OUTIL!$CH:$CM,E$1,FALSE),IF($A$119="Demi produits",VLOOKUP($A122,OUTIL!$CQ:$CV,E$1,FALSE),IF($A$119="Energie  et  lubrifiants",VLOOKUP($A122,OUTIL!$CY:$DD,E$1,FALSE),IF($A$119="Or industriel",VLOOKUP($A122,OUTIL!$DG:$DL,E$1,FALSE),IF($A$119="Produits bruts d'origine animale et vegetale",VLOOKUP($A122,OUTIL!$DO:$DT,E$1,FALSE),IF($A$119="Produits bruts d'origine minerale",VLOOKUP($A122,OUTIL!$DW:$EB,E$1,FALSE),IF($A$119="Produits finis de consommation",VLOOKUP($A122,OUTIL!$EE:$EJ,E$1,FALSE),IF($A$119="Produits finis d'equipement agricole",VLOOKUP($A122,OUTIL!$EM:$ER,E$1,FALSE),IF($A$119="Produits finis d'equipement industriel",VLOOKUP($A122,OUTIL!$EU:$EZ,E$1,FALSE),"Ahmadovitch")))))))))/1000,0)</f>
        <v>34844</v>
      </c>
      <c r="F122" s="5">
        <f>ROUND(IF($A$119="Alimentation, boissons et tabacs",VLOOKUP($A122,OUTIL!$CH:$CM,F$1,FALSE),IF($A$119="Demi produits",VLOOKUP($A122,OUTIL!$CQ:$CV,F$1,FALSE),IF($A$119="Energie  et  lubrifiants",VLOOKUP($A122,OUTIL!$CY:$DD,F$1,FALSE),IF($A$119="Or industriel",VLOOKUP($A122,OUTIL!$DG:$DL,F$1,FALSE),IF($A$119="Produits bruts d'origine animale et vegetale",VLOOKUP($A122,OUTIL!$DO:$DT,F$1,FALSE),IF($A$119="Produits bruts d'origine minerale",VLOOKUP($A122,OUTIL!$DW:$EB,F$1,FALSE),IF($A$119="Produits finis de consommation",VLOOKUP($A122,OUTIL!$EE:$EJ,F$1,FALSE),IF($A$119="Produits finis d'equipement agricole",VLOOKUP($A122,OUTIL!$EM:$ER,F$1,FALSE),IF($A$119="Produits finis d'equipement industriel",VLOOKUP($A122,OUTIL!$EU:$EZ,F$1,FALSE),"Ahmadovitch")))))))))/1000,0)</f>
        <v>4760832</v>
      </c>
    </row>
    <row r="123" spans="1:7" s="19" customFormat="1" ht="16.5" x14ac:dyDescent="0.3">
      <c r="A123">
        <v>4</v>
      </c>
      <c r="B123" s="5" t="str">
        <f>IF($A$119="Alimentation, boissons et tabacs",VLOOKUP(VLOOKUP($A123,OUTIL!$CH:$CM,B$1,FALSE),REF!$K:$L,2,FALSE),IF($A$119="Demi produits",VLOOKUP(VLOOKUP($A123,OUTIL!$CQ:$CV,B$1,FALSE),REF!$N:$O,2,FALSE),IF($A$119="Energie  et  lubrifiants",VLOOKUP(VLOOKUP($A123,OUTIL!$CY:$DD,B$1,FALSE),REF!$Z:$AA,2,FALSE),IF($A$119="Or industriel",VLOOKUP(VLOOKUP($A123,OUTIL!$DG:$DL,B$1,FALSE),REF!$AC:$AD,2,FALSE),IF($A$119="Produits bruts d'origine animale et vegetale",VLOOKUP(VLOOKUP($A123,OUTIL!$DO:$DT,B$1,FALSE),REF!$Q:$R,2,FALSE),IF($A$119="Produits bruts d'origine minerale",VLOOKUP(VLOOKUP($A123,OUTIL!$DW:$EB,B$1,FALSE),REF!$AF:$AG,2,FALSE),IF($A$119="Produits finis de consommation",VLOOKUP(VLOOKUP($A123,OUTIL!$EE:$EJ,B$1,FALSE),REF!$T:$U,2,FALSE),IF($A$119="Produits finis d'equipement agricole",VLOOKUP(VLOOKUP($A123,OUTIL!$EM:$ER,B$1,FALSE),REF!$AI:$AJ,2,FALSE),IF($A$119="Produits finis d'equipement industriel",VLOOKUP(VLOOKUP($A123,OUTIL!$EU:$EZ,B$1,FALSE),REF!$W:$X,2,FALSE),"Ahmadovitch")))))))))</f>
        <v>Fils, câbles et autres conducteurs isolés pour l'électricité</v>
      </c>
      <c r="C123" s="5">
        <f>ROUND(IF($A$119="Alimentation, boissons et tabacs",VLOOKUP($A123,OUTIL!$CH:$CM,C$1,FALSE),IF($A$119="Demi produits",VLOOKUP($A123,OUTIL!$CQ:$CV,C$1,FALSE),IF($A$119="Energie  et  lubrifiants",VLOOKUP($A123,OUTIL!$CY:$DD,C$1,FALSE),IF($A$119="Or industriel",VLOOKUP($A123,OUTIL!$DG:$DL,C$1,FALSE),IF($A$119="Produits bruts d'origine animale et vegetale",VLOOKUP($A123,OUTIL!$DO:$DT,C$1,FALSE),IF($A$119="Produits bruts d'origine minerale",VLOOKUP($A123,OUTIL!$DW:$EB,C$1,FALSE),IF($A$119="Produits finis de consommation",VLOOKUP($A123,OUTIL!$EE:$EJ,C$1,FALSE),IF($A$119="Produits finis d'equipement agricole",VLOOKUP($A123,OUTIL!$EM:$ER,C$1,FALSE),IF($A$119="Produits finis d'equipement industriel",VLOOKUP($A123,OUTIL!$EU:$EZ,C$1,FALSE),"Ahmadovitch")))))))))/1000,0)</f>
        <v>28305</v>
      </c>
      <c r="D123" s="5">
        <f>ROUND(IF($A$119="Alimentation, boissons et tabacs",VLOOKUP($A123,OUTIL!$CH:$CM,D$1,FALSE),IF($A$119="Demi produits",VLOOKUP($A123,OUTIL!$CQ:$CV,D$1,FALSE),IF($A$119="Energie  et  lubrifiants",VLOOKUP($A123,OUTIL!$CY:$DD,D$1,FALSE),IF($A$119="Or industriel",VLOOKUP($A123,OUTIL!$DG:$DL,D$1,FALSE),IF($A$119="Produits bruts d'origine animale et vegetale",VLOOKUP($A123,OUTIL!$DO:$DT,D$1,FALSE),IF($A$119="Produits bruts d'origine minerale",VLOOKUP($A123,OUTIL!$DW:$EB,D$1,FALSE),IF($A$119="Produits finis de consommation",VLOOKUP($A123,OUTIL!$EE:$EJ,D$1,FALSE),IF($A$119="Produits finis d'equipement agricole",VLOOKUP($A123,OUTIL!$EM:$ER,D$1,FALSE),IF($A$119="Produits finis d'equipement industriel",VLOOKUP($A123,OUTIL!$EU:$EZ,D$1,FALSE),"Ahmadovitch")))))))))/1000,0)</f>
        <v>5646136</v>
      </c>
      <c r="E123" s="5">
        <f>ROUND(IF($A$119="Alimentation, boissons et tabacs",VLOOKUP($A123,OUTIL!$CH:$CM,E$1,FALSE),IF($A$119="Demi produits",VLOOKUP($A123,OUTIL!$CQ:$CV,E$1,FALSE),IF($A$119="Energie  et  lubrifiants",VLOOKUP($A123,OUTIL!$CY:$DD,E$1,FALSE),IF($A$119="Or industriel",VLOOKUP($A123,OUTIL!$DG:$DL,E$1,FALSE),IF($A$119="Produits bruts d'origine animale et vegetale",VLOOKUP($A123,OUTIL!$DO:$DT,E$1,FALSE),IF($A$119="Produits bruts d'origine minerale",VLOOKUP($A123,OUTIL!$DW:$EB,E$1,FALSE),IF($A$119="Produits finis de consommation",VLOOKUP($A123,OUTIL!$EE:$EJ,E$1,FALSE),IF($A$119="Produits finis d'equipement agricole",VLOOKUP($A123,OUTIL!$EM:$ER,E$1,FALSE),IF($A$119="Produits finis d'equipement industriel",VLOOKUP($A123,OUTIL!$EU:$EZ,E$1,FALSE),"Ahmadovitch")))))))))/1000,0)</f>
        <v>23652</v>
      </c>
      <c r="F123" s="5">
        <f>ROUND(IF($A$119="Alimentation, boissons et tabacs",VLOOKUP($A123,OUTIL!$CH:$CM,F$1,FALSE),IF($A$119="Demi produits",VLOOKUP($A123,OUTIL!$CQ:$CV,F$1,FALSE),IF($A$119="Energie  et  lubrifiants",VLOOKUP($A123,OUTIL!$CY:$DD,F$1,FALSE),IF($A$119="Or industriel",VLOOKUP($A123,OUTIL!$DG:$DL,F$1,FALSE),IF($A$119="Produits bruts d'origine animale et vegetale",VLOOKUP($A123,OUTIL!$DO:$DT,F$1,FALSE),IF($A$119="Produits bruts d'origine minerale",VLOOKUP($A123,OUTIL!$DW:$EB,F$1,FALSE),IF($A$119="Produits finis de consommation",VLOOKUP($A123,OUTIL!$EE:$EJ,F$1,FALSE),IF($A$119="Produits finis d'equipement agricole",VLOOKUP($A123,OUTIL!$EM:$ER,F$1,FALSE),IF($A$119="Produits finis d'equipement industriel",VLOOKUP($A123,OUTIL!$EU:$EZ,F$1,FALSE),"Ahmadovitch")))))))))/1000,0)</f>
        <v>4712742</v>
      </c>
      <c r="G123"/>
    </row>
    <row r="124" spans="1:7" s="19" customFormat="1" ht="16.5" x14ac:dyDescent="0.3">
      <c r="A124">
        <v>5</v>
      </c>
      <c r="B124" s="5" t="str">
        <f>IF($A$119="Alimentation, boissons et tabacs",VLOOKUP(VLOOKUP($A124,OUTIL!$CH:$CM,B$1,FALSE),REF!$K:$L,2,FALSE),IF($A$119="Demi produits",VLOOKUP(VLOOKUP($A124,OUTIL!$CQ:$CV,B$1,FALSE),REF!$N:$O,2,FALSE),IF($A$119="Energie  et  lubrifiants",VLOOKUP(VLOOKUP($A124,OUTIL!$CY:$DD,B$1,FALSE),REF!$Z:$AA,2,FALSE),IF($A$119="Or industriel",VLOOKUP(VLOOKUP($A124,OUTIL!$DG:$DL,B$1,FALSE),REF!$AC:$AD,2,FALSE),IF($A$119="Produits bruts d'origine animale et vegetale",VLOOKUP(VLOOKUP($A124,OUTIL!$DO:$DT,B$1,FALSE),REF!$Q:$R,2,FALSE),IF($A$119="Produits bruts d'origine minerale",VLOOKUP(VLOOKUP($A124,OUTIL!$DW:$EB,B$1,FALSE),REF!$AF:$AG,2,FALSE),IF($A$119="Produits finis de consommation",VLOOKUP(VLOOKUP($A124,OUTIL!$EE:$EJ,B$1,FALSE),REF!$T:$U,2,FALSE),IF($A$119="Produits finis d'equipement agricole",VLOOKUP(VLOOKUP($A124,OUTIL!$EM:$ER,B$1,FALSE),REF!$AI:$AJ,2,FALSE),IF($A$119="Produits finis d'equipement industriel",VLOOKUP(VLOOKUP($A124,OUTIL!$EU:$EZ,B$1,FALSE),REF!$W:$X,2,FALSE),"Ahmadovitch")))))))))</f>
        <v>Machines et appareils divers</v>
      </c>
      <c r="C124" s="5">
        <f>ROUND(IF($A$119="Alimentation, boissons et tabacs",VLOOKUP($A124,OUTIL!$CH:$CM,C$1,FALSE),IF($A$119="Demi produits",VLOOKUP($A124,OUTIL!$CQ:$CV,C$1,FALSE),IF($A$119="Energie  et  lubrifiants",VLOOKUP($A124,OUTIL!$CY:$DD,C$1,FALSE),IF($A$119="Or industriel",VLOOKUP($A124,OUTIL!$DG:$DL,C$1,FALSE),IF($A$119="Produits bruts d'origine animale et vegetale",VLOOKUP($A124,OUTIL!$DO:$DT,C$1,FALSE),IF($A$119="Produits bruts d'origine minerale",VLOOKUP($A124,OUTIL!$DW:$EB,C$1,FALSE),IF($A$119="Produits finis de consommation",VLOOKUP($A124,OUTIL!$EE:$EJ,C$1,FALSE),IF($A$119="Produits finis d'equipement agricole",VLOOKUP($A124,OUTIL!$EM:$ER,C$1,FALSE),IF($A$119="Produits finis d'equipement industriel",VLOOKUP($A124,OUTIL!$EU:$EZ,C$1,FALSE),"Ahmadovitch")))))))))/1000,0)</f>
        <v>49422</v>
      </c>
      <c r="D124" s="5">
        <f>ROUND(IF($A$119="Alimentation, boissons et tabacs",VLOOKUP($A124,OUTIL!$CH:$CM,D$1,FALSE),IF($A$119="Demi produits",VLOOKUP($A124,OUTIL!$CQ:$CV,D$1,FALSE),IF($A$119="Energie  et  lubrifiants",VLOOKUP($A124,OUTIL!$CY:$DD,D$1,FALSE),IF($A$119="Or industriel",VLOOKUP($A124,OUTIL!$DG:$DL,D$1,FALSE),IF($A$119="Produits bruts d'origine animale et vegetale",VLOOKUP($A124,OUTIL!$DO:$DT,D$1,FALSE),IF($A$119="Produits bruts d'origine minerale",VLOOKUP($A124,OUTIL!$DW:$EB,D$1,FALSE),IF($A$119="Produits finis de consommation",VLOOKUP($A124,OUTIL!$EE:$EJ,D$1,FALSE),IF($A$119="Produits finis d'equipement agricole",VLOOKUP($A124,OUTIL!$EM:$ER,D$1,FALSE),IF($A$119="Produits finis d'equipement industriel",VLOOKUP($A124,OUTIL!$EU:$EZ,D$1,FALSE),"Ahmadovitch")))))))))/1000,0)</f>
        <v>4594403</v>
      </c>
      <c r="E124" s="5">
        <f>ROUND(IF($A$119="Alimentation, boissons et tabacs",VLOOKUP($A124,OUTIL!$CH:$CM,E$1,FALSE),IF($A$119="Demi produits",VLOOKUP($A124,OUTIL!$CQ:$CV,E$1,FALSE),IF($A$119="Energie  et  lubrifiants",VLOOKUP($A124,OUTIL!$CY:$DD,E$1,FALSE),IF($A$119="Or industriel",VLOOKUP($A124,OUTIL!$DG:$DL,E$1,FALSE),IF($A$119="Produits bruts d'origine animale et vegetale",VLOOKUP($A124,OUTIL!$DO:$DT,E$1,FALSE),IF($A$119="Produits bruts d'origine minerale",VLOOKUP($A124,OUTIL!$DW:$EB,E$1,FALSE),IF($A$119="Produits finis de consommation",VLOOKUP($A124,OUTIL!$EE:$EJ,E$1,FALSE),IF($A$119="Produits finis d'equipement agricole",VLOOKUP($A124,OUTIL!$EM:$ER,E$1,FALSE),IF($A$119="Produits finis d'equipement industriel",VLOOKUP($A124,OUTIL!$EU:$EZ,E$1,FALSE),"Ahmadovitch")))))))))/1000,0)</f>
        <v>39440</v>
      </c>
      <c r="F124" s="5">
        <f>ROUND(IF($A$119="Alimentation, boissons et tabacs",VLOOKUP($A124,OUTIL!$CH:$CM,F$1,FALSE),IF($A$119="Demi produits",VLOOKUP($A124,OUTIL!$CQ:$CV,F$1,FALSE),IF($A$119="Energie  et  lubrifiants",VLOOKUP($A124,OUTIL!$CY:$DD,F$1,FALSE),IF($A$119="Or industriel",VLOOKUP($A124,OUTIL!$DG:$DL,F$1,FALSE),IF($A$119="Produits bruts d'origine animale et vegetale",VLOOKUP($A124,OUTIL!$DO:$DT,F$1,FALSE),IF($A$119="Produits bruts d'origine minerale",VLOOKUP($A124,OUTIL!$DW:$EB,F$1,FALSE),IF($A$119="Produits finis de consommation",VLOOKUP($A124,OUTIL!$EE:$EJ,F$1,FALSE),IF($A$119="Produits finis d'equipement agricole",VLOOKUP($A124,OUTIL!$EM:$ER,F$1,FALSE),IF($A$119="Produits finis d'equipement industriel",VLOOKUP($A124,OUTIL!$EU:$EZ,F$1,FALSE),"Ahmadovitch")))))))))/1000,0)</f>
        <v>4208952</v>
      </c>
      <c r="G124"/>
    </row>
    <row r="125" spans="1:7" s="19" customFormat="1" ht="16.5" x14ac:dyDescent="0.3">
      <c r="A125">
        <v>6</v>
      </c>
      <c r="B125" s="5" t="str">
        <f>IF($A$119="Alimentation, boissons et tabacs",VLOOKUP(VLOOKUP($A125,OUTIL!$CH:$CM,B$1,FALSE),REF!$K:$L,2,FALSE),IF($A$119="Demi produits",VLOOKUP(VLOOKUP($A125,OUTIL!$CQ:$CV,B$1,FALSE),REF!$N:$O,2,FALSE),IF($A$119="Energie  et  lubrifiants",VLOOKUP(VLOOKUP($A125,OUTIL!$CY:$DD,B$1,FALSE),REF!$Z:$AA,2,FALSE),IF($A$119="Or industriel",VLOOKUP(VLOOKUP($A125,OUTIL!$DG:$DL,B$1,FALSE),REF!$AC:$AD,2,FALSE),IF($A$119="Produits bruts d'origine animale et vegetale",VLOOKUP(VLOOKUP($A125,OUTIL!$DO:$DT,B$1,FALSE),REF!$Q:$R,2,FALSE),IF($A$119="Produits bruts d'origine minerale",VLOOKUP(VLOOKUP($A125,OUTIL!$DW:$EB,B$1,FALSE),REF!$AF:$AG,2,FALSE),IF($A$119="Produits finis de consommation",VLOOKUP(VLOOKUP($A125,OUTIL!$EE:$EJ,B$1,FALSE),REF!$T:$U,2,FALSE),IF($A$119="Produits finis d'equipement agricole",VLOOKUP(VLOOKUP($A125,OUTIL!$EM:$ER,B$1,FALSE),REF!$AI:$AJ,2,FALSE),IF($A$119="Produits finis d'equipement industriel",VLOOKUP(VLOOKUP($A125,OUTIL!$EU:$EZ,B$1,FALSE),REF!$W:$X,2,FALSE),"Ahmadovitch")))))))))</f>
        <v>Voitures utilitaires</v>
      </c>
      <c r="C125" s="5">
        <f>ROUND(IF($A$119="Alimentation, boissons et tabacs",VLOOKUP($A125,OUTIL!$CH:$CM,C$1,FALSE),IF($A$119="Demi produits",VLOOKUP($A125,OUTIL!$CQ:$CV,C$1,FALSE),IF($A$119="Energie  et  lubrifiants",VLOOKUP($A125,OUTIL!$CY:$DD,C$1,FALSE),IF($A$119="Or industriel",VLOOKUP($A125,OUTIL!$DG:$DL,C$1,FALSE),IF($A$119="Produits bruts d'origine animale et vegetale",VLOOKUP($A125,OUTIL!$DO:$DT,C$1,FALSE),IF($A$119="Produits bruts d'origine minerale",VLOOKUP($A125,OUTIL!$DW:$EB,C$1,FALSE),IF($A$119="Produits finis de consommation",VLOOKUP($A125,OUTIL!$EE:$EJ,C$1,FALSE),IF($A$119="Produits finis d'equipement agricole",VLOOKUP($A125,OUTIL!$EM:$ER,C$1,FALSE),IF($A$119="Produits finis d'equipement industriel",VLOOKUP($A125,OUTIL!$EU:$EZ,C$1,FALSE),"Ahmadovitch")))))))))/1000,0)</f>
        <v>52573</v>
      </c>
      <c r="D125" s="5">
        <f>ROUND(IF($A$119="Alimentation, boissons et tabacs",VLOOKUP($A125,OUTIL!$CH:$CM,D$1,FALSE),IF($A$119="Demi produits",VLOOKUP($A125,OUTIL!$CQ:$CV,D$1,FALSE),IF($A$119="Energie  et  lubrifiants",VLOOKUP($A125,OUTIL!$CY:$DD,D$1,FALSE),IF($A$119="Or industriel",VLOOKUP($A125,OUTIL!$DG:$DL,D$1,FALSE),IF($A$119="Produits bruts d'origine animale et vegetale",VLOOKUP($A125,OUTIL!$DO:$DT,D$1,FALSE),IF($A$119="Produits bruts d'origine minerale",VLOOKUP($A125,OUTIL!$DW:$EB,D$1,FALSE),IF($A$119="Produits finis de consommation",VLOOKUP($A125,OUTIL!$EE:$EJ,D$1,FALSE),IF($A$119="Produits finis d'equipement agricole",VLOOKUP($A125,OUTIL!$EM:$ER,D$1,FALSE),IF($A$119="Produits finis d'equipement industriel",VLOOKUP($A125,OUTIL!$EU:$EZ,D$1,FALSE),"Ahmadovitch")))))))))/1000,0)</f>
        <v>4076084</v>
      </c>
      <c r="E125" s="5">
        <f>ROUND(IF($A$119="Alimentation, boissons et tabacs",VLOOKUP($A125,OUTIL!$CH:$CM,E$1,FALSE),IF($A$119="Demi produits",VLOOKUP($A125,OUTIL!$CQ:$CV,E$1,FALSE),IF($A$119="Energie  et  lubrifiants",VLOOKUP($A125,OUTIL!$CY:$DD,E$1,FALSE),IF($A$119="Or industriel",VLOOKUP($A125,OUTIL!$DG:$DL,E$1,FALSE),IF($A$119="Produits bruts d'origine animale et vegetale",VLOOKUP($A125,OUTIL!$DO:$DT,E$1,FALSE),IF($A$119="Produits bruts d'origine minerale",VLOOKUP($A125,OUTIL!$DW:$EB,E$1,FALSE),IF($A$119="Produits finis de consommation",VLOOKUP($A125,OUTIL!$EE:$EJ,E$1,FALSE),IF($A$119="Produits finis d'equipement agricole",VLOOKUP($A125,OUTIL!$EM:$ER,E$1,FALSE),IF($A$119="Produits finis d'equipement industriel",VLOOKUP($A125,OUTIL!$EU:$EZ,E$1,FALSE),"Ahmadovitch")))))))))/1000,0)</f>
        <v>29939</v>
      </c>
      <c r="F125" s="5">
        <f>ROUND(IF($A$119="Alimentation, boissons et tabacs",VLOOKUP($A125,OUTIL!$CH:$CM,F$1,FALSE),IF($A$119="Demi produits",VLOOKUP($A125,OUTIL!$CQ:$CV,F$1,FALSE),IF($A$119="Energie  et  lubrifiants",VLOOKUP($A125,OUTIL!$CY:$DD,F$1,FALSE),IF($A$119="Or industriel",VLOOKUP($A125,OUTIL!$DG:$DL,F$1,FALSE),IF($A$119="Produits bruts d'origine animale et vegetale",VLOOKUP($A125,OUTIL!$DO:$DT,F$1,FALSE),IF($A$119="Produits bruts d'origine minerale",VLOOKUP($A125,OUTIL!$DW:$EB,F$1,FALSE),IF($A$119="Produits finis de consommation",VLOOKUP($A125,OUTIL!$EE:$EJ,F$1,FALSE),IF($A$119="Produits finis d'equipement agricole",VLOOKUP($A125,OUTIL!$EM:$ER,F$1,FALSE),IF($A$119="Produits finis d'equipement industriel",VLOOKUP($A125,OUTIL!$EU:$EZ,F$1,FALSE),"Ahmadovitch")))))))))/1000,0)</f>
        <v>2309449</v>
      </c>
      <c r="G125"/>
    </row>
    <row r="126" spans="1:7" s="19" customFormat="1" ht="16.5" x14ac:dyDescent="0.3">
      <c r="A126">
        <v>7</v>
      </c>
      <c r="B126" s="5" t="str">
        <f>IF($A$119="Alimentation, boissons et tabacs",VLOOKUP(VLOOKUP($A126,OUTIL!$CH:$CM,B$1,FALSE),REF!$K:$L,2,FALSE),IF($A$119="Demi produits",VLOOKUP(VLOOKUP($A126,OUTIL!$CQ:$CV,B$1,FALSE),REF!$N:$O,2,FALSE),IF($A$119="Energie  et  lubrifiants",VLOOKUP(VLOOKUP($A126,OUTIL!$CY:$DD,B$1,FALSE),REF!$Z:$AA,2,FALSE),IF($A$119="Or industriel",VLOOKUP(VLOOKUP($A126,OUTIL!$DG:$DL,B$1,FALSE),REF!$AC:$AD,2,FALSE),IF($A$119="Produits bruts d'origine animale et vegetale",VLOOKUP(VLOOKUP($A126,OUTIL!$DO:$DT,B$1,FALSE),REF!$Q:$R,2,FALSE),IF($A$119="Produits bruts d'origine minerale",VLOOKUP(VLOOKUP($A126,OUTIL!$DW:$EB,B$1,FALSE),REF!$AF:$AG,2,FALSE),IF($A$119="Produits finis de consommation",VLOOKUP(VLOOKUP($A126,OUTIL!$EE:$EJ,B$1,FALSE),REF!$T:$U,2,FALSE),IF($A$119="Produits finis d'equipement agricole",VLOOKUP(VLOOKUP($A126,OUTIL!$EM:$ER,B$1,FALSE),REF!$AI:$AJ,2,FALSE),IF($A$119="Produits finis d'equipement industriel",VLOOKUP(VLOOKUP($A126,OUTIL!$EU:$EZ,B$1,FALSE),REF!$W:$X,2,FALSE),"Ahmadovitch")))))))))</f>
        <v>Avions et autres véhicules aériens ou spatiaux</v>
      </c>
      <c r="C126" s="5">
        <f>ROUND(IF($A$119="Alimentation, boissons et tabacs",VLOOKUP($A126,OUTIL!$CH:$CM,C$1,FALSE),IF($A$119="Demi produits",VLOOKUP($A126,OUTIL!$CQ:$CV,C$1,FALSE),IF($A$119="Energie  et  lubrifiants",VLOOKUP($A126,OUTIL!$CY:$DD,C$1,FALSE),IF($A$119="Or industriel",VLOOKUP($A126,OUTIL!$DG:$DL,C$1,FALSE),IF($A$119="Produits bruts d'origine animale et vegetale",VLOOKUP($A126,OUTIL!$DO:$DT,C$1,FALSE),IF($A$119="Produits bruts d'origine minerale",VLOOKUP($A126,OUTIL!$DW:$EB,C$1,FALSE),IF($A$119="Produits finis de consommation",VLOOKUP($A126,OUTIL!$EE:$EJ,C$1,FALSE),IF($A$119="Produits finis d'equipement agricole",VLOOKUP($A126,OUTIL!$EM:$ER,C$1,FALSE),IF($A$119="Produits finis d'equipement industriel",VLOOKUP($A126,OUTIL!$EU:$EZ,C$1,FALSE),"Ahmadovitch")))))))))/1000,0)</f>
        <v>418</v>
      </c>
      <c r="D126" s="5">
        <f>ROUND(IF($A$119="Alimentation, boissons et tabacs",VLOOKUP($A126,OUTIL!$CH:$CM,D$1,FALSE),IF($A$119="Demi produits",VLOOKUP($A126,OUTIL!$CQ:$CV,D$1,FALSE),IF($A$119="Energie  et  lubrifiants",VLOOKUP($A126,OUTIL!$CY:$DD,D$1,FALSE),IF($A$119="Or industriel",VLOOKUP($A126,OUTIL!$DG:$DL,D$1,FALSE),IF($A$119="Produits bruts d'origine animale et vegetale",VLOOKUP($A126,OUTIL!$DO:$DT,D$1,FALSE),IF($A$119="Produits bruts d'origine minerale",VLOOKUP($A126,OUTIL!$DW:$EB,D$1,FALSE),IF($A$119="Produits finis de consommation",VLOOKUP($A126,OUTIL!$EE:$EJ,D$1,FALSE),IF($A$119="Produits finis d'equipement agricole",VLOOKUP($A126,OUTIL!$EM:$ER,D$1,FALSE),IF($A$119="Produits finis d'equipement industriel",VLOOKUP($A126,OUTIL!$EU:$EZ,D$1,FALSE),"Ahmadovitch")))))))))/1000,0)</f>
        <v>3369999</v>
      </c>
      <c r="E126" s="5">
        <f>ROUND(IF($A$119="Alimentation, boissons et tabacs",VLOOKUP($A126,OUTIL!$CH:$CM,E$1,FALSE),IF($A$119="Demi produits",VLOOKUP($A126,OUTIL!$CQ:$CV,E$1,FALSE),IF($A$119="Energie  et  lubrifiants",VLOOKUP($A126,OUTIL!$CY:$DD,E$1,FALSE),IF($A$119="Or industriel",VLOOKUP($A126,OUTIL!$DG:$DL,E$1,FALSE),IF($A$119="Produits bruts d'origine animale et vegetale",VLOOKUP($A126,OUTIL!$DO:$DT,E$1,FALSE),IF($A$119="Produits bruts d'origine minerale",VLOOKUP($A126,OUTIL!$DW:$EB,E$1,FALSE),IF($A$119="Produits finis de consommation",VLOOKUP($A126,OUTIL!$EE:$EJ,E$1,FALSE),IF($A$119="Produits finis d'equipement agricole",VLOOKUP($A126,OUTIL!$EM:$ER,E$1,FALSE),IF($A$119="Produits finis d'equipement industriel",VLOOKUP($A126,OUTIL!$EU:$EZ,E$1,FALSE),"Ahmadovitch")))))))))/1000,0)</f>
        <v>60</v>
      </c>
      <c r="F126" s="5">
        <f>ROUND(IF($A$119="Alimentation, boissons et tabacs",VLOOKUP($A126,OUTIL!$CH:$CM,F$1,FALSE),IF($A$119="Demi produits",VLOOKUP($A126,OUTIL!$CQ:$CV,F$1,FALSE),IF($A$119="Energie  et  lubrifiants",VLOOKUP($A126,OUTIL!$CY:$DD,F$1,FALSE),IF($A$119="Or industriel",VLOOKUP($A126,OUTIL!$DG:$DL,F$1,FALSE),IF($A$119="Produits bruts d'origine animale et vegetale",VLOOKUP($A126,OUTIL!$DO:$DT,F$1,FALSE),IF($A$119="Produits bruts d'origine minerale",VLOOKUP($A126,OUTIL!$DW:$EB,F$1,FALSE),IF($A$119="Produits finis de consommation",VLOOKUP($A126,OUTIL!$EE:$EJ,F$1,FALSE),IF($A$119="Produits finis d'equipement agricole",VLOOKUP($A126,OUTIL!$EM:$ER,F$1,FALSE),IF($A$119="Produits finis d'equipement industriel",VLOOKUP($A126,OUTIL!$EU:$EZ,F$1,FALSE),"Ahmadovitch")))))))))/1000,0)</f>
        <v>259704</v>
      </c>
      <c r="G126"/>
    </row>
    <row r="127" spans="1:7" s="19" customFormat="1" ht="16.5" x14ac:dyDescent="0.3">
      <c r="A127">
        <v>8</v>
      </c>
      <c r="B127" s="5" t="str">
        <f>IF($A$119="Alimentation, boissons et tabacs",VLOOKUP(VLOOKUP($A127,OUTIL!$CH:$CM,B$1,FALSE),REF!$K:$L,2,FALSE),IF($A$119="Demi produits",VLOOKUP(VLOOKUP($A127,OUTIL!$CQ:$CV,B$1,FALSE),REF!$N:$O,2,FALSE),IF($A$119="Energie  et  lubrifiants",VLOOKUP(VLOOKUP($A127,OUTIL!$CY:$DD,B$1,FALSE),REF!$Z:$AA,2,FALSE),IF($A$119="Or industriel",VLOOKUP(VLOOKUP($A127,OUTIL!$DG:$DL,B$1,FALSE),REF!$AC:$AD,2,FALSE),IF($A$119="Produits bruts d'origine animale et vegetale",VLOOKUP(VLOOKUP($A127,OUTIL!$DO:$DT,B$1,FALSE),REF!$Q:$R,2,FALSE),IF($A$119="Produits bruts d'origine minerale",VLOOKUP(VLOOKUP($A127,OUTIL!$DW:$EB,B$1,FALSE),REF!$AF:$AG,2,FALSE),IF($A$119="Produits finis de consommation",VLOOKUP(VLOOKUP($A127,OUTIL!$EE:$EJ,B$1,FALSE),REF!$T:$U,2,FALSE),IF($A$119="Produits finis d'equipement agricole",VLOOKUP(VLOOKUP($A127,OUTIL!$EM:$ER,B$1,FALSE),REF!$AI:$AJ,2,FALSE),IF($A$119="Produits finis d'equipement industriel",VLOOKUP(VLOOKUP($A127,OUTIL!$EU:$EZ,B$1,FALSE),REF!$W:$X,2,FALSE),"Ahmadovitch")))))))))</f>
        <v>Turboréacteurs et turbopropulseurs et leurs parties</v>
      </c>
      <c r="C127" s="5">
        <f>ROUND(IF($A$119="Alimentation, boissons et tabacs",VLOOKUP($A127,OUTIL!$CH:$CM,C$1,FALSE),IF($A$119="Demi produits",VLOOKUP($A127,OUTIL!$CQ:$CV,C$1,FALSE),IF($A$119="Energie  et  lubrifiants",VLOOKUP($A127,OUTIL!$CY:$DD,C$1,FALSE),IF($A$119="Or industriel",VLOOKUP($A127,OUTIL!$DG:$DL,C$1,FALSE),IF($A$119="Produits bruts d'origine animale et vegetale",VLOOKUP($A127,OUTIL!$DO:$DT,C$1,FALSE),IF($A$119="Produits bruts d'origine minerale",VLOOKUP($A127,OUTIL!$DW:$EB,C$1,FALSE),IF($A$119="Produits finis de consommation",VLOOKUP($A127,OUTIL!$EE:$EJ,C$1,FALSE),IF($A$119="Produits finis d'equipement agricole",VLOOKUP($A127,OUTIL!$EM:$ER,C$1,FALSE),IF($A$119="Produits finis d'equipement industriel",VLOOKUP($A127,OUTIL!$EU:$EZ,C$1,FALSE),"Ahmadovitch")))))))))/1000,0)</f>
        <v>77</v>
      </c>
      <c r="D127" s="5">
        <f>ROUND(IF($A$119="Alimentation, boissons et tabacs",VLOOKUP($A127,OUTIL!$CH:$CM,D$1,FALSE),IF($A$119="Demi produits",VLOOKUP($A127,OUTIL!$CQ:$CV,D$1,FALSE),IF($A$119="Energie  et  lubrifiants",VLOOKUP($A127,OUTIL!$CY:$DD,D$1,FALSE),IF($A$119="Or industriel",VLOOKUP($A127,OUTIL!$DG:$DL,D$1,FALSE),IF($A$119="Produits bruts d'origine animale et vegetale",VLOOKUP($A127,OUTIL!$DO:$DT,D$1,FALSE),IF($A$119="Produits bruts d'origine minerale",VLOOKUP($A127,OUTIL!$DW:$EB,D$1,FALSE),IF($A$119="Produits finis de consommation",VLOOKUP($A127,OUTIL!$EE:$EJ,D$1,FALSE),IF($A$119="Produits finis d'equipement agricole",VLOOKUP($A127,OUTIL!$EM:$ER,D$1,FALSE),IF($A$119="Produits finis d'equipement industriel",VLOOKUP($A127,OUTIL!$EU:$EZ,D$1,FALSE),"Ahmadovitch")))))))))/1000,0)</f>
        <v>2237555</v>
      </c>
      <c r="E127" s="5">
        <f>ROUND(IF($A$119="Alimentation, boissons et tabacs",VLOOKUP($A127,OUTIL!$CH:$CM,E$1,FALSE),IF($A$119="Demi produits",VLOOKUP($A127,OUTIL!$CQ:$CV,E$1,FALSE),IF($A$119="Energie  et  lubrifiants",VLOOKUP($A127,OUTIL!$CY:$DD,E$1,FALSE),IF($A$119="Or industriel",VLOOKUP($A127,OUTIL!$DG:$DL,E$1,FALSE),IF($A$119="Produits bruts d'origine animale et vegetale",VLOOKUP($A127,OUTIL!$DO:$DT,E$1,FALSE),IF($A$119="Produits bruts d'origine minerale",VLOOKUP($A127,OUTIL!$DW:$EB,E$1,FALSE),IF($A$119="Produits finis de consommation",VLOOKUP($A127,OUTIL!$EE:$EJ,E$1,FALSE),IF($A$119="Produits finis d'equipement agricole",VLOOKUP($A127,OUTIL!$EM:$ER,E$1,FALSE),IF($A$119="Produits finis d'equipement industriel",VLOOKUP($A127,OUTIL!$EU:$EZ,E$1,FALSE),"Ahmadovitch")))))))))/1000,0)</f>
        <v>54</v>
      </c>
      <c r="F127" s="5">
        <f>ROUND(IF($A$119="Alimentation, boissons et tabacs",VLOOKUP($A127,OUTIL!$CH:$CM,F$1,FALSE),IF($A$119="Demi produits",VLOOKUP($A127,OUTIL!$CQ:$CV,F$1,FALSE),IF($A$119="Energie  et  lubrifiants",VLOOKUP($A127,OUTIL!$CY:$DD,F$1,FALSE),IF($A$119="Or industriel",VLOOKUP($A127,OUTIL!$DG:$DL,F$1,FALSE),IF($A$119="Produits bruts d'origine animale et vegetale",VLOOKUP($A127,OUTIL!$DO:$DT,F$1,FALSE),IF($A$119="Produits bruts d'origine minerale",VLOOKUP($A127,OUTIL!$DW:$EB,F$1,FALSE),IF($A$119="Produits finis de consommation",VLOOKUP($A127,OUTIL!$EE:$EJ,F$1,FALSE),IF($A$119="Produits finis d'equipement agricole",VLOOKUP($A127,OUTIL!$EM:$ER,F$1,FALSE),IF($A$119="Produits finis d'equipement industriel",VLOOKUP($A127,OUTIL!$EU:$EZ,F$1,FALSE),"Ahmadovitch")))))))))/1000,0)</f>
        <v>1752531</v>
      </c>
      <c r="G127"/>
    </row>
    <row r="128" spans="1:7" s="19" customFormat="1" ht="16.5" x14ac:dyDescent="0.3">
      <c r="A128">
        <v>9</v>
      </c>
      <c r="B128" s="5" t="str">
        <f>IF($A$119="Alimentation, boissons et tabacs",VLOOKUP(VLOOKUP($A128,OUTIL!$CH:$CM,B$1,FALSE),REF!$K:$L,2,FALSE),IF($A$119="Demi produits",VLOOKUP(VLOOKUP($A128,OUTIL!$CQ:$CV,B$1,FALSE),REF!$N:$O,2,FALSE),IF($A$119="Energie  et  lubrifiants",VLOOKUP(VLOOKUP($A128,OUTIL!$CY:$DD,B$1,FALSE),REF!$Z:$AA,2,FALSE),IF($A$119="Or industriel",VLOOKUP(VLOOKUP($A128,OUTIL!$DG:$DL,B$1,FALSE),REF!$AC:$AD,2,FALSE),IF($A$119="Produits bruts d'origine animale et vegetale",VLOOKUP(VLOOKUP($A128,OUTIL!$DO:$DT,B$1,FALSE),REF!$Q:$R,2,FALSE),IF($A$119="Produits bruts d'origine minerale",VLOOKUP(VLOOKUP($A128,OUTIL!$DW:$EB,B$1,FALSE),REF!$AF:$AG,2,FALSE),IF($A$119="Produits finis de consommation",VLOOKUP(VLOOKUP($A128,OUTIL!$EE:$EJ,B$1,FALSE),REF!$T:$U,2,FALSE),IF($A$119="Produits finis d'equipement agricole",VLOOKUP(VLOOKUP($A128,OUTIL!$EM:$ER,B$1,FALSE),REF!$AI:$AJ,2,FALSE),IF($A$119="Produits finis d'equipement industriel",VLOOKUP(VLOOKUP($A128,OUTIL!$EU:$EZ,B$1,FALSE),REF!$W:$X,2,FALSE),"Ahmadovitch")))))))))</f>
        <v>Appareils électriques pour la téléphonie ou la télégraphie par fil</v>
      </c>
      <c r="C128" s="5">
        <f>ROUND(IF($A$119="Alimentation, boissons et tabacs",VLOOKUP($A128,OUTIL!$CH:$CM,C$1,FALSE),IF($A$119="Demi produits",VLOOKUP($A128,OUTIL!$CQ:$CV,C$1,FALSE),IF($A$119="Energie  et  lubrifiants",VLOOKUP($A128,OUTIL!$CY:$DD,C$1,FALSE),IF($A$119="Or industriel",VLOOKUP($A128,OUTIL!$DG:$DL,C$1,FALSE),IF($A$119="Produits bruts d'origine animale et vegetale",VLOOKUP($A128,OUTIL!$DO:$DT,C$1,FALSE),IF($A$119="Produits bruts d'origine minerale",VLOOKUP($A128,OUTIL!$DW:$EB,C$1,FALSE),IF($A$119="Produits finis de consommation",VLOOKUP($A128,OUTIL!$EE:$EJ,C$1,FALSE),IF($A$119="Produits finis d'equipement agricole",VLOOKUP($A128,OUTIL!$EM:$ER,C$1,FALSE),IF($A$119="Produits finis d'equipement industriel",VLOOKUP($A128,OUTIL!$EU:$EZ,C$1,FALSE),"Ahmadovitch")))))))))/1000,0)</f>
        <v>1184</v>
      </c>
      <c r="D128" s="5">
        <f>ROUND(IF($A$119="Alimentation, boissons et tabacs",VLOOKUP($A128,OUTIL!$CH:$CM,D$1,FALSE),IF($A$119="Demi produits",VLOOKUP($A128,OUTIL!$CQ:$CV,D$1,FALSE),IF($A$119="Energie  et  lubrifiants",VLOOKUP($A128,OUTIL!$CY:$DD,D$1,FALSE),IF($A$119="Or industriel",VLOOKUP($A128,OUTIL!$DG:$DL,D$1,FALSE),IF($A$119="Produits bruts d'origine animale et vegetale",VLOOKUP($A128,OUTIL!$DO:$DT,D$1,FALSE),IF($A$119="Produits bruts d'origine minerale",VLOOKUP($A128,OUTIL!$DW:$EB,D$1,FALSE),IF($A$119="Produits finis de consommation",VLOOKUP($A128,OUTIL!$EE:$EJ,D$1,FALSE),IF($A$119="Produits finis d'equipement agricole",VLOOKUP($A128,OUTIL!$EM:$ER,D$1,FALSE),IF($A$119="Produits finis d'equipement industriel",VLOOKUP($A128,OUTIL!$EU:$EZ,D$1,FALSE),"Ahmadovitch")))))))))/1000,0)</f>
        <v>2111564</v>
      </c>
      <c r="E128" s="5">
        <f>ROUND(IF($A$119="Alimentation, boissons et tabacs",VLOOKUP($A128,OUTIL!$CH:$CM,E$1,FALSE),IF($A$119="Demi produits",VLOOKUP($A128,OUTIL!$CQ:$CV,E$1,FALSE),IF($A$119="Energie  et  lubrifiants",VLOOKUP($A128,OUTIL!$CY:$DD,E$1,FALSE),IF($A$119="Or industriel",VLOOKUP($A128,OUTIL!$DG:$DL,E$1,FALSE),IF($A$119="Produits bruts d'origine animale et vegetale",VLOOKUP($A128,OUTIL!$DO:$DT,E$1,FALSE),IF($A$119="Produits bruts d'origine minerale",VLOOKUP($A128,OUTIL!$DW:$EB,E$1,FALSE),IF($A$119="Produits finis de consommation",VLOOKUP($A128,OUTIL!$EE:$EJ,E$1,FALSE),IF($A$119="Produits finis d'equipement agricole",VLOOKUP($A128,OUTIL!$EM:$ER,E$1,FALSE),IF($A$119="Produits finis d'equipement industriel",VLOOKUP($A128,OUTIL!$EU:$EZ,E$1,FALSE),"Ahmadovitch")))))))))/1000,0)</f>
        <v>1051</v>
      </c>
      <c r="F128" s="5">
        <f>ROUND(IF($A$119="Alimentation, boissons et tabacs",VLOOKUP($A128,OUTIL!$CH:$CM,F$1,FALSE),IF($A$119="Demi produits",VLOOKUP($A128,OUTIL!$CQ:$CV,F$1,FALSE),IF($A$119="Energie  et  lubrifiants",VLOOKUP($A128,OUTIL!$CY:$DD,F$1,FALSE),IF($A$119="Or industriel",VLOOKUP($A128,OUTIL!$DG:$DL,F$1,FALSE),IF($A$119="Produits bruts d'origine animale et vegetale",VLOOKUP($A128,OUTIL!$DO:$DT,F$1,FALSE),IF($A$119="Produits bruts d'origine minerale",VLOOKUP($A128,OUTIL!$DW:$EB,F$1,FALSE),IF($A$119="Produits finis de consommation",VLOOKUP($A128,OUTIL!$EE:$EJ,F$1,FALSE),IF($A$119="Produits finis d'equipement agricole",VLOOKUP($A128,OUTIL!$EM:$ER,F$1,FALSE),IF($A$119="Produits finis d'equipement industriel",VLOOKUP($A128,OUTIL!$EU:$EZ,F$1,FALSE),"Ahmadovitch")))))))))/1000,0)</f>
        <v>1625616</v>
      </c>
      <c r="G128"/>
    </row>
    <row r="129" spans="1:7" s="19" customFormat="1" ht="16.5" x14ac:dyDescent="0.3">
      <c r="A129">
        <v>10</v>
      </c>
      <c r="B129" s="5" t="str">
        <f>IF($A$119="Alimentation, boissons et tabacs",VLOOKUP(VLOOKUP($A129,OUTIL!$CH:$CM,B$1,FALSE),REF!$K:$L,2,FALSE),IF($A$119="Demi produits",VLOOKUP(VLOOKUP($A129,OUTIL!$CQ:$CV,B$1,FALSE),REF!$N:$O,2,FALSE),IF($A$119="Energie  et  lubrifiants",VLOOKUP(VLOOKUP($A129,OUTIL!$CY:$DD,B$1,FALSE),REF!$Z:$AA,2,FALSE),IF($A$119="Or industriel",VLOOKUP(VLOOKUP($A129,OUTIL!$DG:$DL,B$1,FALSE),REF!$AC:$AD,2,FALSE),IF($A$119="Produits bruts d'origine animale et vegetale",VLOOKUP(VLOOKUP($A129,OUTIL!$DO:$DT,B$1,FALSE),REF!$Q:$R,2,FALSE),IF($A$119="Produits bruts d'origine minerale",VLOOKUP(VLOOKUP($A129,OUTIL!$DW:$EB,B$1,FALSE),REF!$AF:$AG,2,FALSE),IF($A$119="Produits finis de consommation",VLOOKUP(VLOOKUP($A129,OUTIL!$EE:$EJ,B$1,FALSE),REF!$T:$U,2,FALSE),IF($A$119="Produits finis d'equipement agricole",VLOOKUP(VLOOKUP($A129,OUTIL!$EM:$ER,B$1,FALSE),REF!$AI:$AJ,2,FALSE),IF($A$119="Produits finis d'equipement industriel",VLOOKUP(VLOOKUP($A129,OUTIL!$EU:$EZ,B$1,FALSE),REF!$W:$X,2,FALSE),"Ahmadovitch")))))))))</f>
        <v>Pompes et compresseurs</v>
      </c>
      <c r="C129" s="5">
        <f>ROUND(IF($A$119="Alimentation, boissons et tabacs",VLOOKUP($A129,OUTIL!$CH:$CM,C$1,FALSE),IF($A$119="Demi produits",VLOOKUP($A129,OUTIL!$CQ:$CV,C$1,FALSE),IF($A$119="Energie  et  lubrifiants",VLOOKUP($A129,OUTIL!$CY:$DD,C$1,FALSE),IF($A$119="Or industriel",VLOOKUP($A129,OUTIL!$DG:$DL,C$1,FALSE),IF($A$119="Produits bruts d'origine animale et vegetale",VLOOKUP($A129,OUTIL!$DO:$DT,C$1,FALSE),IF($A$119="Produits bruts d'origine minerale",VLOOKUP($A129,OUTIL!$DW:$EB,C$1,FALSE),IF($A$119="Produits finis de consommation",VLOOKUP($A129,OUTIL!$EE:$EJ,C$1,FALSE),IF($A$119="Produits finis d'equipement agricole",VLOOKUP($A129,OUTIL!$EM:$ER,C$1,FALSE),IF($A$119="Produits finis d'equipement industriel",VLOOKUP($A129,OUTIL!$EU:$EZ,C$1,FALSE),"Ahmadovitch")))))))))/1000,0)</f>
        <v>17661</v>
      </c>
      <c r="D129" s="5">
        <f>ROUND(IF($A$119="Alimentation, boissons et tabacs",VLOOKUP($A129,OUTIL!$CH:$CM,D$1,FALSE),IF($A$119="Demi produits",VLOOKUP($A129,OUTIL!$CQ:$CV,D$1,FALSE),IF($A$119="Energie  et  lubrifiants",VLOOKUP($A129,OUTIL!$CY:$DD,D$1,FALSE),IF($A$119="Or industriel",VLOOKUP($A129,OUTIL!$DG:$DL,D$1,FALSE),IF($A$119="Produits bruts d'origine animale et vegetale",VLOOKUP($A129,OUTIL!$DO:$DT,D$1,FALSE),IF($A$119="Produits bruts d'origine minerale",VLOOKUP($A129,OUTIL!$DW:$EB,D$1,FALSE),IF($A$119="Produits finis de consommation",VLOOKUP($A129,OUTIL!$EE:$EJ,D$1,FALSE),IF($A$119="Produits finis d'equipement agricole",VLOOKUP($A129,OUTIL!$EM:$ER,D$1,FALSE),IF($A$119="Produits finis d'equipement industriel",VLOOKUP($A129,OUTIL!$EU:$EZ,D$1,FALSE),"Ahmadovitch")))))))))/1000,0)</f>
        <v>2079986</v>
      </c>
      <c r="E129" s="5">
        <f>ROUND(IF($A$119="Alimentation, boissons et tabacs",VLOOKUP($A129,OUTIL!$CH:$CM,E$1,FALSE),IF($A$119="Demi produits",VLOOKUP($A129,OUTIL!$CQ:$CV,E$1,FALSE),IF($A$119="Energie  et  lubrifiants",VLOOKUP($A129,OUTIL!$CY:$DD,E$1,FALSE),IF($A$119="Or industriel",VLOOKUP($A129,OUTIL!$DG:$DL,E$1,FALSE),IF($A$119="Produits bruts d'origine animale et vegetale",VLOOKUP($A129,OUTIL!$DO:$DT,E$1,FALSE),IF($A$119="Produits bruts d'origine minerale",VLOOKUP($A129,OUTIL!$DW:$EB,E$1,FALSE),IF($A$119="Produits finis de consommation",VLOOKUP($A129,OUTIL!$EE:$EJ,E$1,FALSE),IF($A$119="Produits finis d'equipement agricole",VLOOKUP($A129,OUTIL!$EM:$ER,E$1,FALSE),IF($A$119="Produits finis d'equipement industriel",VLOOKUP($A129,OUTIL!$EU:$EZ,E$1,FALSE),"Ahmadovitch")))))))))/1000,0)</f>
        <v>18014</v>
      </c>
      <c r="F129" s="5">
        <f>ROUND(IF($A$119="Alimentation, boissons et tabacs",VLOOKUP($A129,OUTIL!$CH:$CM,F$1,FALSE),IF($A$119="Demi produits",VLOOKUP($A129,OUTIL!$CQ:$CV,F$1,FALSE),IF($A$119="Energie  et  lubrifiants",VLOOKUP($A129,OUTIL!$CY:$DD,F$1,FALSE),IF($A$119="Or industriel",VLOOKUP($A129,OUTIL!$DG:$DL,F$1,FALSE),IF($A$119="Produits bruts d'origine animale et vegetale",VLOOKUP($A129,OUTIL!$DO:$DT,F$1,FALSE),IF($A$119="Produits bruts d'origine minerale",VLOOKUP($A129,OUTIL!$DW:$EB,F$1,FALSE),IF($A$119="Produits finis de consommation",VLOOKUP($A129,OUTIL!$EE:$EJ,F$1,FALSE),IF($A$119="Produits finis d'equipement agricole",VLOOKUP($A129,OUTIL!$EM:$ER,F$1,FALSE),IF($A$119="Produits finis d'equipement industriel",VLOOKUP($A129,OUTIL!$EU:$EZ,F$1,FALSE),"Ahmadovitch")))))))))/1000,0)</f>
        <v>1796149</v>
      </c>
      <c r="G129"/>
    </row>
    <row r="130" spans="1:7" s="19" customFormat="1" ht="16.5" x14ac:dyDescent="0.3">
      <c r="A130">
        <v>11</v>
      </c>
      <c r="B130" s="5" t="str">
        <f>IF($A$119="Alimentation, boissons et tabacs",VLOOKUP(VLOOKUP($A130,OUTIL!$CH:$CM,B$1,FALSE),REF!$K:$L,2,FALSE),IF($A$119="Demi produits",VLOOKUP(VLOOKUP($A130,OUTIL!$CQ:$CV,B$1,FALSE),REF!$N:$O,2,FALSE),IF($A$119="Energie  et  lubrifiants",VLOOKUP(VLOOKUP($A130,OUTIL!$CY:$DD,B$1,FALSE),REF!$Z:$AA,2,FALSE),IF($A$119="Or industriel",VLOOKUP(VLOOKUP($A130,OUTIL!$DG:$DL,B$1,FALSE),REF!$AC:$AD,2,FALSE),IF($A$119="Produits bruts d'origine animale et vegetale",VLOOKUP(VLOOKUP($A130,OUTIL!$DO:$DT,B$1,FALSE),REF!$Q:$R,2,FALSE),IF($A$119="Produits bruts d'origine minerale",VLOOKUP(VLOOKUP($A130,OUTIL!$DW:$EB,B$1,FALSE),REF!$AF:$AG,2,FALSE),IF($A$119="Produits finis de consommation",VLOOKUP(VLOOKUP($A130,OUTIL!$EE:$EJ,B$1,FALSE),REF!$T:$U,2,FALSE),IF($A$119="Produits finis d'equipement agricole",VLOOKUP(VLOOKUP($A130,OUTIL!$EM:$ER,B$1,FALSE),REF!$AI:$AJ,2,FALSE),IF($A$119="Produits finis d'equipement industriel",VLOOKUP(VLOOKUP($A130,OUTIL!$EU:$EZ,B$1,FALSE),REF!$W:$X,2,FALSE),"Ahmadovitch")))))))))</f>
        <v>Bandages et pneumatiques</v>
      </c>
      <c r="C130" s="5">
        <f>ROUND(IF($A$119="Alimentation, boissons et tabacs",VLOOKUP($A130,OUTIL!$CH:$CM,C$1,FALSE),IF($A$119="Demi produits",VLOOKUP($A130,OUTIL!$CQ:$CV,C$1,FALSE),IF($A$119="Energie  et  lubrifiants",VLOOKUP($A130,OUTIL!$CY:$DD,C$1,FALSE),IF($A$119="Or industriel",VLOOKUP($A130,OUTIL!$DG:$DL,C$1,FALSE),IF($A$119="Produits bruts d'origine animale et vegetale",VLOOKUP($A130,OUTIL!$DO:$DT,C$1,FALSE),IF($A$119="Produits bruts d'origine minerale",VLOOKUP($A130,OUTIL!$DW:$EB,C$1,FALSE),IF($A$119="Produits finis de consommation",VLOOKUP($A130,OUTIL!$EE:$EJ,C$1,FALSE),IF($A$119="Produits finis d'equipement agricole",VLOOKUP($A130,OUTIL!$EM:$ER,C$1,FALSE),IF($A$119="Produits finis d'equipement industriel",VLOOKUP($A130,OUTIL!$EU:$EZ,C$1,FALSE),"Ahmadovitch")))))))))/1000,0)</f>
        <v>34874</v>
      </c>
      <c r="D130" s="5">
        <f>ROUND(IF($A$119="Alimentation, boissons et tabacs",VLOOKUP($A130,OUTIL!$CH:$CM,D$1,FALSE),IF($A$119="Demi produits",VLOOKUP($A130,OUTIL!$CQ:$CV,D$1,FALSE),IF($A$119="Energie  et  lubrifiants",VLOOKUP($A130,OUTIL!$CY:$DD,D$1,FALSE),IF($A$119="Or industriel",VLOOKUP($A130,OUTIL!$DG:$DL,D$1,FALSE),IF($A$119="Produits bruts d'origine animale et vegetale",VLOOKUP($A130,OUTIL!$DO:$DT,D$1,FALSE),IF($A$119="Produits bruts d'origine minerale",VLOOKUP($A130,OUTIL!$DW:$EB,D$1,FALSE),IF($A$119="Produits finis de consommation",VLOOKUP($A130,OUTIL!$EE:$EJ,D$1,FALSE),IF($A$119="Produits finis d'equipement agricole",VLOOKUP($A130,OUTIL!$EM:$ER,D$1,FALSE),IF($A$119="Produits finis d'equipement industriel",VLOOKUP($A130,OUTIL!$EU:$EZ,D$1,FALSE),"Ahmadovitch")))))))))/1000,0)</f>
        <v>1751928</v>
      </c>
      <c r="E130" s="5">
        <f>ROUND(IF($A$119="Alimentation, boissons et tabacs",VLOOKUP($A130,OUTIL!$CH:$CM,E$1,FALSE),IF($A$119="Demi produits",VLOOKUP($A130,OUTIL!$CQ:$CV,E$1,FALSE),IF($A$119="Energie  et  lubrifiants",VLOOKUP($A130,OUTIL!$CY:$DD,E$1,FALSE),IF($A$119="Or industriel",VLOOKUP($A130,OUTIL!$DG:$DL,E$1,FALSE),IF($A$119="Produits bruts d'origine animale et vegetale",VLOOKUP($A130,OUTIL!$DO:$DT,E$1,FALSE),IF($A$119="Produits bruts d'origine minerale",VLOOKUP($A130,OUTIL!$DW:$EB,E$1,FALSE),IF($A$119="Produits finis de consommation",VLOOKUP($A130,OUTIL!$EE:$EJ,E$1,FALSE),IF($A$119="Produits finis d'equipement agricole",VLOOKUP($A130,OUTIL!$EM:$ER,E$1,FALSE),IF($A$119="Produits finis d'equipement industriel",VLOOKUP($A130,OUTIL!$EU:$EZ,E$1,FALSE),"Ahmadovitch")))))))))/1000,0)</f>
        <v>32587</v>
      </c>
      <c r="F130" s="5">
        <f>ROUND(IF($A$119="Alimentation, boissons et tabacs",VLOOKUP($A130,OUTIL!$CH:$CM,F$1,FALSE),IF($A$119="Demi produits",VLOOKUP($A130,OUTIL!$CQ:$CV,F$1,FALSE),IF($A$119="Energie  et  lubrifiants",VLOOKUP($A130,OUTIL!$CY:$DD,F$1,FALSE),IF($A$119="Or industriel",VLOOKUP($A130,OUTIL!$DG:$DL,F$1,FALSE),IF($A$119="Produits bruts d'origine animale et vegetale",VLOOKUP($A130,OUTIL!$DO:$DT,F$1,FALSE),IF($A$119="Produits bruts d'origine minerale",VLOOKUP($A130,OUTIL!$DW:$EB,F$1,FALSE),IF($A$119="Produits finis de consommation",VLOOKUP($A130,OUTIL!$EE:$EJ,F$1,FALSE),IF($A$119="Produits finis d'equipement agricole",VLOOKUP($A130,OUTIL!$EM:$ER,F$1,FALSE),IF($A$119="Produits finis d'equipement industriel",VLOOKUP($A130,OUTIL!$EU:$EZ,F$1,FALSE),"Ahmadovitch")))))))))/1000,0)</f>
        <v>1626943</v>
      </c>
      <c r="G130"/>
    </row>
    <row r="131" spans="1:7" s="19" customFormat="1" ht="16.5" x14ac:dyDescent="0.3">
      <c r="A131">
        <v>12</v>
      </c>
      <c r="B131" s="5" t="str">
        <f>IF($A$119="Alimentation, boissons et tabacs",VLOOKUP(VLOOKUP($A131,OUTIL!$CH:$CM,B$1,FALSE),REF!$K:$L,2,FALSE),IF($A$119="Demi produits",VLOOKUP(VLOOKUP($A131,OUTIL!$CQ:$CV,B$1,FALSE),REF!$N:$O,2,FALSE),IF($A$119="Energie  et  lubrifiants",VLOOKUP(VLOOKUP($A131,OUTIL!$CY:$DD,B$1,FALSE),REF!$Z:$AA,2,FALSE),IF($A$119="Or industriel",VLOOKUP(VLOOKUP($A131,OUTIL!$DG:$DL,B$1,FALSE),REF!$AC:$AD,2,FALSE),IF($A$119="Produits bruts d'origine animale et vegetale",VLOOKUP(VLOOKUP($A131,OUTIL!$DO:$DT,B$1,FALSE),REF!$Q:$R,2,FALSE),IF($A$119="Produits bruts d'origine minerale",VLOOKUP(VLOOKUP($A131,OUTIL!$DW:$EB,B$1,FALSE),REF!$AF:$AG,2,FALSE),IF($A$119="Produits finis de consommation",VLOOKUP(VLOOKUP($A131,OUTIL!$EE:$EJ,B$1,FALSE),REF!$T:$U,2,FALSE),IF($A$119="Produits finis d'equipement agricole",VLOOKUP(VLOOKUP($A131,OUTIL!$EM:$ER,B$1,FALSE),REF!$AI:$AJ,2,FALSE),IF($A$119="Produits finis d'equipement industriel",VLOOKUP(VLOOKUP($A131,OUTIL!$EU:$EZ,B$1,FALSE),REF!$W:$X,2,FALSE),"Ahmadovitch")))))))))</f>
        <v>Instruments de mesure, de controle ou de précisions</v>
      </c>
      <c r="C131" s="5">
        <f>ROUND(IF($A$119="Alimentation, boissons et tabacs",VLOOKUP($A131,OUTIL!$CH:$CM,C$1,FALSE),IF($A$119="Demi produits",VLOOKUP($A131,OUTIL!$CQ:$CV,C$1,FALSE),IF($A$119="Energie  et  lubrifiants",VLOOKUP($A131,OUTIL!$CY:$DD,C$1,FALSE),IF($A$119="Or industriel",VLOOKUP($A131,OUTIL!$DG:$DL,C$1,FALSE),IF($A$119="Produits bruts d'origine animale et vegetale",VLOOKUP($A131,OUTIL!$DO:$DT,C$1,FALSE),IF($A$119="Produits bruts d'origine minerale",VLOOKUP($A131,OUTIL!$DW:$EB,C$1,FALSE),IF($A$119="Produits finis de consommation",VLOOKUP($A131,OUTIL!$EE:$EJ,C$1,FALSE),IF($A$119="Produits finis d'equipement agricole",VLOOKUP($A131,OUTIL!$EM:$ER,C$1,FALSE),IF($A$119="Produits finis d'equipement industriel",VLOOKUP($A131,OUTIL!$EU:$EZ,C$1,FALSE),"Ahmadovitch")))))))))/1000,0)</f>
        <v>3587</v>
      </c>
      <c r="D131" s="5">
        <f>ROUND(IF($A$119="Alimentation, boissons et tabacs",VLOOKUP($A131,OUTIL!$CH:$CM,D$1,FALSE),IF($A$119="Demi produits",VLOOKUP($A131,OUTIL!$CQ:$CV,D$1,FALSE),IF($A$119="Energie  et  lubrifiants",VLOOKUP($A131,OUTIL!$CY:$DD,D$1,FALSE),IF($A$119="Or industriel",VLOOKUP($A131,OUTIL!$DG:$DL,D$1,FALSE),IF($A$119="Produits bruts d'origine animale et vegetale",VLOOKUP($A131,OUTIL!$DO:$DT,D$1,FALSE),IF($A$119="Produits bruts d'origine minerale",VLOOKUP($A131,OUTIL!$DW:$EB,D$1,FALSE),IF($A$119="Produits finis de consommation",VLOOKUP($A131,OUTIL!$EE:$EJ,D$1,FALSE),IF($A$119="Produits finis d'equipement agricole",VLOOKUP($A131,OUTIL!$EM:$ER,D$1,FALSE),IF($A$119="Produits finis d'equipement industriel",VLOOKUP($A131,OUTIL!$EU:$EZ,D$1,FALSE),"Ahmadovitch")))))))))/1000,0)</f>
        <v>1721360</v>
      </c>
      <c r="E131" s="5">
        <f>ROUND(IF($A$119="Alimentation, boissons et tabacs",VLOOKUP($A131,OUTIL!$CH:$CM,E$1,FALSE),IF($A$119="Demi produits",VLOOKUP($A131,OUTIL!$CQ:$CV,E$1,FALSE),IF($A$119="Energie  et  lubrifiants",VLOOKUP($A131,OUTIL!$CY:$DD,E$1,FALSE),IF($A$119="Or industriel",VLOOKUP($A131,OUTIL!$DG:$DL,E$1,FALSE),IF($A$119="Produits bruts d'origine animale et vegetale",VLOOKUP($A131,OUTIL!$DO:$DT,E$1,FALSE),IF($A$119="Produits bruts d'origine minerale",VLOOKUP($A131,OUTIL!$DW:$EB,E$1,FALSE),IF($A$119="Produits finis de consommation",VLOOKUP($A131,OUTIL!$EE:$EJ,E$1,FALSE),IF($A$119="Produits finis d'equipement agricole",VLOOKUP($A131,OUTIL!$EM:$ER,E$1,FALSE),IF($A$119="Produits finis d'equipement industriel",VLOOKUP($A131,OUTIL!$EU:$EZ,E$1,FALSE),"Ahmadovitch")))))))))/1000,0)</f>
        <v>3716</v>
      </c>
      <c r="F131" s="5">
        <f>ROUND(IF($A$119="Alimentation, boissons et tabacs",VLOOKUP($A131,OUTIL!$CH:$CM,F$1,FALSE),IF($A$119="Demi produits",VLOOKUP($A131,OUTIL!$CQ:$CV,F$1,FALSE),IF($A$119="Energie  et  lubrifiants",VLOOKUP($A131,OUTIL!$CY:$DD,F$1,FALSE),IF($A$119="Or industriel",VLOOKUP($A131,OUTIL!$DG:$DL,F$1,FALSE),IF($A$119="Produits bruts d'origine animale et vegetale",VLOOKUP($A131,OUTIL!$DO:$DT,F$1,FALSE),IF($A$119="Produits bruts d'origine minerale",VLOOKUP($A131,OUTIL!$DW:$EB,F$1,FALSE),IF($A$119="Produits finis de consommation",VLOOKUP($A131,OUTIL!$EE:$EJ,F$1,FALSE),IF($A$119="Produits finis d'equipement agricole",VLOOKUP($A131,OUTIL!$EM:$ER,F$1,FALSE),IF($A$119="Produits finis d'equipement industriel",VLOOKUP($A131,OUTIL!$EU:$EZ,F$1,FALSE),"Ahmadovitch")))))))))/1000,0)</f>
        <v>1601425</v>
      </c>
      <c r="G131"/>
    </row>
    <row r="132" spans="1:7" s="19" customFormat="1" ht="16.5" x14ac:dyDescent="0.3">
      <c r="A132">
        <v>13</v>
      </c>
      <c r="B132" s="5" t="str">
        <f>IF($A$119="Alimentation, boissons et tabacs",VLOOKUP(VLOOKUP($A132,OUTIL!$CH:$CM,B$1,FALSE),REF!$K:$L,2,FALSE),IF($A$119="Demi produits",VLOOKUP(VLOOKUP($A132,OUTIL!$CQ:$CV,B$1,FALSE),REF!$N:$O,2,FALSE),IF($A$119="Energie  et  lubrifiants",VLOOKUP(VLOOKUP($A132,OUTIL!$CY:$DD,B$1,FALSE),REF!$Z:$AA,2,FALSE),IF($A$119="Or industriel",VLOOKUP(VLOOKUP($A132,OUTIL!$DG:$DL,B$1,FALSE),REF!$AC:$AD,2,FALSE),IF($A$119="Produits bruts d'origine animale et vegetale",VLOOKUP(VLOOKUP($A132,OUTIL!$DO:$DT,B$1,FALSE),REF!$Q:$R,2,FALSE),IF($A$119="Produits bruts d'origine minerale",VLOOKUP(VLOOKUP($A132,OUTIL!$DW:$EB,B$1,FALSE),REF!$AF:$AG,2,FALSE),IF($A$119="Produits finis de consommation",VLOOKUP(VLOOKUP($A132,OUTIL!$EE:$EJ,B$1,FALSE),REF!$T:$U,2,FALSE),IF($A$119="Produits finis d'equipement agricole",VLOOKUP(VLOOKUP($A132,OUTIL!$EM:$ER,B$1,FALSE),REF!$AI:$AJ,2,FALSE),IF($A$119="Produits finis d'equipement industriel",VLOOKUP(VLOOKUP($A132,OUTIL!$EU:$EZ,B$1,FALSE),REF!$W:$X,2,FALSE),"Ahmadovitch")))))))))</f>
        <v>Machines automatiques de traitement de l'information et leurs parties</v>
      </c>
      <c r="C132" s="5">
        <f>ROUND(IF($A$119="Alimentation, boissons et tabacs",VLOOKUP($A132,OUTIL!$CH:$CM,C$1,FALSE),IF($A$119="Demi produits",VLOOKUP($A132,OUTIL!$CQ:$CV,C$1,FALSE),IF($A$119="Energie  et  lubrifiants",VLOOKUP($A132,OUTIL!$CY:$DD,C$1,FALSE),IF($A$119="Or industriel",VLOOKUP($A132,OUTIL!$DG:$DL,C$1,FALSE),IF($A$119="Produits bruts d'origine animale et vegetale",VLOOKUP($A132,OUTIL!$DO:$DT,C$1,FALSE),IF($A$119="Produits bruts d'origine minerale",VLOOKUP($A132,OUTIL!$DW:$EB,C$1,FALSE),IF($A$119="Produits finis de consommation",VLOOKUP($A132,OUTIL!$EE:$EJ,C$1,FALSE),IF($A$119="Produits finis d'equipement agricole",VLOOKUP($A132,OUTIL!$EM:$ER,C$1,FALSE),IF($A$119="Produits finis d'equipement industriel",VLOOKUP($A132,OUTIL!$EU:$EZ,C$1,FALSE),"Ahmadovitch")))))))))/1000,0)</f>
        <v>1464</v>
      </c>
      <c r="D132" s="5">
        <f>ROUND(IF($A$119="Alimentation, boissons et tabacs",VLOOKUP($A132,OUTIL!$CH:$CM,D$1,FALSE),IF($A$119="Demi produits",VLOOKUP($A132,OUTIL!$CQ:$CV,D$1,FALSE),IF($A$119="Energie  et  lubrifiants",VLOOKUP($A132,OUTIL!$CY:$DD,D$1,FALSE),IF($A$119="Or industriel",VLOOKUP($A132,OUTIL!$DG:$DL,D$1,FALSE),IF($A$119="Produits bruts d'origine animale et vegetale",VLOOKUP($A132,OUTIL!$DO:$DT,D$1,FALSE),IF($A$119="Produits bruts d'origine minerale",VLOOKUP($A132,OUTIL!$DW:$EB,D$1,FALSE),IF($A$119="Produits finis de consommation",VLOOKUP($A132,OUTIL!$EE:$EJ,D$1,FALSE),IF($A$119="Produits finis d'equipement agricole",VLOOKUP($A132,OUTIL!$EM:$ER,D$1,FALSE),IF($A$119="Produits finis d'equipement industriel",VLOOKUP($A132,OUTIL!$EU:$EZ,D$1,FALSE),"Ahmadovitch")))))))))/1000,0)</f>
        <v>1640472</v>
      </c>
      <c r="E132" s="5">
        <f>ROUND(IF($A$119="Alimentation, boissons et tabacs",VLOOKUP($A132,OUTIL!$CH:$CM,E$1,FALSE),IF($A$119="Demi produits",VLOOKUP($A132,OUTIL!$CQ:$CV,E$1,FALSE),IF($A$119="Energie  et  lubrifiants",VLOOKUP($A132,OUTIL!$CY:$DD,E$1,FALSE),IF($A$119="Or industriel",VLOOKUP($A132,OUTIL!$DG:$DL,E$1,FALSE),IF($A$119="Produits bruts d'origine animale et vegetale",VLOOKUP($A132,OUTIL!$DO:$DT,E$1,FALSE),IF($A$119="Produits bruts d'origine minerale",VLOOKUP($A132,OUTIL!$DW:$EB,E$1,FALSE),IF($A$119="Produits finis de consommation",VLOOKUP($A132,OUTIL!$EE:$EJ,E$1,FALSE),IF($A$119="Produits finis d'equipement agricole",VLOOKUP($A132,OUTIL!$EM:$ER,E$1,FALSE),IF($A$119="Produits finis d'equipement industriel",VLOOKUP($A132,OUTIL!$EU:$EZ,E$1,FALSE),"Ahmadovitch")))))))))/1000,0)</f>
        <v>1371</v>
      </c>
      <c r="F132" s="5">
        <f>ROUND(IF($A$119="Alimentation, boissons et tabacs",VLOOKUP($A132,OUTIL!$CH:$CM,F$1,FALSE),IF($A$119="Demi produits",VLOOKUP($A132,OUTIL!$CQ:$CV,F$1,FALSE),IF($A$119="Energie  et  lubrifiants",VLOOKUP($A132,OUTIL!$CY:$DD,F$1,FALSE),IF($A$119="Or industriel",VLOOKUP($A132,OUTIL!$DG:$DL,F$1,FALSE),IF($A$119="Produits bruts d'origine animale et vegetale",VLOOKUP($A132,OUTIL!$DO:$DT,F$1,FALSE),IF($A$119="Produits bruts d'origine minerale",VLOOKUP($A132,OUTIL!$DW:$EB,F$1,FALSE),IF($A$119="Produits finis de consommation",VLOOKUP($A132,OUTIL!$EE:$EJ,F$1,FALSE),IF($A$119="Produits finis d'equipement agricole",VLOOKUP($A132,OUTIL!$EM:$ER,F$1,FALSE),IF($A$119="Produits finis d'equipement industriel",VLOOKUP($A132,OUTIL!$EU:$EZ,F$1,FALSE),"Ahmadovitch")))))))))/1000,0)</f>
        <v>1414949</v>
      </c>
      <c r="G132"/>
    </row>
    <row r="133" spans="1:7" s="19" customFormat="1" ht="16.5" x14ac:dyDescent="0.3">
      <c r="A133">
        <v>14</v>
      </c>
      <c r="B133" s="5" t="str">
        <f>IF($A$119="Alimentation, boissons et tabacs",VLOOKUP(VLOOKUP($A133,OUTIL!$CH:$CM,B$1,FALSE),REF!$K:$L,2,FALSE),IF($A$119="Demi produits",VLOOKUP(VLOOKUP($A133,OUTIL!$CQ:$CV,B$1,FALSE),REF!$N:$O,2,FALSE),IF($A$119="Energie  et  lubrifiants",VLOOKUP(VLOOKUP($A133,OUTIL!$CY:$DD,B$1,FALSE),REF!$Z:$AA,2,FALSE),IF($A$119="Or industriel",VLOOKUP(VLOOKUP($A133,OUTIL!$DG:$DL,B$1,FALSE),REF!$AC:$AD,2,FALSE),IF($A$119="Produits bruts d'origine animale et vegetale",VLOOKUP(VLOOKUP($A133,OUTIL!$DO:$DT,B$1,FALSE),REF!$Q:$R,2,FALSE),IF($A$119="Produits bruts d'origine minerale",VLOOKUP(VLOOKUP($A133,OUTIL!$DW:$EB,B$1,FALSE),REF!$AF:$AG,2,FALSE),IF($A$119="Produits finis de consommation",VLOOKUP(VLOOKUP($A133,OUTIL!$EE:$EJ,B$1,FALSE),REF!$T:$U,2,FALSE),IF($A$119="Produits finis d'equipement agricole",VLOOKUP(VLOOKUP($A133,OUTIL!$EM:$ER,B$1,FALSE),REF!$AI:$AJ,2,FALSE),IF($A$119="Produits finis d'equipement industriel",VLOOKUP(VLOOKUP($A133,OUTIL!$EU:$EZ,B$1,FALSE),REF!$W:$X,2,FALSE),"Ahmadovitch")))))))))</f>
        <v>Machines et appareils de levage ou de manutention</v>
      </c>
      <c r="C133" s="5">
        <f>ROUND(IF($A$119="Alimentation, boissons et tabacs",VLOOKUP($A133,OUTIL!$CH:$CM,C$1,FALSE),IF($A$119="Demi produits",VLOOKUP($A133,OUTIL!$CQ:$CV,C$1,FALSE),IF($A$119="Energie  et  lubrifiants",VLOOKUP($A133,OUTIL!$CY:$DD,C$1,FALSE),IF($A$119="Or industriel",VLOOKUP($A133,OUTIL!$DG:$DL,C$1,FALSE),IF($A$119="Produits bruts d'origine animale et vegetale",VLOOKUP($A133,OUTIL!$DO:$DT,C$1,FALSE),IF($A$119="Produits bruts d'origine minerale",VLOOKUP($A133,OUTIL!$DW:$EB,C$1,FALSE),IF($A$119="Produits finis de consommation",VLOOKUP($A133,OUTIL!$EE:$EJ,C$1,FALSE),IF($A$119="Produits finis d'equipement agricole",VLOOKUP($A133,OUTIL!$EM:$ER,C$1,FALSE),IF($A$119="Produits finis d'equipement industriel",VLOOKUP($A133,OUTIL!$EU:$EZ,C$1,FALSE),"Ahmadovitch")))))))))/1000,0)</f>
        <v>35339</v>
      </c>
      <c r="D133" s="5">
        <f>ROUND(IF($A$119="Alimentation, boissons et tabacs",VLOOKUP($A133,OUTIL!$CH:$CM,D$1,FALSE),IF($A$119="Demi produits",VLOOKUP($A133,OUTIL!$CQ:$CV,D$1,FALSE),IF($A$119="Energie  et  lubrifiants",VLOOKUP($A133,OUTIL!$CY:$DD,D$1,FALSE),IF($A$119="Or industriel",VLOOKUP($A133,OUTIL!$DG:$DL,D$1,FALSE),IF($A$119="Produits bruts d'origine animale et vegetale",VLOOKUP($A133,OUTIL!$DO:$DT,D$1,FALSE),IF($A$119="Produits bruts d'origine minerale",VLOOKUP($A133,OUTIL!$DW:$EB,D$1,FALSE),IF($A$119="Produits finis de consommation",VLOOKUP($A133,OUTIL!$EE:$EJ,D$1,FALSE),IF($A$119="Produits finis d'equipement agricole",VLOOKUP($A133,OUTIL!$EM:$ER,D$1,FALSE),IF($A$119="Produits finis d'equipement industriel",VLOOKUP($A133,OUTIL!$EU:$EZ,D$1,FALSE),"Ahmadovitch")))))))))/1000,0)</f>
        <v>1581564</v>
      </c>
      <c r="E133" s="5">
        <f>ROUND(IF($A$119="Alimentation, boissons et tabacs",VLOOKUP($A133,OUTIL!$CH:$CM,E$1,FALSE),IF($A$119="Demi produits",VLOOKUP($A133,OUTIL!$CQ:$CV,E$1,FALSE),IF($A$119="Energie  et  lubrifiants",VLOOKUP($A133,OUTIL!$CY:$DD,E$1,FALSE),IF($A$119="Or industriel",VLOOKUP($A133,OUTIL!$DG:$DL,E$1,FALSE),IF($A$119="Produits bruts d'origine animale et vegetale",VLOOKUP($A133,OUTIL!$DO:$DT,E$1,FALSE),IF($A$119="Produits bruts d'origine minerale",VLOOKUP($A133,OUTIL!$DW:$EB,E$1,FALSE),IF($A$119="Produits finis de consommation",VLOOKUP($A133,OUTIL!$EE:$EJ,E$1,FALSE),IF($A$119="Produits finis d'equipement agricole",VLOOKUP($A133,OUTIL!$EM:$ER,E$1,FALSE),IF($A$119="Produits finis d'equipement industriel",VLOOKUP($A133,OUTIL!$EU:$EZ,E$1,FALSE),"Ahmadovitch")))))))))/1000,0)</f>
        <v>26791</v>
      </c>
      <c r="F133" s="5">
        <f>ROUND(IF($A$119="Alimentation, boissons et tabacs",VLOOKUP($A133,OUTIL!$CH:$CM,F$1,FALSE),IF($A$119="Demi produits",VLOOKUP($A133,OUTIL!$CQ:$CV,F$1,FALSE),IF($A$119="Energie  et  lubrifiants",VLOOKUP($A133,OUTIL!$CY:$DD,F$1,FALSE),IF($A$119="Or industriel",VLOOKUP($A133,OUTIL!$DG:$DL,F$1,FALSE),IF($A$119="Produits bruts d'origine animale et vegetale",VLOOKUP($A133,OUTIL!$DO:$DT,F$1,FALSE),IF($A$119="Produits bruts d'origine minerale",VLOOKUP($A133,OUTIL!$DW:$EB,F$1,FALSE),IF($A$119="Produits finis de consommation",VLOOKUP($A133,OUTIL!$EE:$EJ,F$1,FALSE),IF($A$119="Produits finis d'equipement agricole",VLOOKUP($A133,OUTIL!$EM:$ER,F$1,FALSE),IF($A$119="Produits finis d'equipement industriel",VLOOKUP($A133,OUTIL!$EU:$EZ,F$1,FALSE),"Ahmadovitch")))))))))/1000,0)</f>
        <v>1162924</v>
      </c>
      <c r="G133"/>
    </row>
    <row r="134" spans="1:7" s="19" customFormat="1" ht="16.5" x14ac:dyDescent="0.3">
      <c r="A134">
        <v>15</v>
      </c>
      <c r="B134" s="5" t="str">
        <f>IF($A$119="Alimentation, boissons et tabacs",VLOOKUP(VLOOKUP($A134,OUTIL!$CH:$CM,B$1,FALSE),REF!$K:$L,2,FALSE),IF($A$119="Demi produits",VLOOKUP(VLOOKUP($A134,OUTIL!$CQ:$CV,B$1,FALSE),REF!$N:$O,2,FALSE),IF($A$119="Energie  et  lubrifiants",VLOOKUP(VLOOKUP($A134,OUTIL!$CY:$DD,B$1,FALSE),REF!$Z:$AA,2,FALSE),IF($A$119="Or industriel",VLOOKUP(VLOOKUP($A134,OUTIL!$DG:$DL,B$1,FALSE),REF!$AC:$AD,2,FALSE),IF($A$119="Produits bruts d'origine animale et vegetale",VLOOKUP(VLOOKUP($A134,OUTIL!$DO:$DT,B$1,FALSE),REF!$Q:$R,2,FALSE),IF($A$119="Produits bruts d'origine minerale",VLOOKUP(VLOOKUP($A134,OUTIL!$DW:$EB,B$1,FALSE),REF!$AF:$AG,2,FALSE),IF($A$119="Produits finis de consommation",VLOOKUP(VLOOKUP($A134,OUTIL!$EE:$EJ,B$1,FALSE),REF!$T:$U,2,FALSE),IF($A$119="Produits finis d'equipement agricole",VLOOKUP(VLOOKUP($A134,OUTIL!$EM:$ER,B$1,FALSE),REF!$AI:$AJ,2,FALSE),IF($A$119="Produits finis d'equipement industriel",VLOOKUP(VLOOKUP($A134,OUTIL!$EU:$EZ,B$1,FALSE),REF!$W:$X,2,FALSE),"Ahmadovitch")))))))))</f>
        <v>Instruments et appareils médico-chirurgicaux</v>
      </c>
      <c r="C134" s="5">
        <f>ROUND(IF($A$119="Alimentation, boissons et tabacs",VLOOKUP($A134,OUTIL!$CH:$CM,C$1,FALSE),IF($A$119="Demi produits",VLOOKUP($A134,OUTIL!$CQ:$CV,C$1,FALSE),IF($A$119="Energie  et  lubrifiants",VLOOKUP($A134,OUTIL!$CY:$DD,C$1,FALSE),IF($A$119="Or industriel",VLOOKUP($A134,OUTIL!$DG:$DL,C$1,FALSE),IF($A$119="Produits bruts d'origine animale et vegetale",VLOOKUP($A134,OUTIL!$DO:$DT,C$1,FALSE),IF($A$119="Produits bruts d'origine minerale",VLOOKUP($A134,OUTIL!$DW:$EB,C$1,FALSE),IF($A$119="Produits finis de consommation",VLOOKUP($A134,OUTIL!$EE:$EJ,C$1,FALSE),IF($A$119="Produits finis d'equipement agricole",VLOOKUP($A134,OUTIL!$EM:$ER,C$1,FALSE),IF($A$119="Produits finis d'equipement industriel",VLOOKUP($A134,OUTIL!$EU:$EZ,C$1,FALSE),"Ahmadovitch")))))))))/1000,0)</f>
        <v>3011</v>
      </c>
      <c r="D134" s="5">
        <f>ROUND(IF($A$119="Alimentation, boissons et tabacs",VLOOKUP($A134,OUTIL!$CH:$CM,D$1,FALSE),IF($A$119="Demi produits",VLOOKUP($A134,OUTIL!$CQ:$CV,D$1,FALSE),IF($A$119="Energie  et  lubrifiants",VLOOKUP($A134,OUTIL!$CY:$DD,D$1,FALSE),IF($A$119="Or industriel",VLOOKUP($A134,OUTIL!$DG:$DL,D$1,FALSE),IF($A$119="Produits bruts d'origine animale et vegetale",VLOOKUP($A134,OUTIL!$DO:$DT,D$1,FALSE),IF($A$119="Produits bruts d'origine minerale",VLOOKUP($A134,OUTIL!$DW:$EB,D$1,FALSE),IF($A$119="Produits finis de consommation",VLOOKUP($A134,OUTIL!$EE:$EJ,D$1,FALSE),IF($A$119="Produits finis d'equipement agricole",VLOOKUP($A134,OUTIL!$EM:$ER,D$1,FALSE),IF($A$119="Produits finis d'equipement industriel",VLOOKUP($A134,OUTIL!$EU:$EZ,D$1,FALSE),"Ahmadovitch")))))))))/1000,0)</f>
        <v>1492540</v>
      </c>
      <c r="E134" s="5">
        <f>ROUND(IF($A$119="Alimentation, boissons et tabacs",VLOOKUP($A134,OUTIL!$CH:$CM,E$1,FALSE),IF($A$119="Demi produits",VLOOKUP($A134,OUTIL!$CQ:$CV,E$1,FALSE),IF($A$119="Energie  et  lubrifiants",VLOOKUP($A134,OUTIL!$CY:$DD,E$1,FALSE),IF($A$119="Or industriel",VLOOKUP($A134,OUTIL!$DG:$DL,E$1,FALSE),IF($A$119="Produits bruts d'origine animale et vegetale",VLOOKUP($A134,OUTIL!$DO:$DT,E$1,FALSE),IF($A$119="Produits bruts d'origine minerale",VLOOKUP($A134,OUTIL!$DW:$EB,E$1,FALSE),IF($A$119="Produits finis de consommation",VLOOKUP($A134,OUTIL!$EE:$EJ,E$1,FALSE),IF($A$119="Produits finis d'equipement agricole",VLOOKUP($A134,OUTIL!$EM:$ER,E$1,FALSE),IF($A$119="Produits finis d'equipement industriel",VLOOKUP($A134,OUTIL!$EU:$EZ,E$1,FALSE),"Ahmadovitch")))))))))/1000,0)</f>
        <v>3147</v>
      </c>
      <c r="F134" s="5">
        <f>ROUND(IF($A$119="Alimentation, boissons et tabacs",VLOOKUP($A134,OUTIL!$CH:$CM,F$1,FALSE),IF($A$119="Demi produits",VLOOKUP($A134,OUTIL!$CQ:$CV,F$1,FALSE),IF($A$119="Energie  et  lubrifiants",VLOOKUP($A134,OUTIL!$CY:$DD,F$1,FALSE),IF($A$119="Or industriel",VLOOKUP($A134,OUTIL!$DG:$DL,F$1,FALSE),IF($A$119="Produits bruts d'origine animale et vegetale",VLOOKUP($A134,OUTIL!$DO:$DT,F$1,FALSE),IF($A$119="Produits bruts d'origine minerale",VLOOKUP($A134,OUTIL!$DW:$EB,F$1,FALSE),IF($A$119="Produits finis de consommation",VLOOKUP($A134,OUTIL!$EE:$EJ,F$1,FALSE),IF($A$119="Produits finis d'equipement agricole",VLOOKUP($A134,OUTIL!$EM:$ER,F$1,FALSE),IF($A$119="Produits finis d'equipement industriel",VLOOKUP($A134,OUTIL!$EU:$EZ,F$1,FALSE),"Ahmadovitch")))))))))/1000,0)</f>
        <v>1629689</v>
      </c>
      <c r="G134"/>
    </row>
    <row r="135" spans="1:7" s="19" customFormat="1" ht="16.5" x14ac:dyDescent="0.3">
      <c r="A135">
        <v>16</v>
      </c>
      <c r="B135" s="5" t="str">
        <f>IF($A$119="Alimentation, boissons et tabacs",VLOOKUP(VLOOKUP($A135,OUTIL!$CH:$CM,B$1,FALSE),REF!$K:$L,2,FALSE),IF($A$119="Demi produits",VLOOKUP(VLOOKUP($A135,OUTIL!$CQ:$CV,B$1,FALSE),REF!$N:$O,2,FALSE),IF($A$119="Energie  et  lubrifiants",VLOOKUP(VLOOKUP($A135,OUTIL!$CY:$DD,B$1,FALSE),REF!$Z:$AA,2,FALSE),IF($A$119="Or industriel",VLOOKUP(VLOOKUP($A135,OUTIL!$DG:$DL,B$1,FALSE),REF!$AC:$AD,2,FALSE),IF($A$119="Produits bruts d'origine animale et vegetale",VLOOKUP(VLOOKUP($A135,OUTIL!$DO:$DT,B$1,FALSE),REF!$Q:$R,2,FALSE),IF($A$119="Produits bruts d'origine minerale",VLOOKUP(VLOOKUP($A135,OUTIL!$DW:$EB,B$1,FALSE),REF!$AF:$AG,2,FALSE),IF($A$119="Produits finis de consommation",VLOOKUP(VLOOKUP($A135,OUTIL!$EE:$EJ,B$1,FALSE),REF!$T:$U,2,FALSE),IF($A$119="Produits finis d'equipement agricole",VLOOKUP(VLOOKUP($A135,OUTIL!$EM:$ER,B$1,FALSE),REF!$AI:$AJ,2,FALSE),IF($A$119="Produits finis d'equipement industriel",VLOOKUP(VLOOKUP($A135,OUTIL!$EU:$EZ,B$1,FALSE),REF!$W:$X,2,FALSE),"Ahmadovitch")))))))))</f>
        <v>Centrifugeuses et appareils pour filtration des liquides ou des gaz</v>
      </c>
      <c r="C135" s="5">
        <f>ROUND(IF($A$119="Alimentation, boissons et tabacs",VLOOKUP($A135,OUTIL!$CH:$CM,C$1,FALSE),IF($A$119="Demi produits",VLOOKUP($A135,OUTIL!$CQ:$CV,C$1,FALSE),IF($A$119="Energie  et  lubrifiants",VLOOKUP($A135,OUTIL!$CY:$DD,C$1,FALSE),IF($A$119="Or industriel",VLOOKUP($A135,OUTIL!$DG:$DL,C$1,FALSE),IF($A$119="Produits bruts d'origine animale et vegetale",VLOOKUP($A135,OUTIL!$DO:$DT,C$1,FALSE),IF($A$119="Produits bruts d'origine minerale",VLOOKUP($A135,OUTIL!$DW:$EB,C$1,FALSE),IF($A$119="Produits finis de consommation",VLOOKUP($A135,OUTIL!$EE:$EJ,C$1,FALSE),IF($A$119="Produits finis d'equipement agricole",VLOOKUP($A135,OUTIL!$EM:$ER,C$1,FALSE),IF($A$119="Produits finis d'equipement industriel",VLOOKUP($A135,OUTIL!$EU:$EZ,C$1,FALSE),"Ahmadovitch")))))))))/1000,0)</f>
        <v>9840</v>
      </c>
      <c r="D135" s="5">
        <f>ROUND(IF($A$119="Alimentation, boissons et tabacs",VLOOKUP($A135,OUTIL!$CH:$CM,D$1,FALSE),IF($A$119="Demi produits",VLOOKUP($A135,OUTIL!$CQ:$CV,D$1,FALSE),IF($A$119="Energie  et  lubrifiants",VLOOKUP($A135,OUTIL!$CY:$DD,D$1,FALSE),IF($A$119="Or industriel",VLOOKUP($A135,OUTIL!$DG:$DL,D$1,FALSE),IF($A$119="Produits bruts d'origine animale et vegetale",VLOOKUP($A135,OUTIL!$DO:$DT,D$1,FALSE),IF($A$119="Produits bruts d'origine minerale",VLOOKUP($A135,OUTIL!$DW:$EB,D$1,FALSE),IF($A$119="Produits finis de consommation",VLOOKUP($A135,OUTIL!$EE:$EJ,D$1,FALSE),IF($A$119="Produits finis d'equipement agricole",VLOOKUP($A135,OUTIL!$EM:$ER,D$1,FALSE),IF($A$119="Produits finis d'equipement industriel",VLOOKUP($A135,OUTIL!$EU:$EZ,D$1,FALSE),"Ahmadovitch")))))))))/1000,0)</f>
        <v>1254849</v>
      </c>
      <c r="E135" s="5">
        <f>ROUND(IF($A$119="Alimentation, boissons et tabacs",VLOOKUP($A135,OUTIL!$CH:$CM,E$1,FALSE),IF($A$119="Demi produits",VLOOKUP($A135,OUTIL!$CQ:$CV,E$1,FALSE),IF($A$119="Energie  et  lubrifiants",VLOOKUP($A135,OUTIL!$CY:$DD,E$1,FALSE),IF($A$119="Or industriel",VLOOKUP($A135,OUTIL!$DG:$DL,E$1,FALSE),IF($A$119="Produits bruts d'origine animale et vegetale",VLOOKUP($A135,OUTIL!$DO:$DT,E$1,FALSE),IF($A$119="Produits bruts d'origine minerale",VLOOKUP($A135,OUTIL!$DW:$EB,E$1,FALSE),IF($A$119="Produits finis de consommation",VLOOKUP($A135,OUTIL!$EE:$EJ,E$1,FALSE),IF($A$119="Produits finis d'equipement agricole",VLOOKUP($A135,OUTIL!$EM:$ER,E$1,FALSE),IF($A$119="Produits finis d'equipement industriel",VLOOKUP($A135,OUTIL!$EU:$EZ,E$1,FALSE),"Ahmadovitch")))))))))/1000,0)</f>
        <v>7082</v>
      </c>
      <c r="F135" s="5">
        <f>ROUND(IF($A$119="Alimentation, boissons et tabacs",VLOOKUP($A135,OUTIL!$CH:$CM,F$1,FALSE),IF($A$119="Demi produits",VLOOKUP($A135,OUTIL!$CQ:$CV,F$1,FALSE),IF($A$119="Energie  et  lubrifiants",VLOOKUP($A135,OUTIL!$CY:$DD,F$1,FALSE),IF($A$119="Or industriel",VLOOKUP($A135,OUTIL!$DG:$DL,F$1,FALSE),IF($A$119="Produits bruts d'origine animale et vegetale",VLOOKUP($A135,OUTIL!$DO:$DT,F$1,FALSE),IF($A$119="Produits bruts d'origine minerale",VLOOKUP($A135,OUTIL!$DW:$EB,F$1,FALSE),IF($A$119="Produits finis de consommation",VLOOKUP($A135,OUTIL!$EE:$EJ,F$1,FALSE),IF($A$119="Produits finis d'equipement agricole",VLOOKUP($A135,OUTIL!$EM:$ER,F$1,FALSE),IF($A$119="Produits finis d'equipement industriel",VLOOKUP($A135,OUTIL!$EU:$EZ,F$1,FALSE),"Ahmadovitch")))))))))/1000,0)</f>
        <v>1263289</v>
      </c>
      <c r="G135"/>
    </row>
    <row r="136" spans="1:7" s="19" customFormat="1" ht="16.5" x14ac:dyDescent="0.3">
      <c r="A136">
        <v>17</v>
      </c>
      <c r="B136" s="5" t="str">
        <f>IF($A$119="Alimentation, boissons et tabacs",VLOOKUP(VLOOKUP($A136,OUTIL!$CH:$CM,B$1,FALSE),REF!$K:$L,2,FALSE),IF($A$119="Demi produits",VLOOKUP(VLOOKUP($A136,OUTIL!$CQ:$CV,B$1,FALSE),REF!$N:$O,2,FALSE),IF($A$119="Energie  et  lubrifiants",VLOOKUP(VLOOKUP($A136,OUTIL!$CY:$DD,B$1,FALSE),REF!$Z:$AA,2,FALSE),IF($A$119="Or industriel",VLOOKUP(VLOOKUP($A136,OUTIL!$DG:$DL,B$1,FALSE),REF!$AC:$AD,2,FALSE),IF($A$119="Produits bruts d'origine animale et vegetale",VLOOKUP(VLOOKUP($A136,OUTIL!$DO:$DT,B$1,FALSE),REF!$Q:$R,2,FALSE),IF($A$119="Produits bruts d'origine minerale",VLOOKUP(VLOOKUP($A136,OUTIL!$DW:$EB,B$1,FALSE),REF!$AF:$AG,2,FALSE),IF($A$119="Produits finis de consommation",VLOOKUP(VLOOKUP($A136,OUTIL!$EE:$EJ,B$1,FALSE),REF!$T:$U,2,FALSE),IF($A$119="Produits finis d'equipement agricole",VLOOKUP(VLOOKUP($A136,OUTIL!$EM:$ER,B$1,FALSE),REF!$AI:$AJ,2,FALSE),IF($A$119="Produits finis d'equipement industriel",VLOOKUP(VLOOKUP($A136,OUTIL!$EU:$EZ,B$1,FALSE),REF!$W:$X,2,FALSE),"Ahmadovitch")))))))))</f>
        <v>Tracteurs sauf agricoles</v>
      </c>
      <c r="C136" s="5">
        <f>ROUND(IF($A$119="Alimentation, boissons et tabacs",VLOOKUP($A136,OUTIL!$CH:$CM,C$1,FALSE),IF($A$119="Demi produits",VLOOKUP($A136,OUTIL!$CQ:$CV,C$1,FALSE),IF($A$119="Energie  et  lubrifiants",VLOOKUP($A136,OUTIL!$CY:$DD,C$1,FALSE),IF($A$119="Or industriel",VLOOKUP($A136,OUTIL!$DG:$DL,C$1,FALSE),IF($A$119="Produits bruts d'origine animale et vegetale",VLOOKUP($A136,OUTIL!$DO:$DT,C$1,FALSE),IF($A$119="Produits bruts d'origine minerale",VLOOKUP($A136,OUTIL!$DW:$EB,C$1,FALSE),IF($A$119="Produits finis de consommation",VLOOKUP($A136,OUTIL!$EE:$EJ,C$1,FALSE),IF($A$119="Produits finis d'equipement agricole",VLOOKUP($A136,OUTIL!$EM:$ER,C$1,FALSE),IF($A$119="Produits finis d'equipement industriel",VLOOKUP($A136,OUTIL!$EU:$EZ,C$1,FALSE),"Ahmadovitch")))))))))/1000,0)</f>
        <v>13331</v>
      </c>
      <c r="D136" s="5">
        <f>ROUND(IF($A$119="Alimentation, boissons et tabacs",VLOOKUP($A136,OUTIL!$CH:$CM,D$1,FALSE),IF($A$119="Demi produits",VLOOKUP($A136,OUTIL!$CQ:$CV,D$1,FALSE),IF($A$119="Energie  et  lubrifiants",VLOOKUP($A136,OUTIL!$CY:$DD,D$1,FALSE),IF($A$119="Or industriel",VLOOKUP($A136,OUTIL!$DG:$DL,D$1,FALSE),IF($A$119="Produits bruts d'origine animale et vegetale",VLOOKUP($A136,OUTIL!$DO:$DT,D$1,FALSE),IF($A$119="Produits bruts d'origine minerale",VLOOKUP($A136,OUTIL!$DW:$EB,D$1,FALSE),IF($A$119="Produits finis de consommation",VLOOKUP($A136,OUTIL!$EE:$EJ,D$1,FALSE),IF($A$119="Produits finis d'equipement agricole",VLOOKUP($A136,OUTIL!$EM:$ER,D$1,FALSE),IF($A$119="Produits finis d'equipement industriel",VLOOKUP($A136,OUTIL!$EU:$EZ,D$1,FALSE),"Ahmadovitch")))))))))/1000,0)</f>
        <v>1233870</v>
      </c>
      <c r="E136" s="5">
        <f>ROUND(IF($A$119="Alimentation, boissons et tabacs",VLOOKUP($A136,OUTIL!$CH:$CM,E$1,FALSE),IF($A$119="Demi produits",VLOOKUP($A136,OUTIL!$CQ:$CV,E$1,FALSE),IF($A$119="Energie  et  lubrifiants",VLOOKUP($A136,OUTIL!$CY:$DD,E$1,FALSE),IF($A$119="Or industriel",VLOOKUP($A136,OUTIL!$DG:$DL,E$1,FALSE),IF($A$119="Produits bruts d'origine animale et vegetale",VLOOKUP($A136,OUTIL!$DO:$DT,E$1,FALSE),IF($A$119="Produits bruts d'origine minerale",VLOOKUP($A136,OUTIL!$DW:$EB,E$1,FALSE),IF($A$119="Produits finis de consommation",VLOOKUP($A136,OUTIL!$EE:$EJ,E$1,FALSE),IF($A$119="Produits finis d'equipement agricole",VLOOKUP($A136,OUTIL!$EM:$ER,E$1,FALSE),IF($A$119="Produits finis d'equipement industriel",VLOOKUP($A136,OUTIL!$EU:$EZ,E$1,FALSE),"Ahmadovitch")))))))))/1000,0)</f>
        <v>9979</v>
      </c>
      <c r="F136" s="5">
        <f>ROUND(IF($A$119="Alimentation, boissons et tabacs",VLOOKUP($A136,OUTIL!$CH:$CM,F$1,FALSE),IF($A$119="Demi produits",VLOOKUP($A136,OUTIL!$CQ:$CV,F$1,FALSE),IF($A$119="Energie  et  lubrifiants",VLOOKUP($A136,OUTIL!$CY:$DD,F$1,FALSE),IF($A$119="Or industriel",VLOOKUP($A136,OUTIL!$DG:$DL,F$1,FALSE),IF($A$119="Produits bruts d'origine animale et vegetale",VLOOKUP($A136,OUTIL!$DO:$DT,F$1,FALSE),IF($A$119="Produits bruts d'origine minerale",VLOOKUP($A136,OUTIL!$DW:$EB,F$1,FALSE),IF($A$119="Produits finis de consommation",VLOOKUP($A136,OUTIL!$EE:$EJ,F$1,FALSE),IF($A$119="Produits finis d'equipement agricole",VLOOKUP($A136,OUTIL!$EM:$ER,F$1,FALSE),IF($A$119="Produits finis d'equipement industriel",VLOOKUP($A136,OUTIL!$EU:$EZ,F$1,FALSE),"Ahmadovitch")))))))))/1000,0)</f>
        <v>907735</v>
      </c>
      <c r="G136"/>
    </row>
    <row r="137" spans="1:7" s="19" customFormat="1" ht="16.5" x14ac:dyDescent="0.3">
      <c r="A137">
        <v>18</v>
      </c>
      <c r="B137" s="5" t="str">
        <f>IF($A$119="Alimentation, boissons et tabacs",VLOOKUP(VLOOKUP($A137,OUTIL!$CH:$CM,B$1,FALSE),REF!$K:$L,2,FALSE),IF($A$119="Demi produits",VLOOKUP(VLOOKUP($A137,OUTIL!$CQ:$CV,B$1,FALSE),REF!$N:$O,2,FALSE),IF($A$119="Energie  et  lubrifiants",VLOOKUP(VLOOKUP($A137,OUTIL!$CY:$DD,B$1,FALSE),REF!$Z:$AA,2,FALSE),IF($A$119="Or industriel",VLOOKUP(VLOOKUP($A137,OUTIL!$DG:$DL,B$1,FALSE),REF!$AC:$AD,2,FALSE),IF($A$119="Produits bruts d'origine animale et vegetale",VLOOKUP(VLOOKUP($A137,OUTIL!$DO:$DT,B$1,FALSE),REF!$Q:$R,2,FALSE),IF($A$119="Produits bruts d'origine minerale",VLOOKUP(VLOOKUP($A137,OUTIL!$DW:$EB,B$1,FALSE),REF!$AF:$AG,2,FALSE),IF($A$119="Produits finis de consommation",VLOOKUP(VLOOKUP($A137,OUTIL!$EE:$EJ,B$1,FALSE),REF!$T:$U,2,FALSE),IF($A$119="Produits finis d'equipement agricole",VLOOKUP(VLOOKUP($A137,OUTIL!$EM:$ER,B$1,FALSE),REF!$AI:$AJ,2,FALSE),IF($A$119="Produits finis d'equipement industriel",VLOOKUP(VLOOKUP($A137,OUTIL!$EU:$EZ,B$1,FALSE),REF!$W:$X,2,FALSE),"Ahmadovitch")))))))))</f>
        <v>Appareils de réception, enregistrement ou reproduction du son et de l'image</v>
      </c>
      <c r="C137" s="5">
        <f>ROUND(IF($A$119="Alimentation, boissons et tabacs",VLOOKUP($A137,OUTIL!$CH:$CM,C$1,FALSE),IF($A$119="Demi produits",VLOOKUP($A137,OUTIL!$CQ:$CV,C$1,FALSE),IF($A$119="Energie  et  lubrifiants",VLOOKUP($A137,OUTIL!$CY:$DD,C$1,FALSE),IF($A$119="Or industriel",VLOOKUP($A137,OUTIL!$DG:$DL,C$1,FALSE),IF($A$119="Produits bruts d'origine animale et vegetale",VLOOKUP($A137,OUTIL!$DO:$DT,C$1,FALSE),IF($A$119="Produits bruts d'origine minerale",VLOOKUP($A137,OUTIL!$DW:$EB,C$1,FALSE),IF($A$119="Produits finis de consommation",VLOOKUP($A137,OUTIL!$EE:$EJ,C$1,FALSE),IF($A$119="Produits finis d'equipement agricole",VLOOKUP($A137,OUTIL!$EM:$ER,C$1,FALSE),IF($A$119="Produits finis d'equipement industriel",VLOOKUP($A137,OUTIL!$EU:$EZ,C$1,FALSE),"Ahmadovitch")))))))))/1000,0)</f>
        <v>1263</v>
      </c>
      <c r="D137" s="5">
        <f>ROUND(IF($A$119="Alimentation, boissons et tabacs",VLOOKUP($A137,OUTIL!$CH:$CM,D$1,FALSE),IF($A$119="Demi produits",VLOOKUP($A137,OUTIL!$CQ:$CV,D$1,FALSE),IF($A$119="Energie  et  lubrifiants",VLOOKUP($A137,OUTIL!$CY:$DD,D$1,FALSE),IF($A$119="Or industriel",VLOOKUP($A137,OUTIL!$DG:$DL,D$1,FALSE),IF($A$119="Produits bruts d'origine animale et vegetale",VLOOKUP($A137,OUTIL!$DO:$DT,D$1,FALSE),IF($A$119="Produits bruts d'origine minerale",VLOOKUP($A137,OUTIL!$DW:$EB,D$1,FALSE),IF($A$119="Produits finis de consommation",VLOOKUP($A137,OUTIL!$EE:$EJ,D$1,FALSE),IF($A$119="Produits finis d'equipement agricole",VLOOKUP($A137,OUTIL!$EM:$ER,D$1,FALSE),IF($A$119="Produits finis d'equipement industriel",VLOOKUP($A137,OUTIL!$EU:$EZ,D$1,FALSE),"Ahmadovitch")))))))))/1000,0)</f>
        <v>1133167</v>
      </c>
      <c r="E137" s="5">
        <f>ROUND(IF($A$119="Alimentation, boissons et tabacs",VLOOKUP($A137,OUTIL!$CH:$CM,E$1,FALSE),IF($A$119="Demi produits",VLOOKUP($A137,OUTIL!$CQ:$CV,E$1,FALSE),IF($A$119="Energie  et  lubrifiants",VLOOKUP($A137,OUTIL!$CY:$DD,E$1,FALSE),IF($A$119="Or industriel",VLOOKUP($A137,OUTIL!$DG:$DL,E$1,FALSE),IF($A$119="Produits bruts d'origine animale et vegetale",VLOOKUP($A137,OUTIL!$DO:$DT,E$1,FALSE),IF($A$119="Produits bruts d'origine minerale",VLOOKUP($A137,OUTIL!$DW:$EB,E$1,FALSE),IF($A$119="Produits finis de consommation",VLOOKUP($A137,OUTIL!$EE:$EJ,E$1,FALSE),IF($A$119="Produits finis d'equipement agricole",VLOOKUP($A137,OUTIL!$EM:$ER,E$1,FALSE),IF($A$119="Produits finis d'equipement industriel",VLOOKUP($A137,OUTIL!$EU:$EZ,E$1,FALSE),"Ahmadovitch")))))))))/1000,0)</f>
        <v>1033</v>
      </c>
      <c r="F137" s="5">
        <f>ROUND(IF($A$119="Alimentation, boissons et tabacs",VLOOKUP($A137,OUTIL!$CH:$CM,F$1,FALSE),IF($A$119="Demi produits",VLOOKUP($A137,OUTIL!$CQ:$CV,F$1,FALSE),IF($A$119="Energie  et  lubrifiants",VLOOKUP($A137,OUTIL!$CY:$DD,F$1,FALSE),IF($A$119="Or industriel",VLOOKUP($A137,OUTIL!$DG:$DL,F$1,FALSE),IF($A$119="Produits bruts d'origine animale et vegetale",VLOOKUP($A137,OUTIL!$DO:$DT,F$1,FALSE),IF($A$119="Produits bruts d'origine minerale",VLOOKUP($A137,OUTIL!$DW:$EB,F$1,FALSE),IF($A$119="Produits finis de consommation",VLOOKUP($A137,OUTIL!$EE:$EJ,F$1,FALSE),IF($A$119="Produits finis d'equipement agricole",VLOOKUP($A137,OUTIL!$EM:$ER,F$1,FALSE),IF($A$119="Produits finis d'equipement industriel",VLOOKUP($A137,OUTIL!$EU:$EZ,F$1,FALSE),"Ahmadovitch")))))))))/1000,0)</f>
        <v>1059786</v>
      </c>
      <c r="G137"/>
    </row>
    <row r="138" spans="1:7" ht="16.5" x14ac:dyDescent="0.3">
      <c r="A138">
        <v>19</v>
      </c>
      <c r="B138" s="5" t="str">
        <f>IF($A$119="Alimentation, boissons et tabacs",VLOOKUP(VLOOKUP($A138,OUTIL!$CH:$CM,B$1,FALSE),REF!$K:$L,2,FALSE),IF($A$119="Demi produits",VLOOKUP(VLOOKUP($A138,OUTIL!$CQ:$CV,B$1,FALSE),REF!$N:$O,2,FALSE),IF($A$119="Energie  et  lubrifiants",VLOOKUP(VLOOKUP($A138,OUTIL!$CY:$DD,B$1,FALSE),REF!$Z:$AA,2,FALSE),IF($A$119="Or industriel",VLOOKUP(VLOOKUP($A138,OUTIL!$DG:$DL,B$1,FALSE),REF!$AC:$AD,2,FALSE),IF($A$119="Produits bruts d'origine animale et vegetale",VLOOKUP(VLOOKUP($A138,OUTIL!$DO:$DT,B$1,FALSE),REF!$Q:$R,2,FALSE),IF($A$119="Produits bruts d'origine minerale",VLOOKUP(VLOOKUP($A138,OUTIL!$DW:$EB,B$1,FALSE),REF!$AF:$AG,2,FALSE),IF($A$119="Produits finis de consommation",VLOOKUP(VLOOKUP($A138,OUTIL!$EE:$EJ,B$1,FALSE),REF!$T:$U,2,FALSE),IF($A$119="Produits finis d'equipement agricole",VLOOKUP(VLOOKUP($A138,OUTIL!$EM:$ER,B$1,FALSE),REF!$AI:$AJ,2,FALSE),IF($A$119="Produits finis d'equipement industriel",VLOOKUP(VLOOKUP($A138,OUTIL!$EU:$EZ,B$1,FALSE),REF!$W:$X,2,FALSE),"Ahmadovitch")))))))))</f>
        <v>Appareils pour la production du froid à usage industriel</v>
      </c>
      <c r="C138" s="5">
        <f>ROUND(IF($A$119="Alimentation, boissons et tabacs",VLOOKUP($A138,OUTIL!$CH:$CM,C$1,FALSE),IF($A$119="Demi produits",VLOOKUP($A138,OUTIL!$CQ:$CV,C$1,FALSE),IF($A$119="Energie  et  lubrifiants",VLOOKUP($A138,OUTIL!$CY:$DD,C$1,FALSE),IF($A$119="Or industriel",VLOOKUP($A138,OUTIL!$DG:$DL,C$1,FALSE),IF($A$119="Produits bruts d'origine animale et vegetale",VLOOKUP($A138,OUTIL!$DO:$DT,C$1,FALSE),IF($A$119="Produits bruts d'origine minerale",VLOOKUP($A138,OUTIL!$DW:$EB,C$1,FALSE),IF($A$119="Produits finis de consommation",VLOOKUP($A138,OUTIL!$EE:$EJ,C$1,FALSE),IF($A$119="Produits finis d'equipement agricole",VLOOKUP($A138,OUTIL!$EM:$ER,C$1,FALSE),IF($A$119="Produits finis d'equipement industriel",VLOOKUP($A138,OUTIL!$EU:$EZ,C$1,FALSE),"Ahmadovitch")))))))))/1000,0)</f>
        <v>22525</v>
      </c>
      <c r="D138" s="5">
        <f>ROUND(IF($A$119="Alimentation, boissons et tabacs",VLOOKUP($A138,OUTIL!$CH:$CM,D$1,FALSE),IF($A$119="Demi produits",VLOOKUP($A138,OUTIL!$CQ:$CV,D$1,FALSE),IF($A$119="Energie  et  lubrifiants",VLOOKUP($A138,OUTIL!$CY:$DD,D$1,FALSE),IF($A$119="Or industriel",VLOOKUP($A138,OUTIL!$DG:$DL,D$1,FALSE),IF($A$119="Produits bruts d'origine animale et vegetale",VLOOKUP($A138,OUTIL!$DO:$DT,D$1,FALSE),IF($A$119="Produits bruts d'origine minerale",VLOOKUP($A138,OUTIL!$DW:$EB,D$1,FALSE),IF($A$119="Produits finis de consommation",VLOOKUP($A138,OUTIL!$EE:$EJ,D$1,FALSE),IF($A$119="Produits finis d'equipement agricole",VLOOKUP($A138,OUTIL!$EM:$ER,D$1,FALSE),IF($A$119="Produits finis d'equipement industriel",VLOOKUP($A138,OUTIL!$EU:$EZ,D$1,FALSE),"Ahmadovitch")))))))))/1000,0)</f>
        <v>1115397</v>
      </c>
      <c r="E138" s="5">
        <f>ROUND(IF($A$119="Alimentation, boissons et tabacs",VLOOKUP($A138,OUTIL!$CH:$CM,E$1,FALSE),IF($A$119="Demi produits",VLOOKUP($A138,OUTIL!$CQ:$CV,E$1,FALSE),IF($A$119="Energie  et  lubrifiants",VLOOKUP($A138,OUTIL!$CY:$DD,E$1,FALSE),IF($A$119="Or industriel",VLOOKUP($A138,OUTIL!$DG:$DL,E$1,FALSE),IF($A$119="Produits bruts d'origine animale et vegetale",VLOOKUP($A138,OUTIL!$DO:$DT,E$1,FALSE),IF($A$119="Produits bruts d'origine minerale",VLOOKUP($A138,OUTIL!$DW:$EB,E$1,FALSE),IF($A$119="Produits finis de consommation",VLOOKUP($A138,OUTIL!$EE:$EJ,E$1,FALSE),IF($A$119="Produits finis d'equipement agricole",VLOOKUP($A138,OUTIL!$EM:$ER,E$1,FALSE),IF($A$119="Produits finis d'equipement industriel",VLOOKUP($A138,OUTIL!$EU:$EZ,E$1,FALSE),"Ahmadovitch")))))))))/1000,0)</f>
        <v>20967</v>
      </c>
      <c r="F138" s="5">
        <f>ROUND(IF($A$119="Alimentation, boissons et tabacs",VLOOKUP($A138,OUTIL!$CH:$CM,F$1,FALSE),IF($A$119="Demi produits",VLOOKUP($A138,OUTIL!$CQ:$CV,F$1,FALSE),IF($A$119="Energie  et  lubrifiants",VLOOKUP($A138,OUTIL!$CY:$DD,F$1,FALSE),IF($A$119="Or industriel",VLOOKUP($A138,OUTIL!$DG:$DL,F$1,FALSE),IF($A$119="Produits bruts d'origine animale et vegetale",VLOOKUP($A138,OUTIL!$DO:$DT,F$1,FALSE),IF($A$119="Produits bruts d'origine minerale",VLOOKUP($A138,OUTIL!$DW:$EB,F$1,FALSE),IF($A$119="Produits finis de consommation",VLOOKUP($A138,OUTIL!$EE:$EJ,F$1,FALSE),IF($A$119="Produits finis d'equipement agricole",VLOOKUP($A138,OUTIL!$EM:$ER,F$1,FALSE),IF($A$119="Produits finis d'equipement industriel",VLOOKUP($A138,OUTIL!$EU:$EZ,F$1,FALSE),"Ahmadovitch")))))))))/1000,0)</f>
        <v>1087705</v>
      </c>
    </row>
    <row r="139" spans="1:7" ht="16.5" x14ac:dyDescent="0.3">
      <c r="A139">
        <v>20</v>
      </c>
      <c r="B139" s="5" t="str">
        <f>IF($A$119="Alimentation, boissons et tabacs",VLOOKUP(VLOOKUP($A139,OUTIL!$CH:$CM,B$1,FALSE),REF!$K:$L,2,FALSE),IF($A$119="Demi produits",VLOOKUP(VLOOKUP($A139,OUTIL!$CQ:$CV,B$1,FALSE),REF!$N:$O,2,FALSE),IF($A$119="Energie  et  lubrifiants",VLOOKUP(VLOOKUP($A139,OUTIL!$CY:$DD,B$1,FALSE),REF!$Z:$AA,2,FALSE),IF($A$119="Or industriel",VLOOKUP(VLOOKUP($A139,OUTIL!$DG:$DL,B$1,FALSE),REF!$AC:$AD,2,FALSE),IF($A$119="Produits bruts d'origine animale et vegetale",VLOOKUP(VLOOKUP($A139,OUTIL!$DO:$DT,B$1,FALSE),REF!$Q:$R,2,FALSE),IF($A$119="Produits bruts d'origine minerale",VLOOKUP(VLOOKUP($A139,OUTIL!$DW:$EB,B$1,FALSE),REF!$AF:$AG,2,FALSE),IF($A$119="Produits finis de consommation",VLOOKUP(VLOOKUP($A139,OUTIL!$EE:$EJ,B$1,FALSE),REF!$T:$U,2,FALSE),IF($A$119="Produits finis d'equipement agricole",VLOOKUP(VLOOKUP($A139,OUTIL!$EM:$ER,B$1,FALSE),REF!$AI:$AJ,2,FALSE),IF($A$119="Produits finis d'equipement industriel",VLOOKUP(VLOOKUP($A139,OUTIL!$EU:$EZ,B$1,FALSE),REF!$W:$X,2,FALSE),"Ahmadovitch")))))))))</f>
        <v>Groupes pour le conditionnement de l'air</v>
      </c>
      <c r="C139" s="5">
        <f>ROUND(IF($A$119="Alimentation, boissons et tabacs",VLOOKUP($A139,OUTIL!$CH:$CM,C$1,FALSE),IF($A$119="Demi produits",VLOOKUP($A139,OUTIL!$CQ:$CV,C$1,FALSE),IF($A$119="Energie  et  lubrifiants",VLOOKUP($A139,OUTIL!$CY:$DD,C$1,FALSE),IF($A$119="Or industriel",VLOOKUP($A139,OUTIL!$DG:$DL,C$1,FALSE),IF($A$119="Produits bruts d'origine animale et vegetale",VLOOKUP($A139,OUTIL!$DO:$DT,C$1,FALSE),IF($A$119="Produits bruts d'origine minerale",VLOOKUP($A139,OUTIL!$DW:$EB,C$1,FALSE),IF($A$119="Produits finis de consommation",VLOOKUP($A139,OUTIL!$EE:$EJ,C$1,FALSE),IF($A$119="Produits finis d'equipement agricole",VLOOKUP($A139,OUTIL!$EM:$ER,C$1,FALSE),IF($A$119="Produits finis d'equipement industriel",VLOOKUP($A139,OUTIL!$EU:$EZ,C$1,FALSE),"Ahmadovitch")))))))))/1000,0)</f>
        <v>10854</v>
      </c>
      <c r="D139" s="5">
        <f>ROUND(IF($A$119="Alimentation, boissons et tabacs",VLOOKUP($A139,OUTIL!$CH:$CM,D$1,FALSE),IF($A$119="Demi produits",VLOOKUP($A139,OUTIL!$CQ:$CV,D$1,FALSE),IF($A$119="Energie  et  lubrifiants",VLOOKUP($A139,OUTIL!$CY:$DD,D$1,FALSE),IF($A$119="Or industriel",VLOOKUP($A139,OUTIL!$DG:$DL,D$1,FALSE),IF($A$119="Produits bruts d'origine animale et vegetale",VLOOKUP($A139,OUTIL!$DO:$DT,D$1,FALSE),IF($A$119="Produits bruts d'origine minerale",VLOOKUP($A139,OUTIL!$DW:$EB,D$1,FALSE),IF($A$119="Produits finis de consommation",VLOOKUP($A139,OUTIL!$EE:$EJ,D$1,FALSE),IF($A$119="Produits finis d'equipement agricole",VLOOKUP($A139,OUTIL!$EM:$ER,D$1,FALSE),IF($A$119="Produits finis d'equipement industriel",VLOOKUP($A139,OUTIL!$EU:$EZ,D$1,FALSE),"Ahmadovitch")))))))))/1000,0)</f>
        <v>956795</v>
      </c>
      <c r="E139" s="5">
        <f>ROUND(IF($A$119="Alimentation, boissons et tabacs",VLOOKUP($A139,OUTIL!$CH:$CM,E$1,FALSE),IF($A$119="Demi produits",VLOOKUP($A139,OUTIL!$CQ:$CV,E$1,FALSE),IF($A$119="Energie  et  lubrifiants",VLOOKUP($A139,OUTIL!$CY:$DD,E$1,FALSE),IF($A$119="Or industriel",VLOOKUP($A139,OUTIL!$DG:$DL,E$1,FALSE),IF($A$119="Produits bruts d'origine animale et vegetale",VLOOKUP($A139,OUTIL!$DO:$DT,E$1,FALSE),IF($A$119="Produits bruts d'origine minerale",VLOOKUP($A139,OUTIL!$DW:$EB,E$1,FALSE),IF($A$119="Produits finis de consommation",VLOOKUP($A139,OUTIL!$EE:$EJ,E$1,FALSE),IF($A$119="Produits finis d'equipement agricole",VLOOKUP($A139,OUTIL!$EM:$ER,E$1,FALSE),IF($A$119="Produits finis d'equipement industriel",VLOOKUP($A139,OUTIL!$EU:$EZ,E$1,FALSE),"Ahmadovitch")))))))))/1000,0)</f>
        <v>11706</v>
      </c>
      <c r="F139" s="5">
        <f>ROUND(IF($A$119="Alimentation, boissons et tabacs",VLOOKUP($A139,OUTIL!$CH:$CM,F$1,FALSE),IF($A$119="Demi produits",VLOOKUP($A139,OUTIL!$CQ:$CV,F$1,FALSE),IF($A$119="Energie  et  lubrifiants",VLOOKUP($A139,OUTIL!$CY:$DD,F$1,FALSE),IF($A$119="Or industriel",VLOOKUP($A139,OUTIL!$DG:$DL,F$1,FALSE),IF($A$119="Produits bruts d'origine animale et vegetale",VLOOKUP($A139,OUTIL!$DO:$DT,F$1,FALSE),IF($A$119="Produits bruts d'origine minerale",VLOOKUP($A139,OUTIL!$DW:$EB,F$1,FALSE),IF($A$119="Produits finis de consommation",VLOOKUP($A139,OUTIL!$EE:$EJ,F$1,FALSE),IF($A$119="Produits finis d'equipement agricole",VLOOKUP($A139,OUTIL!$EM:$ER,F$1,FALSE),IF($A$119="Produits finis d'equipement industriel",VLOOKUP($A139,OUTIL!$EU:$EZ,F$1,FALSE),"Ahmadovitch")))))))))/1000,0)</f>
        <v>1022033</v>
      </c>
    </row>
    <row r="140" spans="1:7" ht="16.5" x14ac:dyDescent="0.3">
      <c r="A140">
        <v>21</v>
      </c>
      <c r="B140" s="5" t="str">
        <f>IF($A$119="Alimentation, boissons et tabacs",VLOOKUP(VLOOKUP($A140,OUTIL!$CH:$CM,B$1,FALSE),REF!$K:$L,2,FALSE),IF($A$119="Demi produits",VLOOKUP(VLOOKUP($A140,OUTIL!$CQ:$CV,B$1,FALSE),REF!$N:$O,2,FALSE),IF($A$119="Energie  et  lubrifiants",VLOOKUP(VLOOKUP($A140,OUTIL!$CY:$DD,B$1,FALSE),REF!$Z:$AA,2,FALSE),IF($A$119="Or industriel",VLOOKUP(VLOOKUP($A140,OUTIL!$DG:$DL,B$1,FALSE),REF!$AC:$AD,2,FALSE),IF($A$119="Produits bruts d'origine animale et vegetale",VLOOKUP(VLOOKUP($A140,OUTIL!$DO:$DT,B$1,FALSE),REF!$Q:$R,2,FALSE),IF($A$119="Produits bruts d'origine minerale",VLOOKUP(VLOOKUP($A140,OUTIL!$DW:$EB,B$1,FALSE),REF!$AF:$AG,2,FALSE),IF($A$119="Produits finis de consommation",VLOOKUP(VLOOKUP($A140,OUTIL!$EE:$EJ,B$1,FALSE),REF!$T:$U,2,FALSE),IF($A$119="Produits finis d'equipement agricole",VLOOKUP(VLOOKUP($A140,OUTIL!$EM:$ER,B$1,FALSE),REF!$AI:$AJ,2,FALSE),IF($A$119="Produits finis d'equipement industriel",VLOOKUP(VLOOKUP($A140,OUTIL!$EU:$EZ,B$1,FALSE),REF!$W:$X,2,FALSE),"Ahmadovitch")))))))))</f>
        <v>Machines et matériel de génie civil et de construction</v>
      </c>
      <c r="C140" s="5">
        <f>ROUND(IF($A$119="Alimentation, boissons et tabacs",VLOOKUP($A140,OUTIL!$CH:$CM,C$1,FALSE),IF($A$119="Demi produits",VLOOKUP($A140,OUTIL!$CQ:$CV,C$1,FALSE),IF($A$119="Energie  et  lubrifiants",VLOOKUP($A140,OUTIL!$CY:$DD,C$1,FALSE),IF($A$119="Or industriel",VLOOKUP($A140,OUTIL!$DG:$DL,C$1,FALSE),IF($A$119="Produits bruts d'origine animale et vegetale",VLOOKUP($A140,OUTIL!$DO:$DT,C$1,FALSE),IF($A$119="Produits bruts d'origine minerale",VLOOKUP($A140,OUTIL!$DW:$EB,C$1,FALSE),IF($A$119="Produits finis de consommation",VLOOKUP($A140,OUTIL!$EE:$EJ,C$1,FALSE),IF($A$119="Produits finis d'equipement agricole",VLOOKUP($A140,OUTIL!$EM:$ER,C$1,FALSE),IF($A$119="Produits finis d'equipement industriel",VLOOKUP($A140,OUTIL!$EU:$EZ,C$1,FALSE),"Ahmadovitch")))))))))/1000,0)</f>
        <v>30070</v>
      </c>
      <c r="D140" s="5">
        <f>ROUND(IF($A$119="Alimentation, boissons et tabacs",VLOOKUP($A140,OUTIL!$CH:$CM,D$1,FALSE),IF($A$119="Demi produits",VLOOKUP($A140,OUTIL!$CQ:$CV,D$1,FALSE),IF($A$119="Energie  et  lubrifiants",VLOOKUP($A140,OUTIL!$CY:$DD,D$1,FALSE),IF($A$119="Or industriel",VLOOKUP($A140,OUTIL!$DG:$DL,D$1,FALSE),IF($A$119="Produits bruts d'origine animale et vegetale",VLOOKUP($A140,OUTIL!$DO:$DT,D$1,FALSE),IF($A$119="Produits bruts d'origine minerale",VLOOKUP($A140,OUTIL!$DW:$EB,D$1,FALSE),IF($A$119="Produits finis de consommation",VLOOKUP($A140,OUTIL!$EE:$EJ,D$1,FALSE),IF($A$119="Produits finis d'equipement agricole",VLOOKUP($A140,OUTIL!$EM:$ER,D$1,FALSE),IF($A$119="Produits finis d'equipement industriel",VLOOKUP($A140,OUTIL!$EU:$EZ,D$1,FALSE),"Ahmadovitch")))))))))/1000,0)</f>
        <v>933501</v>
      </c>
      <c r="E140" s="5">
        <f>ROUND(IF($A$119="Alimentation, boissons et tabacs",VLOOKUP($A140,OUTIL!$CH:$CM,E$1,FALSE),IF($A$119="Demi produits",VLOOKUP($A140,OUTIL!$CQ:$CV,E$1,FALSE),IF($A$119="Energie  et  lubrifiants",VLOOKUP($A140,OUTIL!$CY:$DD,E$1,FALSE),IF($A$119="Or industriel",VLOOKUP($A140,OUTIL!$DG:$DL,E$1,FALSE),IF($A$119="Produits bruts d'origine animale et vegetale",VLOOKUP($A140,OUTIL!$DO:$DT,E$1,FALSE),IF($A$119="Produits bruts d'origine minerale",VLOOKUP($A140,OUTIL!$DW:$EB,E$1,FALSE),IF($A$119="Produits finis de consommation",VLOOKUP($A140,OUTIL!$EE:$EJ,E$1,FALSE),IF($A$119="Produits finis d'equipement agricole",VLOOKUP($A140,OUTIL!$EM:$ER,E$1,FALSE),IF($A$119="Produits finis d'equipement industriel",VLOOKUP($A140,OUTIL!$EU:$EZ,E$1,FALSE),"Ahmadovitch")))))))))/1000,0)</f>
        <v>31252</v>
      </c>
      <c r="F140" s="5">
        <f>ROUND(IF($A$119="Alimentation, boissons et tabacs",VLOOKUP($A140,OUTIL!$CH:$CM,F$1,FALSE),IF($A$119="Demi produits",VLOOKUP($A140,OUTIL!$CQ:$CV,F$1,FALSE),IF($A$119="Energie  et  lubrifiants",VLOOKUP($A140,OUTIL!$CY:$DD,F$1,FALSE),IF($A$119="Or industriel",VLOOKUP($A140,OUTIL!$DG:$DL,F$1,FALSE),IF($A$119="Produits bruts d'origine animale et vegetale",VLOOKUP($A140,OUTIL!$DO:$DT,F$1,FALSE),IF($A$119="Produits bruts d'origine minerale",VLOOKUP($A140,OUTIL!$DW:$EB,F$1,FALSE),IF($A$119="Produits finis de consommation",VLOOKUP($A140,OUTIL!$EE:$EJ,F$1,FALSE),IF($A$119="Produits finis d'equipement agricole",VLOOKUP($A140,OUTIL!$EM:$ER,F$1,FALSE),IF($A$119="Produits finis d'equipement industriel",VLOOKUP($A140,OUTIL!$EU:$EZ,F$1,FALSE),"Ahmadovitch")))))))))/1000,0)</f>
        <v>1058228</v>
      </c>
    </row>
    <row r="141" spans="1:7" ht="16.5" x14ac:dyDescent="0.3">
      <c r="A141">
        <v>22</v>
      </c>
      <c r="B141" s="5" t="str">
        <f>IF($A$119="Alimentation, boissons et tabacs",VLOOKUP(VLOOKUP($A141,OUTIL!$CH:$CM,B$1,FALSE),REF!$K:$L,2,FALSE),IF($A$119="Demi produits",VLOOKUP(VLOOKUP($A141,OUTIL!$CQ:$CV,B$1,FALSE),REF!$N:$O,2,FALSE),IF($A$119="Energie  et  lubrifiants",VLOOKUP(VLOOKUP($A141,OUTIL!$CY:$DD,B$1,FALSE),REF!$Z:$AA,2,FALSE),IF($A$119="Or industriel",VLOOKUP(VLOOKUP($A141,OUTIL!$DG:$DL,B$1,FALSE),REF!$AC:$AD,2,FALSE),IF($A$119="Produits bruts d'origine animale et vegetale",VLOOKUP(VLOOKUP($A141,OUTIL!$DO:$DT,B$1,FALSE),REF!$Q:$R,2,FALSE),IF($A$119="Produits bruts d'origine minerale",VLOOKUP(VLOOKUP($A141,OUTIL!$DW:$EB,B$1,FALSE),REF!$AF:$AG,2,FALSE),IF($A$119="Produits finis de consommation",VLOOKUP(VLOOKUP($A141,OUTIL!$EE:$EJ,B$1,FALSE),REF!$T:$U,2,FALSE),IF($A$119="Produits finis d'equipement agricole",VLOOKUP(VLOOKUP($A141,OUTIL!$EM:$ER,B$1,FALSE),REF!$AI:$AJ,2,FALSE),IF($A$119="Produits finis d'equipement industriel",VLOOKUP(VLOOKUP($A141,OUTIL!$EU:$EZ,B$1,FALSE),REF!$W:$X,2,FALSE),"Ahmadovitch")))))))))</f>
        <v>Appareils et dispositifs, même chauffés électriquement</v>
      </c>
      <c r="C141" s="5">
        <f>ROUND(IF($A$119="Alimentation, boissons et tabacs",VLOOKUP($A141,OUTIL!$CH:$CM,C$1,FALSE),IF($A$119="Demi produits",VLOOKUP($A141,OUTIL!$CQ:$CV,C$1,FALSE),IF($A$119="Energie  et  lubrifiants",VLOOKUP($A141,OUTIL!$CY:$DD,C$1,FALSE),IF($A$119="Or industriel",VLOOKUP($A141,OUTIL!$DG:$DL,C$1,FALSE),IF($A$119="Produits bruts d'origine animale et vegetale",VLOOKUP($A141,OUTIL!$DO:$DT,C$1,FALSE),IF($A$119="Produits bruts d'origine minerale",VLOOKUP($A141,OUTIL!$DW:$EB,C$1,FALSE),IF($A$119="Produits finis de consommation",VLOOKUP($A141,OUTIL!$EE:$EJ,C$1,FALSE),IF($A$119="Produits finis d'equipement agricole",VLOOKUP($A141,OUTIL!$EM:$ER,C$1,FALSE),IF($A$119="Produits finis d'equipement industriel",VLOOKUP($A141,OUTIL!$EU:$EZ,C$1,FALSE),"Ahmadovitch")))))))))/1000,0)</f>
        <v>4909</v>
      </c>
      <c r="D141" s="5">
        <f>ROUND(IF($A$119="Alimentation, boissons et tabacs",VLOOKUP($A141,OUTIL!$CH:$CM,D$1,FALSE),IF($A$119="Demi produits",VLOOKUP($A141,OUTIL!$CQ:$CV,D$1,FALSE),IF($A$119="Energie  et  lubrifiants",VLOOKUP($A141,OUTIL!$CY:$DD,D$1,FALSE),IF($A$119="Or industriel",VLOOKUP($A141,OUTIL!$DG:$DL,D$1,FALSE),IF($A$119="Produits bruts d'origine animale et vegetale",VLOOKUP($A141,OUTIL!$DO:$DT,D$1,FALSE),IF($A$119="Produits bruts d'origine minerale",VLOOKUP($A141,OUTIL!$DW:$EB,D$1,FALSE),IF($A$119="Produits finis de consommation",VLOOKUP($A141,OUTIL!$EE:$EJ,D$1,FALSE),IF($A$119="Produits finis d'equipement agricole",VLOOKUP($A141,OUTIL!$EM:$ER,D$1,FALSE),IF($A$119="Produits finis d'equipement industriel",VLOOKUP($A141,OUTIL!$EU:$EZ,D$1,FALSE),"Ahmadovitch")))))))))/1000,0)</f>
        <v>833511</v>
      </c>
      <c r="E141" s="5">
        <f>ROUND(IF($A$119="Alimentation, boissons et tabacs",VLOOKUP($A141,OUTIL!$CH:$CM,E$1,FALSE),IF($A$119="Demi produits",VLOOKUP($A141,OUTIL!$CQ:$CV,E$1,FALSE),IF($A$119="Energie  et  lubrifiants",VLOOKUP($A141,OUTIL!$CY:$DD,E$1,FALSE),IF($A$119="Or industriel",VLOOKUP($A141,OUTIL!$DG:$DL,E$1,FALSE),IF($A$119="Produits bruts d'origine animale et vegetale",VLOOKUP($A141,OUTIL!$DO:$DT,E$1,FALSE),IF($A$119="Produits bruts d'origine minerale",VLOOKUP($A141,OUTIL!$DW:$EB,E$1,FALSE),IF($A$119="Produits finis de consommation",VLOOKUP($A141,OUTIL!$EE:$EJ,E$1,FALSE),IF($A$119="Produits finis d'equipement agricole",VLOOKUP($A141,OUTIL!$EM:$ER,E$1,FALSE),IF($A$119="Produits finis d'equipement industriel",VLOOKUP($A141,OUTIL!$EU:$EZ,E$1,FALSE),"Ahmadovitch")))))))))/1000,0)</f>
        <v>2049</v>
      </c>
      <c r="F141" s="5">
        <f>ROUND(IF($A$119="Alimentation, boissons et tabacs",VLOOKUP($A141,OUTIL!$CH:$CM,F$1,FALSE),IF($A$119="Demi produits",VLOOKUP($A141,OUTIL!$CQ:$CV,F$1,FALSE),IF($A$119="Energie  et  lubrifiants",VLOOKUP($A141,OUTIL!$CY:$DD,F$1,FALSE),IF($A$119="Or industriel",VLOOKUP($A141,OUTIL!$DG:$DL,F$1,FALSE),IF($A$119="Produits bruts d'origine animale et vegetale",VLOOKUP($A141,OUTIL!$DO:$DT,F$1,FALSE),IF($A$119="Produits bruts d'origine minerale",VLOOKUP($A141,OUTIL!$DW:$EB,F$1,FALSE),IF($A$119="Produits finis de consommation",VLOOKUP($A141,OUTIL!$EE:$EJ,F$1,FALSE),IF($A$119="Produits finis d'equipement agricole",VLOOKUP($A141,OUTIL!$EM:$ER,F$1,FALSE),IF($A$119="Produits finis d'equipement industriel",VLOOKUP($A141,OUTIL!$EU:$EZ,F$1,FALSE),"Ahmadovitch")))))))))/1000,0)</f>
        <v>403005</v>
      </c>
    </row>
    <row r="142" spans="1:7" ht="16.5" x14ac:dyDescent="0.3">
      <c r="A142">
        <v>23</v>
      </c>
      <c r="B142" s="5" t="str">
        <f>IF($A$119="Alimentation, boissons et tabacs",VLOOKUP(VLOOKUP($A142,OUTIL!$CH:$CM,B$1,FALSE),REF!$K:$L,2,FALSE),IF($A$119="Demi produits",VLOOKUP(VLOOKUP($A142,OUTIL!$CQ:$CV,B$1,FALSE),REF!$N:$O,2,FALSE),IF($A$119="Energie  et  lubrifiants",VLOOKUP(VLOOKUP($A142,OUTIL!$CY:$DD,B$1,FALSE),REF!$Z:$AA,2,FALSE),IF($A$119="Or industriel",VLOOKUP(VLOOKUP($A142,OUTIL!$DG:$DL,B$1,FALSE),REF!$AC:$AD,2,FALSE),IF($A$119="Produits bruts d'origine animale et vegetale",VLOOKUP(VLOOKUP($A142,OUTIL!$DO:$DT,B$1,FALSE),REF!$Q:$R,2,FALSE),IF($A$119="Produits bruts d'origine minerale",VLOOKUP(VLOOKUP($A142,OUTIL!$DW:$EB,B$1,FALSE),REF!$AF:$AG,2,FALSE),IF($A$119="Produits finis de consommation",VLOOKUP(VLOOKUP($A142,OUTIL!$EE:$EJ,B$1,FALSE),REF!$T:$U,2,FALSE),IF($A$119="Produits finis d'equipement agricole",VLOOKUP(VLOOKUP($A142,OUTIL!$EM:$ER,B$1,FALSE),REF!$AI:$AJ,2,FALSE),IF($A$119="Produits finis d'equipement industriel",VLOOKUP(VLOOKUP($A142,OUTIL!$EU:$EZ,B$1,FALSE),REF!$W:$X,2,FALSE),"Ahmadovitch")))))))))</f>
        <v>Moteurs et machines génératrices, électriques,</v>
      </c>
      <c r="C142" s="5">
        <f>ROUND(IF($A$119="Alimentation, boissons et tabacs",VLOOKUP($A142,OUTIL!$CH:$CM,C$1,FALSE),IF($A$119="Demi produits",VLOOKUP($A142,OUTIL!$CQ:$CV,C$1,FALSE),IF($A$119="Energie  et  lubrifiants",VLOOKUP($A142,OUTIL!$CY:$DD,C$1,FALSE),IF($A$119="Or industriel",VLOOKUP($A142,OUTIL!$DG:$DL,C$1,FALSE),IF($A$119="Produits bruts d'origine animale et vegetale",VLOOKUP($A142,OUTIL!$DO:$DT,C$1,FALSE),IF($A$119="Produits bruts d'origine minerale",VLOOKUP($A142,OUTIL!$DW:$EB,C$1,FALSE),IF($A$119="Produits finis de consommation",VLOOKUP($A142,OUTIL!$EE:$EJ,C$1,FALSE),IF($A$119="Produits finis d'equipement agricole",VLOOKUP($A142,OUTIL!$EM:$ER,C$1,FALSE),IF($A$119="Produits finis d'equipement industriel",VLOOKUP($A142,OUTIL!$EU:$EZ,C$1,FALSE),"Ahmadovitch")))))))))/1000,0)</f>
        <v>8895</v>
      </c>
      <c r="D142" s="5">
        <f>ROUND(IF($A$119="Alimentation, boissons et tabacs",VLOOKUP($A142,OUTIL!$CH:$CM,D$1,FALSE),IF($A$119="Demi produits",VLOOKUP($A142,OUTIL!$CQ:$CV,D$1,FALSE),IF($A$119="Energie  et  lubrifiants",VLOOKUP($A142,OUTIL!$CY:$DD,D$1,FALSE),IF($A$119="Or industriel",VLOOKUP($A142,OUTIL!$DG:$DL,D$1,FALSE),IF($A$119="Produits bruts d'origine animale et vegetale",VLOOKUP($A142,OUTIL!$DO:$DT,D$1,FALSE),IF($A$119="Produits bruts d'origine minerale",VLOOKUP($A142,OUTIL!$DW:$EB,D$1,FALSE),IF($A$119="Produits finis de consommation",VLOOKUP($A142,OUTIL!$EE:$EJ,D$1,FALSE),IF($A$119="Produits finis d'equipement agricole",VLOOKUP($A142,OUTIL!$EM:$ER,D$1,FALSE),IF($A$119="Produits finis d'equipement industriel",VLOOKUP($A142,OUTIL!$EU:$EZ,D$1,FALSE),"Ahmadovitch")))))))))/1000,0)</f>
        <v>827299</v>
      </c>
      <c r="E142" s="5">
        <f>ROUND(IF($A$119="Alimentation, boissons et tabacs",VLOOKUP($A142,OUTIL!$CH:$CM,E$1,FALSE),IF($A$119="Demi produits",VLOOKUP($A142,OUTIL!$CQ:$CV,E$1,FALSE),IF($A$119="Energie  et  lubrifiants",VLOOKUP($A142,OUTIL!$CY:$DD,E$1,FALSE),IF($A$119="Or industriel",VLOOKUP($A142,OUTIL!$DG:$DL,E$1,FALSE),IF($A$119="Produits bruts d'origine animale et vegetale",VLOOKUP($A142,OUTIL!$DO:$DT,E$1,FALSE),IF($A$119="Produits bruts d'origine minerale",VLOOKUP($A142,OUTIL!$DW:$EB,E$1,FALSE),IF($A$119="Produits finis de consommation",VLOOKUP($A142,OUTIL!$EE:$EJ,E$1,FALSE),IF($A$119="Produits finis d'equipement agricole",VLOOKUP($A142,OUTIL!$EM:$ER,E$1,FALSE),IF($A$119="Produits finis d'equipement industriel",VLOOKUP($A142,OUTIL!$EU:$EZ,E$1,FALSE),"Ahmadovitch")))))))))/1000,0)</f>
        <v>8018</v>
      </c>
      <c r="F142" s="5">
        <f>ROUND(IF($A$119="Alimentation, boissons et tabacs",VLOOKUP($A142,OUTIL!$CH:$CM,F$1,FALSE),IF($A$119="Demi produits",VLOOKUP($A142,OUTIL!$CQ:$CV,F$1,FALSE),IF($A$119="Energie  et  lubrifiants",VLOOKUP($A142,OUTIL!$CY:$DD,F$1,FALSE),IF($A$119="Or industriel",VLOOKUP($A142,OUTIL!$DG:$DL,F$1,FALSE),IF($A$119="Produits bruts d'origine animale et vegetale",VLOOKUP($A142,OUTIL!$DO:$DT,F$1,FALSE),IF($A$119="Produits bruts d'origine minerale",VLOOKUP($A142,OUTIL!$DW:$EB,F$1,FALSE),IF($A$119="Produits finis de consommation",VLOOKUP($A142,OUTIL!$EE:$EJ,F$1,FALSE),IF($A$119="Produits finis d'equipement agricole",VLOOKUP($A142,OUTIL!$EM:$ER,F$1,FALSE),IF($A$119="Produits finis d'equipement industriel",VLOOKUP($A142,OUTIL!$EU:$EZ,F$1,FALSE),"Ahmadovitch")))))))))/1000,0)</f>
        <v>684700</v>
      </c>
    </row>
    <row r="143" spans="1:7" ht="16.5" x14ac:dyDescent="0.3">
      <c r="A143">
        <v>24</v>
      </c>
      <c r="B143" s="5" t="str">
        <f>IF($A$119="Alimentation, boissons et tabacs",VLOOKUP(VLOOKUP($A143,OUTIL!$CH:$CM,B$1,FALSE),REF!$K:$L,2,FALSE),IF($A$119="Demi produits",VLOOKUP(VLOOKUP($A143,OUTIL!$CQ:$CV,B$1,FALSE),REF!$N:$O,2,FALSE),IF($A$119="Energie  et  lubrifiants",VLOOKUP(VLOOKUP($A143,OUTIL!$CY:$DD,B$1,FALSE),REF!$Z:$AA,2,FALSE),IF($A$119="Or industriel",VLOOKUP(VLOOKUP($A143,OUTIL!$DG:$DL,B$1,FALSE),REF!$AC:$AD,2,FALSE),IF($A$119="Produits bruts d'origine animale et vegetale",VLOOKUP(VLOOKUP($A143,OUTIL!$DO:$DT,B$1,FALSE),REF!$Q:$R,2,FALSE),IF($A$119="Produits bruts d'origine minerale",VLOOKUP(VLOOKUP($A143,OUTIL!$DW:$EB,B$1,FALSE),REF!$AF:$AG,2,FALSE),IF($A$119="Produits finis de consommation",VLOOKUP(VLOOKUP($A143,OUTIL!$EE:$EJ,B$1,FALSE),REF!$T:$U,2,FALSE),IF($A$119="Produits finis d'equipement agricole",VLOOKUP(VLOOKUP($A143,OUTIL!$EM:$ER,B$1,FALSE),REF!$AI:$AJ,2,FALSE),IF($A$119="Produits finis d'equipement industriel",VLOOKUP(VLOOKUP($A143,OUTIL!$EU:$EZ,B$1,FALSE),REF!$W:$X,2,FALSE),"Ahmadovitch")))))))))</f>
        <v>Transformatreurs et convertisseurs électriques</v>
      </c>
      <c r="C143" s="5">
        <f>ROUND(IF($A$119="Alimentation, boissons et tabacs",VLOOKUP($A143,OUTIL!$CH:$CM,C$1,FALSE),IF($A$119="Demi produits",VLOOKUP($A143,OUTIL!$CQ:$CV,C$1,FALSE),IF($A$119="Energie  et  lubrifiants",VLOOKUP($A143,OUTIL!$CY:$DD,C$1,FALSE),IF($A$119="Or industriel",VLOOKUP($A143,OUTIL!$DG:$DL,C$1,FALSE),IF($A$119="Produits bruts d'origine animale et vegetale",VLOOKUP($A143,OUTIL!$DO:$DT,C$1,FALSE),IF($A$119="Produits bruts d'origine minerale",VLOOKUP($A143,OUTIL!$DW:$EB,C$1,FALSE),IF($A$119="Produits finis de consommation",VLOOKUP($A143,OUTIL!$EE:$EJ,C$1,FALSE),IF($A$119="Produits finis d'equipement agricole",VLOOKUP($A143,OUTIL!$EM:$ER,C$1,FALSE),IF($A$119="Produits finis d'equipement industriel",VLOOKUP($A143,OUTIL!$EU:$EZ,C$1,FALSE),"Ahmadovitch")))))))))/1000,0)</f>
        <v>6376</v>
      </c>
      <c r="D143" s="5">
        <f>ROUND(IF($A$119="Alimentation, boissons et tabacs",VLOOKUP($A143,OUTIL!$CH:$CM,D$1,FALSE),IF($A$119="Demi produits",VLOOKUP($A143,OUTIL!$CQ:$CV,D$1,FALSE),IF($A$119="Energie  et  lubrifiants",VLOOKUP($A143,OUTIL!$CY:$DD,D$1,FALSE),IF($A$119="Or industriel",VLOOKUP($A143,OUTIL!$DG:$DL,D$1,FALSE),IF($A$119="Produits bruts d'origine animale et vegetale",VLOOKUP($A143,OUTIL!$DO:$DT,D$1,FALSE),IF($A$119="Produits bruts d'origine minerale",VLOOKUP($A143,OUTIL!$DW:$EB,D$1,FALSE),IF($A$119="Produits finis de consommation",VLOOKUP($A143,OUTIL!$EE:$EJ,D$1,FALSE),IF($A$119="Produits finis d'equipement agricole",VLOOKUP($A143,OUTIL!$EM:$ER,D$1,FALSE),IF($A$119="Produits finis d'equipement industriel",VLOOKUP($A143,OUTIL!$EU:$EZ,D$1,FALSE),"Ahmadovitch")))))))))/1000,0)</f>
        <v>799008</v>
      </c>
      <c r="E143" s="5">
        <f>ROUND(IF($A$119="Alimentation, boissons et tabacs",VLOOKUP($A143,OUTIL!$CH:$CM,E$1,FALSE),IF($A$119="Demi produits",VLOOKUP($A143,OUTIL!$CQ:$CV,E$1,FALSE),IF($A$119="Energie  et  lubrifiants",VLOOKUP($A143,OUTIL!$CY:$DD,E$1,FALSE),IF($A$119="Or industriel",VLOOKUP($A143,OUTIL!$DG:$DL,E$1,FALSE),IF($A$119="Produits bruts d'origine animale et vegetale",VLOOKUP($A143,OUTIL!$DO:$DT,E$1,FALSE),IF($A$119="Produits bruts d'origine minerale",VLOOKUP($A143,OUTIL!$DW:$EB,E$1,FALSE),IF($A$119="Produits finis de consommation",VLOOKUP($A143,OUTIL!$EE:$EJ,E$1,FALSE),IF($A$119="Produits finis d'equipement agricole",VLOOKUP($A143,OUTIL!$EM:$ER,E$1,FALSE),IF($A$119="Produits finis d'equipement industriel",VLOOKUP($A143,OUTIL!$EU:$EZ,E$1,FALSE),"Ahmadovitch")))))))))/1000,0)</f>
        <v>2776</v>
      </c>
      <c r="F143" s="5">
        <f>ROUND(IF($A$119="Alimentation, boissons et tabacs",VLOOKUP($A143,OUTIL!$CH:$CM,F$1,FALSE),IF($A$119="Demi produits",VLOOKUP($A143,OUTIL!$CQ:$CV,F$1,FALSE),IF($A$119="Energie  et  lubrifiants",VLOOKUP($A143,OUTIL!$CY:$DD,F$1,FALSE),IF($A$119="Or industriel",VLOOKUP($A143,OUTIL!$DG:$DL,F$1,FALSE),IF($A$119="Produits bruts d'origine animale et vegetale",VLOOKUP($A143,OUTIL!$DO:$DT,F$1,FALSE),IF($A$119="Produits bruts d'origine minerale",VLOOKUP($A143,OUTIL!$DW:$EB,F$1,FALSE),IF($A$119="Produits finis de consommation",VLOOKUP($A143,OUTIL!$EE:$EJ,F$1,FALSE),IF($A$119="Produits finis d'equipement agricole",VLOOKUP($A143,OUTIL!$EM:$ER,F$1,FALSE),IF($A$119="Produits finis d'equipement industriel",VLOOKUP($A143,OUTIL!$EU:$EZ,F$1,FALSE),"Ahmadovitch")))))))))/1000,0)</f>
        <v>553918</v>
      </c>
    </row>
    <row r="144" spans="1:7" ht="16.5" x14ac:dyDescent="0.3">
      <c r="A144">
        <v>25</v>
      </c>
      <c r="B144" s="5" t="str">
        <f>IF($A$119="Alimentation, boissons et tabacs",VLOOKUP(VLOOKUP($A144,OUTIL!$CH:$CM,B$1,FALSE),REF!$K:$L,2,FALSE),IF($A$119="Demi produits",VLOOKUP(VLOOKUP($A144,OUTIL!$CQ:$CV,B$1,FALSE),REF!$N:$O,2,FALSE),IF($A$119="Energie  et  lubrifiants",VLOOKUP(VLOOKUP($A144,OUTIL!$CY:$DD,B$1,FALSE),REF!$Z:$AA,2,FALSE),IF($A$119="Or industriel",VLOOKUP(VLOOKUP($A144,OUTIL!$DG:$DL,B$1,FALSE),REF!$AC:$AD,2,FALSE),IF($A$119="Produits bruts d'origine animale et vegetale",VLOOKUP(VLOOKUP($A144,OUTIL!$DO:$DT,B$1,FALSE),REF!$Q:$R,2,FALSE),IF($A$119="Produits bruts d'origine minerale",VLOOKUP(VLOOKUP($A144,OUTIL!$DW:$EB,B$1,FALSE),REF!$AF:$AG,2,FALSE),IF($A$119="Produits finis de consommation",VLOOKUP(VLOOKUP($A144,OUTIL!$EE:$EJ,B$1,FALSE),REF!$T:$U,2,FALSE),IF($A$119="Produits finis d'equipement agricole",VLOOKUP(VLOOKUP($A144,OUTIL!$EM:$ER,B$1,FALSE),REF!$AI:$AJ,2,FALSE),IF($A$119="Produits finis d'equipement industriel",VLOOKUP(VLOOKUP($A144,OUTIL!$EU:$EZ,B$1,FALSE),REF!$W:$X,2,FALSE),"Ahmadovitch")))))))))</f>
        <v>Piles, batteries de piles et acumulateurs électriques</v>
      </c>
      <c r="C144" s="5">
        <f>ROUND(IF($A$119="Alimentation, boissons et tabacs",VLOOKUP($A144,OUTIL!$CH:$CM,C$1,FALSE),IF($A$119="Demi produits",VLOOKUP($A144,OUTIL!$CQ:$CV,C$1,FALSE),IF($A$119="Energie  et  lubrifiants",VLOOKUP($A144,OUTIL!$CY:$DD,C$1,FALSE),IF($A$119="Or industriel",VLOOKUP($A144,OUTIL!$DG:$DL,C$1,FALSE),IF($A$119="Produits bruts d'origine animale et vegetale",VLOOKUP($A144,OUTIL!$DO:$DT,C$1,FALSE),IF($A$119="Produits bruts d'origine minerale",VLOOKUP($A144,OUTIL!$DW:$EB,C$1,FALSE),IF($A$119="Produits finis de consommation",VLOOKUP($A144,OUTIL!$EE:$EJ,C$1,FALSE),IF($A$119="Produits finis d'equipement agricole",VLOOKUP($A144,OUTIL!$EM:$ER,C$1,FALSE),IF($A$119="Produits finis d'equipement industriel",VLOOKUP($A144,OUTIL!$EU:$EZ,C$1,FALSE),"Ahmadovitch")))))))))/1000,0)</f>
        <v>9477</v>
      </c>
      <c r="D144" s="5">
        <f>ROUND(IF($A$119="Alimentation, boissons et tabacs",VLOOKUP($A144,OUTIL!$CH:$CM,D$1,FALSE),IF($A$119="Demi produits",VLOOKUP($A144,OUTIL!$CQ:$CV,D$1,FALSE),IF($A$119="Energie  et  lubrifiants",VLOOKUP($A144,OUTIL!$CY:$DD,D$1,FALSE),IF($A$119="Or industriel",VLOOKUP($A144,OUTIL!$DG:$DL,D$1,FALSE),IF($A$119="Produits bruts d'origine animale et vegetale",VLOOKUP($A144,OUTIL!$DO:$DT,D$1,FALSE),IF($A$119="Produits bruts d'origine minerale",VLOOKUP($A144,OUTIL!$DW:$EB,D$1,FALSE),IF($A$119="Produits finis de consommation",VLOOKUP($A144,OUTIL!$EE:$EJ,D$1,FALSE),IF($A$119="Produits finis d'equipement agricole",VLOOKUP($A144,OUTIL!$EM:$ER,D$1,FALSE),IF($A$119="Produits finis d'equipement industriel",VLOOKUP($A144,OUTIL!$EU:$EZ,D$1,FALSE),"Ahmadovitch")))))))))/1000,0)</f>
        <v>676121</v>
      </c>
      <c r="E144" s="5">
        <f>ROUND(IF($A$119="Alimentation, boissons et tabacs",VLOOKUP($A144,OUTIL!$CH:$CM,E$1,FALSE),IF($A$119="Demi produits",VLOOKUP($A144,OUTIL!$CQ:$CV,E$1,FALSE),IF($A$119="Energie  et  lubrifiants",VLOOKUP($A144,OUTIL!$CY:$DD,E$1,FALSE),IF($A$119="Or industriel",VLOOKUP($A144,OUTIL!$DG:$DL,E$1,FALSE),IF($A$119="Produits bruts d'origine animale et vegetale",VLOOKUP($A144,OUTIL!$DO:$DT,E$1,FALSE),IF($A$119="Produits bruts d'origine minerale",VLOOKUP($A144,OUTIL!$DW:$EB,E$1,FALSE),IF($A$119="Produits finis de consommation",VLOOKUP($A144,OUTIL!$EE:$EJ,E$1,FALSE),IF($A$119="Produits finis d'equipement agricole",VLOOKUP($A144,OUTIL!$EM:$ER,E$1,FALSE),IF($A$119="Produits finis d'equipement industriel",VLOOKUP($A144,OUTIL!$EU:$EZ,E$1,FALSE),"Ahmadovitch")))))))))/1000,0)</f>
        <v>7503</v>
      </c>
      <c r="F144" s="5">
        <f>ROUND(IF($A$119="Alimentation, boissons et tabacs",VLOOKUP($A144,OUTIL!$CH:$CM,F$1,FALSE),IF($A$119="Demi produits",VLOOKUP($A144,OUTIL!$CQ:$CV,F$1,FALSE),IF($A$119="Energie  et  lubrifiants",VLOOKUP($A144,OUTIL!$CY:$DD,F$1,FALSE),IF($A$119="Or industriel",VLOOKUP($A144,OUTIL!$DG:$DL,F$1,FALSE),IF($A$119="Produits bruts d'origine animale et vegetale",VLOOKUP($A144,OUTIL!$DO:$DT,F$1,FALSE),IF($A$119="Produits bruts d'origine minerale",VLOOKUP($A144,OUTIL!$DW:$EB,F$1,FALSE),IF($A$119="Produits finis de consommation",VLOOKUP($A144,OUTIL!$EE:$EJ,F$1,FALSE),IF($A$119="Produits finis d'equipement agricole",VLOOKUP($A144,OUTIL!$EM:$ER,F$1,FALSE),IF($A$119="Produits finis d'equipement industriel",VLOOKUP($A144,OUTIL!$EU:$EZ,F$1,FALSE),"Ahmadovitch")))))))))/1000,0)</f>
        <v>526425</v>
      </c>
    </row>
    <row r="145" spans="1:6" ht="16.5" x14ac:dyDescent="0.3">
      <c r="A145">
        <v>26</v>
      </c>
      <c r="B145" s="5" t="str">
        <f>IF($A$119="Alimentation, boissons et tabacs",VLOOKUP(VLOOKUP($A145,OUTIL!$CH:$CM,B$1,FALSE),REF!$K:$L,2,FALSE),IF($A$119="Demi produits",VLOOKUP(VLOOKUP($A145,OUTIL!$CQ:$CV,B$1,FALSE),REF!$N:$O,2,FALSE),IF($A$119="Energie  et  lubrifiants",VLOOKUP(VLOOKUP($A145,OUTIL!$CY:$DD,B$1,FALSE),REF!$Z:$AA,2,FALSE),IF($A$119="Or industriel",VLOOKUP(VLOOKUP($A145,OUTIL!$DG:$DL,B$1,FALSE),REF!$AC:$AD,2,FALSE),IF($A$119="Produits bruts d'origine animale et vegetale",VLOOKUP(VLOOKUP($A145,OUTIL!$DO:$DT,B$1,FALSE),REF!$Q:$R,2,FALSE),IF($A$119="Produits bruts d'origine minerale",VLOOKUP(VLOOKUP($A145,OUTIL!$DW:$EB,B$1,FALSE),REF!$AF:$AG,2,FALSE),IF($A$119="Produits finis de consommation",VLOOKUP(VLOOKUP($A145,OUTIL!$EE:$EJ,B$1,FALSE),REF!$T:$U,2,FALSE),IF($A$119="Produits finis d'equipement agricole",VLOOKUP(VLOOKUP($A145,OUTIL!$EM:$ER,B$1,FALSE),REF!$AI:$AJ,2,FALSE),IF($A$119="Produits finis d'equipement industriel",VLOOKUP(VLOOKUP($A145,OUTIL!$EU:$EZ,B$1,FALSE),REF!$W:$X,2,FALSE),"Ahmadovitch")))))))))</f>
        <v>Appareils émetteurs; récepteurs; pour la radiotéléphonie, la radiotélégraphie</v>
      </c>
      <c r="C145" s="5">
        <f>ROUND(IF($A$119="Alimentation, boissons et tabacs",VLOOKUP($A145,OUTIL!$CH:$CM,C$1,FALSE),IF($A$119="Demi produits",VLOOKUP($A145,OUTIL!$CQ:$CV,C$1,FALSE),IF($A$119="Energie  et  lubrifiants",VLOOKUP($A145,OUTIL!$CY:$DD,C$1,FALSE),IF($A$119="Or industriel",VLOOKUP($A145,OUTIL!$DG:$DL,C$1,FALSE),IF($A$119="Produits bruts d'origine animale et vegetale",VLOOKUP($A145,OUTIL!$DO:$DT,C$1,FALSE),IF($A$119="Produits bruts d'origine minerale",VLOOKUP($A145,OUTIL!$DW:$EB,C$1,FALSE),IF($A$119="Produits finis de consommation",VLOOKUP($A145,OUTIL!$EE:$EJ,C$1,FALSE),IF($A$119="Produits finis d'equipement agricole",VLOOKUP($A145,OUTIL!$EM:$ER,C$1,FALSE),IF($A$119="Produits finis d'equipement industriel",VLOOKUP($A145,OUTIL!$EU:$EZ,C$1,FALSE),"Ahmadovitch")))))))))/1000,0)</f>
        <v>898</v>
      </c>
      <c r="D145" s="5">
        <f>ROUND(IF($A$119="Alimentation, boissons et tabacs",VLOOKUP($A145,OUTIL!$CH:$CM,D$1,FALSE),IF($A$119="Demi produits",VLOOKUP($A145,OUTIL!$CQ:$CV,D$1,FALSE),IF($A$119="Energie  et  lubrifiants",VLOOKUP($A145,OUTIL!$CY:$DD,D$1,FALSE),IF($A$119="Or industriel",VLOOKUP($A145,OUTIL!$DG:$DL,D$1,FALSE),IF($A$119="Produits bruts d'origine animale et vegetale",VLOOKUP($A145,OUTIL!$DO:$DT,D$1,FALSE),IF($A$119="Produits bruts d'origine minerale",VLOOKUP($A145,OUTIL!$DW:$EB,D$1,FALSE),IF($A$119="Produits finis de consommation",VLOOKUP($A145,OUTIL!$EE:$EJ,D$1,FALSE),IF($A$119="Produits finis d'equipement agricole",VLOOKUP($A145,OUTIL!$EM:$ER,D$1,FALSE),IF($A$119="Produits finis d'equipement industriel",VLOOKUP($A145,OUTIL!$EU:$EZ,D$1,FALSE),"Ahmadovitch")))))))))/1000,0)</f>
        <v>591946</v>
      </c>
      <c r="E145" s="5">
        <f>ROUND(IF($A$119="Alimentation, boissons et tabacs",VLOOKUP($A145,OUTIL!$CH:$CM,E$1,FALSE),IF($A$119="Demi produits",VLOOKUP($A145,OUTIL!$CQ:$CV,E$1,FALSE),IF($A$119="Energie  et  lubrifiants",VLOOKUP($A145,OUTIL!$CY:$DD,E$1,FALSE),IF($A$119="Or industriel",VLOOKUP($A145,OUTIL!$DG:$DL,E$1,FALSE),IF($A$119="Produits bruts d'origine animale et vegetale",VLOOKUP($A145,OUTIL!$DO:$DT,E$1,FALSE),IF($A$119="Produits bruts d'origine minerale",VLOOKUP($A145,OUTIL!$DW:$EB,E$1,FALSE),IF($A$119="Produits finis de consommation",VLOOKUP($A145,OUTIL!$EE:$EJ,E$1,FALSE),IF($A$119="Produits finis d'equipement agricole",VLOOKUP($A145,OUTIL!$EM:$ER,E$1,FALSE),IF($A$119="Produits finis d'equipement industriel",VLOOKUP($A145,OUTIL!$EU:$EZ,E$1,FALSE),"Ahmadovitch")))))))))/1000,0)</f>
        <v>656</v>
      </c>
      <c r="F145" s="5">
        <f>ROUND(IF($A$119="Alimentation, boissons et tabacs",VLOOKUP($A145,OUTIL!$CH:$CM,F$1,FALSE),IF($A$119="Demi produits",VLOOKUP($A145,OUTIL!$CQ:$CV,F$1,FALSE),IF($A$119="Energie  et  lubrifiants",VLOOKUP($A145,OUTIL!$CY:$DD,F$1,FALSE),IF($A$119="Or industriel",VLOOKUP($A145,OUTIL!$DG:$DL,F$1,FALSE),IF($A$119="Produits bruts d'origine animale et vegetale",VLOOKUP($A145,OUTIL!$DO:$DT,F$1,FALSE),IF($A$119="Produits bruts d'origine minerale",VLOOKUP($A145,OUTIL!$DW:$EB,F$1,FALSE),IF($A$119="Produits finis de consommation",VLOOKUP($A145,OUTIL!$EE:$EJ,F$1,FALSE),IF($A$119="Produits finis d'equipement agricole",VLOOKUP($A145,OUTIL!$EM:$ER,F$1,FALSE),IF($A$119="Produits finis d'equipement industriel",VLOOKUP($A145,OUTIL!$EU:$EZ,F$1,FALSE),"Ahmadovitch")))))))))/1000,0)</f>
        <v>451171</v>
      </c>
    </row>
    <row r="146" spans="1:6" ht="16.5" x14ac:dyDescent="0.3">
      <c r="A146">
        <v>27</v>
      </c>
      <c r="B146" s="5" t="str">
        <f>IF($A$119="Alimentation, boissons et tabacs",VLOOKUP(VLOOKUP($A146,OUTIL!$CH:$CM,B$1,FALSE),REF!$K:$L,2,FALSE),IF($A$119="Demi produits",VLOOKUP(VLOOKUP($A146,OUTIL!$CQ:$CV,B$1,FALSE),REF!$N:$O,2,FALSE),IF($A$119="Energie  et  lubrifiants",VLOOKUP(VLOOKUP($A146,OUTIL!$CY:$DD,B$1,FALSE),REF!$Z:$AA,2,FALSE),IF($A$119="Or industriel",VLOOKUP(VLOOKUP($A146,OUTIL!$DG:$DL,B$1,FALSE),REF!$AC:$AD,2,FALSE),IF($A$119="Produits bruts d'origine animale et vegetale",VLOOKUP(VLOOKUP($A146,OUTIL!$DO:$DT,B$1,FALSE),REF!$Q:$R,2,FALSE),IF($A$119="Produits bruts d'origine minerale",VLOOKUP(VLOOKUP($A146,OUTIL!$DW:$EB,B$1,FALSE),REF!$AF:$AG,2,FALSE),IF($A$119="Produits finis de consommation",VLOOKUP(VLOOKUP($A146,OUTIL!$EE:$EJ,B$1,FALSE),REF!$T:$U,2,FALSE),IF($A$119="Produits finis d'equipement agricole",VLOOKUP(VLOOKUP($A146,OUTIL!$EM:$ER,B$1,FALSE),REF!$AI:$AJ,2,FALSE),IF($A$119="Produits finis d'equipement industriel",VLOOKUP(VLOOKUP($A146,OUTIL!$EU:$EZ,B$1,FALSE),REF!$W:$X,2,FALSE),"Ahmadovitch")))))))))</f>
        <v>Machines et appareils servant à l'impression</v>
      </c>
      <c r="C146" s="5">
        <f>ROUND(IF($A$119="Alimentation, boissons et tabacs",VLOOKUP($A146,OUTIL!$CH:$CM,C$1,FALSE),IF($A$119="Demi produits",VLOOKUP($A146,OUTIL!$CQ:$CV,C$1,FALSE),IF($A$119="Energie  et  lubrifiants",VLOOKUP($A146,OUTIL!$CY:$DD,C$1,FALSE),IF($A$119="Or industriel",VLOOKUP($A146,OUTIL!$DG:$DL,C$1,FALSE),IF($A$119="Produits bruts d'origine animale et vegetale",VLOOKUP($A146,OUTIL!$DO:$DT,C$1,FALSE),IF($A$119="Produits bruts d'origine minerale",VLOOKUP($A146,OUTIL!$DW:$EB,C$1,FALSE),IF($A$119="Produits finis de consommation",VLOOKUP($A146,OUTIL!$EE:$EJ,C$1,FALSE),IF($A$119="Produits finis d'equipement agricole",VLOOKUP($A146,OUTIL!$EM:$ER,C$1,FALSE),IF($A$119="Produits finis d'equipement industriel",VLOOKUP($A146,OUTIL!$EU:$EZ,C$1,FALSE),"Ahmadovitch")))))))))/1000,0)</f>
        <v>3213</v>
      </c>
      <c r="D146" s="5">
        <f>ROUND(IF($A$119="Alimentation, boissons et tabacs",VLOOKUP($A146,OUTIL!$CH:$CM,D$1,FALSE),IF($A$119="Demi produits",VLOOKUP($A146,OUTIL!$CQ:$CV,D$1,FALSE),IF($A$119="Energie  et  lubrifiants",VLOOKUP($A146,OUTIL!$CY:$DD,D$1,FALSE),IF($A$119="Or industriel",VLOOKUP($A146,OUTIL!$DG:$DL,D$1,FALSE),IF($A$119="Produits bruts d'origine animale et vegetale",VLOOKUP($A146,OUTIL!$DO:$DT,D$1,FALSE),IF($A$119="Produits bruts d'origine minerale",VLOOKUP($A146,OUTIL!$DW:$EB,D$1,FALSE),IF($A$119="Produits finis de consommation",VLOOKUP($A146,OUTIL!$EE:$EJ,D$1,FALSE),IF($A$119="Produits finis d'equipement agricole",VLOOKUP($A146,OUTIL!$EM:$ER,D$1,FALSE),IF($A$119="Produits finis d'equipement industriel",VLOOKUP($A146,OUTIL!$EU:$EZ,D$1,FALSE),"Ahmadovitch")))))))))/1000,0)</f>
        <v>550837</v>
      </c>
      <c r="E146" s="5">
        <f>ROUND(IF($A$119="Alimentation, boissons et tabacs",VLOOKUP($A146,OUTIL!$CH:$CM,E$1,FALSE),IF($A$119="Demi produits",VLOOKUP($A146,OUTIL!$CQ:$CV,E$1,FALSE),IF($A$119="Energie  et  lubrifiants",VLOOKUP($A146,OUTIL!$CY:$DD,E$1,FALSE),IF($A$119="Or industriel",VLOOKUP($A146,OUTIL!$DG:$DL,E$1,FALSE),IF($A$119="Produits bruts d'origine animale et vegetale",VLOOKUP($A146,OUTIL!$DO:$DT,E$1,FALSE),IF($A$119="Produits bruts d'origine minerale",VLOOKUP($A146,OUTIL!$DW:$EB,E$1,FALSE),IF($A$119="Produits finis de consommation",VLOOKUP($A146,OUTIL!$EE:$EJ,E$1,FALSE),IF($A$119="Produits finis d'equipement agricole",VLOOKUP($A146,OUTIL!$EM:$ER,E$1,FALSE),IF($A$119="Produits finis d'equipement industriel",VLOOKUP($A146,OUTIL!$EU:$EZ,E$1,FALSE),"Ahmadovitch")))))))))/1000,0)</f>
        <v>3174</v>
      </c>
      <c r="F146" s="5">
        <f>ROUND(IF($A$119="Alimentation, boissons et tabacs",VLOOKUP($A146,OUTIL!$CH:$CM,F$1,FALSE),IF($A$119="Demi produits",VLOOKUP($A146,OUTIL!$CQ:$CV,F$1,FALSE),IF($A$119="Energie  et  lubrifiants",VLOOKUP($A146,OUTIL!$CY:$DD,F$1,FALSE),IF($A$119="Or industriel",VLOOKUP($A146,OUTIL!$DG:$DL,F$1,FALSE),IF($A$119="Produits bruts d'origine animale et vegetale",VLOOKUP($A146,OUTIL!$DO:$DT,F$1,FALSE),IF($A$119="Produits bruts d'origine minerale",VLOOKUP($A146,OUTIL!$DW:$EB,F$1,FALSE),IF($A$119="Produits finis de consommation",VLOOKUP($A146,OUTIL!$EE:$EJ,F$1,FALSE),IF($A$119="Produits finis d'equipement agricole",VLOOKUP($A146,OUTIL!$EM:$ER,F$1,FALSE),IF($A$119="Produits finis d'equipement industriel",VLOOKUP($A146,OUTIL!$EU:$EZ,F$1,FALSE),"Ahmadovitch")))))))))/1000,0)</f>
        <v>560098</v>
      </c>
    </row>
    <row r="147" spans="1:6" ht="16.5" x14ac:dyDescent="0.3">
      <c r="A147">
        <v>28</v>
      </c>
      <c r="B147" s="5" t="str">
        <f>IF($A$119="Alimentation, boissons et tabacs",VLOOKUP(VLOOKUP($A147,OUTIL!$CH:$CM,B$1,FALSE),REF!$K:$L,2,FALSE),IF($A$119="Demi produits",VLOOKUP(VLOOKUP($A147,OUTIL!$CQ:$CV,B$1,FALSE),REF!$N:$O,2,FALSE),IF($A$119="Energie  et  lubrifiants",VLOOKUP(VLOOKUP($A147,OUTIL!$CY:$DD,B$1,FALSE),REF!$Z:$AA,2,FALSE),IF($A$119="Or industriel",VLOOKUP(VLOOKUP($A147,OUTIL!$DG:$DL,B$1,FALSE),REF!$AC:$AD,2,FALSE),IF($A$119="Produits bruts d'origine animale et vegetale",VLOOKUP(VLOOKUP($A147,OUTIL!$DO:$DT,B$1,FALSE),REF!$Q:$R,2,FALSE),IF($A$119="Produits bruts d'origine minerale",VLOOKUP(VLOOKUP($A147,OUTIL!$DW:$EB,B$1,FALSE),REF!$AF:$AG,2,FALSE),IF($A$119="Produits finis de consommation",VLOOKUP(VLOOKUP($A147,OUTIL!$EE:$EJ,B$1,FALSE),REF!$T:$U,2,FALSE),IF($A$119="Produits finis d'equipement agricole",VLOOKUP(VLOOKUP($A147,OUTIL!$EM:$ER,B$1,FALSE),REF!$AI:$AJ,2,FALSE),IF($A$119="Produits finis d'equipement industriel",VLOOKUP(VLOOKUP($A147,OUTIL!$EU:$EZ,B$1,FALSE),REF!$W:$X,2,FALSE),"Ahmadovitch")))))))))</f>
        <v>Moules, modèles et plaques de fond pour moules</v>
      </c>
      <c r="C147" s="5">
        <f>ROUND(IF($A$119="Alimentation, boissons et tabacs",VLOOKUP($A147,OUTIL!$CH:$CM,C$1,FALSE),IF($A$119="Demi produits",VLOOKUP($A147,OUTIL!$CQ:$CV,C$1,FALSE),IF($A$119="Energie  et  lubrifiants",VLOOKUP($A147,OUTIL!$CY:$DD,C$1,FALSE),IF($A$119="Or industriel",VLOOKUP($A147,OUTIL!$DG:$DL,C$1,FALSE),IF($A$119="Produits bruts d'origine animale et vegetale",VLOOKUP($A147,OUTIL!$DO:$DT,C$1,FALSE),IF($A$119="Produits bruts d'origine minerale",VLOOKUP($A147,OUTIL!$DW:$EB,C$1,FALSE),IF($A$119="Produits finis de consommation",VLOOKUP($A147,OUTIL!$EE:$EJ,C$1,FALSE),IF($A$119="Produits finis d'equipement agricole",VLOOKUP($A147,OUTIL!$EM:$ER,C$1,FALSE),IF($A$119="Produits finis d'equipement industriel",VLOOKUP($A147,OUTIL!$EU:$EZ,C$1,FALSE),"Ahmadovitch")))))))))/1000,0)</f>
        <v>3592</v>
      </c>
      <c r="D147" s="5">
        <f>ROUND(IF($A$119="Alimentation, boissons et tabacs",VLOOKUP($A147,OUTIL!$CH:$CM,D$1,FALSE),IF($A$119="Demi produits",VLOOKUP($A147,OUTIL!$CQ:$CV,D$1,FALSE),IF($A$119="Energie  et  lubrifiants",VLOOKUP($A147,OUTIL!$CY:$DD,D$1,FALSE),IF($A$119="Or industriel",VLOOKUP($A147,OUTIL!$DG:$DL,D$1,FALSE),IF($A$119="Produits bruts d'origine animale et vegetale",VLOOKUP($A147,OUTIL!$DO:$DT,D$1,FALSE),IF($A$119="Produits bruts d'origine minerale",VLOOKUP($A147,OUTIL!$DW:$EB,D$1,FALSE),IF($A$119="Produits finis de consommation",VLOOKUP($A147,OUTIL!$EE:$EJ,D$1,FALSE),IF($A$119="Produits finis d'equipement agricole",VLOOKUP($A147,OUTIL!$EM:$ER,D$1,FALSE),IF($A$119="Produits finis d'equipement industriel",VLOOKUP($A147,OUTIL!$EU:$EZ,D$1,FALSE),"Ahmadovitch")))))))))/1000,0)</f>
        <v>517258</v>
      </c>
      <c r="E147" s="5">
        <f>ROUND(IF($A$119="Alimentation, boissons et tabacs",VLOOKUP($A147,OUTIL!$CH:$CM,E$1,FALSE),IF($A$119="Demi produits",VLOOKUP($A147,OUTIL!$CQ:$CV,E$1,FALSE),IF($A$119="Energie  et  lubrifiants",VLOOKUP($A147,OUTIL!$CY:$DD,E$1,FALSE),IF($A$119="Or industriel",VLOOKUP($A147,OUTIL!$DG:$DL,E$1,FALSE),IF($A$119="Produits bruts d'origine animale et vegetale",VLOOKUP($A147,OUTIL!$DO:$DT,E$1,FALSE),IF($A$119="Produits bruts d'origine minerale",VLOOKUP($A147,OUTIL!$DW:$EB,E$1,FALSE),IF($A$119="Produits finis de consommation",VLOOKUP($A147,OUTIL!$EE:$EJ,E$1,FALSE),IF($A$119="Produits finis d'equipement agricole",VLOOKUP($A147,OUTIL!$EM:$ER,E$1,FALSE),IF($A$119="Produits finis d'equipement industriel",VLOOKUP($A147,OUTIL!$EU:$EZ,E$1,FALSE),"Ahmadovitch")))))))))/1000,0)</f>
        <v>4084</v>
      </c>
      <c r="F147" s="5">
        <f>ROUND(IF($A$119="Alimentation, boissons et tabacs",VLOOKUP($A147,OUTIL!$CH:$CM,F$1,FALSE),IF($A$119="Demi produits",VLOOKUP($A147,OUTIL!$CQ:$CV,F$1,FALSE),IF($A$119="Energie  et  lubrifiants",VLOOKUP($A147,OUTIL!$CY:$DD,F$1,FALSE),IF($A$119="Or industriel",VLOOKUP($A147,OUTIL!$DG:$DL,F$1,FALSE),IF($A$119="Produits bruts d'origine animale et vegetale",VLOOKUP($A147,OUTIL!$DO:$DT,F$1,FALSE),IF($A$119="Produits bruts d'origine minerale",VLOOKUP($A147,OUTIL!$DW:$EB,F$1,FALSE),IF($A$119="Produits finis de consommation",VLOOKUP($A147,OUTIL!$EE:$EJ,F$1,FALSE),IF($A$119="Produits finis d'equipement agricole",VLOOKUP($A147,OUTIL!$EM:$ER,F$1,FALSE),IF($A$119="Produits finis d'equipement industriel",VLOOKUP($A147,OUTIL!$EU:$EZ,F$1,FALSE),"Ahmadovitch")))))))))/1000,0)</f>
        <v>554222</v>
      </c>
    </row>
    <row r="148" spans="1:6" ht="16.5" x14ac:dyDescent="0.3">
      <c r="A148">
        <v>29</v>
      </c>
      <c r="B148" s="5" t="str">
        <f>IF($A$119="Alimentation, boissons et tabacs",VLOOKUP(VLOOKUP($A148,OUTIL!$CH:$CM,B$1,FALSE),REF!$K:$L,2,FALSE),IF($A$119="Demi produits",VLOOKUP(VLOOKUP($A148,OUTIL!$CQ:$CV,B$1,FALSE),REF!$N:$O,2,FALSE),IF($A$119="Energie  et  lubrifiants",VLOOKUP(VLOOKUP($A148,OUTIL!$CY:$DD,B$1,FALSE),REF!$Z:$AA,2,FALSE),IF($A$119="Or industriel",VLOOKUP(VLOOKUP($A148,OUTIL!$DG:$DL,B$1,FALSE),REF!$AC:$AD,2,FALSE),IF($A$119="Produits bruts d'origine animale et vegetale",VLOOKUP(VLOOKUP($A148,OUTIL!$DO:$DT,B$1,FALSE),REF!$Q:$R,2,FALSE),IF($A$119="Produits bruts d'origine minerale",VLOOKUP(VLOOKUP($A148,OUTIL!$DW:$EB,B$1,FALSE),REF!$AF:$AG,2,FALSE),IF($A$119="Produits finis de consommation",VLOOKUP(VLOOKUP($A148,OUTIL!$EE:$EJ,B$1,FALSE),REF!$T:$U,2,FALSE),IF($A$119="Produits finis d'equipement agricole",VLOOKUP(VLOOKUP($A148,OUTIL!$EM:$ER,B$1,FALSE),REF!$AI:$AJ,2,FALSE),IF($A$119="Produits finis d'equipement industriel",VLOOKUP(VLOOKUP($A148,OUTIL!$EU:$EZ,B$1,FALSE),REF!$W:$X,2,FALSE),"Ahmadovitch")))))))))</f>
        <v>Réservoirs, bouteilles et fûts métalliques</v>
      </c>
      <c r="C148" s="5">
        <f>ROUND(IF($A$119="Alimentation, boissons et tabacs",VLOOKUP($A148,OUTIL!$CH:$CM,C$1,FALSE),IF($A$119="Demi produits",VLOOKUP($A148,OUTIL!$CQ:$CV,C$1,FALSE),IF($A$119="Energie  et  lubrifiants",VLOOKUP($A148,OUTIL!$CY:$DD,C$1,FALSE),IF($A$119="Or industriel",VLOOKUP($A148,OUTIL!$DG:$DL,C$1,FALSE),IF($A$119="Produits bruts d'origine animale et vegetale",VLOOKUP($A148,OUTIL!$DO:$DT,C$1,FALSE),IF($A$119="Produits bruts d'origine minerale",VLOOKUP($A148,OUTIL!$DW:$EB,C$1,FALSE),IF($A$119="Produits finis de consommation",VLOOKUP($A148,OUTIL!$EE:$EJ,C$1,FALSE),IF($A$119="Produits finis d'equipement agricole",VLOOKUP($A148,OUTIL!$EM:$ER,C$1,FALSE),IF($A$119="Produits finis d'equipement industriel",VLOOKUP($A148,OUTIL!$EU:$EZ,C$1,FALSE),"Ahmadovitch")))))))))/1000,0)</f>
        <v>10941</v>
      </c>
      <c r="D148" s="5">
        <f>ROUND(IF($A$119="Alimentation, boissons et tabacs",VLOOKUP($A148,OUTIL!$CH:$CM,D$1,FALSE),IF($A$119="Demi produits",VLOOKUP($A148,OUTIL!$CQ:$CV,D$1,FALSE),IF($A$119="Energie  et  lubrifiants",VLOOKUP($A148,OUTIL!$CY:$DD,D$1,FALSE),IF($A$119="Or industriel",VLOOKUP($A148,OUTIL!$DG:$DL,D$1,FALSE),IF($A$119="Produits bruts d'origine animale et vegetale",VLOOKUP($A148,OUTIL!$DO:$DT,D$1,FALSE),IF($A$119="Produits bruts d'origine minerale",VLOOKUP($A148,OUTIL!$DW:$EB,D$1,FALSE),IF($A$119="Produits finis de consommation",VLOOKUP($A148,OUTIL!$EE:$EJ,D$1,FALSE),IF($A$119="Produits finis d'equipement agricole",VLOOKUP($A148,OUTIL!$EM:$ER,D$1,FALSE),IF($A$119="Produits finis d'equipement industriel",VLOOKUP($A148,OUTIL!$EU:$EZ,D$1,FALSE),"Ahmadovitch")))))))))/1000,0)</f>
        <v>504734</v>
      </c>
      <c r="E148" s="5">
        <f>ROUND(IF($A$119="Alimentation, boissons et tabacs",VLOOKUP($A148,OUTIL!$CH:$CM,E$1,FALSE),IF($A$119="Demi produits",VLOOKUP($A148,OUTIL!$CQ:$CV,E$1,FALSE),IF($A$119="Energie  et  lubrifiants",VLOOKUP($A148,OUTIL!$CY:$DD,E$1,FALSE),IF($A$119="Or industriel",VLOOKUP($A148,OUTIL!$DG:$DL,E$1,FALSE),IF($A$119="Produits bruts d'origine animale et vegetale",VLOOKUP($A148,OUTIL!$DO:$DT,E$1,FALSE),IF($A$119="Produits bruts d'origine minerale",VLOOKUP($A148,OUTIL!$DW:$EB,E$1,FALSE),IF($A$119="Produits finis de consommation",VLOOKUP($A148,OUTIL!$EE:$EJ,E$1,FALSE),IF($A$119="Produits finis d'equipement agricole",VLOOKUP($A148,OUTIL!$EM:$ER,E$1,FALSE),IF($A$119="Produits finis d'equipement industriel",VLOOKUP($A148,OUTIL!$EU:$EZ,E$1,FALSE),"Ahmadovitch")))))))))/1000,0)</f>
        <v>9180</v>
      </c>
      <c r="F148" s="5">
        <f>ROUND(IF($A$119="Alimentation, boissons et tabacs",VLOOKUP($A148,OUTIL!$CH:$CM,F$1,FALSE),IF($A$119="Demi produits",VLOOKUP($A148,OUTIL!$CQ:$CV,F$1,FALSE),IF($A$119="Energie  et  lubrifiants",VLOOKUP($A148,OUTIL!$CY:$DD,F$1,FALSE),IF($A$119="Or industriel",VLOOKUP($A148,OUTIL!$DG:$DL,F$1,FALSE),IF($A$119="Produits bruts d'origine animale et vegetale",VLOOKUP($A148,OUTIL!$DO:$DT,F$1,FALSE),IF($A$119="Produits bruts d'origine minerale",VLOOKUP($A148,OUTIL!$DW:$EB,F$1,FALSE),IF($A$119="Produits finis de consommation",VLOOKUP($A148,OUTIL!$EE:$EJ,F$1,FALSE),IF($A$119="Produits finis d'equipement agricole",VLOOKUP($A148,OUTIL!$EM:$ER,F$1,FALSE),IF($A$119="Produits finis d'equipement industriel",VLOOKUP($A148,OUTIL!$EU:$EZ,F$1,FALSE),"Ahmadovitch")))))))))/1000,0)</f>
        <v>449987</v>
      </c>
    </row>
    <row r="149" spans="1:6" ht="16.5" x14ac:dyDescent="0.3">
      <c r="A149">
        <v>30</v>
      </c>
      <c r="B149" s="5" t="str">
        <f>IF($A$119="Alimentation, boissons et tabacs",VLOOKUP(VLOOKUP($A149,OUTIL!$CH:$CM,B$1,FALSE),REF!$K:$L,2,FALSE),IF($A$119="Demi produits",VLOOKUP(VLOOKUP($A149,OUTIL!$CQ:$CV,B$1,FALSE),REF!$N:$O,2,FALSE),IF($A$119="Energie  et  lubrifiants",VLOOKUP(VLOOKUP($A149,OUTIL!$CY:$DD,B$1,FALSE),REF!$Z:$AA,2,FALSE),IF($A$119="Or industriel",VLOOKUP(VLOOKUP($A149,OUTIL!$DG:$DL,B$1,FALSE),REF!$AC:$AD,2,FALSE),IF($A$119="Produits bruts d'origine animale et vegetale",VLOOKUP(VLOOKUP($A149,OUTIL!$DO:$DT,B$1,FALSE),REF!$Q:$R,2,FALSE),IF($A$119="Produits bruts d'origine minerale",VLOOKUP(VLOOKUP($A149,OUTIL!$DW:$EB,B$1,FALSE),REF!$AF:$AG,2,FALSE),IF($A$119="Produits finis de consommation",VLOOKUP(VLOOKUP($A149,OUTIL!$EE:$EJ,B$1,FALSE),REF!$T:$U,2,FALSE),IF($A$119="Produits finis d'equipement agricole",VLOOKUP(VLOOKUP($A149,OUTIL!$EM:$ER,B$1,FALSE),REF!$AI:$AJ,2,FALSE),IF($A$119="Produits finis d'equipement industriel",VLOOKUP(VLOOKUP($A149,OUTIL!$EU:$EZ,B$1,FALSE),REF!$W:$X,2,FALSE),"Ahmadovitch")))))))))</f>
        <v>Parties des machines ou appareils des n°s 84.25 à 84.30</v>
      </c>
      <c r="C149" s="5">
        <f>ROUND(IF($A$119="Alimentation, boissons et tabacs",VLOOKUP($A149,OUTIL!$CH:$CM,C$1,FALSE),IF($A$119="Demi produits",VLOOKUP($A149,OUTIL!$CQ:$CV,C$1,FALSE),IF($A$119="Energie  et  lubrifiants",VLOOKUP($A149,OUTIL!$CY:$DD,C$1,FALSE),IF($A$119="Or industriel",VLOOKUP($A149,OUTIL!$DG:$DL,C$1,FALSE),IF($A$119="Produits bruts d'origine animale et vegetale",VLOOKUP($A149,OUTIL!$DO:$DT,C$1,FALSE),IF($A$119="Produits bruts d'origine minerale",VLOOKUP($A149,OUTIL!$DW:$EB,C$1,FALSE),IF($A$119="Produits finis de consommation",VLOOKUP($A149,OUTIL!$EE:$EJ,C$1,FALSE),IF($A$119="Produits finis d'equipement agricole",VLOOKUP($A149,OUTIL!$EM:$ER,C$1,FALSE),IF($A$119="Produits finis d'equipement industriel",VLOOKUP($A149,OUTIL!$EU:$EZ,C$1,FALSE),"Ahmadovitch")))))))))/1000,0)</f>
        <v>12580</v>
      </c>
      <c r="D149" s="5">
        <f>ROUND(IF($A$119="Alimentation, boissons et tabacs",VLOOKUP($A149,OUTIL!$CH:$CM,D$1,FALSE),IF($A$119="Demi produits",VLOOKUP($A149,OUTIL!$CQ:$CV,D$1,FALSE),IF($A$119="Energie  et  lubrifiants",VLOOKUP($A149,OUTIL!$CY:$DD,D$1,FALSE),IF($A$119="Or industriel",VLOOKUP($A149,OUTIL!$DG:$DL,D$1,FALSE),IF($A$119="Produits bruts d'origine animale et vegetale",VLOOKUP($A149,OUTIL!$DO:$DT,D$1,FALSE),IF($A$119="Produits bruts d'origine minerale",VLOOKUP($A149,OUTIL!$DW:$EB,D$1,FALSE),IF($A$119="Produits finis de consommation",VLOOKUP($A149,OUTIL!$EE:$EJ,D$1,FALSE),IF($A$119="Produits finis d'equipement agricole",VLOOKUP($A149,OUTIL!$EM:$ER,D$1,FALSE),IF($A$119="Produits finis d'equipement industriel",VLOOKUP($A149,OUTIL!$EU:$EZ,D$1,FALSE),"Ahmadovitch")))))))))/1000,0)</f>
        <v>495838</v>
      </c>
      <c r="E149" s="5">
        <f>ROUND(IF($A$119="Alimentation, boissons et tabacs",VLOOKUP($A149,OUTIL!$CH:$CM,E$1,FALSE),IF($A$119="Demi produits",VLOOKUP($A149,OUTIL!$CQ:$CV,E$1,FALSE),IF($A$119="Energie  et  lubrifiants",VLOOKUP($A149,OUTIL!$CY:$DD,E$1,FALSE),IF($A$119="Or industriel",VLOOKUP($A149,OUTIL!$DG:$DL,E$1,FALSE),IF($A$119="Produits bruts d'origine animale et vegetale",VLOOKUP($A149,OUTIL!$DO:$DT,E$1,FALSE),IF($A$119="Produits bruts d'origine minerale",VLOOKUP($A149,OUTIL!$DW:$EB,E$1,FALSE),IF($A$119="Produits finis de consommation",VLOOKUP($A149,OUTIL!$EE:$EJ,E$1,FALSE),IF($A$119="Produits finis d'equipement agricole",VLOOKUP($A149,OUTIL!$EM:$ER,E$1,FALSE),IF($A$119="Produits finis d'equipement industriel",VLOOKUP($A149,OUTIL!$EU:$EZ,E$1,FALSE),"Ahmadovitch")))))))))/1000,0)</f>
        <v>5504</v>
      </c>
      <c r="F149" s="5">
        <f>ROUND(IF($A$119="Alimentation, boissons et tabacs",VLOOKUP($A149,OUTIL!$CH:$CM,F$1,FALSE),IF($A$119="Demi produits",VLOOKUP($A149,OUTIL!$CQ:$CV,F$1,FALSE),IF($A$119="Energie  et  lubrifiants",VLOOKUP($A149,OUTIL!$CY:$DD,F$1,FALSE),IF($A$119="Or industriel",VLOOKUP($A149,OUTIL!$DG:$DL,F$1,FALSE),IF($A$119="Produits bruts d'origine animale et vegetale",VLOOKUP($A149,OUTIL!$DO:$DT,F$1,FALSE),IF($A$119="Produits bruts d'origine minerale",VLOOKUP($A149,OUTIL!$DW:$EB,F$1,FALSE),IF($A$119="Produits finis de consommation",VLOOKUP($A149,OUTIL!$EE:$EJ,F$1,FALSE),IF($A$119="Produits finis d'equipement agricole",VLOOKUP($A149,OUTIL!$EM:$ER,F$1,FALSE),IF($A$119="Produits finis d'equipement industriel",VLOOKUP($A149,OUTIL!$EU:$EZ,F$1,FALSE),"Ahmadovitch")))))))))/1000,0)</f>
        <v>440067</v>
      </c>
    </row>
    <row r="150" spans="1:6" ht="16.5" x14ac:dyDescent="0.3">
      <c r="A150">
        <v>31</v>
      </c>
      <c r="B150" s="5" t="str">
        <f>IF($A$119="Alimentation, boissons et tabacs",VLOOKUP(VLOOKUP($A150,OUTIL!$CH:$CM,B$1,FALSE),REF!$K:$L,2,FALSE),IF($A$119="Demi produits",VLOOKUP(VLOOKUP($A150,OUTIL!$CQ:$CV,B$1,FALSE),REF!$N:$O,2,FALSE),IF($A$119="Energie  et  lubrifiants",VLOOKUP(VLOOKUP($A150,OUTIL!$CY:$DD,B$1,FALSE),REF!$Z:$AA,2,FALSE),IF($A$119="Or industriel",VLOOKUP(VLOOKUP($A150,OUTIL!$DG:$DL,B$1,FALSE),REF!$AC:$AD,2,FALSE),IF($A$119="Produits bruts d'origine animale et vegetale",VLOOKUP(VLOOKUP($A150,OUTIL!$DO:$DT,B$1,FALSE),REF!$Q:$R,2,FALSE),IF($A$119="Produits bruts d'origine minerale",VLOOKUP(VLOOKUP($A150,OUTIL!$DW:$EB,B$1,FALSE),REF!$AF:$AG,2,FALSE),IF($A$119="Produits finis de consommation",VLOOKUP(VLOOKUP($A150,OUTIL!$EE:$EJ,B$1,FALSE),REF!$T:$U,2,FALSE),IF($A$119="Produits finis d'equipement agricole",VLOOKUP(VLOOKUP($A150,OUTIL!$EM:$ER,B$1,FALSE),REF!$AI:$AJ,2,FALSE),IF($A$119="Produits finis d'equipement industriel",VLOOKUP(VLOOKUP($A150,OUTIL!$EU:$EZ,B$1,FALSE),REF!$W:$X,2,FALSE),"Ahmadovitch")))))))))</f>
        <v>Machines pour le travail du caoutchouc ou des plastiques</v>
      </c>
      <c r="C150" s="5">
        <f>ROUND(IF($A$119="Alimentation, boissons et tabacs",VLOOKUP($A150,OUTIL!$CH:$CM,C$1,FALSE),IF($A$119="Demi produits",VLOOKUP($A150,OUTIL!$CQ:$CV,C$1,FALSE),IF($A$119="Energie  et  lubrifiants",VLOOKUP($A150,OUTIL!$CY:$DD,C$1,FALSE),IF($A$119="Or industriel",VLOOKUP($A150,OUTIL!$DG:$DL,C$1,FALSE),IF($A$119="Produits bruts d'origine animale et vegetale",VLOOKUP($A150,OUTIL!$DO:$DT,C$1,FALSE),IF($A$119="Produits bruts d'origine minerale",VLOOKUP($A150,OUTIL!$DW:$EB,C$1,FALSE),IF($A$119="Produits finis de consommation",VLOOKUP($A150,OUTIL!$EE:$EJ,C$1,FALSE),IF($A$119="Produits finis d'equipement agricole",VLOOKUP($A150,OUTIL!$EM:$ER,C$1,FALSE),IF($A$119="Produits finis d'equipement industriel",VLOOKUP($A150,OUTIL!$EU:$EZ,C$1,FALSE),"Ahmadovitch")))))))))/1000,0)</f>
        <v>4517</v>
      </c>
      <c r="D150" s="5">
        <f>ROUND(IF($A$119="Alimentation, boissons et tabacs",VLOOKUP($A150,OUTIL!$CH:$CM,D$1,FALSE),IF($A$119="Demi produits",VLOOKUP($A150,OUTIL!$CQ:$CV,D$1,FALSE),IF($A$119="Energie  et  lubrifiants",VLOOKUP($A150,OUTIL!$CY:$DD,D$1,FALSE),IF($A$119="Or industriel",VLOOKUP($A150,OUTIL!$DG:$DL,D$1,FALSE),IF($A$119="Produits bruts d'origine animale et vegetale",VLOOKUP($A150,OUTIL!$DO:$DT,D$1,FALSE),IF($A$119="Produits bruts d'origine minerale",VLOOKUP($A150,OUTIL!$DW:$EB,D$1,FALSE),IF($A$119="Produits finis de consommation",VLOOKUP($A150,OUTIL!$EE:$EJ,D$1,FALSE),IF($A$119="Produits finis d'equipement agricole",VLOOKUP($A150,OUTIL!$EM:$ER,D$1,FALSE),IF($A$119="Produits finis d'equipement industriel",VLOOKUP($A150,OUTIL!$EU:$EZ,D$1,FALSE),"Ahmadovitch")))))))))/1000,0)</f>
        <v>490269</v>
      </c>
      <c r="E150" s="5">
        <f>ROUND(IF($A$119="Alimentation, boissons et tabacs",VLOOKUP($A150,OUTIL!$CH:$CM,E$1,FALSE),IF($A$119="Demi produits",VLOOKUP($A150,OUTIL!$CQ:$CV,E$1,FALSE),IF($A$119="Energie  et  lubrifiants",VLOOKUP($A150,OUTIL!$CY:$DD,E$1,FALSE),IF($A$119="Or industriel",VLOOKUP($A150,OUTIL!$DG:$DL,E$1,FALSE),IF($A$119="Produits bruts d'origine animale et vegetale",VLOOKUP($A150,OUTIL!$DO:$DT,E$1,FALSE),IF($A$119="Produits bruts d'origine minerale",VLOOKUP($A150,OUTIL!$DW:$EB,E$1,FALSE),IF($A$119="Produits finis de consommation",VLOOKUP($A150,OUTIL!$EE:$EJ,E$1,FALSE),IF($A$119="Produits finis d'equipement agricole",VLOOKUP($A150,OUTIL!$EM:$ER,E$1,FALSE),IF($A$119="Produits finis d'equipement industriel",VLOOKUP($A150,OUTIL!$EU:$EZ,E$1,FALSE),"Ahmadovitch")))))))))/1000,0)</f>
        <v>7983</v>
      </c>
      <c r="F150" s="5">
        <f>ROUND(IF($A$119="Alimentation, boissons et tabacs",VLOOKUP($A150,OUTIL!$CH:$CM,F$1,FALSE),IF($A$119="Demi produits",VLOOKUP($A150,OUTIL!$CQ:$CV,F$1,FALSE),IF($A$119="Energie  et  lubrifiants",VLOOKUP($A150,OUTIL!$CY:$DD,F$1,FALSE),IF($A$119="Or industriel",VLOOKUP($A150,OUTIL!$DG:$DL,F$1,FALSE),IF($A$119="Produits bruts d'origine animale et vegetale",VLOOKUP($A150,OUTIL!$DO:$DT,F$1,FALSE),IF($A$119="Produits bruts d'origine minerale",VLOOKUP($A150,OUTIL!$DW:$EB,F$1,FALSE),IF($A$119="Produits finis de consommation",VLOOKUP($A150,OUTIL!$EE:$EJ,F$1,FALSE),IF($A$119="Produits finis d'equipement agricole",VLOOKUP($A150,OUTIL!$EM:$ER,F$1,FALSE),IF($A$119="Produits finis d'equipement industriel",VLOOKUP($A150,OUTIL!$EU:$EZ,F$1,FALSE),"Ahmadovitch")))))))))/1000,0)</f>
        <v>832508</v>
      </c>
    </row>
    <row r="151" spans="1:6" ht="16.5" x14ac:dyDescent="0.3">
      <c r="A151">
        <v>32</v>
      </c>
      <c r="B151" s="5" t="str">
        <f>IF($A$119="Alimentation, boissons et tabacs",VLOOKUP(VLOOKUP($A151,OUTIL!$CH:$CM,B$1,FALSE),REF!$K:$L,2,FALSE),IF($A$119="Demi produits",VLOOKUP(VLOOKUP($A151,OUTIL!$CQ:$CV,B$1,FALSE),REF!$N:$O,2,FALSE),IF($A$119="Energie  et  lubrifiants",VLOOKUP(VLOOKUP($A151,OUTIL!$CY:$DD,B$1,FALSE),REF!$Z:$AA,2,FALSE),IF($A$119="Or industriel",VLOOKUP(VLOOKUP($A151,OUTIL!$DG:$DL,B$1,FALSE),REF!$AC:$AD,2,FALSE),IF($A$119="Produits bruts d'origine animale et vegetale",VLOOKUP(VLOOKUP($A151,OUTIL!$DO:$DT,B$1,FALSE),REF!$Q:$R,2,FALSE),IF($A$119="Produits bruts d'origine minerale",VLOOKUP(VLOOKUP($A151,OUTIL!$DW:$EB,B$1,FALSE),REF!$AF:$AG,2,FALSE),IF($A$119="Produits finis de consommation",VLOOKUP(VLOOKUP($A151,OUTIL!$EE:$EJ,B$1,FALSE),REF!$T:$U,2,FALSE),IF($A$119="Produits finis d'equipement agricole",VLOOKUP(VLOOKUP($A151,OUTIL!$EM:$ER,B$1,FALSE),REF!$AI:$AJ,2,FALSE),IF($A$119="Produits finis d'equipement industriel",VLOOKUP(VLOOKUP($A151,OUTIL!$EU:$EZ,B$1,FALSE),REF!$W:$X,2,FALSE),"Ahmadovitch")))))))))</f>
        <v>Arbres de transmission, manivelles, vilebrequins</v>
      </c>
      <c r="C151" s="5">
        <f>ROUND(IF($A$119="Alimentation, boissons et tabacs",VLOOKUP($A151,OUTIL!$CH:$CM,C$1,FALSE),IF($A$119="Demi produits",VLOOKUP($A151,OUTIL!$CQ:$CV,C$1,FALSE),IF($A$119="Energie  et  lubrifiants",VLOOKUP($A151,OUTIL!$CY:$DD,C$1,FALSE),IF($A$119="Or industriel",VLOOKUP($A151,OUTIL!$DG:$DL,C$1,FALSE),IF($A$119="Produits bruts d'origine animale et vegetale",VLOOKUP($A151,OUTIL!$DO:$DT,C$1,FALSE),IF($A$119="Produits bruts d'origine minerale",VLOOKUP($A151,OUTIL!$DW:$EB,C$1,FALSE),IF($A$119="Produits finis de consommation",VLOOKUP($A151,OUTIL!$EE:$EJ,C$1,FALSE),IF($A$119="Produits finis d'equipement agricole",VLOOKUP($A151,OUTIL!$EM:$ER,C$1,FALSE),IF($A$119="Produits finis d'equipement industriel",VLOOKUP($A151,OUTIL!$EU:$EZ,C$1,FALSE),"Ahmadovitch")))))))))/1000,0)</f>
        <v>2643</v>
      </c>
      <c r="D151" s="5">
        <f>ROUND(IF($A$119="Alimentation, boissons et tabacs",VLOOKUP($A151,OUTIL!$CH:$CM,D$1,FALSE),IF($A$119="Demi produits",VLOOKUP($A151,OUTIL!$CQ:$CV,D$1,FALSE),IF($A$119="Energie  et  lubrifiants",VLOOKUP($A151,OUTIL!$CY:$DD,D$1,FALSE),IF($A$119="Or industriel",VLOOKUP($A151,OUTIL!$DG:$DL,D$1,FALSE),IF($A$119="Produits bruts d'origine animale et vegetale",VLOOKUP($A151,OUTIL!$DO:$DT,D$1,FALSE),IF($A$119="Produits bruts d'origine minerale",VLOOKUP($A151,OUTIL!$DW:$EB,D$1,FALSE),IF($A$119="Produits finis de consommation",VLOOKUP($A151,OUTIL!$EE:$EJ,D$1,FALSE),IF($A$119="Produits finis d'equipement agricole",VLOOKUP($A151,OUTIL!$EM:$ER,D$1,FALSE),IF($A$119="Produits finis d'equipement industriel",VLOOKUP($A151,OUTIL!$EU:$EZ,D$1,FALSE),"Ahmadovitch")))))))))/1000,0)</f>
        <v>468073</v>
      </c>
      <c r="E151" s="5">
        <f>ROUND(IF($A$119="Alimentation, boissons et tabacs",VLOOKUP($A151,OUTIL!$CH:$CM,E$1,FALSE),IF($A$119="Demi produits",VLOOKUP($A151,OUTIL!$CQ:$CV,E$1,FALSE),IF($A$119="Energie  et  lubrifiants",VLOOKUP($A151,OUTIL!$CY:$DD,E$1,FALSE),IF($A$119="Or industriel",VLOOKUP($A151,OUTIL!$DG:$DL,E$1,FALSE),IF($A$119="Produits bruts d'origine animale et vegetale",VLOOKUP($A151,OUTIL!$DO:$DT,E$1,FALSE),IF($A$119="Produits bruts d'origine minerale",VLOOKUP($A151,OUTIL!$DW:$EB,E$1,FALSE),IF($A$119="Produits finis de consommation",VLOOKUP($A151,OUTIL!$EE:$EJ,E$1,FALSE),IF($A$119="Produits finis d'equipement agricole",VLOOKUP($A151,OUTIL!$EM:$ER,E$1,FALSE),IF($A$119="Produits finis d'equipement industriel",VLOOKUP($A151,OUTIL!$EU:$EZ,E$1,FALSE),"Ahmadovitch")))))))))/1000,0)</f>
        <v>2143</v>
      </c>
      <c r="F151" s="5">
        <f>ROUND(IF($A$119="Alimentation, boissons et tabacs",VLOOKUP($A151,OUTIL!$CH:$CM,F$1,FALSE),IF($A$119="Demi produits",VLOOKUP($A151,OUTIL!$CQ:$CV,F$1,FALSE),IF($A$119="Energie  et  lubrifiants",VLOOKUP($A151,OUTIL!$CY:$DD,F$1,FALSE),IF($A$119="Or industriel",VLOOKUP($A151,OUTIL!$DG:$DL,F$1,FALSE),IF($A$119="Produits bruts d'origine animale et vegetale",VLOOKUP($A151,OUTIL!$DO:$DT,F$1,FALSE),IF($A$119="Produits bruts d'origine minerale",VLOOKUP($A151,OUTIL!$DW:$EB,F$1,FALSE),IF($A$119="Produits finis de consommation",VLOOKUP($A151,OUTIL!$EE:$EJ,F$1,FALSE),IF($A$119="Produits finis d'equipement agricole",VLOOKUP($A151,OUTIL!$EM:$ER,F$1,FALSE),IF($A$119="Produits finis d'equipement industriel",VLOOKUP($A151,OUTIL!$EU:$EZ,F$1,FALSE),"Ahmadovitch")))))))))/1000,0)</f>
        <v>339271</v>
      </c>
    </row>
    <row r="152" spans="1:6" ht="16.5" x14ac:dyDescent="0.3">
      <c r="A152">
        <v>33</v>
      </c>
      <c r="B152" s="5" t="str">
        <f>IF($A$119="Alimentation, boissons et tabacs",VLOOKUP(VLOOKUP($A152,OUTIL!$CH:$CM,B$1,FALSE),REF!$K:$L,2,FALSE),IF($A$119="Demi produits",VLOOKUP(VLOOKUP($A152,OUTIL!$CQ:$CV,B$1,FALSE),REF!$N:$O,2,FALSE),IF($A$119="Energie  et  lubrifiants",VLOOKUP(VLOOKUP($A152,OUTIL!$CY:$DD,B$1,FALSE),REF!$Z:$AA,2,FALSE),IF($A$119="Or industriel",VLOOKUP(VLOOKUP($A152,OUTIL!$DG:$DL,B$1,FALSE),REF!$AC:$AD,2,FALSE),IF($A$119="Produits bruts d'origine animale et vegetale",VLOOKUP(VLOOKUP($A152,OUTIL!$DO:$DT,B$1,FALSE),REF!$Q:$R,2,FALSE),IF($A$119="Produits bruts d'origine minerale",VLOOKUP(VLOOKUP($A152,OUTIL!$DW:$EB,B$1,FALSE),REF!$AF:$AG,2,FALSE),IF($A$119="Produits finis de consommation",VLOOKUP(VLOOKUP($A152,OUTIL!$EE:$EJ,B$1,FALSE),REF!$T:$U,2,FALSE),IF($A$119="Produits finis d'equipement agricole",VLOOKUP(VLOOKUP($A152,OUTIL!$EM:$ER,B$1,FALSE),REF!$AI:$AJ,2,FALSE),IF($A$119="Produits finis d'equipement industriel",VLOOKUP(VLOOKUP($A152,OUTIL!$EU:$EZ,B$1,FALSE),REF!$W:$X,2,FALSE),"Ahmadovitch")))))))))</f>
        <v>Meubles; mobilier medico-chirurgical; articles de literie et appareils d'eclairage</v>
      </c>
      <c r="C152" s="5">
        <f>ROUND(IF($A$119="Alimentation, boissons et tabacs",VLOOKUP($A152,OUTIL!$CH:$CM,C$1,FALSE),IF($A$119="Demi produits",VLOOKUP($A152,OUTIL!$CQ:$CV,C$1,FALSE),IF($A$119="Energie  et  lubrifiants",VLOOKUP($A152,OUTIL!$CY:$DD,C$1,FALSE),IF($A$119="Or industriel",VLOOKUP($A152,OUTIL!$DG:$DL,C$1,FALSE),IF($A$119="Produits bruts d'origine animale et vegetale",VLOOKUP($A152,OUTIL!$DO:$DT,C$1,FALSE),IF($A$119="Produits bruts d'origine minerale",VLOOKUP($A152,OUTIL!$DW:$EB,C$1,FALSE),IF($A$119="Produits finis de consommation",VLOOKUP($A152,OUTIL!$EE:$EJ,C$1,FALSE),IF($A$119="Produits finis d'equipement agricole",VLOOKUP($A152,OUTIL!$EM:$ER,C$1,FALSE),IF($A$119="Produits finis d'equipement industriel",VLOOKUP($A152,OUTIL!$EU:$EZ,C$1,FALSE),"Ahmadovitch")))))))))/1000,0)</f>
        <v>4288</v>
      </c>
      <c r="D152" s="5">
        <f>ROUND(IF($A$119="Alimentation, boissons et tabacs",VLOOKUP($A152,OUTIL!$CH:$CM,D$1,FALSE),IF($A$119="Demi produits",VLOOKUP($A152,OUTIL!$CQ:$CV,D$1,FALSE),IF($A$119="Energie  et  lubrifiants",VLOOKUP($A152,OUTIL!$CY:$DD,D$1,FALSE),IF($A$119="Or industriel",VLOOKUP($A152,OUTIL!$DG:$DL,D$1,FALSE),IF($A$119="Produits bruts d'origine animale et vegetale",VLOOKUP($A152,OUTIL!$DO:$DT,D$1,FALSE),IF($A$119="Produits bruts d'origine minerale",VLOOKUP($A152,OUTIL!$DW:$EB,D$1,FALSE),IF($A$119="Produits finis de consommation",VLOOKUP($A152,OUTIL!$EE:$EJ,D$1,FALSE),IF($A$119="Produits finis d'equipement agricole",VLOOKUP($A152,OUTIL!$EM:$ER,D$1,FALSE),IF($A$119="Produits finis d'equipement industriel",VLOOKUP($A152,OUTIL!$EU:$EZ,D$1,FALSE),"Ahmadovitch")))))))))/1000,0)</f>
        <v>454561</v>
      </c>
      <c r="E152" s="5">
        <f>ROUND(IF($A$119="Alimentation, boissons et tabacs",VLOOKUP($A152,OUTIL!$CH:$CM,E$1,FALSE),IF($A$119="Demi produits",VLOOKUP($A152,OUTIL!$CQ:$CV,E$1,FALSE),IF($A$119="Energie  et  lubrifiants",VLOOKUP($A152,OUTIL!$CY:$DD,E$1,FALSE),IF($A$119="Or industriel",VLOOKUP($A152,OUTIL!$DG:$DL,E$1,FALSE),IF($A$119="Produits bruts d'origine animale et vegetale",VLOOKUP($A152,OUTIL!$DO:$DT,E$1,FALSE),IF($A$119="Produits bruts d'origine minerale",VLOOKUP($A152,OUTIL!$DW:$EB,E$1,FALSE),IF($A$119="Produits finis de consommation",VLOOKUP($A152,OUTIL!$EE:$EJ,E$1,FALSE),IF($A$119="Produits finis d'equipement agricole",VLOOKUP($A152,OUTIL!$EM:$ER,E$1,FALSE),IF($A$119="Produits finis d'equipement industriel",VLOOKUP($A152,OUTIL!$EU:$EZ,E$1,FALSE),"Ahmadovitch")))))))))/1000,0)</f>
        <v>4615</v>
      </c>
      <c r="F152" s="5">
        <f>ROUND(IF($A$119="Alimentation, boissons et tabacs",VLOOKUP($A152,OUTIL!$CH:$CM,F$1,FALSE),IF($A$119="Demi produits",VLOOKUP($A152,OUTIL!$CQ:$CV,F$1,FALSE),IF($A$119="Energie  et  lubrifiants",VLOOKUP($A152,OUTIL!$CY:$DD,F$1,FALSE),IF($A$119="Or industriel",VLOOKUP($A152,OUTIL!$DG:$DL,F$1,FALSE),IF($A$119="Produits bruts d'origine animale et vegetale",VLOOKUP($A152,OUTIL!$DO:$DT,F$1,FALSE),IF($A$119="Produits bruts d'origine minerale",VLOOKUP($A152,OUTIL!$DW:$EB,F$1,FALSE),IF($A$119="Produits finis de consommation",VLOOKUP($A152,OUTIL!$EE:$EJ,F$1,FALSE),IF($A$119="Produits finis d'equipement agricole",VLOOKUP($A152,OUTIL!$EM:$ER,F$1,FALSE),IF($A$119="Produits finis d'equipement industriel",VLOOKUP($A152,OUTIL!$EU:$EZ,F$1,FALSE),"Ahmadovitch")))))))))/1000,0)</f>
        <v>511901</v>
      </c>
    </row>
    <row r="153" spans="1:6" ht="16.5" x14ac:dyDescent="0.3">
      <c r="A153">
        <v>34</v>
      </c>
      <c r="B153" s="5" t="str">
        <f>IF($A$119="Alimentation, boissons et tabacs",VLOOKUP(VLOOKUP($A153,OUTIL!$CH:$CM,B$1,FALSE),REF!$K:$L,2,FALSE),IF($A$119="Demi produits",VLOOKUP(VLOOKUP($A153,OUTIL!$CQ:$CV,B$1,FALSE),REF!$N:$O,2,FALSE),IF($A$119="Energie  et  lubrifiants",VLOOKUP(VLOOKUP($A153,OUTIL!$CY:$DD,B$1,FALSE),REF!$Z:$AA,2,FALSE),IF($A$119="Or industriel",VLOOKUP(VLOOKUP($A153,OUTIL!$DG:$DL,B$1,FALSE),REF!$AC:$AD,2,FALSE),IF($A$119="Produits bruts d'origine animale et vegetale",VLOOKUP(VLOOKUP($A153,OUTIL!$DO:$DT,B$1,FALSE),REF!$Q:$R,2,FALSE),IF($A$119="Produits bruts d'origine minerale",VLOOKUP(VLOOKUP($A153,OUTIL!$DW:$EB,B$1,FALSE),REF!$AF:$AG,2,FALSE),IF($A$119="Produits finis de consommation",VLOOKUP(VLOOKUP($A153,OUTIL!$EE:$EJ,B$1,FALSE),REF!$T:$U,2,FALSE),IF($A$119="Produits finis d'equipement agricole",VLOOKUP(VLOOKUP($A153,OUTIL!$EM:$ER,B$1,FALSE),REF!$AI:$AJ,2,FALSE),IF($A$119="Produits finis d'equipement industriel",VLOOKUP(VLOOKUP($A153,OUTIL!$EU:$EZ,B$1,FALSE),REF!$W:$X,2,FALSE),"Ahmadovitch")))))))))</f>
        <v>Diodes, transistors thyristors, et dispositifs photosensibles</v>
      </c>
      <c r="C153" s="5">
        <f>ROUND(IF($A$119="Alimentation, boissons et tabacs",VLOOKUP($A153,OUTIL!$CH:$CM,C$1,FALSE),IF($A$119="Demi produits",VLOOKUP($A153,OUTIL!$CQ:$CV,C$1,FALSE),IF($A$119="Energie  et  lubrifiants",VLOOKUP($A153,OUTIL!$CY:$DD,C$1,FALSE),IF($A$119="Or industriel",VLOOKUP($A153,OUTIL!$DG:$DL,C$1,FALSE),IF($A$119="Produits bruts d'origine animale et vegetale",VLOOKUP($A153,OUTIL!$DO:$DT,C$1,FALSE),IF($A$119="Produits bruts d'origine minerale",VLOOKUP($A153,OUTIL!$DW:$EB,C$1,FALSE),IF($A$119="Produits finis de consommation",VLOOKUP($A153,OUTIL!$EE:$EJ,C$1,FALSE),IF($A$119="Produits finis d'equipement agricole",VLOOKUP($A153,OUTIL!$EM:$ER,C$1,FALSE),IF($A$119="Produits finis d'equipement industriel",VLOOKUP($A153,OUTIL!$EU:$EZ,C$1,FALSE),"Ahmadovitch")))))))))/1000,0)</f>
        <v>16228</v>
      </c>
      <c r="D153" s="5">
        <f>ROUND(IF($A$119="Alimentation, boissons et tabacs",VLOOKUP($A153,OUTIL!$CH:$CM,D$1,FALSE),IF($A$119="Demi produits",VLOOKUP($A153,OUTIL!$CQ:$CV,D$1,FALSE),IF($A$119="Energie  et  lubrifiants",VLOOKUP($A153,OUTIL!$CY:$DD,D$1,FALSE),IF($A$119="Or industriel",VLOOKUP($A153,OUTIL!$DG:$DL,D$1,FALSE),IF($A$119="Produits bruts d'origine animale et vegetale",VLOOKUP($A153,OUTIL!$DO:$DT,D$1,FALSE),IF($A$119="Produits bruts d'origine minerale",VLOOKUP($A153,OUTIL!$DW:$EB,D$1,FALSE),IF($A$119="Produits finis de consommation",VLOOKUP($A153,OUTIL!$EE:$EJ,D$1,FALSE),IF($A$119="Produits finis d'equipement agricole",VLOOKUP($A153,OUTIL!$EM:$ER,D$1,FALSE),IF($A$119="Produits finis d'equipement industriel",VLOOKUP($A153,OUTIL!$EU:$EZ,D$1,FALSE),"Ahmadovitch")))))))))/1000,0)</f>
        <v>452368</v>
      </c>
      <c r="E153" s="5">
        <f>ROUND(IF($A$119="Alimentation, boissons et tabacs",VLOOKUP($A153,OUTIL!$CH:$CM,E$1,FALSE),IF($A$119="Demi produits",VLOOKUP($A153,OUTIL!$CQ:$CV,E$1,FALSE),IF($A$119="Energie  et  lubrifiants",VLOOKUP($A153,OUTIL!$CY:$DD,E$1,FALSE),IF($A$119="Or industriel",VLOOKUP($A153,OUTIL!$DG:$DL,E$1,FALSE),IF($A$119="Produits bruts d'origine animale et vegetale",VLOOKUP($A153,OUTIL!$DO:$DT,E$1,FALSE),IF($A$119="Produits bruts d'origine minerale",VLOOKUP($A153,OUTIL!$DW:$EB,E$1,FALSE),IF($A$119="Produits finis de consommation",VLOOKUP($A153,OUTIL!$EE:$EJ,E$1,FALSE),IF($A$119="Produits finis d'equipement agricole",VLOOKUP($A153,OUTIL!$EM:$ER,E$1,FALSE),IF($A$119="Produits finis d'equipement industriel",VLOOKUP($A153,OUTIL!$EU:$EZ,E$1,FALSE),"Ahmadovitch")))))))))/1000,0)</f>
        <v>17488</v>
      </c>
      <c r="F153" s="5">
        <f>ROUND(IF($A$119="Alimentation, boissons et tabacs",VLOOKUP($A153,OUTIL!$CH:$CM,F$1,FALSE),IF($A$119="Demi produits",VLOOKUP($A153,OUTIL!$CQ:$CV,F$1,FALSE),IF($A$119="Energie  et  lubrifiants",VLOOKUP($A153,OUTIL!$CY:$DD,F$1,FALSE),IF($A$119="Or industriel",VLOOKUP($A153,OUTIL!$DG:$DL,F$1,FALSE),IF($A$119="Produits bruts d'origine animale et vegetale",VLOOKUP($A153,OUTIL!$DO:$DT,F$1,FALSE),IF($A$119="Produits bruts d'origine minerale",VLOOKUP($A153,OUTIL!$DW:$EB,F$1,FALSE),IF($A$119="Produits finis de consommation",VLOOKUP($A153,OUTIL!$EE:$EJ,F$1,FALSE),IF($A$119="Produits finis d'equipement agricole",VLOOKUP($A153,OUTIL!$EM:$ER,F$1,FALSE),IF($A$119="Produits finis d'equipement industriel",VLOOKUP($A153,OUTIL!$EU:$EZ,F$1,FALSE),"Ahmadovitch")))))))))/1000,0)</f>
        <v>587894</v>
      </c>
    </row>
    <row r="154" spans="1:6" ht="16.5" x14ac:dyDescent="0.3">
      <c r="A154">
        <v>35</v>
      </c>
      <c r="B154" s="5" t="str">
        <f>IF($A$119="Alimentation, boissons et tabacs",VLOOKUP(VLOOKUP($A154,OUTIL!$CH:$CM,B$1,FALSE),REF!$K:$L,2,FALSE),IF($A$119="Demi produits",VLOOKUP(VLOOKUP($A154,OUTIL!$CQ:$CV,B$1,FALSE),REF!$N:$O,2,FALSE),IF($A$119="Energie  et  lubrifiants",VLOOKUP(VLOOKUP($A154,OUTIL!$CY:$DD,B$1,FALSE),REF!$Z:$AA,2,FALSE),IF($A$119="Or industriel",VLOOKUP(VLOOKUP($A154,OUTIL!$DG:$DL,B$1,FALSE),REF!$AC:$AD,2,FALSE),IF($A$119="Produits bruts d'origine animale et vegetale",VLOOKUP(VLOOKUP($A154,OUTIL!$DO:$DT,B$1,FALSE),REF!$Q:$R,2,FALSE),IF($A$119="Produits bruts d'origine minerale",VLOOKUP(VLOOKUP($A154,OUTIL!$DW:$EB,B$1,FALSE),REF!$AF:$AG,2,FALSE),IF($A$119="Produits finis de consommation",VLOOKUP(VLOOKUP($A154,OUTIL!$EE:$EJ,B$1,FALSE),REF!$T:$U,2,FALSE),IF($A$119="Produits finis d'equipement agricole",VLOOKUP(VLOOKUP($A154,OUTIL!$EM:$ER,B$1,FALSE),REF!$AI:$AJ,2,FALSE),IF($A$119="Produits finis d'equipement industriel",VLOOKUP(VLOOKUP($A154,OUTIL!$EU:$EZ,B$1,FALSE),REF!$W:$X,2,FALSE),"Ahmadovitch")))))))))</f>
        <v>Machines à trier, concasser, broyer ou agglomérer</v>
      </c>
      <c r="C154" s="5">
        <f>ROUND(IF($A$119="Alimentation, boissons et tabacs",VLOOKUP($A154,OUTIL!$CH:$CM,C$1,FALSE),IF($A$119="Demi produits",VLOOKUP($A154,OUTIL!$CQ:$CV,C$1,FALSE),IF($A$119="Energie  et  lubrifiants",VLOOKUP($A154,OUTIL!$CY:$DD,C$1,FALSE),IF($A$119="Or industriel",VLOOKUP($A154,OUTIL!$DG:$DL,C$1,FALSE),IF($A$119="Produits bruts d'origine animale et vegetale",VLOOKUP($A154,OUTIL!$DO:$DT,C$1,FALSE),IF($A$119="Produits bruts d'origine minerale",VLOOKUP($A154,OUTIL!$DW:$EB,C$1,FALSE),IF($A$119="Produits finis de consommation",VLOOKUP($A154,OUTIL!$EE:$EJ,C$1,FALSE),IF($A$119="Produits finis d'equipement agricole",VLOOKUP($A154,OUTIL!$EM:$ER,C$1,FALSE),IF($A$119="Produits finis d'equipement industriel",VLOOKUP($A154,OUTIL!$EU:$EZ,C$1,FALSE),"Ahmadovitch")))))))))/1000,0)</f>
        <v>8891</v>
      </c>
      <c r="D154" s="5">
        <f>ROUND(IF($A$119="Alimentation, boissons et tabacs",VLOOKUP($A154,OUTIL!$CH:$CM,D$1,FALSE),IF($A$119="Demi produits",VLOOKUP($A154,OUTIL!$CQ:$CV,D$1,FALSE),IF($A$119="Energie  et  lubrifiants",VLOOKUP($A154,OUTIL!$CY:$DD,D$1,FALSE),IF($A$119="Or industriel",VLOOKUP($A154,OUTIL!$DG:$DL,D$1,FALSE),IF($A$119="Produits bruts d'origine animale et vegetale",VLOOKUP($A154,OUTIL!$DO:$DT,D$1,FALSE),IF($A$119="Produits bruts d'origine minerale",VLOOKUP($A154,OUTIL!$DW:$EB,D$1,FALSE),IF($A$119="Produits finis de consommation",VLOOKUP($A154,OUTIL!$EE:$EJ,D$1,FALSE),IF($A$119="Produits finis d'equipement agricole",VLOOKUP($A154,OUTIL!$EM:$ER,D$1,FALSE),IF($A$119="Produits finis d'equipement industriel",VLOOKUP($A154,OUTIL!$EU:$EZ,D$1,FALSE),"Ahmadovitch")))))))))/1000,0)</f>
        <v>450218</v>
      </c>
      <c r="E154" s="5">
        <f>ROUND(IF($A$119="Alimentation, boissons et tabacs",VLOOKUP($A154,OUTIL!$CH:$CM,E$1,FALSE),IF($A$119="Demi produits",VLOOKUP($A154,OUTIL!$CQ:$CV,E$1,FALSE),IF($A$119="Energie  et  lubrifiants",VLOOKUP($A154,OUTIL!$CY:$DD,E$1,FALSE),IF($A$119="Or industriel",VLOOKUP($A154,OUTIL!$DG:$DL,E$1,FALSE),IF($A$119="Produits bruts d'origine animale et vegetale",VLOOKUP($A154,OUTIL!$DO:$DT,E$1,FALSE),IF($A$119="Produits bruts d'origine minerale",VLOOKUP($A154,OUTIL!$DW:$EB,E$1,FALSE),IF($A$119="Produits finis de consommation",VLOOKUP($A154,OUTIL!$EE:$EJ,E$1,FALSE),IF($A$119="Produits finis d'equipement agricole",VLOOKUP($A154,OUTIL!$EM:$ER,E$1,FALSE),IF($A$119="Produits finis d'equipement industriel",VLOOKUP($A154,OUTIL!$EU:$EZ,E$1,FALSE),"Ahmadovitch")))))))))/1000,0)</f>
        <v>5428</v>
      </c>
      <c r="F154" s="5">
        <f>ROUND(IF($A$119="Alimentation, boissons et tabacs",VLOOKUP($A154,OUTIL!$CH:$CM,F$1,FALSE),IF($A$119="Demi produits",VLOOKUP($A154,OUTIL!$CQ:$CV,F$1,FALSE),IF($A$119="Energie  et  lubrifiants",VLOOKUP($A154,OUTIL!$CY:$DD,F$1,FALSE),IF($A$119="Or industriel",VLOOKUP($A154,OUTIL!$DG:$DL,F$1,FALSE),IF($A$119="Produits bruts d'origine animale et vegetale",VLOOKUP($A154,OUTIL!$DO:$DT,F$1,FALSE),IF($A$119="Produits bruts d'origine minerale",VLOOKUP($A154,OUTIL!$DW:$EB,F$1,FALSE),IF($A$119="Produits finis de consommation",VLOOKUP($A154,OUTIL!$EE:$EJ,F$1,FALSE),IF($A$119="Produits finis d'equipement agricole",VLOOKUP($A154,OUTIL!$EM:$ER,F$1,FALSE),IF($A$119="Produits finis d'equipement industriel",VLOOKUP($A154,OUTIL!$EU:$EZ,F$1,FALSE),"Ahmadovitch")))))))))/1000,0)</f>
        <v>392784</v>
      </c>
    </row>
    <row r="155" spans="1:6" ht="16.5" x14ac:dyDescent="0.3">
      <c r="A155">
        <v>36</v>
      </c>
      <c r="B155" s="5" t="str">
        <f>IF($A$119="Alimentation, boissons et tabacs",VLOOKUP(VLOOKUP($A155,OUTIL!$CH:$CM,B$1,FALSE),REF!$K:$L,2,FALSE),IF($A$119="Demi produits",VLOOKUP(VLOOKUP($A155,OUTIL!$CQ:$CV,B$1,FALSE),REF!$N:$O,2,FALSE),IF($A$119="Energie  et  lubrifiants",VLOOKUP(VLOOKUP($A155,OUTIL!$CY:$DD,B$1,FALSE),REF!$Z:$AA,2,FALSE),IF($A$119="Or industriel",VLOOKUP(VLOOKUP($A155,OUTIL!$DG:$DL,B$1,FALSE),REF!$AC:$AD,2,FALSE),IF($A$119="Produits bruts d'origine animale et vegetale",VLOOKUP(VLOOKUP($A155,OUTIL!$DO:$DT,B$1,FALSE),REF!$Q:$R,2,FALSE),IF($A$119="Produits bruts d'origine minerale",VLOOKUP(VLOOKUP($A155,OUTIL!$DW:$EB,B$1,FALSE),REF!$AF:$AG,2,FALSE),IF($A$119="Produits finis de consommation",VLOOKUP(VLOOKUP($A155,OUTIL!$EE:$EJ,B$1,FALSE),REF!$T:$U,2,FALSE),IF($A$119="Produits finis d'equipement agricole",VLOOKUP(VLOOKUP($A155,OUTIL!$EM:$ER,B$1,FALSE),REF!$AI:$AJ,2,FALSE),IF($A$119="Produits finis d'equipement industriel",VLOOKUP(VLOOKUP($A155,OUTIL!$EU:$EZ,B$1,FALSE),REF!$W:$X,2,FALSE),"Ahmadovitch")))))))))</f>
        <v>Articles de robinetterie et organes similaires</v>
      </c>
      <c r="C155" s="5">
        <f>ROUND(IF($A$119="Alimentation, boissons et tabacs",VLOOKUP($A155,OUTIL!$CH:$CM,C$1,FALSE),IF($A$119="Demi produits",VLOOKUP($A155,OUTIL!$CQ:$CV,C$1,FALSE),IF($A$119="Energie  et  lubrifiants",VLOOKUP($A155,OUTIL!$CY:$DD,C$1,FALSE),IF($A$119="Or industriel",VLOOKUP($A155,OUTIL!$DG:$DL,C$1,FALSE),IF($A$119="Produits bruts d'origine animale et vegetale",VLOOKUP($A155,OUTIL!$DO:$DT,C$1,FALSE),IF($A$119="Produits bruts d'origine minerale",VLOOKUP($A155,OUTIL!$DW:$EB,C$1,FALSE),IF($A$119="Produits finis de consommation",VLOOKUP($A155,OUTIL!$EE:$EJ,C$1,FALSE),IF($A$119="Produits finis d'equipement agricole",VLOOKUP($A155,OUTIL!$EM:$ER,C$1,FALSE),IF($A$119="Produits finis d'equipement industriel",VLOOKUP($A155,OUTIL!$EU:$EZ,C$1,FALSE),"Ahmadovitch")))))))))/1000,0)</f>
        <v>2394</v>
      </c>
      <c r="D155" s="5">
        <f>ROUND(IF($A$119="Alimentation, boissons et tabacs",VLOOKUP($A155,OUTIL!$CH:$CM,D$1,FALSE),IF($A$119="Demi produits",VLOOKUP($A155,OUTIL!$CQ:$CV,D$1,FALSE),IF($A$119="Energie  et  lubrifiants",VLOOKUP($A155,OUTIL!$CY:$DD,D$1,FALSE),IF($A$119="Or industriel",VLOOKUP($A155,OUTIL!$DG:$DL,D$1,FALSE),IF($A$119="Produits bruts d'origine animale et vegetale",VLOOKUP($A155,OUTIL!$DO:$DT,D$1,FALSE),IF($A$119="Produits bruts d'origine minerale",VLOOKUP($A155,OUTIL!$DW:$EB,D$1,FALSE),IF($A$119="Produits finis de consommation",VLOOKUP($A155,OUTIL!$EE:$EJ,D$1,FALSE),IF($A$119="Produits finis d'equipement agricole",VLOOKUP($A155,OUTIL!$EM:$ER,D$1,FALSE),IF($A$119="Produits finis d'equipement industriel",VLOOKUP($A155,OUTIL!$EU:$EZ,D$1,FALSE),"Ahmadovitch")))))))))/1000,0)</f>
        <v>433417</v>
      </c>
      <c r="E155" s="5">
        <f>ROUND(IF($A$119="Alimentation, boissons et tabacs",VLOOKUP($A155,OUTIL!$CH:$CM,E$1,FALSE),IF($A$119="Demi produits",VLOOKUP($A155,OUTIL!$CQ:$CV,E$1,FALSE),IF($A$119="Energie  et  lubrifiants",VLOOKUP($A155,OUTIL!$CY:$DD,E$1,FALSE),IF($A$119="Or industriel",VLOOKUP($A155,OUTIL!$DG:$DL,E$1,FALSE),IF($A$119="Produits bruts d'origine animale et vegetale",VLOOKUP($A155,OUTIL!$DO:$DT,E$1,FALSE),IF($A$119="Produits bruts d'origine minerale",VLOOKUP($A155,OUTIL!$DW:$EB,E$1,FALSE),IF($A$119="Produits finis de consommation",VLOOKUP($A155,OUTIL!$EE:$EJ,E$1,FALSE),IF($A$119="Produits finis d'equipement agricole",VLOOKUP($A155,OUTIL!$EM:$ER,E$1,FALSE),IF($A$119="Produits finis d'equipement industriel",VLOOKUP($A155,OUTIL!$EU:$EZ,E$1,FALSE),"Ahmadovitch")))))))))/1000,0)</f>
        <v>2597</v>
      </c>
      <c r="F155" s="5">
        <f>ROUND(IF($A$119="Alimentation, boissons et tabacs",VLOOKUP($A155,OUTIL!$CH:$CM,F$1,FALSE),IF($A$119="Demi produits",VLOOKUP($A155,OUTIL!$CQ:$CV,F$1,FALSE),IF($A$119="Energie  et  lubrifiants",VLOOKUP($A155,OUTIL!$CY:$DD,F$1,FALSE),IF($A$119="Or industriel",VLOOKUP($A155,OUTIL!$DG:$DL,F$1,FALSE),IF($A$119="Produits bruts d'origine animale et vegetale",VLOOKUP($A155,OUTIL!$DO:$DT,F$1,FALSE),IF($A$119="Produits bruts d'origine minerale",VLOOKUP($A155,OUTIL!$DW:$EB,F$1,FALSE),IF($A$119="Produits finis de consommation",VLOOKUP($A155,OUTIL!$EE:$EJ,F$1,FALSE),IF($A$119="Produits finis d'equipement agricole",VLOOKUP($A155,OUTIL!$EM:$ER,F$1,FALSE),IF($A$119="Produits finis d'equipement industriel",VLOOKUP($A155,OUTIL!$EU:$EZ,F$1,FALSE),"Ahmadovitch")))))))))/1000,0)</f>
        <v>395604</v>
      </c>
    </row>
    <row r="156" spans="1:6" ht="16.5" x14ac:dyDescent="0.3">
      <c r="A156">
        <v>37</v>
      </c>
      <c r="B156" s="5" t="str">
        <f>IF($A$119="Alimentation, boissons et tabacs",VLOOKUP(VLOOKUP($A156,OUTIL!$CH:$CM,B$1,FALSE),REF!$K:$L,2,FALSE),IF($A$119="Demi produits",VLOOKUP(VLOOKUP($A156,OUTIL!$CQ:$CV,B$1,FALSE),REF!$N:$O,2,FALSE),IF($A$119="Energie  et  lubrifiants",VLOOKUP(VLOOKUP($A156,OUTIL!$CY:$DD,B$1,FALSE),REF!$Z:$AA,2,FALSE),IF($A$119="Or industriel",VLOOKUP(VLOOKUP($A156,OUTIL!$DG:$DL,B$1,FALSE),REF!$AC:$AD,2,FALSE),IF($A$119="Produits bruts d'origine animale et vegetale",VLOOKUP(VLOOKUP($A156,OUTIL!$DO:$DT,B$1,FALSE),REF!$Q:$R,2,FALSE),IF($A$119="Produits bruts d'origine minerale",VLOOKUP(VLOOKUP($A156,OUTIL!$DW:$EB,B$1,FALSE),REF!$AF:$AG,2,FALSE),IF($A$119="Produits finis de consommation",VLOOKUP(VLOOKUP($A156,OUTIL!$EE:$EJ,B$1,FALSE),REF!$T:$U,2,FALSE),IF($A$119="Produits finis d'equipement agricole",VLOOKUP(VLOOKUP($A156,OUTIL!$EM:$ER,B$1,FALSE),REF!$AI:$AJ,2,FALSE),IF($A$119="Produits finis d'equipement industriel",VLOOKUP(VLOOKUP($A156,OUTIL!$EU:$EZ,B$1,FALSE),REF!$W:$X,2,FALSE),"Ahmadovitch")))))))))</f>
        <v>Parties et pieces detachees pour vehicules industriels</v>
      </c>
      <c r="C156" s="5">
        <f>ROUND(IF($A$119="Alimentation, boissons et tabacs",VLOOKUP($A156,OUTIL!$CH:$CM,C$1,FALSE),IF($A$119="Demi produits",VLOOKUP($A156,OUTIL!$CQ:$CV,C$1,FALSE),IF($A$119="Energie  et  lubrifiants",VLOOKUP($A156,OUTIL!$CY:$DD,C$1,FALSE),IF($A$119="Or industriel",VLOOKUP($A156,OUTIL!$DG:$DL,C$1,FALSE),IF($A$119="Produits bruts d'origine animale et vegetale",VLOOKUP($A156,OUTIL!$DO:$DT,C$1,FALSE),IF($A$119="Produits bruts d'origine minerale",VLOOKUP($A156,OUTIL!$DW:$EB,C$1,FALSE),IF($A$119="Produits finis de consommation",VLOOKUP($A156,OUTIL!$EE:$EJ,C$1,FALSE),IF($A$119="Produits finis d'equipement agricole",VLOOKUP($A156,OUTIL!$EM:$ER,C$1,FALSE),IF($A$119="Produits finis d'equipement industriel",VLOOKUP($A156,OUTIL!$EU:$EZ,C$1,FALSE),"Ahmadovitch")))))))))/1000,0)</f>
        <v>6923</v>
      </c>
      <c r="D156" s="5">
        <f>ROUND(IF($A$119="Alimentation, boissons et tabacs",VLOOKUP($A156,OUTIL!$CH:$CM,D$1,FALSE),IF($A$119="Demi produits",VLOOKUP($A156,OUTIL!$CQ:$CV,D$1,FALSE),IF($A$119="Energie  et  lubrifiants",VLOOKUP($A156,OUTIL!$CY:$DD,D$1,FALSE),IF($A$119="Or industriel",VLOOKUP($A156,OUTIL!$DG:$DL,D$1,FALSE),IF($A$119="Produits bruts d'origine animale et vegetale",VLOOKUP($A156,OUTIL!$DO:$DT,D$1,FALSE),IF($A$119="Produits bruts d'origine minerale",VLOOKUP($A156,OUTIL!$DW:$EB,D$1,FALSE),IF($A$119="Produits finis de consommation",VLOOKUP($A156,OUTIL!$EE:$EJ,D$1,FALSE),IF($A$119="Produits finis d'equipement agricole",VLOOKUP($A156,OUTIL!$EM:$ER,D$1,FALSE),IF($A$119="Produits finis d'equipement industriel",VLOOKUP($A156,OUTIL!$EU:$EZ,D$1,FALSE),"Ahmadovitch")))))))))/1000,0)</f>
        <v>415579</v>
      </c>
      <c r="E156" s="5">
        <f>ROUND(IF($A$119="Alimentation, boissons et tabacs",VLOOKUP($A156,OUTIL!$CH:$CM,E$1,FALSE),IF($A$119="Demi produits",VLOOKUP($A156,OUTIL!$CQ:$CV,E$1,FALSE),IF($A$119="Energie  et  lubrifiants",VLOOKUP($A156,OUTIL!$CY:$DD,E$1,FALSE),IF($A$119="Or industriel",VLOOKUP($A156,OUTIL!$DG:$DL,E$1,FALSE),IF($A$119="Produits bruts d'origine animale et vegetale",VLOOKUP($A156,OUTIL!$DO:$DT,E$1,FALSE),IF($A$119="Produits bruts d'origine minerale",VLOOKUP($A156,OUTIL!$DW:$EB,E$1,FALSE),IF($A$119="Produits finis de consommation",VLOOKUP($A156,OUTIL!$EE:$EJ,E$1,FALSE),IF($A$119="Produits finis d'equipement agricole",VLOOKUP($A156,OUTIL!$EM:$ER,E$1,FALSE),IF($A$119="Produits finis d'equipement industriel",VLOOKUP($A156,OUTIL!$EU:$EZ,E$1,FALSE),"Ahmadovitch")))))))))/1000,0)</f>
        <v>4706</v>
      </c>
      <c r="F156" s="5">
        <f>ROUND(IF($A$119="Alimentation, boissons et tabacs",VLOOKUP($A156,OUTIL!$CH:$CM,F$1,FALSE),IF($A$119="Demi produits",VLOOKUP($A156,OUTIL!$CQ:$CV,F$1,FALSE),IF($A$119="Energie  et  lubrifiants",VLOOKUP($A156,OUTIL!$CY:$DD,F$1,FALSE),IF($A$119="Or industriel",VLOOKUP($A156,OUTIL!$DG:$DL,F$1,FALSE),IF($A$119="Produits bruts d'origine animale et vegetale",VLOOKUP($A156,OUTIL!$DO:$DT,F$1,FALSE),IF($A$119="Produits bruts d'origine minerale",VLOOKUP($A156,OUTIL!$DW:$EB,F$1,FALSE),IF($A$119="Produits finis de consommation",VLOOKUP($A156,OUTIL!$EE:$EJ,F$1,FALSE),IF($A$119="Produits finis d'equipement agricole",VLOOKUP($A156,OUTIL!$EM:$ER,F$1,FALSE),IF($A$119="Produits finis d'equipement industriel",VLOOKUP($A156,OUTIL!$EU:$EZ,F$1,FALSE),"Ahmadovitch")))))))))/1000,0)</f>
        <v>314678</v>
      </c>
    </row>
    <row r="157" spans="1:6" ht="16.5" x14ac:dyDescent="0.3">
      <c r="A157">
        <v>38</v>
      </c>
      <c r="B157" s="5" t="str">
        <f>IF($A$119="Alimentation, boissons et tabacs",VLOOKUP(VLOOKUP($A157,OUTIL!$CH:$CM,B$1,FALSE),REF!$K:$L,2,FALSE),IF($A$119="Demi produits",VLOOKUP(VLOOKUP($A157,OUTIL!$CQ:$CV,B$1,FALSE),REF!$N:$O,2,FALSE),IF($A$119="Energie  et  lubrifiants",VLOOKUP(VLOOKUP($A157,OUTIL!$CY:$DD,B$1,FALSE),REF!$Z:$AA,2,FALSE),IF($A$119="Or industriel",VLOOKUP(VLOOKUP($A157,OUTIL!$DG:$DL,B$1,FALSE),REF!$AC:$AD,2,FALSE),IF($A$119="Produits bruts d'origine animale et vegetale",VLOOKUP(VLOOKUP($A157,OUTIL!$DO:$DT,B$1,FALSE),REF!$Q:$R,2,FALSE),IF($A$119="Produits bruts d'origine minerale",VLOOKUP(VLOOKUP($A157,OUTIL!$DW:$EB,B$1,FALSE),REF!$AF:$AG,2,FALSE),IF($A$119="Produits finis de consommation",VLOOKUP(VLOOKUP($A157,OUTIL!$EE:$EJ,B$1,FALSE),REF!$T:$U,2,FALSE),IF($A$119="Produits finis d'equipement agricole",VLOOKUP(VLOOKUP($A157,OUTIL!$EM:$ER,B$1,FALSE),REF!$AI:$AJ,2,FALSE),IF($A$119="Produits finis d'equipement industriel",VLOOKUP(VLOOKUP($A157,OUTIL!$EU:$EZ,B$1,FALSE),REF!$W:$X,2,FALSE),"Ahmadovitch")))))))))</f>
        <v>Sous systèmes électroniques</v>
      </c>
      <c r="C157" s="5">
        <f>ROUND(IF($A$119="Alimentation, boissons et tabacs",VLOOKUP($A157,OUTIL!$CH:$CM,C$1,FALSE),IF($A$119="Demi produits",VLOOKUP($A157,OUTIL!$CQ:$CV,C$1,FALSE),IF($A$119="Energie  et  lubrifiants",VLOOKUP($A157,OUTIL!$CY:$DD,C$1,FALSE),IF($A$119="Or industriel",VLOOKUP($A157,OUTIL!$DG:$DL,C$1,FALSE),IF($A$119="Produits bruts d'origine animale et vegetale",VLOOKUP($A157,OUTIL!$DO:$DT,C$1,FALSE),IF($A$119="Produits bruts d'origine minerale",VLOOKUP($A157,OUTIL!$DW:$EB,C$1,FALSE),IF($A$119="Produits finis de consommation",VLOOKUP($A157,OUTIL!$EE:$EJ,C$1,FALSE),IF($A$119="Produits finis d'equipement agricole",VLOOKUP($A157,OUTIL!$EM:$ER,C$1,FALSE),IF($A$119="Produits finis d'equipement industriel",VLOOKUP($A157,OUTIL!$EU:$EZ,C$1,FALSE),"Ahmadovitch")))))))))/1000,0)</f>
        <v>1786</v>
      </c>
      <c r="D157" s="5">
        <f>ROUND(IF($A$119="Alimentation, boissons et tabacs",VLOOKUP($A157,OUTIL!$CH:$CM,D$1,FALSE),IF($A$119="Demi produits",VLOOKUP($A157,OUTIL!$CQ:$CV,D$1,FALSE),IF($A$119="Energie  et  lubrifiants",VLOOKUP($A157,OUTIL!$CY:$DD,D$1,FALSE),IF($A$119="Or industriel",VLOOKUP($A157,OUTIL!$DG:$DL,D$1,FALSE),IF($A$119="Produits bruts d'origine animale et vegetale",VLOOKUP($A157,OUTIL!$DO:$DT,D$1,FALSE),IF($A$119="Produits bruts d'origine minerale",VLOOKUP($A157,OUTIL!$DW:$EB,D$1,FALSE),IF($A$119="Produits finis de consommation",VLOOKUP($A157,OUTIL!$EE:$EJ,D$1,FALSE),IF($A$119="Produits finis d'equipement agricole",VLOOKUP($A157,OUTIL!$EM:$ER,D$1,FALSE),IF($A$119="Produits finis d'equipement industriel",VLOOKUP($A157,OUTIL!$EU:$EZ,D$1,FALSE),"Ahmadovitch")))))))))/1000,0)</f>
        <v>386463</v>
      </c>
      <c r="E157" s="5">
        <f>ROUND(IF($A$119="Alimentation, boissons et tabacs",VLOOKUP($A157,OUTIL!$CH:$CM,E$1,FALSE),IF($A$119="Demi produits",VLOOKUP($A157,OUTIL!$CQ:$CV,E$1,FALSE),IF($A$119="Energie  et  lubrifiants",VLOOKUP($A157,OUTIL!$CY:$DD,E$1,FALSE),IF($A$119="Or industriel",VLOOKUP($A157,OUTIL!$DG:$DL,E$1,FALSE),IF($A$119="Produits bruts d'origine animale et vegetale",VLOOKUP($A157,OUTIL!$DO:$DT,E$1,FALSE),IF($A$119="Produits bruts d'origine minerale",VLOOKUP($A157,OUTIL!$DW:$EB,E$1,FALSE),IF($A$119="Produits finis de consommation",VLOOKUP($A157,OUTIL!$EE:$EJ,E$1,FALSE),IF($A$119="Produits finis d'equipement agricole",VLOOKUP($A157,OUTIL!$EM:$ER,E$1,FALSE),IF($A$119="Produits finis d'equipement industriel",VLOOKUP($A157,OUTIL!$EU:$EZ,E$1,FALSE),"Ahmadovitch")))))))))/1000,0)</f>
        <v>2151</v>
      </c>
      <c r="F157" s="5">
        <f>ROUND(IF($A$119="Alimentation, boissons et tabacs",VLOOKUP($A157,OUTIL!$CH:$CM,F$1,FALSE),IF($A$119="Demi produits",VLOOKUP($A157,OUTIL!$CQ:$CV,F$1,FALSE),IF($A$119="Energie  et  lubrifiants",VLOOKUP($A157,OUTIL!$CY:$DD,F$1,FALSE),IF($A$119="Or industriel",VLOOKUP($A157,OUTIL!$DG:$DL,F$1,FALSE),IF($A$119="Produits bruts d'origine animale et vegetale",VLOOKUP($A157,OUTIL!$DO:$DT,F$1,FALSE),IF($A$119="Produits bruts d'origine minerale",VLOOKUP($A157,OUTIL!$DW:$EB,F$1,FALSE),IF($A$119="Produits finis de consommation",VLOOKUP($A157,OUTIL!$EE:$EJ,F$1,FALSE),IF($A$119="Produits finis d'equipement agricole",VLOOKUP($A157,OUTIL!$EM:$ER,F$1,FALSE),IF($A$119="Produits finis d'equipement industriel",VLOOKUP($A157,OUTIL!$EU:$EZ,F$1,FALSE),"Ahmadovitch")))))))))/1000,0)</f>
        <v>383598</v>
      </c>
    </row>
    <row r="158" spans="1:6" ht="16.5" x14ac:dyDescent="0.3">
      <c r="A158">
        <v>39</v>
      </c>
      <c r="B158" s="5" t="str">
        <f>IF($A$119="Alimentation, boissons et tabacs",VLOOKUP(VLOOKUP($A158,OUTIL!$CH:$CM,B$1,FALSE),REF!$K:$L,2,FALSE),IF($A$119="Demi produits",VLOOKUP(VLOOKUP($A158,OUTIL!$CQ:$CV,B$1,FALSE),REF!$N:$O,2,FALSE),IF($A$119="Energie  et  lubrifiants",VLOOKUP(VLOOKUP($A158,OUTIL!$CY:$DD,B$1,FALSE),REF!$Z:$AA,2,FALSE),IF($A$119="Or industriel",VLOOKUP(VLOOKUP($A158,OUTIL!$DG:$DL,B$1,FALSE),REF!$AC:$AD,2,FALSE),IF($A$119="Produits bruts d'origine animale et vegetale",VLOOKUP(VLOOKUP($A158,OUTIL!$DO:$DT,B$1,FALSE),REF!$Q:$R,2,FALSE),IF($A$119="Produits bruts d'origine minerale",VLOOKUP(VLOOKUP($A158,OUTIL!$DW:$EB,B$1,FALSE),REF!$AF:$AG,2,FALSE),IF($A$119="Produits finis de consommation",VLOOKUP(VLOOKUP($A158,OUTIL!$EE:$EJ,B$1,FALSE),REF!$T:$U,2,FALSE),IF($A$119="Produits finis d'equipement agricole",VLOOKUP(VLOOKUP($A158,OUTIL!$EM:$ER,B$1,FALSE),REF!$AI:$AJ,2,FALSE),IF($A$119="Produits finis d'equipement industriel",VLOOKUP(VLOOKUP($A158,OUTIL!$EU:$EZ,B$1,FALSE),REF!$W:$X,2,FALSE),"Ahmadovitch")))))))))</f>
        <v>Circuits intégrés et micro-assemblages électroniques</v>
      </c>
      <c r="C158" s="5">
        <f>ROUND(IF($A$119="Alimentation, boissons et tabacs",VLOOKUP($A158,OUTIL!$CH:$CM,C$1,FALSE),IF($A$119="Demi produits",VLOOKUP($A158,OUTIL!$CQ:$CV,C$1,FALSE),IF($A$119="Energie  et  lubrifiants",VLOOKUP($A158,OUTIL!$CY:$DD,C$1,FALSE),IF($A$119="Or industriel",VLOOKUP($A158,OUTIL!$DG:$DL,C$1,FALSE),IF($A$119="Produits bruts d'origine animale et vegetale",VLOOKUP($A158,OUTIL!$DO:$DT,C$1,FALSE),IF($A$119="Produits bruts d'origine minerale",VLOOKUP($A158,OUTIL!$DW:$EB,C$1,FALSE),IF($A$119="Produits finis de consommation",VLOOKUP($A158,OUTIL!$EE:$EJ,C$1,FALSE),IF($A$119="Produits finis d'equipement agricole",VLOOKUP($A158,OUTIL!$EM:$ER,C$1,FALSE),IF($A$119="Produits finis d'equipement industriel",VLOOKUP($A158,OUTIL!$EU:$EZ,C$1,FALSE),"Ahmadovitch")))))))))/1000,0)</f>
        <v>383</v>
      </c>
      <c r="D158" s="5">
        <f>ROUND(IF($A$119="Alimentation, boissons et tabacs",VLOOKUP($A158,OUTIL!$CH:$CM,D$1,FALSE),IF($A$119="Demi produits",VLOOKUP($A158,OUTIL!$CQ:$CV,D$1,FALSE),IF($A$119="Energie  et  lubrifiants",VLOOKUP($A158,OUTIL!$CY:$DD,D$1,FALSE),IF($A$119="Or industriel",VLOOKUP($A158,OUTIL!$DG:$DL,D$1,FALSE),IF($A$119="Produits bruts d'origine animale et vegetale",VLOOKUP($A158,OUTIL!$DO:$DT,D$1,FALSE),IF($A$119="Produits bruts d'origine minerale",VLOOKUP($A158,OUTIL!$DW:$EB,D$1,FALSE),IF($A$119="Produits finis de consommation",VLOOKUP($A158,OUTIL!$EE:$EJ,D$1,FALSE),IF($A$119="Produits finis d'equipement agricole",VLOOKUP($A158,OUTIL!$EM:$ER,D$1,FALSE),IF($A$119="Produits finis d'equipement industriel",VLOOKUP($A158,OUTIL!$EU:$EZ,D$1,FALSE),"Ahmadovitch")))))))))/1000,0)</f>
        <v>380469</v>
      </c>
      <c r="E158" s="5">
        <f>ROUND(IF($A$119="Alimentation, boissons et tabacs",VLOOKUP($A158,OUTIL!$CH:$CM,E$1,FALSE),IF($A$119="Demi produits",VLOOKUP($A158,OUTIL!$CQ:$CV,E$1,FALSE),IF($A$119="Energie  et  lubrifiants",VLOOKUP($A158,OUTIL!$CY:$DD,E$1,FALSE),IF($A$119="Or industriel",VLOOKUP($A158,OUTIL!$DG:$DL,E$1,FALSE),IF($A$119="Produits bruts d'origine animale et vegetale",VLOOKUP($A158,OUTIL!$DO:$DT,E$1,FALSE),IF($A$119="Produits bruts d'origine minerale",VLOOKUP($A158,OUTIL!$DW:$EB,E$1,FALSE),IF($A$119="Produits finis de consommation",VLOOKUP($A158,OUTIL!$EE:$EJ,E$1,FALSE),IF($A$119="Produits finis d'equipement agricole",VLOOKUP($A158,OUTIL!$EM:$ER,E$1,FALSE),IF($A$119="Produits finis d'equipement industriel",VLOOKUP($A158,OUTIL!$EU:$EZ,E$1,FALSE),"Ahmadovitch")))))))))/1000,0)</f>
        <v>361</v>
      </c>
      <c r="F158" s="5">
        <f>ROUND(IF($A$119="Alimentation, boissons et tabacs",VLOOKUP($A158,OUTIL!$CH:$CM,F$1,FALSE),IF($A$119="Demi produits",VLOOKUP($A158,OUTIL!$CQ:$CV,F$1,FALSE),IF($A$119="Energie  et  lubrifiants",VLOOKUP($A158,OUTIL!$CY:$DD,F$1,FALSE),IF($A$119="Or industriel",VLOOKUP($A158,OUTIL!$DG:$DL,F$1,FALSE),IF($A$119="Produits bruts d'origine animale et vegetale",VLOOKUP($A158,OUTIL!$DO:$DT,F$1,FALSE),IF($A$119="Produits bruts d'origine minerale",VLOOKUP($A158,OUTIL!$DW:$EB,F$1,FALSE),IF($A$119="Produits finis de consommation",VLOOKUP($A158,OUTIL!$EE:$EJ,F$1,FALSE),IF($A$119="Produits finis d'equipement agricole",VLOOKUP($A158,OUTIL!$EM:$ER,F$1,FALSE),IF($A$119="Produits finis d'equipement industriel",VLOOKUP($A158,OUTIL!$EU:$EZ,F$1,FALSE),"Ahmadovitch")))))))))/1000,0)</f>
        <v>369291</v>
      </c>
    </row>
    <row r="159" spans="1:6" ht="16.5" x14ac:dyDescent="0.3">
      <c r="A159">
        <v>40</v>
      </c>
      <c r="B159" s="5" t="str">
        <f>IF($A$119="Alimentation, boissons et tabacs",VLOOKUP(VLOOKUP($A159,OUTIL!$CH:$CM,B$1,FALSE),REF!$K:$L,2,FALSE),IF($A$119="Demi produits",VLOOKUP(VLOOKUP($A159,OUTIL!$CQ:$CV,B$1,FALSE),REF!$N:$O,2,FALSE),IF($A$119="Energie  et  lubrifiants",VLOOKUP(VLOOKUP($A159,OUTIL!$CY:$DD,B$1,FALSE),REF!$Z:$AA,2,FALSE),IF($A$119="Or industriel",VLOOKUP(VLOOKUP($A159,OUTIL!$DG:$DL,B$1,FALSE),REF!$AC:$AD,2,FALSE),IF($A$119="Produits bruts d'origine animale et vegetale",VLOOKUP(VLOOKUP($A159,OUTIL!$DO:$DT,B$1,FALSE),REF!$Q:$R,2,FALSE),IF($A$119="Produits bruts d'origine minerale",VLOOKUP(VLOOKUP($A159,OUTIL!$DW:$EB,B$1,FALSE),REF!$AF:$AG,2,FALSE),IF($A$119="Produits finis de consommation",VLOOKUP(VLOOKUP($A159,OUTIL!$EE:$EJ,B$1,FALSE),REF!$T:$U,2,FALSE),IF($A$119="Produits finis d'equipement agricole",VLOOKUP(VLOOKUP($A159,OUTIL!$EM:$ER,B$1,FALSE),REF!$AI:$AJ,2,FALSE),IF($A$119="Produits finis d'equipement industriel",VLOOKUP(VLOOKUP($A159,OUTIL!$EU:$EZ,B$1,FALSE),REF!$W:$X,2,FALSE),"Ahmadovitch")))))))))</f>
        <v>Outils de métier</v>
      </c>
      <c r="C159" s="5">
        <f>ROUND(IF($A$119="Alimentation, boissons et tabacs",VLOOKUP($A159,OUTIL!$CH:$CM,C$1,FALSE),IF($A$119="Demi produits",VLOOKUP($A159,OUTIL!$CQ:$CV,C$1,FALSE),IF($A$119="Energie  et  lubrifiants",VLOOKUP($A159,OUTIL!$CY:$DD,C$1,FALSE),IF($A$119="Or industriel",VLOOKUP($A159,OUTIL!$DG:$DL,C$1,FALSE),IF($A$119="Produits bruts d'origine animale et vegetale",VLOOKUP($A159,OUTIL!$DO:$DT,C$1,FALSE),IF($A$119="Produits bruts d'origine minerale",VLOOKUP($A159,OUTIL!$DW:$EB,C$1,FALSE),IF($A$119="Produits finis de consommation",VLOOKUP($A159,OUTIL!$EE:$EJ,C$1,FALSE),IF($A$119="Produits finis d'equipement agricole",VLOOKUP($A159,OUTIL!$EM:$ER,C$1,FALSE),IF($A$119="Produits finis d'equipement industriel",VLOOKUP($A159,OUTIL!$EU:$EZ,C$1,FALSE),"Ahmadovitch")))))))))/1000,0)</f>
        <v>6494</v>
      </c>
      <c r="D159" s="5">
        <f>ROUND(IF($A$119="Alimentation, boissons et tabacs",VLOOKUP($A159,OUTIL!$CH:$CM,D$1,FALSE),IF($A$119="Demi produits",VLOOKUP($A159,OUTIL!$CQ:$CV,D$1,FALSE),IF($A$119="Energie  et  lubrifiants",VLOOKUP($A159,OUTIL!$CY:$DD,D$1,FALSE),IF($A$119="Or industriel",VLOOKUP($A159,OUTIL!$DG:$DL,D$1,FALSE),IF($A$119="Produits bruts d'origine animale et vegetale",VLOOKUP($A159,OUTIL!$DO:$DT,D$1,FALSE),IF($A$119="Produits bruts d'origine minerale",VLOOKUP($A159,OUTIL!$DW:$EB,D$1,FALSE),IF($A$119="Produits finis de consommation",VLOOKUP($A159,OUTIL!$EE:$EJ,D$1,FALSE),IF($A$119="Produits finis d'equipement agricole",VLOOKUP($A159,OUTIL!$EM:$ER,D$1,FALSE),IF($A$119="Produits finis d'equipement industriel",VLOOKUP($A159,OUTIL!$EU:$EZ,D$1,FALSE),"Ahmadovitch")))))))))/1000,0)</f>
        <v>343980</v>
      </c>
      <c r="E159" s="5">
        <f>ROUND(IF($A$119="Alimentation, boissons et tabacs",VLOOKUP($A159,OUTIL!$CH:$CM,E$1,FALSE),IF($A$119="Demi produits",VLOOKUP($A159,OUTIL!$CQ:$CV,E$1,FALSE),IF($A$119="Energie  et  lubrifiants",VLOOKUP($A159,OUTIL!$CY:$DD,E$1,FALSE),IF($A$119="Or industriel",VLOOKUP($A159,OUTIL!$DG:$DL,E$1,FALSE),IF($A$119="Produits bruts d'origine animale et vegetale",VLOOKUP($A159,OUTIL!$DO:$DT,E$1,FALSE),IF($A$119="Produits bruts d'origine minerale",VLOOKUP($A159,OUTIL!$DW:$EB,E$1,FALSE),IF($A$119="Produits finis de consommation",VLOOKUP($A159,OUTIL!$EE:$EJ,E$1,FALSE),IF($A$119="Produits finis d'equipement agricole",VLOOKUP($A159,OUTIL!$EM:$ER,E$1,FALSE),IF($A$119="Produits finis d'equipement industriel",VLOOKUP($A159,OUTIL!$EU:$EZ,E$1,FALSE),"Ahmadovitch")))))))))/1000,0)</f>
        <v>5476</v>
      </c>
      <c r="F159" s="5">
        <f>ROUND(IF($A$119="Alimentation, boissons et tabacs",VLOOKUP($A159,OUTIL!$CH:$CM,F$1,FALSE),IF($A$119="Demi produits",VLOOKUP($A159,OUTIL!$CQ:$CV,F$1,FALSE),IF($A$119="Energie  et  lubrifiants",VLOOKUP($A159,OUTIL!$CY:$DD,F$1,FALSE),IF($A$119="Or industriel",VLOOKUP($A159,OUTIL!$DG:$DL,F$1,FALSE),IF($A$119="Produits bruts d'origine animale et vegetale",VLOOKUP($A159,OUTIL!$DO:$DT,F$1,FALSE),IF($A$119="Produits bruts d'origine minerale",VLOOKUP($A159,OUTIL!$DW:$EB,F$1,FALSE),IF($A$119="Produits finis de consommation",VLOOKUP($A159,OUTIL!$EE:$EJ,F$1,FALSE),IF($A$119="Produits finis d'equipement agricole",VLOOKUP($A159,OUTIL!$EM:$ER,F$1,FALSE),IF($A$119="Produits finis d'equipement industriel",VLOOKUP($A159,OUTIL!$EU:$EZ,F$1,FALSE),"Ahmadovitch")))))))))/1000,0)</f>
        <v>377654</v>
      </c>
    </row>
    <row r="160" spans="1:6" ht="16.5" x14ac:dyDescent="0.3">
      <c r="B160" s="5" t="s">
        <v>113</v>
      </c>
      <c r="C160" s="5">
        <f>C119-SUM(C120:C159)</f>
        <v>74819</v>
      </c>
      <c r="D160" s="5">
        <f>D119-SUM(D120:D159)</f>
        <v>3303471</v>
      </c>
      <c r="E160" s="5">
        <f>E119-SUM(E120:E159)</f>
        <v>55567</v>
      </c>
      <c r="F160" s="5">
        <f>F119-SUM(F120:F159)</f>
        <v>3122905</v>
      </c>
    </row>
    <row r="161" spans="1:6" x14ac:dyDescent="0.25">
      <c r="A161" t="s">
        <v>221</v>
      </c>
      <c r="B161" s="2" t="str">
        <f>IF($A$161="Alimentation, boissons et tabacs",VLOOKUP(VLOOKUP($A161,OUTIL!$CH:$CM,B$1,FALSE),REF!$K:$L,2,FALSE),IF($A$161="Demi produits",VLOOKUP(VLOOKUP($A161,OUTIL!$CQ:$CV,B$1,FALSE),REF!$N:$O,2,FALSE),IF($A$161="Energie  et  lubrifiants",VLOOKUP(VLOOKUP($A161,OUTIL!$CY:$DD,B$1,FALSE),REF!$Z:$AA,2,FALSE),IF($A$161="Or industriel",VLOOKUP(VLOOKUP($A161,OUTIL!$DG:$DL,B$1,FALSE),REF!$AC:$AD,2,FALSE),IF($A$161="Produits bruts d'origine animale et vegetale",VLOOKUP(VLOOKUP($A161,OUTIL!$DO:$DT,B$1,FALSE),REF!$Q:$R,2,FALSE),IF($A$161="Produits bruts d'origine minerale",VLOOKUP(VLOOKUP($A161,OUTIL!$DW:$EB,B$1,FALSE),REF!$AF:$AG,2,FALSE),IF($A$161="Produits finis de consommation",VLOOKUP(VLOOKUP($A161,OUTIL!$EE:$EJ,B$1,FALSE),REF!$T:$U,2,FALSE),IF($A$161="Produits finis d'equipement agricole",VLOOKUP(VLOOKUP($A161,OUTIL!$EM:$ER,B$1,FALSE),REF!$AI:$AJ,2,FALSE),IF($A$161="Produits finis d'equipement industriel",VLOOKUP(VLOOKUP($A161,OUTIL!$EU:$EZ,B$1,FALSE),REF!$W:$X,2,FALSE),"Ahmadovitch")))))))))</f>
        <v>PRODUITS FINIS DE CONSOMMATION</v>
      </c>
      <c r="C161" s="2">
        <f>ROUND(IF($A$161="Alimentation, boissons et tabacs",VLOOKUP($A161,OUTIL!$CH:$CM,C$1,FALSE),IF($A$161="Demi produits",VLOOKUP($A161,OUTIL!$CQ:$CV,C$1,FALSE),IF($A$161="Energie  et  lubrifiants",VLOOKUP($A161,OUTIL!$CY:$DD,C$1,FALSE),IF($A$161="Or industriel",VLOOKUP($A161,OUTIL!$DG:$DL,C$1,FALSE),IF($A$161="Produits bruts d'origine animale et vegetale",VLOOKUP($A161,OUTIL!$DO:$DT,C$1,FALSE),IF($A$161="Produits bruts d'origine minerale",VLOOKUP($A161,OUTIL!$DW:$EB,C$1,FALSE),IF($A$161="Produits finis de consommation",VLOOKUP($A161,OUTIL!$EE:$EJ,C$1,FALSE),IF($A$161="Produits finis d'equipement agricole",VLOOKUP($A161,OUTIL!$EM:$ER,C$1,FALSE),IF($A$161="Produits finis d'equipement industriel",VLOOKUP($A161,OUTIL!$EU:$EZ,C$1,FALSE),"Ahmadovitch")))))))))/1000,0)</f>
        <v>818452</v>
      </c>
      <c r="D161" s="2">
        <f>ROUND(IF($A$161="Alimentation, boissons et tabacs",VLOOKUP($A161,OUTIL!$CH:$CM,D$1,FALSE),IF($A$161="Demi produits",VLOOKUP($A161,OUTIL!$CQ:$CV,D$1,FALSE),IF($A$161="Energie  et  lubrifiants",VLOOKUP($A161,OUTIL!$CY:$DD,D$1,FALSE),IF($A$161="Or industriel",VLOOKUP($A161,OUTIL!$DG:$DL,D$1,FALSE),IF($A$161="Produits bruts d'origine animale et vegetale",VLOOKUP($A161,OUTIL!$DO:$DT,D$1,FALSE),IF($A$161="Produits bruts d'origine minerale",VLOOKUP($A161,OUTIL!$DW:$EB,D$1,FALSE),IF($A$161="Produits finis de consommation",VLOOKUP($A161,OUTIL!$EE:$EJ,D$1,FALSE),IF($A$161="Produits finis d'equipement agricole",VLOOKUP($A161,OUTIL!$EM:$ER,D$1,FALSE),IF($A$161="Produits finis d'equipement industriel",VLOOKUP($A161,OUTIL!$EU:$EZ,D$1,FALSE),"Ahmadovitch")))))))))/1000,0)</f>
        <v>72974809</v>
      </c>
      <c r="E161" s="2">
        <f>ROUND(IF($A$161="Alimentation, boissons et tabacs",VLOOKUP($A161,OUTIL!$CH:$CM,E$1,FALSE),IF($A$161="Demi produits",VLOOKUP($A161,OUTIL!$CQ:$CV,E$1,FALSE),IF($A$161="Energie  et  lubrifiants",VLOOKUP($A161,OUTIL!$CY:$DD,E$1,FALSE),IF($A$161="Or industriel",VLOOKUP($A161,OUTIL!$DG:$DL,E$1,FALSE),IF($A$161="Produits bruts d'origine animale et vegetale",VLOOKUP($A161,OUTIL!$DO:$DT,E$1,FALSE),IF($A$161="Produits bruts d'origine minerale",VLOOKUP($A161,OUTIL!$DW:$EB,E$1,FALSE),IF($A$161="Produits finis de consommation",VLOOKUP($A161,OUTIL!$EE:$EJ,E$1,FALSE),IF($A$161="Produits finis d'equipement agricole",VLOOKUP($A161,OUTIL!$EM:$ER,E$1,FALSE),IF($A$161="Produits finis d'equipement industriel",VLOOKUP($A161,OUTIL!$EU:$EZ,E$1,FALSE),"Ahmadovitch")))))))))/1000,0)</f>
        <v>728102</v>
      </c>
      <c r="F161" s="2">
        <f>ROUND(IF($A$161="Alimentation, boissons et tabacs",VLOOKUP($A161,OUTIL!$CH:$CM,F$1,FALSE),IF($A$161="Demi produits",VLOOKUP($A161,OUTIL!$CQ:$CV,F$1,FALSE),IF($A$161="Energie  et  lubrifiants",VLOOKUP($A161,OUTIL!$CY:$DD,F$1,FALSE),IF($A$161="Or industriel",VLOOKUP($A161,OUTIL!$DG:$DL,F$1,FALSE),IF($A$161="Produits bruts d'origine animale et vegetale",VLOOKUP($A161,OUTIL!$DO:$DT,F$1,FALSE),IF($A$161="Produits bruts d'origine minerale",VLOOKUP($A161,OUTIL!$DW:$EB,F$1,FALSE),IF($A$161="Produits finis de consommation",VLOOKUP($A161,OUTIL!$EE:$EJ,F$1,FALSE),IF($A$161="Produits finis d'equipement agricole",VLOOKUP($A161,OUTIL!$EM:$ER,F$1,FALSE),IF($A$161="Produits finis d'equipement industriel",VLOOKUP($A161,OUTIL!$EU:$EZ,F$1,FALSE),"Ahmadovitch")))))))))/1000,0)</f>
        <v>63372838</v>
      </c>
    </row>
    <row r="162" spans="1:6" ht="16.5" x14ac:dyDescent="0.3">
      <c r="A162">
        <v>1</v>
      </c>
      <c r="B162" s="5" t="str">
        <f>IF($A$161="Alimentation, boissons et tabacs",VLOOKUP(VLOOKUP($A162,OUTIL!$CH:$CM,B$1,FALSE),REF!$K:$L,2,FALSE),IF($A$161="Demi produits",VLOOKUP(VLOOKUP($A162,OUTIL!$CQ:$CV,B$1,FALSE),REF!$N:$O,2,FALSE),IF($A$161="Energie  et  lubrifiants",VLOOKUP(VLOOKUP($A162,OUTIL!$CY:$DD,B$1,FALSE),REF!$Z:$AA,2,FALSE),IF($A$161="Or industriel",VLOOKUP(VLOOKUP($A162,OUTIL!$DG:$DL,B$1,FALSE),REF!$AC:$AD,2,FALSE),IF($A$161="Produits bruts d'origine animale et vegetale",VLOOKUP(VLOOKUP($A162,OUTIL!$DO:$DT,B$1,FALSE),REF!$Q:$R,2,FALSE),IF($A$161="Produits bruts d'origine minerale",VLOOKUP(VLOOKUP($A162,OUTIL!$DW:$EB,B$1,FALSE),REF!$AF:$AG,2,FALSE),IF($A$161="Produits finis de consommation",VLOOKUP(VLOOKUP($A162,OUTIL!$EE:$EJ,B$1,FALSE),REF!$T:$U,2,FALSE),IF($A$161="Produits finis d'equipement agricole",VLOOKUP(VLOOKUP($A162,OUTIL!$EM:$ER,B$1,FALSE),REF!$AI:$AJ,2,FALSE),IF($A$161="Produits finis d'equipement industriel",VLOOKUP(VLOOKUP($A162,OUTIL!$EU:$EZ,B$1,FALSE),REF!$W:$X,2,FALSE),"Ahmadovitch")))))))))</f>
        <v>Parties et pièces pour voitures et véhicules de tourisme</v>
      </c>
      <c r="C162" s="5">
        <f>ROUND(IF($A$161="Alimentation, boissons et tabacs",VLOOKUP($A162,OUTIL!$CH:$CM,C$1,FALSE),IF($A$161="Demi produits",VLOOKUP($A162,OUTIL!$CQ:$CV,C$1,FALSE),IF($A$161="Energie  et  lubrifiants",VLOOKUP($A162,OUTIL!$CY:$DD,C$1,FALSE),IF($A$161="Or industriel",VLOOKUP($A162,OUTIL!$DG:$DL,C$1,FALSE),IF($A$161="Produits bruts d'origine animale et vegetale",VLOOKUP($A162,OUTIL!$DO:$DT,C$1,FALSE),IF($A$161="Produits bruts d'origine minerale",VLOOKUP($A162,OUTIL!$DW:$EB,C$1,FALSE),IF($A$161="Produits finis de consommation",VLOOKUP($A162,OUTIL!$EE:$EJ,C$1,FALSE),IF($A$161="Produits finis d'equipement agricole",VLOOKUP($A162,OUTIL!$EM:$ER,C$1,FALSE),IF($A$161="Produits finis d'equipement industriel",VLOOKUP($A162,OUTIL!$EU:$EZ,C$1,FALSE),"Ahmadovitch")))))))))/1000,0)</f>
        <v>131979</v>
      </c>
      <c r="D162" s="5">
        <f>ROUND(IF($A$161="Alimentation, boissons et tabacs",VLOOKUP($A162,OUTIL!$CH:$CM,D$1,FALSE),IF($A$161="Demi produits",VLOOKUP($A162,OUTIL!$CQ:$CV,D$1,FALSE),IF($A$161="Energie  et  lubrifiants",VLOOKUP($A162,OUTIL!$CY:$DD,D$1,FALSE),IF($A$161="Or industriel",VLOOKUP($A162,OUTIL!$DG:$DL,D$1,FALSE),IF($A$161="Produits bruts d'origine animale et vegetale",VLOOKUP($A162,OUTIL!$DO:$DT,D$1,FALSE),IF($A$161="Produits bruts d'origine minerale",VLOOKUP($A162,OUTIL!$DW:$EB,D$1,FALSE),IF($A$161="Produits finis de consommation",VLOOKUP($A162,OUTIL!$EE:$EJ,D$1,FALSE),IF($A$161="Produits finis d'equipement agricole",VLOOKUP($A162,OUTIL!$EM:$ER,D$1,FALSE),IF($A$161="Produits finis d'equipement industriel",VLOOKUP($A162,OUTIL!$EU:$EZ,D$1,FALSE),"Ahmadovitch")))))))))/1000,0)</f>
        <v>14219810</v>
      </c>
      <c r="E162" s="5">
        <f>ROUND(IF($A$161="Alimentation, boissons et tabacs",VLOOKUP($A162,OUTIL!$CH:$CM,E$1,FALSE),IF($A$161="Demi produits",VLOOKUP($A162,OUTIL!$CQ:$CV,E$1,FALSE),IF($A$161="Energie  et  lubrifiants",VLOOKUP($A162,OUTIL!$CY:$DD,E$1,FALSE),IF($A$161="Or industriel",VLOOKUP($A162,OUTIL!$DG:$DL,E$1,FALSE),IF($A$161="Produits bruts d'origine animale et vegetale",VLOOKUP($A162,OUTIL!$DO:$DT,E$1,FALSE),IF($A$161="Produits bruts d'origine minerale",VLOOKUP($A162,OUTIL!$DW:$EB,E$1,FALSE),IF($A$161="Produits finis de consommation",VLOOKUP($A162,OUTIL!$EE:$EJ,E$1,FALSE),IF($A$161="Produits finis d'equipement agricole",VLOOKUP($A162,OUTIL!$EM:$ER,E$1,FALSE),IF($A$161="Produits finis d'equipement industriel",VLOOKUP($A162,OUTIL!$EU:$EZ,E$1,FALSE),"Ahmadovitch")))))))))/1000,0)</f>
        <v>108173</v>
      </c>
      <c r="F162" s="5">
        <f>ROUND(IF($A$161="Alimentation, boissons et tabacs",VLOOKUP($A162,OUTIL!$CH:$CM,F$1,FALSE),IF($A$161="Demi produits",VLOOKUP($A162,OUTIL!$CQ:$CV,F$1,FALSE),IF($A$161="Energie  et  lubrifiants",VLOOKUP($A162,OUTIL!$CY:$DD,F$1,FALSE),IF($A$161="Or industriel",VLOOKUP($A162,OUTIL!$DG:$DL,F$1,FALSE),IF($A$161="Produits bruts d'origine animale et vegetale",VLOOKUP($A162,OUTIL!$DO:$DT,F$1,FALSE),IF($A$161="Produits bruts d'origine minerale",VLOOKUP($A162,OUTIL!$DW:$EB,F$1,FALSE),IF($A$161="Produits finis de consommation",VLOOKUP($A162,OUTIL!$EE:$EJ,F$1,FALSE),IF($A$161="Produits finis d'equipement agricole",VLOOKUP($A162,OUTIL!$EM:$ER,F$1,FALSE),IF($A$161="Produits finis d'equipement industriel",VLOOKUP($A162,OUTIL!$EU:$EZ,F$1,FALSE),"Ahmadovitch")))))))))/1000,0)</f>
        <v>10757302</v>
      </c>
    </row>
    <row r="163" spans="1:6" ht="16.5" x14ac:dyDescent="0.3">
      <c r="A163">
        <v>2</v>
      </c>
      <c r="B163" s="5" t="str">
        <f>IF($A$161="Alimentation, boissons et tabacs",VLOOKUP(VLOOKUP($A163,OUTIL!$CH:$CM,B$1,FALSE),REF!$K:$L,2,FALSE),IF($A$161="Demi produits",VLOOKUP(VLOOKUP($A163,OUTIL!$CQ:$CV,B$1,FALSE),REF!$N:$O,2,FALSE),IF($A$161="Energie  et  lubrifiants",VLOOKUP(VLOOKUP($A163,OUTIL!$CY:$DD,B$1,FALSE),REF!$Z:$AA,2,FALSE),IF($A$161="Or industriel",VLOOKUP(VLOOKUP($A163,OUTIL!$DG:$DL,B$1,FALSE),REF!$AC:$AD,2,FALSE),IF($A$161="Produits bruts d'origine animale et vegetale",VLOOKUP(VLOOKUP($A163,OUTIL!$DO:$DT,B$1,FALSE),REF!$Q:$R,2,FALSE),IF($A$161="Produits bruts d'origine minerale",VLOOKUP(VLOOKUP($A163,OUTIL!$DW:$EB,B$1,FALSE),REF!$AF:$AG,2,FALSE),IF($A$161="Produits finis de consommation",VLOOKUP(VLOOKUP($A163,OUTIL!$EE:$EJ,B$1,FALSE),REF!$T:$U,2,FALSE),IF($A$161="Produits finis d'equipement agricole",VLOOKUP(VLOOKUP($A163,OUTIL!$EM:$ER,B$1,FALSE),REF!$AI:$AJ,2,FALSE),IF($A$161="Produits finis d'equipement industriel",VLOOKUP(VLOOKUP($A163,OUTIL!$EU:$EZ,B$1,FALSE),REF!$W:$X,2,FALSE),"Ahmadovitch")))))))))</f>
        <v>Voitures de tourisme</v>
      </c>
      <c r="C163" s="5">
        <f>ROUND(IF($A$161="Alimentation, boissons et tabacs",VLOOKUP($A163,OUTIL!$CH:$CM,C$1,FALSE),IF($A$161="Demi produits",VLOOKUP($A163,OUTIL!$CQ:$CV,C$1,FALSE),IF($A$161="Energie  et  lubrifiants",VLOOKUP($A163,OUTIL!$CY:$DD,C$1,FALSE),IF($A$161="Or industriel",VLOOKUP($A163,OUTIL!$DG:$DL,C$1,FALSE),IF($A$161="Produits bruts d'origine animale et vegetale",VLOOKUP($A163,OUTIL!$DO:$DT,C$1,FALSE),IF($A$161="Produits bruts d'origine minerale",VLOOKUP($A163,OUTIL!$DW:$EB,C$1,FALSE),IF($A$161="Produits finis de consommation",VLOOKUP($A163,OUTIL!$EE:$EJ,C$1,FALSE),IF($A$161="Produits finis d'equipement agricole",VLOOKUP($A163,OUTIL!$EM:$ER,C$1,FALSE),IF($A$161="Produits finis d'equipement industriel",VLOOKUP($A163,OUTIL!$EU:$EZ,C$1,FALSE),"Ahmadovitch")))))))))/1000,0)</f>
        <v>94135</v>
      </c>
      <c r="D163" s="5">
        <f>ROUND(IF($A$161="Alimentation, boissons et tabacs",VLOOKUP($A163,OUTIL!$CH:$CM,D$1,FALSE),IF($A$161="Demi produits",VLOOKUP($A163,OUTIL!$CQ:$CV,D$1,FALSE),IF($A$161="Energie  et  lubrifiants",VLOOKUP($A163,OUTIL!$CY:$DD,D$1,FALSE),IF($A$161="Or industriel",VLOOKUP($A163,OUTIL!$DG:$DL,D$1,FALSE),IF($A$161="Produits bruts d'origine animale et vegetale",VLOOKUP($A163,OUTIL!$DO:$DT,D$1,FALSE),IF($A$161="Produits bruts d'origine minerale",VLOOKUP($A163,OUTIL!$DW:$EB,D$1,FALSE),IF($A$161="Produits finis de consommation",VLOOKUP($A163,OUTIL!$EE:$EJ,D$1,FALSE),IF($A$161="Produits finis d'equipement agricole",VLOOKUP($A163,OUTIL!$EM:$ER,D$1,FALSE),IF($A$161="Produits finis d'equipement industriel",VLOOKUP($A163,OUTIL!$EU:$EZ,D$1,FALSE),"Ahmadovitch")))))))))/1000,0)</f>
        <v>13177017</v>
      </c>
      <c r="E163" s="5">
        <f>ROUND(IF($A$161="Alimentation, boissons et tabacs",VLOOKUP($A163,OUTIL!$CH:$CM,E$1,FALSE),IF($A$161="Demi produits",VLOOKUP($A163,OUTIL!$CQ:$CV,E$1,FALSE),IF($A$161="Energie  et  lubrifiants",VLOOKUP($A163,OUTIL!$CY:$DD,E$1,FALSE),IF($A$161="Or industriel",VLOOKUP($A163,OUTIL!$DG:$DL,E$1,FALSE),IF($A$161="Produits bruts d'origine animale et vegetale",VLOOKUP($A163,OUTIL!$DO:$DT,E$1,FALSE),IF($A$161="Produits bruts d'origine minerale",VLOOKUP($A163,OUTIL!$DW:$EB,E$1,FALSE),IF($A$161="Produits finis de consommation",VLOOKUP($A163,OUTIL!$EE:$EJ,E$1,FALSE),IF($A$161="Produits finis d'equipement agricole",VLOOKUP($A163,OUTIL!$EM:$ER,E$1,FALSE),IF($A$161="Produits finis d'equipement industriel",VLOOKUP($A163,OUTIL!$EU:$EZ,E$1,FALSE),"Ahmadovitch")))))))))/1000,0)</f>
        <v>69677</v>
      </c>
      <c r="F163" s="5">
        <f>ROUND(IF($A$161="Alimentation, boissons et tabacs",VLOOKUP($A163,OUTIL!$CH:$CM,F$1,FALSE),IF($A$161="Demi produits",VLOOKUP($A163,OUTIL!$CQ:$CV,F$1,FALSE),IF($A$161="Energie  et  lubrifiants",VLOOKUP($A163,OUTIL!$CY:$DD,F$1,FALSE),IF($A$161="Or industriel",VLOOKUP($A163,OUTIL!$DG:$DL,F$1,FALSE),IF($A$161="Produits bruts d'origine animale et vegetale",VLOOKUP($A163,OUTIL!$DO:$DT,F$1,FALSE),IF($A$161="Produits bruts d'origine minerale",VLOOKUP($A163,OUTIL!$DW:$EB,F$1,FALSE),IF($A$161="Produits finis de consommation",VLOOKUP($A163,OUTIL!$EE:$EJ,F$1,FALSE),IF($A$161="Produits finis d'equipement agricole",VLOOKUP($A163,OUTIL!$EM:$ER,F$1,FALSE),IF($A$161="Produits finis d'equipement industriel",VLOOKUP($A163,OUTIL!$EU:$EZ,F$1,FALSE),"Ahmadovitch")))))))))/1000,0)</f>
        <v>10491998</v>
      </c>
    </row>
    <row r="164" spans="1:6" ht="16.5" x14ac:dyDescent="0.3">
      <c r="A164">
        <v>3</v>
      </c>
      <c r="B164" s="5" t="str">
        <f>IF($A$161="Alimentation, boissons et tabacs",VLOOKUP(VLOOKUP($A164,OUTIL!$CH:$CM,B$1,FALSE),REF!$K:$L,2,FALSE),IF($A$161="Demi produits",VLOOKUP(VLOOKUP($A164,OUTIL!$CQ:$CV,B$1,FALSE),REF!$N:$O,2,FALSE),IF($A$161="Energie  et  lubrifiants",VLOOKUP(VLOOKUP($A164,OUTIL!$CY:$DD,B$1,FALSE),REF!$Z:$AA,2,FALSE),IF($A$161="Or industriel",VLOOKUP(VLOOKUP($A164,OUTIL!$DG:$DL,B$1,FALSE),REF!$AC:$AD,2,FALSE),IF($A$161="Produits bruts d'origine animale et vegetale",VLOOKUP(VLOOKUP($A164,OUTIL!$DO:$DT,B$1,FALSE),REF!$Q:$R,2,FALSE),IF($A$161="Produits bruts d'origine minerale",VLOOKUP(VLOOKUP($A164,OUTIL!$DW:$EB,B$1,FALSE),REF!$AF:$AG,2,FALSE),IF($A$161="Produits finis de consommation",VLOOKUP(VLOOKUP($A164,OUTIL!$EE:$EJ,B$1,FALSE),REF!$T:$U,2,FALSE),IF($A$161="Produits finis d'equipement agricole",VLOOKUP(VLOOKUP($A164,OUTIL!$EM:$ER,B$1,FALSE),REF!$AI:$AJ,2,FALSE),IF($A$161="Produits finis d'equipement industriel",VLOOKUP(VLOOKUP($A164,OUTIL!$EU:$EZ,B$1,FALSE),REF!$W:$X,2,FALSE),"Ahmadovitch")))))))))</f>
        <v>Tissus et fils de fibres synthétiques et artificielles</v>
      </c>
      <c r="C164" s="5">
        <f>ROUND(IF($A$161="Alimentation, boissons et tabacs",VLOOKUP($A164,OUTIL!$CH:$CM,C$1,FALSE),IF($A$161="Demi produits",VLOOKUP($A164,OUTIL!$CQ:$CV,C$1,FALSE),IF($A$161="Energie  et  lubrifiants",VLOOKUP($A164,OUTIL!$CY:$DD,C$1,FALSE),IF($A$161="Or industriel",VLOOKUP($A164,OUTIL!$DG:$DL,C$1,FALSE),IF($A$161="Produits bruts d'origine animale et vegetale",VLOOKUP($A164,OUTIL!$DO:$DT,C$1,FALSE),IF($A$161="Produits bruts d'origine minerale",VLOOKUP($A164,OUTIL!$DW:$EB,C$1,FALSE),IF($A$161="Produits finis de consommation",VLOOKUP($A164,OUTIL!$EE:$EJ,C$1,FALSE),IF($A$161="Produits finis d'equipement agricole",VLOOKUP($A164,OUTIL!$EM:$ER,C$1,FALSE),IF($A$161="Produits finis d'equipement industriel",VLOOKUP($A164,OUTIL!$EU:$EZ,C$1,FALSE),"Ahmadovitch")))))))))/1000,0)</f>
        <v>51368</v>
      </c>
      <c r="D164" s="5">
        <f>ROUND(IF($A$161="Alimentation, boissons et tabacs",VLOOKUP($A164,OUTIL!$CH:$CM,D$1,FALSE),IF($A$161="Demi produits",VLOOKUP($A164,OUTIL!$CQ:$CV,D$1,FALSE),IF($A$161="Energie  et  lubrifiants",VLOOKUP($A164,OUTIL!$CY:$DD,D$1,FALSE),IF($A$161="Or industriel",VLOOKUP($A164,OUTIL!$DG:$DL,D$1,FALSE),IF($A$161="Produits bruts d'origine animale et vegetale",VLOOKUP($A164,OUTIL!$DO:$DT,D$1,FALSE),IF($A$161="Produits bruts d'origine minerale",VLOOKUP($A164,OUTIL!$DW:$EB,D$1,FALSE),IF($A$161="Produits finis de consommation",VLOOKUP($A164,OUTIL!$EE:$EJ,D$1,FALSE),IF($A$161="Produits finis d'equipement agricole",VLOOKUP($A164,OUTIL!$EM:$ER,D$1,FALSE),IF($A$161="Produits finis d'equipement industriel",VLOOKUP($A164,OUTIL!$EU:$EZ,D$1,FALSE),"Ahmadovitch")))))))))/1000,0)</f>
        <v>4711885</v>
      </c>
      <c r="E164" s="5">
        <f>ROUND(IF($A$161="Alimentation, boissons et tabacs",VLOOKUP($A164,OUTIL!$CH:$CM,E$1,FALSE),IF($A$161="Demi produits",VLOOKUP($A164,OUTIL!$CQ:$CV,E$1,FALSE),IF($A$161="Energie  et  lubrifiants",VLOOKUP($A164,OUTIL!$CY:$DD,E$1,FALSE),IF($A$161="Or industriel",VLOOKUP($A164,OUTIL!$DG:$DL,E$1,FALSE),IF($A$161="Produits bruts d'origine animale et vegetale",VLOOKUP($A164,OUTIL!$DO:$DT,E$1,FALSE),IF($A$161="Produits bruts d'origine minerale",VLOOKUP($A164,OUTIL!$DW:$EB,E$1,FALSE),IF($A$161="Produits finis de consommation",VLOOKUP($A164,OUTIL!$EE:$EJ,E$1,FALSE),IF($A$161="Produits finis d'equipement agricole",VLOOKUP($A164,OUTIL!$EM:$ER,E$1,FALSE),IF($A$161="Produits finis d'equipement industriel",VLOOKUP($A164,OUTIL!$EU:$EZ,E$1,FALSE),"Ahmadovitch")))))))))/1000,0)</f>
        <v>46345</v>
      </c>
      <c r="F164" s="5">
        <f>ROUND(IF($A$161="Alimentation, boissons et tabacs",VLOOKUP($A164,OUTIL!$CH:$CM,F$1,FALSE),IF($A$161="Demi produits",VLOOKUP($A164,OUTIL!$CQ:$CV,F$1,FALSE),IF($A$161="Energie  et  lubrifiants",VLOOKUP($A164,OUTIL!$CY:$DD,F$1,FALSE),IF($A$161="Or industriel",VLOOKUP($A164,OUTIL!$DG:$DL,F$1,FALSE),IF($A$161="Produits bruts d'origine animale et vegetale",VLOOKUP($A164,OUTIL!$DO:$DT,F$1,FALSE),IF($A$161="Produits bruts d'origine minerale",VLOOKUP($A164,OUTIL!$DW:$EB,F$1,FALSE),IF($A$161="Produits finis de consommation",VLOOKUP($A164,OUTIL!$EE:$EJ,F$1,FALSE),IF($A$161="Produits finis d'equipement agricole",VLOOKUP($A164,OUTIL!$EM:$ER,F$1,FALSE),IF($A$161="Produits finis d'equipement industriel",VLOOKUP($A164,OUTIL!$EU:$EZ,F$1,FALSE),"Ahmadovitch")))))))))/1000,0)</f>
        <v>4696596</v>
      </c>
    </row>
    <row r="165" spans="1:6" ht="16.5" x14ac:dyDescent="0.3">
      <c r="A165">
        <v>4</v>
      </c>
      <c r="B165" s="5" t="str">
        <f>IF($A$161="Alimentation, boissons et tabacs",VLOOKUP(VLOOKUP($A165,OUTIL!$CH:$CM,B$1,FALSE),REF!$K:$L,2,FALSE),IF($A$161="Demi produits",VLOOKUP(VLOOKUP($A165,OUTIL!$CQ:$CV,B$1,FALSE),REF!$N:$O,2,FALSE),IF($A$161="Energie  et  lubrifiants",VLOOKUP(VLOOKUP($A165,OUTIL!$CY:$DD,B$1,FALSE),REF!$Z:$AA,2,FALSE),IF($A$161="Or industriel",VLOOKUP(VLOOKUP($A165,OUTIL!$DG:$DL,B$1,FALSE),REF!$AC:$AD,2,FALSE),IF($A$161="Produits bruts d'origine animale et vegetale",VLOOKUP(VLOOKUP($A165,OUTIL!$DO:$DT,B$1,FALSE),REF!$Q:$R,2,FALSE),IF($A$161="Produits bruts d'origine minerale",VLOOKUP(VLOOKUP($A165,OUTIL!$DW:$EB,B$1,FALSE),REF!$AF:$AG,2,FALSE),IF($A$161="Produits finis de consommation",VLOOKUP(VLOOKUP($A165,OUTIL!$EE:$EJ,B$1,FALSE),REF!$T:$U,2,FALSE),IF($A$161="Produits finis d'equipement agricole",VLOOKUP(VLOOKUP($A165,OUTIL!$EM:$ER,B$1,FALSE),REF!$AI:$AJ,2,FALSE),IF($A$161="Produits finis d'equipement industriel",VLOOKUP(VLOOKUP($A165,OUTIL!$EU:$EZ,B$1,FALSE),REF!$W:$X,2,FALSE),"Ahmadovitch")))))))))</f>
        <v>Médicaments et autres produits pharmaceutiques</v>
      </c>
      <c r="C165" s="5">
        <f>ROUND(IF($A$161="Alimentation, boissons et tabacs",VLOOKUP($A165,OUTIL!$CH:$CM,C$1,FALSE),IF($A$161="Demi produits",VLOOKUP($A165,OUTIL!$CQ:$CV,C$1,FALSE),IF($A$161="Energie  et  lubrifiants",VLOOKUP($A165,OUTIL!$CY:$DD,C$1,FALSE),IF($A$161="Or industriel",VLOOKUP($A165,OUTIL!$DG:$DL,C$1,FALSE),IF($A$161="Produits bruts d'origine animale et vegetale",VLOOKUP($A165,OUTIL!$DO:$DT,C$1,FALSE),IF($A$161="Produits bruts d'origine minerale",VLOOKUP($A165,OUTIL!$DW:$EB,C$1,FALSE),IF($A$161="Produits finis de consommation",VLOOKUP($A165,OUTIL!$EE:$EJ,C$1,FALSE),IF($A$161="Produits finis d'equipement agricole",VLOOKUP($A165,OUTIL!$EM:$ER,C$1,FALSE),IF($A$161="Produits finis d'equipement industriel",VLOOKUP($A165,OUTIL!$EU:$EZ,C$1,FALSE),"Ahmadovitch")))))))))/1000,0)</f>
        <v>4296</v>
      </c>
      <c r="D165" s="5">
        <f>ROUND(IF($A$161="Alimentation, boissons et tabacs",VLOOKUP($A165,OUTIL!$CH:$CM,D$1,FALSE),IF($A$161="Demi produits",VLOOKUP($A165,OUTIL!$CQ:$CV,D$1,FALSE),IF($A$161="Energie  et  lubrifiants",VLOOKUP($A165,OUTIL!$CY:$DD,D$1,FALSE),IF($A$161="Or industriel",VLOOKUP($A165,OUTIL!$DG:$DL,D$1,FALSE),IF($A$161="Produits bruts d'origine animale et vegetale",VLOOKUP($A165,OUTIL!$DO:$DT,D$1,FALSE),IF($A$161="Produits bruts d'origine minerale",VLOOKUP($A165,OUTIL!$DW:$EB,D$1,FALSE),IF($A$161="Produits finis de consommation",VLOOKUP($A165,OUTIL!$EE:$EJ,D$1,FALSE),IF($A$161="Produits finis d'equipement agricole",VLOOKUP($A165,OUTIL!$EM:$ER,D$1,FALSE),IF($A$161="Produits finis d'equipement industriel",VLOOKUP($A165,OUTIL!$EU:$EZ,D$1,FALSE),"Ahmadovitch")))))))))/1000,0)</f>
        <v>4666310</v>
      </c>
      <c r="E165" s="5">
        <f>ROUND(IF($A$161="Alimentation, boissons et tabacs",VLOOKUP($A165,OUTIL!$CH:$CM,E$1,FALSE),IF($A$161="Demi produits",VLOOKUP($A165,OUTIL!$CQ:$CV,E$1,FALSE),IF($A$161="Energie  et  lubrifiants",VLOOKUP($A165,OUTIL!$CY:$DD,E$1,FALSE),IF($A$161="Or industriel",VLOOKUP($A165,OUTIL!$DG:$DL,E$1,FALSE),IF($A$161="Produits bruts d'origine animale et vegetale",VLOOKUP($A165,OUTIL!$DO:$DT,E$1,FALSE),IF($A$161="Produits bruts d'origine minerale",VLOOKUP($A165,OUTIL!$DW:$EB,E$1,FALSE),IF($A$161="Produits finis de consommation",VLOOKUP($A165,OUTIL!$EE:$EJ,E$1,FALSE),IF($A$161="Produits finis d'equipement agricole",VLOOKUP($A165,OUTIL!$EM:$ER,E$1,FALSE),IF($A$161="Produits finis d'equipement industriel",VLOOKUP($A165,OUTIL!$EU:$EZ,E$1,FALSE),"Ahmadovitch")))))))))/1000,0)</f>
        <v>4026</v>
      </c>
      <c r="F165" s="5">
        <f>ROUND(IF($A$161="Alimentation, boissons et tabacs",VLOOKUP($A165,OUTIL!$CH:$CM,F$1,FALSE),IF($A$161="Demi produits",VLOOKUP($A165,OUTIL!$CQ:$CV,F$1,FALSE),IF($A$161="Energie  et  lubrifiants",VLOOKUP($A165,OUTIL!$CY:$DD,F$1,FALSE),IF($A$161="Or industriel",VLOOKUP($A165,OUTIL!$DG:$DL,F$1,FALSE),IF($A$161="Produits bruts d'origine animale et vegetale",VLOOKUP($A165,OUTIL!$DO:$DT,F$1,FALSE),IF($A$161="Produits bruts d'origine minerale",VLOOKUP($A165,OUTIL!$DW:$EB,F$1,FALSE),IF($A$161="Produits finis de consommation",VLOOKUP($A165,OUTIL!$EE:$EJ,F$1,FALSE),IF($A$161="Produits finis d'equipement agricole",VLOOKUP($A165,OUTIL!$EM:$ER,F$1,FALSE),IF($A$161="Produits finis d'equipement industriel",VLOOKUP($A165,OUTIL!$EU:$EZ,F$1,FALSE),"Ahmadovitch")))))))))/1000,0)</f>
        <v>4001214</v>
      </c>
    </row>
    <row r="166" spans="1:6" ht="16.5" x14ac:dyDescent="0.3">
      <c r="A166">
        <v>5</v>
      </c>
      <c r="B166" s="5" t="str">
        <f>IF($A$161="Alimentation, boissons et tabacs",VLOOKUP(VLOOKUP($A166,OUTIL!$CH:$CM,B$1,FALSE),REF!$K:$L,2,FALSE),IF($A$161="Demi produits",VLOOKUP(VLOOKUP($A166,OUTIL!$CQ:$CV,B$1,FALSE),REF!$N:$O,2,FALSE),IF($A$161="Energie  et  lubrifiants",VLOOKUP(VLOOKUP($A166,OUTIL!$CY:$DD,B$1,FALSE),REF!$Z:$AA,2,FALSE),IF($A$161="Or industriel",VLOOKUP(VLOOKUP($A166,OUTIL!$DG:$DL,B$1,FALSE),REF!$AC:$AD,2,FALSE),IF($A$161="Produits bruts d'origine animale et vegetale",VLOOKUP(VLOOKUP($A166,OUTIL!$DO:$DT,B$1,FALSE),REF!$Q:$R,2,FALSE),IF($A$161="Produits bruts d'origine minerale",VLOOKUP(VLOOKUP($A166,OUTIL!$DW:$EB,B$1,FALSE),REF!$AF:$AG,2,FALSE),IF($A$161="Produits finis de consommation",VLOOKUP(VLOOKUP($A166,OUTIL!$EE:$EJ,B$1,FALSE),REF!$T:$U,2,FALSE),IF($A$161="Produits finis d'equipement agricole",VLOOKUP(VLOOKUP($A166,OUTIL!$EM:$ER,B$1,FALSE),REF!$AI:$AJ,2,FALSE),IF($A$161="Produits finis d'equipement industriel",VLOOKUP(VLOOKUP($A166,OUTIL!$EU:$EZ,B$1,FALSE),REF!$W:$X,2,FALSE),"Ahmadovitch")))))))))</f>
        <v>Ouvrages divers en matières plastiques</v>
      </c>
      <c r="C166" s="5">
        <f>ROUND(IF($A$161="Alimentation, boissons et tabacs",VLOOKUP($A166,OUTIL!$CH:$CM,C$1,FALSE),IF($A$161="Demi produits",VLOOKUP($A166,OUTIL!$CQ:$CV,C$1,FALSE),IF($A$161="Energie  et  lubrifiants",VLOOKUP($A166,OUTIL!$CY:$DD,C$1,FALSE),IF($A$161="Or industriel",VLOOKUP($A166,OUTIL!$DG:$DL,C$1,FALSE),IF($A$161="Produits bruts d'origine animale et vegetale",VLOOKUP($A166,OUTIL!$DO:$DT,C$1,FALSE),IF($A$161="Produits bruts d'origine minerale",VLOOKUP($A166,OUTIL!$DW:$EB,C$1,FALSE),IF($A$161="Produits finis de consommation",VLOOKUP($A166,OUTIL!$EE:$EJ,C$1,FALSE),IF($A$161="Produits finis d'equipement agricole",VLOOKUP($A166,OUTIL!$EM:$ER,C$1,FALSE),IF($A$161="Produits finis d'equipement industriel",VLOOKUP($A166,OUTIL!$EU:$EZ,C$1,FALSE),"Ahmadovitch")))))))))/1000,0)</f>
        <v>61371</v>
      </c>
      <c r="D166" s="5">
        <f>ROUND(IF($A$161="Alimentation, boissons et tabacs",VLOOKUP($A166,OUTIL!$CH:$CM,D$1,FALSE),IF($A$161="Demi produits",VLOOKUP($A166,OUTIL!$CQ:$CV,D$1,FALSE),IF($A$161="Energie  et  lubrifiants",VLOOKUP($A166,OUTIL!$CY:$DD,D$1,FALSE),IF($A$161="Or industriel",VLOOKUP($A166,OUTIL!$DG:$DL,D$1,FALSE),IF($A$161="Produits bruts d'origine animale et vegetale",VLOOKUP($A166,OUTIL!$DO:$DT,D$1,FALSE),IF($A$161="Produits bruts d'origine minerale",VLOOKUP($A166,OUTIL!$DW:$EB,D$1,FALSE),IF($A$161="Produits finis de consommation",VLOOKUP($A166,OUTIL!$EE:$EJ,D$1,FALSE),IF($A$161="Produits finis d'equipement agricole",VLOOKUP($A166,OUTIL!$EM:$ER,D$1,FALSE),IF($A$161="Produits finis d'equipement industriel",VLOOKUP($A166,OUTIL!$EU:$EZ,D$1,FALSE),"Ahmadovitch")))))))))/1000,0)</f>
        <v>3928186</v>
      </c>
      <c r="E166" s="5">
        <f>ROUND(IF($A$161="Alimentation, boissons et tabacs",VLOOKUP($A166,OUTIL!$CH:$CM,E$1,FALSE),IF($A$161="Demi produits",VLOOKUP($A166,OUTIL!$CQ:$CV,E$1,FALSE),IF($A$161="Energie  et  lubrifiants",VLOOKUP($A166,OUTIL!$CY:$DD,E$1,FALSE),IF($A$161="Or industriel",VLOOKUP($A166,OUTIL!$DG:$DL,E$1,FALSE),IF($A$161="Produits bruts d'origine animale et vegetale",VLOOKUP($A166,OUTIL!$DO:$DT,E$1,FALSE),IF($A$161="Produits bruts d'origine minerale",VLOOKUP($A166,OUTIL!$DW:$EB,E$1,FALSE),IF($A$161="Produits finis de consommation",VLOOKUP($A166,OUTIL!$EE:$EJ,E$1,FALSE),IF($A$161="Produits finis d'equipement agricole",VLOOKUP($A166,OUTIL!$EM:$ER,E$1,FALSE),IF($A$161="Produits finis d'equipement industriel",VLOOKUP($A166,OUTIL!$EU:$EZ,E$1,FALSE),"Ahmadovitch")))))))))/1000,0)</f>
        <v>58312</v>
      </c>
      <c r="F166" s="5">
        <f>ROUND(IF($A$161="Alimentation, boissons et tabacs",VLOOKUP($A166,OUTIL!$CH:$CM,F$1,FALSE),IF($A$161="Demi produits",VLOOKUP($A166,OUTIL!$CQ:$CV,F$1,FALSE),IF($A$161="Energie  et  lubrifiants",VLOOKUP($A166,OUTIL!$CY:$DD,F$1,FALSE),IF($A$161="Or industriel",VLOOKUP($A166,OUTIL!$DG:$DL,F$1,FALSE),IF($A$161="Produits bruts d'origine animale et vegetale",VLOOKUP($A166,OUTIL!$DO:$DT,F$1,FALSE),IF($A$161="Produits bruts d'origine minerale",VLOOKUP($A166,OUTIL!$DW:$EB,F$1,FALSE),IF($A$161="Produits finis de consommation",VLOOKUP($A166,OUTIL!$EE:$EJ,F$1,FALSE),IF($A$161="Produits finis d'equipement agricole",VLOOKUP($A166,OUTIL!$EM:$ER,F$1,FALSE),IF($A$161="Produits finis d'equipement industriel",VLOOKUP($A166,OUTIL!$EU:$EZ,F$1,FALSE),"Ahmadovitch")))))))))/1000,0)</f>
        <v>3446746</v>
      </c>
    </row>
    <row r="167" spans="1:6" ht="16.5" x14ac:dyDescent="0.3">
      <c r="A167">
        <v>6</v>
      </c>
      <c r="B167" s="5" t="str">
        <f>IF($A$161="Alimentation, boissons et tabacs",VLOOKUP(VLOOKUP($A167,OUTIL!$CH:$CM,B$1,FALSE),REF!$K:$L,2,FALSE),IF($A$161="Demi produits",VLOOKUP(VLOOKUP($A167,OUTIL!$CQ:$CV,B$1,FALSE),REF!$N:$O,2,FALSE),IF($A$161="Energie  et  lubrifiants",VLOOKUP(VLOOKUP($A167,OUTIL!$CY:$DD,B$1,FALSE),REF!$Z:$AA,2,FALSE),IF($A$161="Or industriel",VLOOKUP(VLOOKUP($A167,OUTIL!$DG:$DL,B$1,FALSE),REF!$AC:$AD,2,FALSE),IF($A$161="Produits bruts d'origine animale et vegetale",VLOOKUP(VLOOKUP($A167,OUTIL!$DO:$DT,B$1,FALSE),REF!$Q:$R,2,FALSE),IF($A$161="Produits bruts d'origine minerale",VLOOKUP(VLOOKUP($A167,OUTIL!$DW:$EB,B$1,FALSE),REF!$AF:$AG,2,FALSE),IF($A$161="Produits finis de consommation",VLOOKUP(VLOOKUP($A167,OUTIL!$EE:$EJ,B$1,FALSE),REF!$T:$U,2,FALSE),IF($A$161="Produits finis d'equipement agricole",VLOOKUP(VLOOKUP($A167,OUTIL!$EM:$ER,B$1,FALSE),REF!$AI:$AJ,2,FALSE),IF($A$161="Produits finis d'equipement industriel",VLOOKUP(VLOOKUP($A167,OUTIL!$EU:$EZ,B$1,FALSE),REF!$W:$X,2,FALSE),"Ahmadovitch")))))))))</f>
        <v>Etoffes de bonneterie</v>
      </c>
      <c r="C167" s="5">
        <f>ROUND(IF($A$161="Alimentation, boissons et tabacs",VLOOKUP($A167,OUTIL!$CH:$CM,C$1,FALSE),IF($A$161="Demi produits",VLOOKUP($A167,OUTIL!$CQ:$CV,C$1,FALSE),IF($A$161="Energie  et  lubrifiants",VLOOKUP($A167,OUTIL!$CY:$DD,C$1,FALSE),IF($A$161="Or industriel",VLOOKUP($A167,OUTIL!$DG:$DL,C$1,FALSE),IF($A$161="Produits bruts d'origine animale et vegetale",VLOOKUP($A167,OUTIL!$DO:$DT,C$1,FALSE),IF($A$161="Produits bruts d'origine minerale",VLOOKUP($A167,OUTIL!$DW:$EB,C$1,FALSE),IF($A$161="Produits finis de consommation",VLOOKUP($A167,OUTIL!$EE:$EJ,C$1,FALSE),IF($A$161="Produits finis d'equipement agricole",VLOOKUP($A167,OUTIL!$EM:$ER,C$1,FALSE),IF($A$161="Produits finis d'equipement industriel",VLOOKUP($A167,OUTIL!$EU:$EZ,C$1,FALSE),"Ahmadovitch")))))))))/1000,0)</f>
        <v>50142</v>
      </c>
      <c r="D167" s="5">
        <f>ROUND(IF($A$161="Alimentation, boissons et tabacs",VLOOKUP($A167,OUTIL!$CH:$CM,D$1,FALSE),IF($A$161="Demi produits",VLOOKUP($A167,OUTIL!$CQ:$CV,D$1,FALSE),IF($A$161="Energie  et  lubrifiants",VLOOKUP($A167,OUTIL!$CY:$DD,D$1,FALSE),IF($A$161="Or industriel",VLOOKUP($A167,OUTIL!$DG:$DL,D$1,FALSE),IF($A$161="Produits bruts d'origine animale et vegetale",VLOOKUP($A167,OUTIL!$DO:$DT,D$1,FALSE),IF($A$161="Produits bruts d'origine minerale",VLOOKUP($A167,OUTIL!$DW:$EB,D$1,FALSE),IF($A$161="Produits finis de consommation",VLOOKUP($A167,OUTIL!$EE:$EJ,D$1,FALSE),IF($A$161="Produits finis d'equipement agricole",VLOOKUP($A167,OUTIL!$EM:$ER,D$1,FALSE),IF($A$161="Produits finis d'equipement industriel",VLOOKUP($A167,OUTIL!$EU:$EZ,D$1,FALSE),"Ahmadovitch")))))))))/1000,0)</f>
        <v>2691723</v>
      </c>
      <c r="E167" s="5">
        <f>ROUND(IF($A$161="Alimentation, boissons et tabacs",VLOOKUP($A167,OUTIL!$CH:$CM,E$1,FALSE),IF($A$161="Demi produits",VLOOKUP($A167,OUTIL!$CQ:$CV,E$1,FALSE),IF($A$161="Energie  et  lubrifiants",VLOOKUP($A167,OUTIL!$CY:$DD,E$1,FALSE),IF($A$161="Or industriel",VLOOKUP($A167,OUTIL!$DG:$DL,E$1,FALSE),IF($A$161="Produits bruts d'origine animale et vegetale",VLOOKUP($A167,OUTIL!$DO:$DT,E$1,FALSE),IF($A$161="Produits bruts d'origine minerale",VLOOKUP($A167,OUTIL!$DW:$EB,E$1,FALSE),IF($A$161="Produits finis de consommation",VLOOKUP($A167,OUTIL!$EE:$EJ,E$1,FALSE),IF($A$161="Produits finis d'equipement agricole",VLOOKUP($A167,OUTIL!$EM:$ER,E$1,FALSE),IF($A$161="Produits finis d'equipement industriel",VLOOKUP($A167,OUTIL!$EU:$EZ,E$1,FALSE),"Ahmadovitch")))))))))/1000,0)</f>
        <v>40318</v>
      </c>
      <c r="F167" s="5">
        <f>ROUND(IF($A$161="Alimentation, boissons et tabacs",VLOOKUP($A167,OUTIL!$CH:$CM,F$1,FALSE),IF($A$161="Demi produits",VLOOKUP($A167,OUTIL!$CQ:$CV,F$1,FALSE),IF($A$161="Energie  et  lubrifiants",VLOOKUP($A167,OUTIL!$CY:$DD,F$1,FALSE),IF($A$161="Or industriel",VLOOKUP($A167,OUTIL!$DG:$DL,F$1,FALSE),IF($A$161="Produits bruts d'origine animale et vegetale",VLOOKUP($A167,OUTIL!$DO:$DT,F$1,FALSE),IF($A$161="Produits bruts d'origine minerale",VLOOKUP($A167,OUTIL!$DW:$EB,F$1,FALSE),IF($A$161="Produits finis de consommation",VLOOKUP($A167,OUTIL!$EE:$EJ,F$1,FALSE),IF($A$161="Produits finis d'equipement agricole",VLOOKUP($A167,OUTIL!$EM:$ER,F$1,FALSE),IF($A$161="Produits finis d'equipement industriel",VLOOKUP($A167,OUTIL!$EU:$EZ,F$1,FALSE),"Ahmadovitch")))))))))/1000,0)</f>
        <v>2420730</v>
      </c>
    </row>
    <row r="168" spans="1:6" ht="16.5" x14ac:dyDescent="0.3">
      <c r="A168">
        <v>7</v>
      </c>
      <c r="B168" s="5" t="str">
        <f>IF($A$161="Alimentation, boissons et tabacs",VLOOKUP(VLOOKUP($A168,OUTIL!$CH:$CM,B$1,FALSE),REF!$K:$L,2,FALSE),IF($A$161="Demi produits",VLOOKUP(VLOOKUP($A168,OUTIL!$CQ:$CV,B$1,FALSE),REF!$N:$O,2,FALSE),IF($A$161="Energie  et  lubrifiants",VLOOKUP(VLOOKUP($A168,OUTIL!$CY:$DD,B$1,FALSE),REF!$Z:$AA,2,FALSE),IF($A$161="Or industriel",VLOOKUP(VLOOKUP($A168,OUTIL!$DG:$DL,B$1,FALSE),REF!$AC:$AD,2,FALSE),IF($A$161="Produits bruts d'origine animale et vegetale",VLOOKUP(VLOOKUP($A168,OUTIL!$DO:$DT,B$1,FALSE),REF!$Q:$R,2,FALSE),IF($A$161="Produits bruts d'origine minerale",VLOOKUP(VLOOKUP($A168,OUTIL!$DW:$EB,B$1,FALSE),REF!$AF:$AG,2,FALSE),IF($A$161="Produits finis de consommation",VLOOKUP(VLOOKUP($A168,OUTIL!$EE:$EJ,B$1,FALSE),REF!$T:$U,2,FALSE),IF($A$161="Produits finis d'equipement agricole",VLOOKUP(VLOOKUP($A168,OUTIL!$EM:$ER,B$1,FALSE),REF!$AI:$AJ,2,FALSE),IF($A$161="Produits finis d'equipement industriel",VLOOKUP(VLOOKUP($A168,OUTIL!$EU:$EZ,B$1,FALSE),REF!$W:$X,2,FALSE),"Ahmadovitch")))))))))</f>
        <v>Sièges, meubles,matelas et articles d'éclairage</v>
      </c>
      <c r="C168" s="5">
        <f>ROUND(IF($A$161="Alimentation, boissons et tabacs",VLOOKUP($A168,OUTIL!$CH:$CM,C$1,FALSE),IF($A$161="Demi produits",VLOOKUP($A168,OUTIL!$CQ:$CV,C$1,FALSE),IF($A$161="Energie  et  lubrifiants",VLOOKUP($A168,OUTIL!$CY:$DD,C$1,FALSE),IF($A$161="Or industriel",VLOOKUP($A168,OUTIL!$DG:$DL,C$1,FALSE),IF($A$161="Produits bruts d'origine animale et vegetale",VLOOKUP($A168,OUTIL!$DO:$DT,C$1,FALSE),IF($A$161="Produits bruts d'origine minerale",VLOOKUP($A168,OUTIL!$DW:$EB,C$1,FALSE),IF($A$161="Produits finis de consommation",VLOOKUP($A168,OUTIL!$EE:$EJ,C$1,FALSE),IF($A$161="Produits finis d'equipement agricole",VLOOKUP($A168,OUTIL!$EM:$ER,C$1,FALSE),IF($A$161="Produits finis d'equipement industriel",VLOOKUP($A168,OUTIL!$EU:$EZ,C$1,FALSE),"Ahmadovitch")))))))))/1000,0)</f>
        <v>48958</v>
      </c>
      <c r="D168" s="5">
        <f>ROUND(IF($A$161="Alimentation, boissons et tabacs",VLOOKUP($A168,OUTIL!$CH:$CM,D$1,FALSE),IF($A$161="Demi produits",VLOOKUP($A168,OUTIL!$CQ:$CV,D$1,FALSE),IF($A$161="Energie  et  lubrifiants",VLOOKUP($A168,OUTIL!$CY:$DD,D$1,FALSE),IF($A$161="Or industriel",VLOOKUP($A168,OUTIL!$DG:$DL,D$1,FALSE),IF($A$161="Produits bruts d'origine animale et vegetale",VLOOKUP($A168,OUTIL!$DO:$DT,D$1,FALSE),IF($A$161="Produits bruts d'origine minerale",VLOOKUP($A168,OUTIL!$DW:$EB,D$1,FALSE),IF($A$161="Produits finis de consommation",VLOOKUP($A168,OUTIL!$EE:$EJ,D$1,FALSE),IF($A$161="Produits finis d'equipement agricole",VLOOKUP($A168,OUTIL!$EM:$ER,D$1,FALSE),IF($A$161="Produits finis d'equipement industriel",VLOOKUP($A168,OUTIL!$EU:$EZ,D$1,FALSE),"Ahmadovitch")))))))))/1000,0)</f>
        <v>2132936</v>
      </c>
      <c r="E168" s="5">
        <f>ROUND(IF($A$161="Alimentation, boissons et tabacs",VLOOKUP($A168,OUTIL!$CH:$CM,E$1,FALSE),IF($A$161="Demi produits",VLOOKUP($A168,OUTIL!$CQ:$CV,E$1,FALSE),IF($A$161="Energie  et  lubrifiants",VLOOKUP($A168,OUTIL!$CY:$DD,E$1,FALSE),IF($A$161="Or industriel",VLOOKUP($A168,OUTIL!$DG:$DL,E$1,FALSE),IF($A$161="Produits bruts d'origine animale et vegetale",VLOOKUP($A168,OUTIL!$DO:$DT,E$1,FALSE),IF($A$161="Produits bruts d'origine minerale",VLOOKUP($A168,OUTIL!$DW:$EB,E$1,FALSE),IF($A$161="Produits finis de consommation",VLOOKUP($A168,OUTIL!$EE:$EJ,E$1,FALSE),IF($A$161="Produits finis d'equipement agricole",VLOOKUP($A168,OUTIL!$EM:$ER,E$1,FALSE),IF($A$161="Produits finis d'equipement industriel",VLOOKUP($A168,OUTIL!$EU:$EZ,E$1,FALSE),"Ahmadovitch")))))))))/1000,0)</f>
        <v>46731</v>
      </c>
      <c r="F168" s="5">
        <f>ROUND(IF($A$161="Alimentation, boissons et tabacs",VLOOKUP($A168,OUTIL!$CH:$CM,F$1,FALSE),IF($A$161="Demi produits",VLOOKUP($A168,OUTIL!$CQ:$CV,F$1,FALSE),IF($A$161="Energie  et  lubrifiants",VLOOKUP($A168,OUTIL!$CY:$DD,F$1,FALSE),IF($A$161="Or industriel",VLOOKUP($A168,OUTIL!$DG:$DL,F$1,FALSE),IF($A$161="Produits bruts d'origine animale et vegetale",VLOOKUP($A168,OUTIL!$DO:$DT,F$1,FALSE),IF($A$161="Produits bruts d'origine minerale",VLOOKUP($A168,OUTIL!$DW:$EB,F$1,FALSE),IF($A$161="Produits finis de consommation",VLOOKUP($A168,OUTIL!$EE:$EJ,F$1,FALSE),IF($A$161="Produits finis d'equipement agricole",VLOOKUP($A168,OUTIL!$EM:$ER,F$1,FALSE),IF($A$161="Produits finis d'equipement industriel",VLOOKUP($A168,OUTIL!$EU:$EZ,F$1,FALSE),"Ahmadovitch")))))))))/1000,0)</f>
        <v>2130624</v>
      </c>
    </row>
    <row r="169" spans="1:6" ht="16.5" x14ac:dyDescent="0.3">
      <c r="A169">
        <v>8</v>
      </c>
      <c r="B169" s="5" t="str">
        <f>IF($A$161="Alimentation, boissons et tabacs",VLOOKUP(VLOOKUP($A169,OUTIL!$CH:$CM,B$1,FALSE),REF!$K:$L,2,FALSE),IF($A$161="Demi produits",VLOOKUP(VLOOKUP($A169,OUTIL!$CQ:$CV,B$1,FALSE),REF!$N:$O,2,FALSE),IF($A$161="Energie  et  lubrifiants",VLOOKUP(VLOOKUP($A169,OUTIL!$CY:$DD,B$1,FALSE),REF!$Z:$AA,2,FALSE),IF($A$161="Or industriel",VLOOKUP(VLOOKUP($A169,OUTIL!$DG:$DL,B$1,FALSE),REF!$AC:$AD,2,FALSE),IF($A$161="Produits bruts d'origine animale et vegetale",VLOOKUP(VLOOKUP($A169,OUTIL!$DO:$DT,B$1,FALSE),REF!$Q:$R,2,FALSE),IF($A$161="Produits bruts d'origine minerale",VLOOKUP(VLOOKUP($A169,OUTIL!$DW:$EB,B$1,FALSE),REF!$AF:$AG,2,FALSE),IF($A$161="Produits finis de consommation",VLOOKUP(VLOOKUP($A169,OUTIL!$EE:$EJ,B$1,FALSE),REF!$T:$U,2,FALSE),IF($A$161="Produits finis d'equipement agricole",VLOOKUP(VLOOKUP($A169,OUTIL!$EM:$ER,B$1,FALSE),REF!$AI:$AJ,2,FALSE),IF($A$161="Produits finis d'equipement industriel",VLOOKUP(VLOOKUP($A169,OUTIL!$EU:$EZ,B$1,FALSE),REF!$W:$X,2,FALSE),"Ahmadovitch")))))))))</f>
        <v>Produits de parfumerie ou de toilette et preparations cosmetiques</v>
      </c>
      <c r="C169" s="5">
        <f>ROUND(IF($A$161="Alimentation, boissons et tabacs",VLOOKUP($A169,OUTIL!$CH:$CM,C$1,FALSE),IF($A$161="Demi produits",VLOOKUP($A169,OUTIL!$CQ:$CV,C$1,FALSE),IF($A$161="Energie  et  lubrifiants",VLOOKUP($A169,OUTIL!$CY:$DD,C$1,FALSE),IF($A$161="Or industriel",VLOOKUP($A169,OUTIL!$DG:$DL,C$1,FALSE),IF($A$161="Produits bruts d'origine animale et vegetale",VLOOKUP($A169,OUTIL!$DO:$DT,C$1,FALSE),IF($A$161="Produits bruts d'origine minerale",VLOOKUP($A169,OUTIL!$DW:$EB,C$1,FALSE),IF($A$161="Produits finis de consommation",VLOOKUP($A169,OUTIL!$EE:$EJ,C$1,FALSE),IF($A$161="Produits finis d'equipement agricole",VLOOKUP($A169,OUTIL!$EM:$ER,C$1,FALSE),IF($A$161="Produits finis d'equipement industriel",VLOOKUP($A169,OUTIL!$EU:$EZ,C$1,FALSE),"Ahmadovitch")))))))))/1000,0)</f>
        <v>19162</v>
      </c>
      <c r="D169" s="5">
        <f>ROUND(IF($A$161="Alimentation, boissons et tabacs",VLOOKUP($A169,OUTIL!$CH:$CM,D$1,FALSE),IF($A$161="Demi produits",VLOOKUP($A169,OUTIL!$CQ:$CV,D$1,FALSE),IF($A$161="Energie  et  lubrifiants",VLOOKUP($A169,OUTIL!$CY:$DD,D$1,FALSE),IF($A$161="Or industriel",VLOOKUP($A169,OUTIL!$DG:$DL,D$1,FALSE),IF($A$161="Produits bruts d'origine animale et vegetale",VLOOKUP($A169,OUTIL!$DO:$DT,D$1,FALSE),IF($A$161="Produits bruts d'origine minerale",VLOOKUP($A169,OUTIL!$DW:$EB,D$1,FALSE),IF($A$161="Produits finis de consommation",VLOOKUP($A169,OUTIL!$EE:$EJ,D$1,FALSE),IF($A$161="Produits finis d'equipement agricole",VLOOKUP($A169,OUTIL!$EM:$ER,D$1,FALSE),IF($A$161="Produits finis d'equipement industriel",VLOOKUP($A169,OUTIL!$EU:$EZ,D$1,FALSE),"Ahmadovitch")))))))))/1000,0)</f>
        <v>1465512</v>
      </c>
      <c r="E169" s="5">
        <f>ROUND(IF($A$161="Alimentation, boissons et tabacs",VLOOKUP($A169,OUTIL!$CH:$CM,E$1,FALSE),IF($A$161="Demi produits",VLOOKUP($A169,OUTIL!$CQ:$CV,E$1,FALSE),IF($A$161="Energie  et  lubrifiants",VLOOKUP($A169,OUTIL!$CY:$DD,E$1,FALSE),IF($A$161="Or industriel",VLOOKUP($A169,OUTIL!$DG:$DL,E$1,FALSE),IF($A$161="Produits bruts d'origine animale et vegetale",VLOOKUP($A169,OUTIL!$DO:$DT,E$1,FALSE),IF($A$161="Produits bruts d'origine minerale",VLOOKUP($A169,OUTIL!$DW:$EB,E$1,FALSE),IF($A$161="Produits finis de consommation",VLOOKUP($A169,OUTIL!$EE:$EJ,E$1,FALSE),IF($A$161="Produits finis d'equipement agricole",VLOOKUP($A169,OUTIL!$EM:$ER,E$1,FALSE),IF($A$161="Produits finis d'equipement industriel",VLOOKUP($A169,OUTIL!$EU:$EZ,E$1,FALSE),"Ahmadovitch")))))))))/1000,0)</f>
        <v>18889</v>
      </c>
      <c r="F169" s="5">
        <f>ROUND(IF($A$161="Alimentation, boissons et tabacs",VLOOKUP($A169,OUTIL!$CH:$CM,F$1,FALSE),IF($A$161="Demi produits",VLOOKUP($A169,OUTIL!$CQ:$CV,F$1,FALSE),IF($A$161="Energie  et  lubrifiants",VLOOKUP($A169,OUTIL!$CY:$DD,F$1,FALSE),IF($A$161="Or industriel",VLOOKUP($A169,OUTIL!$DG:$DL,F$1,FALSE),IF($A$161="Produits bruts d'origine animale et vegetale",VLOOKUP($A169,OUTIL!$DO:$DT,F$1,FALSE),IF($A$161="Produits bruts d'origine minerale",VLOOKUP($A169,OUTIL!$DW:$EB,F$1,FALSE),IF($A$161="Produits finis de consommation",VLOOKUP($A169,OUTIL!$EE:$EJ,F$1,FALSE),IF($A$161="Produits finis d'equipement agricole",VLOOKUP($A169,OUTIL!$EM:$ER,F$1,FALSE),IF($A$161="Produits finis d'equipement industriel",VLOOKUP($A169,OUTIL!$EU:$EZ,F$1,FALSE),"Ahmadovitch")))))))))/1000,0)</f>
        <v>1407078</v>
      </c>
    </row>
    <row r="170" spans="1:6" ht="16.5" x14ac:dyDescent="0.3">
      <c r="A170">
        <v>9</v>
      </c>
      <c r="B170" s="5" t="str">
        <f>IF($A$161="Alimentation, boissons et tabacs",VLOOKUP(VLOOKUP($A170,OUTIL!$CH:$CM,B$1,FALSE),REF!$K:$L,2,FALSE),IF($A$161="Demi produits",VLOOKUP(VLOOKUP($A170,OUTIL!$CQ:$CV,B$1,FALSE),REF!$N:$O,2,FALSE),IF($A$161="Energie  et  lubrifiants",VLOOKUP(VLOOKUP($A170,OUTIL!$CY:$DD,B$1,FALSE),REF!$Z:$AA,2,FALSE),IF($A$161="Or industriel",VLOOKUP(VLOOKUP($A170,OUTIL!$DG:$DL,B$1,FALSE),REF!$AC:$AD,2,FALSE),IF($A$161="Produits bruts d'origine animale et vegetale",VLOOKUP(VLOOKUP($A170,OUTIL!$DO:$DT,B$1,FALSE),REF!$Q:$R,2,FALSE),IF($A$161="Produits bruts d'origine minerale",VLOOKUP(VLOOKUP($A170,OUTIL!$DW:$EB,B$1,FALSE),REF!$AF:$AG,2,FALSE),IF($A$161="Produits finis de consommation",VLOOKUP(VLOOKUP($A170,OUTIL!$EE:$EJ,B$1,FALSE),REF!$T:$U,2,FALSE),IF($A$161="Produits finis d'equipement agricole",VLOOKUP(VLOOKUP($A170,OUTIL!$EM:$ER,B$1,FALSE),REF!$AI:$AJ,2,FALSE),IF($A$161="Produits finis d'equipement industriel",VLOOKUP(VLOOKUP($A170,OUTIL!$EU:$EZ,B$1,FALSE),REF!$W:$X,2,FALSE),"Ahmadovitch")))))))))</f>
        <v>Tissus et fils de coton</v>
      </c>
      <c r="C170" s="5">
        <f>ROUND(IF($A$161="Alimentation, boissons et tabacs",VLOOKUP($A170,OUTIL!$CH:$CM,C$1,FALSE),IF($A$161="Demi produits",VLOOKUP($A170,OUTIL!$CQ:$CV,C$1,FALSE),IF($A$161="Energie  et  lubrifiants",VLOOKUP($A170,OUTIL!$CY:$DD,C$1,FALSE),IF($A$161="Or industriel",VLOOKUP($A170,OUTIL!$DG:$DL,C$1,FALSE),IF($A$161="Produits bruts d'origine animale et vegetale",VLOOKUP($A170,OUTIL!$DO:$DT,C$1,FALSE),IF($A$161="Produits bruts d'origine minerale",VLOOKUP($A170,OUTIL!$DW:$EB,C$1,FALSE),IF($A$161="Produits finis de consommation",VLOOKUP($A170,OUTIL!$EE:$EJ,C$1,FALSE),IF($A$161="Produits finis d'equipement agricole",VLOOKUP($A170,OUTIL!$EM:$ER,C$1,FALSE),IF($A$161="Produits finis d'equipement industriel",VLOOKUP($A170,OUTIL!$EU:$EZ,C$1,FALSE),"Ahmadovitch")))))))))/1000,0)</f>
        <v>13308</v>
      </c>
      <c r="D170" s="5">
        <f>ROUND(IF($A$161="Alimentation, boissons et tabacs",VLOOKUP($A170,OUTIL!$CH:$CM,D$1,FALSE),IF($A$161="Demi produits",VLOOKUP($A170,OUTIL!$CQ:$CV,D$1,FALSE),IF($A$161="Energie  et  lubrifiants",VLOOKUP($A170,OUTIL!$CY:$DD,D$1,FALSE),IF($A$161="Or industriel",VLOOKUP($A170,OUTIL!$DG:$DL,D$1,FALSE),IF($A$161="Produits bruts d'origine animale et vegetale",VLOOKUP($A170,OUTIL!$DO:$DT,D$1,FALSE),IF($A$161="Produits bruts d'origine minerale",VLOOKUP($A170,OUTIL!$DW:$EB,D$1,FALSE),IF($A$161="Produits finis de consommation",VLOOKUP($A170,OUTIL!$EE:$EJ,D$1,FALSE),IF($A$161="Produits finis d'equipement agricole",VLOOKUP($A170,OUTIL!$EM:$ER,D$1,FALSE),IF($A$161="Produits finis d'equipement industriel",VLOOKUP($A170,OUTIL!$EU:$EZ,D$1,FALSE),"Ahmadovitch")))))))))/1000,0)</f>
        <v>1442732</v>
      </c>
      <c r="E170" s="5">
        <f>ROUND(IF($A$161="Alimentation, boissons et tabacs",VLOOKUP($A170,OUTIL!$CH:$CM,E$1,FALSE),IF($A$161="Demi produits",VLOOKUP($A170,OUTIL!$CQ:$CV,E$1,FALSE),IF($A$161="Energie  et  lubrifiants",VLOOKUP($A170,OUTIL!$CY:$DD,E$1,FALSE),IF($A$161="Or industriel",VLOOKUP($A170,OUTIL!$DG:$DL,E$1,FALSE),IF($A$161="Produits bruts d'origine animale et vegetale",VLOOKUP($A170,OUTIL!$DO:$DT,E$1,FALSE),IF($A$161="Produits bruts d'origine minerale",VLOOKUP($A170,OUTIL!$DW:$EB,E$1,FALSE),IF($A$161="Produits finis de consommation",VLOOKUP($A170,OUTIL!$EE:$EJ,E$1,FALSE),IF($A$161="Produits finis d'equipement agricole",VLOOKUP($A170,OUTIL!$EM:$ER,E$1,FALSE),IF($A$161="Produits finis d'equipement industriel",VLOOKUP($A170,OUTIL!$EU:$EZ,E$1,FALSE),"Ahmadovitch")))))))))/1000,0)</f>
        <v>13271</v>
      </c>
      <c r="F170" s="5">
        <f>ROUND(IF($A$161="Alimentation, boissons et tabacs",VLOOKUP($A170,OUTIL!$CH:$CM,F$1,FALSE),IF($A$161="Demi produits",VLOOKUP($A170,OUTIL!$CQ:$CV,F$1,FALSE),IF($A$161="Energie  et  lubrifiants",VLOOKUP($A170,OUTIL!$CY:$DD,F$1,FALSE),IF($A$161="Or industriel",VLOOKUP($A170,OUTIL!$DG:$DL,F$1,FALSE),IF($A$161="Produits bruts d'origine animale et vegetale",VLOOKUP($A170,OUTIL!$DO:$DT,F$1,FALSE),IF($A$161="Produits bruts d'origine minerale",VLOOKUP($A170,OUTIL!$DW:$EB,F$1,FALSE),IF($A$161="Produits finis de consommation",VLOOKUP($A170,OUTIL!$EE:$EJ,F$1,FALSE),IF($A$161="Produits finis d'equipement agricole",VLOOKUP($A170,OUTIL!$EM:$ER,F$1,FALSE),IF($A$161="Produits finis d'equipement industriel",VLOOKUP($A170,OUTIL!$EU:$EZ,F$1,FALSE),"Ahmadovitch")))))))))/1000,0)</f>
        <v>1426354</v>
      </c>
    </row>
    <row r="171" spans="1:6" ht="16.5" x14ac:dyDescent="0.3">
      <c r="A171">
        <v>10</v>
      </c>
      <c r="B171" s="5" t="str">
        <f>IF($A$161="Alimentation, boissons et tabacs",VLOOKUP(VLOOKUP($A171,OUTIL!$CH:$CM,B$1,FALSE),REF!$K:$L,2,FALSE),IF($A$161="Demi produits",VLOOKUP(VLOOKUP($A171,OUTIL!$CQ:$CV,B$1,FALSE),REF!$N:$O,2,FALSE),IF($A$161="Energie  et  lubrifiants",VLOOKUP(VLOOKUP($A171,OUTIL!$CY:$DD,B$1,FALSE),REF!$Z:$AA,2,FALSE),IF($A$161="Or industriel",VLOOKUP(VLOOKUP($A171,OUTIL!$DG:$DL,B$1,FALSE),REF!$AC:$AD,2,FALSE),IF($A$161="Produits bruts d'origine animale et vegetale",VLOOKUP(VLOOKUP($A171,OUTIL!$DO:$DT,B$1,FALSE),REF!$Q:$R,2,FALSE),IF($A$161="Produits bruts d'origine minerale",VLOOKUP(VLOOKUP($A171,OUTIL!$DW:$EB,B$1,FALSE),REF!$AF:$AG,2,FALSE),IF($A$161="Produits finis de consommation",VLOOKUP(VLOOKUP($A171,OUTIL!$EE:$EJ,B$1,FALSE),REF!$T:$U,2,FALSE),IF($A$161="Produits finis d'equipement agricole",VLOOKUP(VLOOKUP($A171,OUTIL!$EM:$ER,B$1,FALSE),REF!$AI:$AJ,2,FALSE),IF($A$161="Produits finis d'equipement industriel",VLOOKUP(VLOOKUP($A171,OUTIL!$EU:$EZ,B$1,FALSE),REF!$W:$X,2,FALSE),"Ahmadovitch")))))))))</f>
        <v>Appareils récepteurs radio et télévision</v>
      </c>
      <c r="C171" s="5">
        <f>ROUND(IF($A$161="Alimentation, boissons et tabacs",VLOOKUP($A171,OUTIL!$CH:$CM,C$1,FALSE),IF($A$161="Demi produits",VLOOKUP($A171,OUTIL!$CQ:$CV,C$1,FALSE),IF($A$161="Energie  et  lubrifiants",VLOOKUP($A171,OUTIL!$CY:$DD,C$1,FALSE),IF($A$161="Or industriel",VLOOKUP($A171,OUTIL!$DG:$DL,C$1,FALSE),IF($A$161="Produits bruts d'origine animale et vegetale",VLOOKUP($A171,OUTIL!$DO:$DT,C$1,FALSE),IF($A$161="Produits bruts d'origine minerale",VLOOKUP($A171,OUTIL!$DW:$EB,C$1,FALSE),IF($A$161="Produits finis de consommation",VLOOKUP($A171,OUTIL!$EE:$EJ,C$1,FALSE),IF($A$161="Produits finis d'equipement agricole",VLOOKUP($A171,OUTIL!$EM:$ER,C$1,FALSE),IF($A$161="Produits finis d'equipement industriel",VLOOKUP($A171,OUTIL!$EU:$EZ,C$1,FALSE),"Ahmadovitch")))))))))/1000,0)</f>
        <v>6318</v>
      </c>
      <c r="D171" s="5">
        <f>ROUND(IF($A$161="Alimentation, boissons et tabacs",VLOOKUP($A171,OUTIL!$CH:$CM,D$1,FALSE),IF($A$161="Demi produits",VLOOKUP($A171,OUTIL!$CQ:$CV,D$1,FALSE),IF($A$161="Energie  et  lubrifiants",VLOOKUP($A171,OUTIL!$CY:$DD,D$1,FALSE),IF($A$161="Or industriel",VLOOKUP($A171,OUTIL!$DG:$DL,D$1,FALSE),IF($A$161="Produits bruts d'origine animale et vegetale",VLOOKUP($A171,OUTIL!$DO:$DT,D$1,FALSE),IF($A$161="Produits bruts d'origine minerale",VLOOKUP($A171,OUTIL!$DW:$EB,D$1,FALSE),IF($A$161="Produits finis de consommation",VLOOKUP($A171,OUTIL!$EE:$EJ,D$1,FALSE),IF($A$161="Produits finis d'equipement agricole",VLOOKUP($A171,OUTIL!$EM:$ER,D$1,FALSE),IF($A$161="Produits finis d'equipement industriel",VLOOKUP($A171,OUTIL!$EU:$EZ,D$1,FALSE),"Ahmadovitch")))))))))/1000,0)</f>
        <v>1376024</v>
      </c>
      <c r="E171" s="5">
        <f>ROUND(IF($A$161="Alimentation, boissons et tabacs",VLOOKUP($A171,OUTIL!$CH:$CM,E$1,FALSE),IF($A$161="Demi produits",VLOOKUP($A171,OUTIL!$CQ:$CV,E$1,FALSE),IF($A$161="Energie  et  lubrifiants",VLOOKUP($A171,OUTIL!$CY:$DD,E$1,FALSE),IF($A$161="Or industriel",VLOOKUP($A171,OUTIL!$DG:$DL,E$1,FALSE),IF($A$161="Produits bruts d'origine animale et vegetale",VLOOKUP($A171,OUTIL!$DO:$DT,E$1,FALSE),IF($A$161="Produits bruts d'origine minerale",VLOOKUP($A171,OUTIL!$DW:$EB,E$1,FALSE),IF($A$161="Produits finis de consommation",VLOOKUP($A171,OUTIL!$EE:$EJ,E$1,FALSE),IF($A$161="Produits finis d'equipement agricole",VLOOKUP($A171,OUTIL!$EM:$ER,E$1,FALSE),IF($A$161="Produits finis d'equipement industriel",VLOOKUP($A171,OUTIL!$EU:$EZ,E$1,FALSE),"Ahmadovitch")))))))))/1000,0)</f>
        <v>6761</v>
      </c>
      <c r="F171" s="5">
        <f>ROUND(IF($A$161="Alimentation, boissons et tabacs",VLOOKUP($A171,OUTIL!$CH:$CM,F$1,FALSE),IF($A$161="Demi produits",VLOOKUP($A171,OUTIL!$CQ:$CV,F$1,FALSE),IF($A$161="Energie  et  lubrifiants",VLOOKUP($A171,OUTIL!$CY:$DD,F$1,FALSE),IF($A$161="Or industriel",VLOOKUP($A171,OUTIL!$DG:$DL,F$1,FALSE),IF($A$161="Produits bruts d'origine animale et vegetale",VLOOKUP($A171,OUTIL!$DO:$DT,F$1,FALSE),IF($A$161="Produits bruts d'origine minerale",VLOOKUP($A171,OUTIL!$DW:$EB,F$1,FALSE),IF($A$161="Produits finis de consommation",VLOOKUP($A171,OUTIL!$EE:$EJ,F$1,FALSE),IF($A$161="Produits finis d'equipement agricole",VLOOKUP($A171,OUTIL!$EM:$ER,F$1,FALSE),IF($A$161="Produits finis d'equipement industriel",VLOOKUP($A171,OUTIL!$EU:$EZ,F$1,FALSE),"Ahmadovitch")))))))))/1000,0)</f>
        <v>1254113</v>
      </c>
    </row>
    <row r="172" spans="1:6" ht="16.5" x14ac:dyDescent="0.3">
      <c r="A172">
        <v>11</v>
      </c>
      <c r="B172" s="5" t="str">
        <f>IF($A$161="Alimentation, boissons et tabacs",VLOOKUP(VLOOKUP($A172,OUTIL!$CH:$CM,B$1,FALSE),REF!$K:$L,2,FALSE),IF($A$161="Demi produits",VLOOKUP(VLOOKUP($A172,OUTIL!$CQ:$CV,B$1,FALSE),REF!$N:$O,2,FALSE),IF($A$161="Energie  et  lubrifiants",VLOOKUP(VLOOKUP($A172,OUTIL!$CY:$DD,B$1,FALSE),REF!$Z:$AA,2,FALSE),IF($A$161="Or industriel",VLOOKUP(VLOOKUP($A172,OUTIL!$DG:$DL,B$1,FALSE),REF!$AC:$AD,2,FALSE),IF($A$161="Produits bruts d'origine animale et vegetale",VLOOKUP(VLOOKUP($A172,OUTIL!$DO:$DT,B$1,FALSE),REF!$Q:$R,2,FALSE),IF($A$161="Produits bruts d'origine minerale",VLOOKUP(VLOOKUP($A172,OUTIL!$DW:$EB,B$1,FALSE),REF!$AF:$AG,2,FALSE),IF($A$161="Produits finis de consommation",VLOOKUP(VLOOKUP($A172,OUTIL!$EE:$EJ,B$1,FALSE),REF!$T:$U,2,FALSE),IF($A$161="Produits finis d'equipement agricole",VLOOKUP(VLOOKUP($A172,OUTIL!$EM:$ER,B$1,FALSE),REF!$AI:$AJ,2,FALSE),IF($A$161="Produits finis d'equipement industriel",VLOOKUP(VLOOKUP($A172,OUTIL!$EU:$EZ,B$1,FALSE),REF!$W:$X,2,FALSE),"Ahmadovitch")))))))))</f>
        <v>Quincaillerie de ménage et articles d'économie domestique</v>
      </c>
      <c r="C172" s="5">
        <f>ROUND(IF($A$161="Alimentation, boissons et tabacs",VLOOKUP($A172,OUTIL!$CH:$CM,C$1,FALSE),IF($A$161="Demi produits",VLOOKUP($A172,OUTIL!$CQ:$CV,C$1,FALSE),IF($A$161="Energie  et  lubrifiants",VLOOKUP($A172,OUTIL!$CY:$DD,C$1,FALSE),IF($A$161="Or industriel",VLOOKUP($A172,OUTIL!$DG:$DL,C$1,FALSE),IF($A$161="Produits bruts d'origine animale et vegetale",VLOOKUP($A172,OUTIL!$DO:$DT,C$1,FALSE),IF($A$161="Produits bruts d'origine minerale",VLOOKUP($A172,OUTIL!$DW:$EB,C$1,FALSE),IF($A$161="Produits finis de consommation",VLOOKUP($A172,OUTIL!$EE:$EJ,C$1,FALSE),IF($A$161="Produits finis d'equipement agricole",VLOOKUP($A172,OUTIL!$EM:$ER,C$1,FALSE),IF($A$161="Produits finis d'equipement industriel",VLOOKUP($A172,OUTIL!$EU:$EZ,C$1,FALSE),"Ahmadovitch")))))))))/1000,0)</f>
        <v>25326</v>
      </c>
      <c r="D172" s="5">
        <f>ROUND(IF($A$161="Alimentation, boissons et tabacs",VLOOKUP($A172,OUTIL!$CH:$CM,D$1,FALSE),IF($A$161="Demi produits",VLOOKUP($A172,OUTIL!$CQ:$CV,D$1,FALSE),IF($A$161="Energie  et  lubrifiants",VLOOKUP($A172,OUTIL!$CY:$DD,D$1,FALSE),IF($A$161="Or industriel",VLOOKUP($A172,OUTIL!$DG:$DL,D$1,FALSE),IF($A$161="Produits bruts d'origine animale et vegetale",VLOOKUP($A172,OUTIL!$DO:$DT,D$1,FALSE),IF($A$161="Produits bruts d'origine minerale",VLOOKUP($A172,OUTIL!$DW:$EB,D$1,FALSE),IF($A$161="Produits finis de consommation",VLOOKUP($A172,OUTIL!$EE:$EJ,D$1,FALSE),IF($A$161="Produits finis d'equipement agricole",VLOOKUP($A172,OUTIL!$EM:$ER,D$1,FALSE),IF($A$161="Produits finis d'equipement industriel",VLOOKUP($A172,OUTIL!$EU:$EZ,D$1,FALSE),"Ahmadovitch")))))))))/1000,0)</f>
        <v>1272993</v>
      </c>
      <c r="E172" s="5">
        <f>ROUND(IF($A$161="Alimentation, boissons et tabacs",VLOOKUP($A172,OUTIL!$CH:$CM,E$1,FALSE),IF($A$161="Demi produits",VLOOKUP($A172,OUTIL!$CQ:$CV,E$1,FALSE),IF($A$161="Energie  et  lubrifiants",VLOOKUP($A172,OUTIL!$CY:$DD,E$1,FALSE),IF($A$161="Or industriel",VLOOKUP($A172,OUTIL!$DG:$DL,E$1,FALSE),IF($A$161="Produits bruts d'origine animale et vegetale",VLOOKUP($A172,OUTIL!$DO:$DT,E$1,FALSE),IF($A$161="Produits bruts d'origine minerale",VLOOKUP($A172,OUTIL!$DW:$EB,E$1,FALSE),IF($A$161="Produits finis de consommation",VLOOKUP($A172,OUTIL!$EE:$EJ,E$1,FALSE),IF($A$161="Produits finis d'equipement agricole",VLOOKUP($A172,OUTIL!$EM:$ER,E$1,FALSE),IF($A$161="Produits finis d'equipement industriel",VLOOKUP($A172,OUTIL!$EU:$EZ,E$1,FALSE),"Ahmadovitch")))))))))/1000,0)</f>
        <v>25326</v>
      </c>
      <c r="F172" s="5">
        <f>ROUND(IF($A$161="Alimentation, boissons et tabacs",VLOOKUP($A172,OUTIL!$CH:$CM,F$1,FALSE),IF($A$161="Demi produits",VLOOKUP($A172,OUTIL!$CQ:$CV,F$1,FALSE),IF($A$161="Energie  et  lubrifiants",VLOOKUP($A172,OUTIL!$CY:$DD,F$1,FALSE),IF($A$161="Or industriel",VLOOKUP($A172,OUTIL!$DG:$DL,F$1,FALSE),IF($A$161="Produits bruts d'origine animale et vegetale",VLOOKUP($A172,OUTIL!$DO:$DT,F$1,FALSE),IF($A$161="Produits bruts d'origine minerale",VLOOKUP($A172,OUTIL!$DW:$EB,F$1,FALSE),IF($A$161="Produits finis de consommation",VLOOKUP($A172,OUTIL!$EE:$EJ,F$1,FALSE),IF($A$161="Produits finis d'equipement agricole",VLOOKUP($A172,OUTIL!$EM:$ER,F$1,FALSE),IF($A$161="Produits finis d'equipement industriel",VLOOKUP($A172,OUTIL!$EU:$EZ,F$1,FALSE),"Ahmadovitch")))))))))/1000,0)</f>
        <v>1214039</v>
      </c>
    </row>
    <row r="173" spans="1:6" ht="16.5" x14ac:dyDescent="0.3">
      <c r="A173">
        <v>12</v>
      </c>
      <c r="B173" s="5" t="str">
        <f>IF($A$161="Alimentation, boissons et tabacs",VLOOKUP(VLOOKUP($A173,OUTIL!$CH:$CM,B$1,FALSE),REF!$K:$L,2,FALSE),IF($A$161="Demi produits",VLOOKUP(VLOOKUP($A173,OUTIL!$CQ:$CV,B$1,FALSE),REF!$N:$O,2,FALSE),IF($A$161="Energie  et  lubrifiants",VLOOKUP(VLOOKUP($A173,OUTIL!$CY:$DD,B$1,FALSE),REF!$Z:$AA,2,FALSE),IF($A$161="Or industriel",VLOOKUP(VLOOKUP($A173,OUTIL!$DG:$DL,B$1,FALSE),REF!$AC:$AD,2,FALSE),IF($A$161="Produits bruts d'origine animale et vegetale",VLOOKUP(VLOOKUP($A173,OUTIL!$DO:$DT,B$1,FALSE),REF!$Q:$R,2,FALSE),IF($A$161="Produits bruts d'origine minerale",VLOOKUP(VLOOKUP($A173,OUTIL!$DW:$EB,B$1,FALSE),REF!$AF:$AG,2,FALSE),IF($A$161="Produits finis de consommation",VLOOKUP(VLOOKUP($A173,OUTIL!$EE:$EJ,B$1,FALSE),REF!$T:$U,2,FALSE),IF($A$161="Produits finis d'equipement agricole",VLOOKUP(VLOOKUP($A173,OUTIL!$EM:$ER,B$1,FALSE),REF!$AI:$AJ,2,FALSE),IF($A$161="Produits finis d'equipement industriel",VLOOKUP(VLOOKUP($A173,OUTIL!$EU:$EZ,B$1,FALSE),REF!$W:$X,2,FALSE),"Ahmadovitch")))))))))</f>
        <v>Articles de bonneterie</v>
      </c>
      <c r="C173" s="5">
        <f>ROUND(IF($A$161="Alimentation, boissons et tabacs",VLOOKUP($A173,OUTIL!$CH:$CM,C$1,FALSE),IF($A$161="Demi produits",VLOOKUP($A173,OUTIL!$CQ:$CV,C$1,FALSE),IF($A$161="Energie  et  lubrifiants",VLOOKUP($A173,OUTIL!$CY:$DD,C$1,FALSE),IF($A$161="Or industriel",VLOOKUP($A173,OUTIL!$DG:$DL,C$1,FALSE),IF($A$161="Produits bruts d'origine animale et vegetale",VLOOKUP($A173,OUTIL!$DO:$DT,C$1,FALSE),IF($A$161="Produits bruts d'origine minerale",VLOOKUP($A173,OUTIL!$DW:$EB,C$1,FALSE),IF($A$161="Produits finis de consommation",VLOOKUP($A173,OUTIL!$EE:$EJ,C$1,FALSE),IF($A$161="Produits finis d'equipement agricole",VLOOKUP($A173,OUTIL!$EM:$ER,C$1,FALSE),IF($A$161="Produits finis d'equipement industriel",VLOOKUP($A173,OUTIL!$EU:$EZ,C$1,FALSE),"Ahmadovitch")))))))))/1000,0)</f>
        <v>6552</v>
      </c>
      <c r="D173" s="5">
        <f>ROUND(IF($A$161="Alimentation, boissons et tabacs",VLOOKUP($A173,OUTIL!$CH:$CM,D$1,FALSE),IF($A$161="Demi produits",VLOOKUP($A173,OUTIL!$CQ:$CV,D$1,FALSE),IF($A$161="Energie  et  lubrifiants",VLOOKUP($A173,OUTIL!$CY:$DD,D$1,FALSE),IF($A$161="Or industriel",VLOOKUP($A173,OUTIL!$DG:$DL,D$1,FALSE),IF($A$161="Produits bruts d'origine animale et vegetale",VLOOKUP($A173,OUTIL!$DO:$DT,D$1,FALSE),IF($A$161="Produits bruts d'origine minerale",VLOOKUP($A173,OUTIL!$DW:$EB,D$1,FALSE),IF($A$161="Produits finis de consommation",VLOOKUP($A173,OUTIL!$EE:$EJ,D$1,FALSE),IF($A$161="Produits finis d'equipement agricole",VLOOKUP($A173,OUTIL!$EM:$ER,D$1,FALSE),IF($A$161="Produits finis d'equipement industriel",VLOOKUP($A173,OUTIL!$EU:$EZ,D$1,FALSE),"Ahmadovitch")))))))))/1000,0)</f>
        <v>1186136</v>
      </c>
      <c r="E173" s="5">
        <f>ROUND(IF($A$161="Alimentation, boissons et tabacs",VLOOKUP($A173,OUTIL!$CH:$CM,E$1,FALSE),IF($A$161="Demi produits",VLOOKUP($A173,OUTIL!$CQ:$CV,E$1,FALSE),IF($A$161="Energie  et  lubrifiants",VLOOKUP($A173,OUTIL!$CY:$DD,E$1,FALSE),IF($A$161="Or industriel",VLOOKUP($A173,OUTIL!$DG:$DL,E$1,FALSE),IF($A$161="Produits bruts d'origine animale et vegetale",VLOOKUP($A173,OUTIL!$DO:$DT,E$1,FALSE),IF($A$161="Produits bruts d'origine minerale",VLOOKUP($A173,OUTIL!$DW:$EB,E$1,FALSE),IF($A$161="Produits finis de consommation",VLOOKUP($A173,OUTIL!$EE:$EJ,E$1,FALSE),IF($A$161="Produits finis d'equipement agricole",VLOOKUP($A173,OUTIL!$EM:$ER,E$1,FALSE),IF($A$161="Produits finis d'equipement industriel",VLOOKUP($A173,OUTIL!$EU:$EZ,E$1,FALSE),"Ahmadovitch")))))))))/1000,0)</f>
        <v>5474</v>
      </c>
      <c r="F173" s="5">
        <f>ROUND(IF($A$161="Alimentation, boissons et tabacs",VLOOKUP($A173,OUTIL!$CH:$CM,F$1,FALSE),IF($A$161="Demi produits",VLOOKUP($A173,OUTIL!$CQ:$CV,F$1,FALSE),IF($A$161="Energie  et  lubrifiants",VLOOKUP($A173,OUTIL!$CY:$DD,F$1,FALSE),IF($A$161="Or industriel",VLOOKUP($A173,OUTIL!$DG:$DL,F$1,FALSE),IF($A$161="Produits bruts d'origine animale et vegetale",VLOOKUP($A173,OUTIL!$DO:$DT,F$1,FALSE),IF($A$161="Produits bruts d'origine minerale",VLOOKUP($A173,OUTIL!$DW:$EB,F$1,FALSE),IF($A$161="Produits finis de consommation",VLOOKUP($A173,OUTIL!$EE:$EJ,F$1,FALSE),IF($A$161="Produits finis d'equipement agricole",VLOOKUP($A173,OUTIL!$EM:$ER,F$1,FALSE),IF($A$161="Produits finis d'equipement industriel",VLOOKUP($A173,OUTIL!$EU:$EZ,F$1,FALSE),"Ahmadovitch")))))))))/1000,0)</f>
        <v>989545</v>
      </c>
    </row>
    <row r="174" spans="1:6" ht="16.5" x14ac:dyDescent="0.3">
      <c r="A174">
        <v>13</v>
      </c>
      <c r="B174" s="5" t="str">
        <f>IF($A$161="Alimentation, boissons et tabacs",VLOOKUP(VLOOKUP($A174,OUTIL!$CH:$CM,B$1,FALSE),REF!$K:$L,2,FALSE),IF($A$161="Demi produits",VLOOKUP(VLOOKUP($A174,OUTIL!$CQ:$CV,B$1,FALSE),REF!$N:$O,2,FALSE),IF($A$161="Energie  et  lubrifiants",VLOOKUP(VLOOKUP($A174,OUTIL!$CY:$DD,B$1,FALSE),REF!$Z:$AA,2,FALSE),IF($A$161="Or industriel",VLOOKUP(VLOOKUP($A174,OUTIL!$DG:$DL,B$1,FALSE),REF!$AC:$AD,2,FALSE),IF($A$161="Produits bruts d'origine animale et vegetale",VLOOKUP(VLOOKUP($A174,OUTIL!$DO:$DT,B$1,FALSE),REF!$Q:$R,2,FALSE),IF($A$161="Produits bruts d'origine minerale",VLOOKUP(VLOOKUP($A174,OUTIL!$DW:$EB,B$1,FALSE),REF!$AF:$AG,2,FALSE),IF($A$161="Produits finis de consommation",VLOOKUP(VLOOKUP($A174,OUTIL!$EE:$EJ,B$1,FALSE),REF!$T:$U,2,FALSE),IF($A$161="Produits finis d'equipement agricole",VLOOKUP(VLOOKUP($A174,OUTIL!$EM:$ER,B$1,FALSE),REF!$AI:$AJ,2,FALSE),IF($A$161="Produits finis d'equipement industriel",VLOOKUP(VLOOKUP($A174,OUTIL!$EU:$EZ,B$1,FALSE),REF!$W:$X,2,FALSE),"Ahmadovitch")))))))))</f>
        <v>Réfrigérateurs, lave-vaisselle et autres articles domestiques</v>
      </c>
      <c r="C174" s="5">
        <f>ROUND(IF($A$161="Alimentation, boissons et tabacs",VLOOKUP($A174,OUTIL!$CH:$CM,C$1,FALSE),IF($A$161="Demi produits",VLOOKUP($A174,OUTIL!$CQ:$CV,C$1,FALSE),IF($A$161="Energie  et  lubrifiants",VLOOKUP($A174,OUTIL!$CY:$DD,C$1,FALSE),IF($A$161="Or industriel",VLOOKUP($A174,OUTIL!$DG:$DL,C$1,FALSE),IF($A$161="Produits bruts d'origine animale et vegetale",VLOOKUP($A174,OUTIL!$DO:$DT,C$1,FALSE),IF($A$161="Produits bruts d'origine minerale",VLOOKUP($A174,OUTIL!$DW:$EB,C$1,FALSE),IF($A$161="Produits finis de consommation",VLOOKUP($A174,OUTIL!$EE:$EJ,C$1,FALSE),IF($A$161="Produits finis d'equipement agricole",VLOOKUP($A174,OUTIL!$EM:$ER,C$1,FALSE),IF($A$161="Produits finis d'equipement industriel",VLOOKUP($A174,OUTIL!$EU:$EZ,C$1,FALSE),"Ahmadovitch")))))))))/1000,0)</f>
        <v>19031</v>
      </c>
      <c r="D174" s="5">
        <f>ROUND(IF($A$161="Alimentation, boissons et tabacs",VLOOKUP($A174,OUTIL!$CH:$CM,D$1,FALSE),IF($A$161="Demi produits",VLOOKUP($A174,OUTIL!$CQ:$CV,D$1,FALSE),IF($A$161="Energie  et  lubrifiants",VLOOKUP($A174,OUTIL!$CY:$DD,D$1,FALSE),IF($A$161="Or industriel",VLOOKUP($A174,OUTIL!$DG:$DL,D$1,FALSE),IF($A$161="Produits bruts d'origine animale et vegetale",VLOOKUP($A174,OUTIL!$DO:$DT,D$1,FALSE),IF($A$161="Produits bruts d'origine minerale",VLOOKUP($A174,OUTIL!$DW:$EB,D$1,FALSE),IF($A$161="Produits finis de consommation",VLOOKUP($A174,OUTIL!$EE:$EJ,D$1,FALSE),IF($A$161="Produits finis d'equipement agricole",VLOOKUP($A174,OUTIL!$EM:$ER,D$1,FALSE),IF($A$161="Produits finis d'equipement industriel",VLOOKUP($A174,OUTIL!$EU:$EZ,D$1,FALSE),"Ahmadovitch")))))))))/1000,0)</f>
        <v>1079639</v>
      </c>
      <c r="E174" s="5">
        <f>ROUND(IF($A$161="Alimentation, boissons et tabacs",VLOOKUP($A174,OUTIL!$CH:$CM,E$1,FALSE),IF($A$161="Demi produits",VLOOKUP($A174,OUTIL!$CQ:$CV,E$1,FALSE),IF($A$161="Energie  et  lubrifiants",VLOOKUP($A174,OUTIL!$CY:$DD,E$1,FALSE),IF($A$161="Or industriel",VLOOKUP($A174,OUTIL!$DG:$DL,E$1,FALSE),IF($A$161="Produits bruts d'origine animale et vegetale",VLOOKUP($A174,OUTIL!$DO:$DT,E$1,FALSE),IF($A$161="Produits bruts d'origine minerale",VLOOKUP($A174,OUTIL!$DW:$EB,E$1,FALSE),IF($A$161="Produits finis de consommation",VLOOKUP($A174,OUTIL!$EE:$EJ,E$1,FALSE),IF($A$161="Produits finis d'equipement agricole",VLOOKUP($A174,OUTIL!$EM:$ER,E$1,FALSE),IF($A$161="Produits finis d'equipement industriel",VLOOKUP($A174,OUTIL!$EU:$EZ,E$1,FALSE),"Ahmadovitch")))))))))/1000,0)</f>
        <v>17166</v>
      </c>
      <c r="F174" s="5">
        <f>ROUND(IF($A$161="Alimentation, boissons et tabacs",VLOOKUP($A174,OUTIL!$CH:$CM,F$1,FALSE),IF($A$161="Demi produits",VLOOKUP($A174,OUTIL!$CQ:$CV,F$1,FALSE),IF($A$161="Energie  et  lubrifiants",VLOOKUP($A174,OUTIL!$CY:$DD,F$1,FALSE),IF($A$161="Or industriel",VLOOKUP($A174,OUTIL!$DG:$DL,F$1,FALSE),IF($A$161="Produits bruts d'origine animale et vegetale",VLOOKUP($A174,OUTIL!$DO:$DT,F$1,FALSE),IF($A$161="Produits bruts d'origine minerale",VLOOKUP($A174,OUTIL!$DW:$EB,F$1,FALSE),IF($A$161="Produits finis de consommation",VLOOKUP($A174,OUTIL!$EE:$EJ,F$1,FALSE),IF($A$161="Produits finis d'equipement agricole",VLOOKUP($A174,OUTIL!$EM:$ER,F$1,FALSE),IF($A$161="Produits finis d'equipement industriel",VLOOKUP($A174,OUTIL!$EU:$EZ,F$1,FALSE),"Ahmadovitch")))))))))/1000,0)</f>
        <v>963653</v>
      </c>
    </row>
    <row r="175" spans="1:6" ht="16.5" x14ac:dyDescent="0.3">
      <c r="A175">
        <v>14</v>
      </c>
      <c r="B175" s="5" t="str">
        <f>IF($A$161="Alimentation, boissons et tabacs",VLOOKUP(VLOOKUP($A175,OUTIL!$CH:$CM,B$1,FALSE),REF!$K:$L,2,FALSE),IF($A$161="Demi produits",VLOOKUP(VLOOKUP($A175,OUTIL!$CQ:$CV,B$1,FALSE),REF!$N:$O,2,FALSE),IF($A$161="Energie  et  lubrifiants",VLOOKUP(VLOOKUP($A175,OUTIL!$CY:$DD,B$1,FALSE),REF!$Z:$AA,2,FALSE),IF($A$161="Or industriel",VLOOKUP(VLOOKUP($A175,OUTIL!$DG:$DL,B$1,FALSE),REF!$AC:$AD,2,FALSE),IF($A$161="Produits bruts d'origine animale et vegetale",VLOOKUP(VLOOKUP($A175,OUTIL!$DO:$DT,B$1,FALSE),REF!$Q:$R,2,FALSE),IF($A$161="Produits bruts d'origine minerale",VLOOKUP(VLOOKUP($A175,OUTIL!$DW:$EB,B$1,FALSE),REF!$AF:$AG,2,FALSE),IF($A$161="Produits finis de consommation",VLOOKUP(VLOOKUP($A175,OUTIL!$EE:$EJ,B$1,FALSE),REF!$T:$U,2,FALSE),IF($A$161="Produits finis d'equipement agricole",VLOOKUP(VLOOKUP($A175,OUTIL!$EM:$ER,B$1,FALSE),REF!$AI:$AJ,2,FALSE),IF($A$161="Produits finis d'equipement industriel",VLOOKUP(VLOOKUP($A175,OUTIL!$EU:$EZ,B$1,FALSE),REF!$W:$X,2,FALSE),"Ahmadovitch")))))))))</f>
        <v>Cycles et motocycles, leurs parties et pièces</v>
      </c>
      <c r="C175" s="5">
        <f>ROUND(IF($A$161="Alimentation, boissons et tabacs",VLOOKUP($A175,OUTIL!$CH:$CM,C$1,FALSE),IF($A$161="Demi produits",VLOOKUP($A175,OUTIL!$CQ:$CV,C$1,FALSE),IF($A$161="Energie  et  lubrifiants",VLOOKUP($A175,OUTIL!$CY:$DD,C$1,FALSE),IF($A$161="Or industriel",VLOOKUP($A175,OUTIL!$DG:$DL,C$1,FALSE),IF($A$161="Produits bruts d'origine animale et vegetale",VLOOKUP($A175,OUTIL!$DO:$DT,C$1,FALSE),IF($A$161="Produits bruts d'origine minerale",VLOOKUP($A175,OUTIL!$DW:$EB,C$1,FALSE),IF($A$161="Produits finis de consommation",VLOOKUP($A175,OUTIL!$EE:$EJ,C$1,FALSE),IF($A$161="Produits finis d'equipement agricole",VLOOKUP($A175,OUTIL!$EM:$ER,C$1,FALSE),IF($A$161="Produits finis d'equipement industriel",VLOOKUP($A175,OUTIL!$EU:$EZ,C$1,FALSE),"Ahmadovitch")))))))))/1000,0)</f>
        <v>17524</v>
      </c>
      <c r="D175" s="5">
        <f>ROUND(IF($A$161="Alimentation, boissons et tabacs",VLOOKUP($A175,OUTIL!$CH:$CM,D$1,FALSE),IF($A$161="Demi produits",VLOOKUP($A175,OUTIL!$CQ:$CV,D$1,FALSE),IF($A$161="Energie  et  lubrifiants",VLOOKUP($A175,OUTIL!$CY:$DD,D$1,FALSE),IF($A$161="Or industriel",VLOOKUP($A175,OUTIL!$DG:$DL,D$1,FALSE),IF($A$161="Produits bruts d'origine animale et vegetale",VLOOKUP($A175,OUTIL!$DO:$DT,D$1,FALSE),IF($A$161="Produits bruts d'origine minerale",VLOOKUP($A175,OUTIL!$DW:$EB,D$1,FALSE),IF($A$161="Produits finis de consommation",VLOOKUP($A175,OUTIL!$EE:$EJ,D$1,FALSE),IF($A$161="Produits finis d'equipement agricole",VLOOKUP($A175,OUTIL!$EM:$ER,D$1,FALSE),IF($A$161="Produits finis d'equipement industriel",VLOOKUP($A175,OUTIL!$EU:$EZ,D$1,FALSE),"Ahmadovitch")))))))))/1000,0)</f>
        <v>1076547</v>
      </c>
      <c r="E175" s="5">
        <f>ROUND(IF($A$161="Alimentation, boissons et tabacs",VLOOKUP($A175,OUTIL!$CH:$CM,E$1,FALSE),IF($A$161="Demi produits",VLOOKUP($A175,OUTIL!$CQ:$CV,E$1,FALSE),IF($A$161="Energie  et  lubrifiants",VLOOKUP($A175,OUTIL!$CY:$DD,E$1,FALSE),IF($A$161="Or industriel",VLOOKUP($A175,OUTIL!$DG:$DL,E$1,FALSE),IF($A$161="Produits bruts d'origine animale et vegetale",VLOOKUP($A175,OUTIL!$DO:$DT,E$1,FALSE),IF($A$161="Produits bruts d'origine minerale",VLOOKUP($A175,OUTIL!$DW:$EB,E$1,FALSE),IF($A$161="Produits finis de consommation",VLOOKUP($A175,OUTIL!$EE:$EJ,E$1,FALSE),IF($A$161="Produits finis d'equipement agricole",VLOOKUP($A175,OUTIL!$EM:$ER,E$1,FALSE),IF($A$161="Produits finis d'equipement industriel",VLOOKUP($A175,OUTIL!$EU:$EZ,E$1,FALSE),"Ahmadovitch")))))))))/1000,0)</f>
        <v>17703</v>
      </c>
      <c r="F175" s="5">
        <f>ROUND(IF($A$161="Alimentation, boissons et tabacs",VLOOKUP($A175,OUTIL!$CH:$CM,F$1,FALSE),IF($A$161="Demi produits",VLOOKUP($A175,OUTIL!$CQ:$CV,F$1,FALSE),IF($A$161="Energie  et  lubrifiants",VLOOKUP($A175,OUTIL!$CY:$DD,F$1,FALSE),IF($A$161="Or industriel",VLOOKUP($A175,OUTIL!$DG:$DL,F$1,FALSE),IF($A$161="Produits bruts d'origine animale et vegetale",VLOOKUP($A175,OUTIL!$DO:$DT,F$1,FALSE),IF($A$161="Produits bruts d'origine minerale",VLOOKUP($A175,OUTIL!$DW:$EB,F$1,FALSE),IF($A$161="Produits finis de consommation",VLOOKUP($A175,OUTIL!$EE:$EJ,F$1,FALSE),IF($A$161="Produits finis d'equipement agricole",VLOOKUP($A175,OUTIL!$EM:$ER,F$1,FALSE),IF($A$161="Produits finis d'equipement industriel",VLOOKUP($A175,OUTIL!$EU:$EZ,F$1,FALSE),"Ahmadovitch")))))))))/1000,0)</f>
        <v>997043</v>
      </c>
    </row>
    <row r="176" spans="1:6" ht="16.5" x14ac:dyDescent="0.3">
      <c r="A176">
        <v>15</v>
      </c>
      <c r="B176" s="5" t="str">
        <f>IF($A$161="Alimentation, boissons et tabacs",VLOOKUP(VLOOKUP($A176,OUTIL!$CH:$CM,B$1,FALSE),REF!$K:$L,2,FALSE),IF($A$161="Demi produits",VLOOKUP(VLOOKUP($A176,OUTIL!$CQ:$CV,B$1,FALSE),REF!$N:$O,2,FALSE),IF($A$161="Energie  et  lubrifiants",VLOOKUP(VLOOKUP($A176,OUTIL!$CY:$DD,B$1,FALSE),REF!$Z:$AA,2,FALSE),IF($A$161="Or industriel",VLOOKUP(VLOOKUP($A176,OUTIL!$DG:$DL,B$1,FALSE),REF!$AC:$AD,2,FALSE),IF($A$161="Produits bruts d'origine animale et vegetale",VLOOKUP(VLOOKUP($A176,OUTIL!$DO:$DT,B$1,FALSE),REF!$Q:$R,2,FALSE),IF($A$161="Produits bruts d'origine minerale",VLOOKUP(VLOOKUP($A176,OUTIL!$DW:$EB,B$1,FALSE),REF!$AF:$AG,2,FALSE),IF($A$161="Produits finis de consommation",VLOOKUP(VLOOKUP($A176,OUTIL!$EE:$EJ,B$1,FALSE),REF!$T:$U,2,FALSE),IF($A$161="Produits finis d'equipement agricole",VLOOKUP(VLOOKUP($A176,OUTIL!$EM:$ER,B$1,FALSE),REF!$AI:$AJ,2,FALSE),IF($A$161="Produits finis d'equipement industriel",VLOOKUP(VLOOKUP($A176,OUTIL!$EU:$EZ,B$1,FALSE),REF!$W:$X,2,FALSE),"Ahmadovitch")))))))))</f>
        <v>Vêtements confectionnes</v>
      </c>
      <c r="C176" s="5">
        <f>ROUND(IF($A$161="Alimentation, boissons et tabacs",VLOOKUP($A176,OUTIL!$CH:$CM,C$1,FALSE),IF($A$161="Demi produits",VLOOKUP($A176,OUTIL!$CQ:$CV,C$1,FALSE),IF($A$161="Energie  et  lubrifiants",VLOOKUP($A176,OUTIL!$CY:$DD,C$1,FALSE),IF($A$161="Or industriel",VLOOKUP($A176,OUTIL!$DG:$DL,C$1,FALSE),IF($A$161="Produits bruts d'origine animale et vegetale",VLOOKUP($A176,OUTIL!$DO:$DT,C$1,FALSE),IF($A$161="Produits bruts d'origine minerale",VLOOKUP($A176,OUTIL!$DW:$EB,C$1,FALSE),IF($A$161="Produits finis de consommation",VLOOKUP($A176,OUTIL!$EE:$EJ,C$1,FALSE),IF($A$161="Produits finis d'equipement agricole",VLOOKUP($A176,OUTIL!$EM:$ER,C$1,FALSE),IF($A$161="Produits finis d'equipement industriel",VLOOKUP($A176,OUTIL!$EU:$EZ,C$1,FALSE),"Ahmadovitch")))))))))/1000,0)</f>
        <v>4564</v>
      </c>
      <c r="D176" s="5">
        <f>ROUND(IF($A$161="Alimentation, boissons et tabacs",VLOOKUP($A176,OUTIL!$CH:$CM,D$1,FALSE),IF($A$161="Demi produits",VLOOKUP($A176,OUTIL!$CQ:$CV,D$1,FALSE),IF($A$161="Energie  et  lubrifiants",VLOOKUP($A176,OUTIL!$CY:$DD,D$1,FALSE),IF($A$161="Or industriel",VLOOKUP($A176,OUTIL!$DG:$DL,D$1,FALSE),IF($A$161="Produits bruts d'origine animale et vegetale",VLOOKUP($A176,OUTIL!$DO:$DT,D$1,FALSE),IF($A$161="Produits bruts d'origine minerale",VLOOKUP($A176,OUTIL!$DW:$EB,D$1,FALSE),IF($A$161="Produits finis de consommation",VLOOKUP($A176,OUTIL!$EE:$EJ,D$1,FALSE),IF($A$161="Produits finis d'equipement agricole",VLOOKUP($A176,OUTIL!$EM:$ER,D$1,FALSE),IF($A$161="Produits finis d'equipement industriel",VLOOKUP($A176,OUTIL!$EU:$EZ,D$1,FALSE),"Ahmadovitch")))))))))/1000,0)</f>
        <v>978722</v>
      </c>
      <c r="E176" s="5">
        <f>ROUND(IF($A$161="Alimentation, boissons et tabacs",VLOOKUP($A176,OUTIL!$CH:$CM,E$1,FALSE),IF($A$161="Demi produits",VLOOKUP($A176,OUTIL!$CQ:$CV,E$1,FALSE),IF($A$161="Energie  et  lubrifiants",VLOOKUP($A176,OUTIL!$CY:$DD,E$1,FALSE),IF($A$161="Or industriel",VLOOKUP($A176,OUTIL!$DG:$DL,E$1,FALSE),IF($A$161="Produits bruts d'origine animale et vegetale",VLOOKUP($A176,OUTIL!$DO:$DT,E$1,FALSE),IF($A$161="Produits bruts d'origine minerale",VLOOKUP($A176,OUTIL!$DW:$EB,E$1,FALSE),IF($A$161="Produits finis de consommation",VLOOKUP($A176,OUTIL!$EE:$EJ,E$1,FALSE),IF($A$161="Produits finis d'equipement agricole",VLOOKUP($A176,OUTIL!$EM:$ER,E$1,FALSE),IF($A$161="Produits finis d'equipement industriel",VLOOKUP($A176,OUTIL!$EU:$EZ,E$1,FALSE),"Ahmadovitch")))))))))/1000,0)</f>
        <v>3870</v>
      </c>
      <c r="F176" s="5">
        <f>ROUND(IF($A$161="Alimentation, boissons et tabacs",VLOOKUP($A176,OUTIL!$CH:$CM,F$1,FALSE),IF($A$161="Demi produits",VLOOKUP($A176,OUTIL!$CQ:$CV,F$1,FALSE),IF($A$161="Energie  et  lubrifiants",VLOOKUP($A176,OUTIL!$CY:$DD,F$1,FALSE),IF($A$161="Or industriel",VLOOKUP($A176,OUTIL!$DG:$DL,F$1,FALSE),IF($A$161="Produits bruts d'origine animale et vegetale",VLOOKUP($A176,OUTIL!$DO:$DT,F$1,FALSE),IF($A$161="Produits bruts d'origine minerale",VLOOKUP($A176,OUTIL!$DW:$EB,F$1,FALSE),IF($A$161="Produits finis de consommation",VLOOKUP($A176,OUTIL!$EE:$EJ,F$1,FALSE),IF($A$161="Produits finis d'equipement agricole",VLOOKUP($A176,OUTIL!$EM:$ER,F$1,FALSE),IF($A$161="Produits finis d'equipement industriel",VLOOKUP($A176,OUTIL!$EU:$EZ,F$1,FALSE),"Ahmadovitch")))))))))/1000,0)</f>
        <v>855677</v>
      </c>
    </row>
    <row r="177" spans="1:6" ht="16.5" x14ac:dyDescent="0.3">
      <c r="A177">
        <v>16</v>
      </c>
      <c r="B177" s="5" t="str">
        <f>IF($A$161="Alimentation, boissons et tabacs",VLOOKUP(VLOOKUP($A177,OUTIL!$CH:$CM,B$1,FALSE),REF!$K:$L,2,FALSE),IF($A$161="Demi produits",VLOOKUP(VLOOKUP($A177,OUTIL!$CQ:$CV,B$1,FALSE),REF!$N:$O,2,FALSE),IF($A$161="Energie  et  lubrifiants",VLOOKUP(VLOOKUP($A177,OUTIL!$CY:$DD,B$1,FALSE),REF!$Z:$AA,2,FALSE),IF($A$161="Or industriel",VLOOKUP(VLOOKUP($A177,OUTIL!$DG:$DL,B$1,FALSE),REF!$AC:$AD,2,FALSE),IF($A$161="Produits bruts d'origine animale et vegetale",VLOOKUP(VLOOKUP($A177,OUTIL!$DO:$DT,B$1,FALSE),REF!$Q:$R,2,FALSE),IF($A$161="Produits bruts d'origine minerale",VLOOKUP(VLOOKUP($A177,OUTIL!$DW:$EB,B$1,FALSE),REF!$AF:$AG,2,FALSE),IF($A$161="Produits finis de consommation",VLOOKUP(VLOOKUP($A177,OUTIL!$EE:$EJ,B$1,FALSE),REF!$T:$U,2,FALSE),IF($A$161="Produits finis d'equipement agricole",VLOOKUP(VLOOKUP($A177,OUTIL!$EM:$ER,B$1,FALSE),REF!$AI:$AJ,2,FALSE),IF($A$161="Produits finis d'equipement industriel",VLOOKUP(VLOOKUP($A177,OUTIL!$EU:$EZ,B$1,FALSE),REF!$W:$X,2,FALSE),"Ahmadovitch")))))))))</f>
        <v>Chaussures</v>
      </c>
      <c r="C177" s="5">
        <f>ROUND(IF($A$161="Alimentation, boissons et tabacs",VLOOKUP($A177,OUTIL!$CH:$CM,C$1,FALSE),IF($A$161="Demi produits",VLOOKUP($A177,OUTIL!$CQ:$CV,C$1,FALSE),IF($A$161="Energie  et  lubrifiants",VLOOKUP($A177,OUTIL!$CY:$DD,C$1,FALSE),IF($A$161="Or industriel",VLOOKUP($A177,OUTIL!$DG:$DL,C$1,FALSE),IF($A$161="Produits bruts d'origine animale et vegetale",VLOOKUP($A177,OUTIL!$DO:$DT,C$1,FALSE),IF($A$161="Produits bruts d'origine minerale",VLOOKUP($A177,OUTIL!$DW:$EB,C$1,FALSE),IF($A$161="Produits finis de consommation",VLOOKUP($A177,OUTIL!$EE:$EJ,C$1,FALSE),IF($A$161="Produits finis d'equipement agricole",VLOOKUP($A177,OUTIL!$EM:$ER,C$1,FALSE),IF($A$161="Produits finis d'equipement industriel",VLOOKUP($A177,OUTIL!$EU:$EZ,C$1,FALSE),"Ahmadovitch")))))))))/1000,0)</f>
        <v>10328</v>
      </c>
      <c r="D177" s="5">
        <f>ROUND(IF($A$161="Alimentation, boissons et tabacs",VLOOKUP($A177,OUTIL!$CH:$CM,D$1,FALSE),IF($A$161="Demi produits",VLOOKUP($A177,OUTIL!$CQ:$CV,D$1,FALSE),IF($A$161="Energie  et  lubrifiants",VLOOKUP($A177,OUTIL!$CY:$DD,D$1,FALSE),IF($A$161="Or industriel",VLOOKUP($A177,OUTIL!$DG:$DL,D$1,FALSE),IF($A$161="Produits bruts d'origine animale et vegetale",VLOOKUP($A177,OUTIL!$DO:$DT,D$1,FALSE),IF($A$161="Produits bruts d'origine minerale",VLOOKUP($A177,OUTIL!$DW:$EB,D$1,FALSE),IF($A$161="Produits finis de consommation",VLOOKUP($A177,OUTIL!$EE:$EJ,D$1,FALSE),IF($A$161="Produits finis d'equipement agricole",VLOOKUP($A177,OUTIL!$EM:$ER,D$1,FALSE),IF($A$161="Produits finis d'equipement industriel",VLOOKUP($A177,OUTIL!$EU:$EZ,D$1,FALSE),"Ahmadovitch")))))))))/1000,0)</f>
        <v>948326</v>
      </c>
      <c r="E177" s="5">
        <f>ROUND(IF($A$161="Alimentation, boissons et tabacs",VLOOKUP($A177,OUTIL!$CH:$CM,E$1,FALSE),IF($A$161="Demi produits",VLOOKUP($A177,OUTIL!$CQ:$CV,E$1,FALSE),IF($A$161="Energie  et  lubrifiants",VLOOKUP($A177,OUTIL!$CY:$DD,E$1,FALSE),IF($A$161="Or industriel",VLOOKUP($A177,OUTIL!$DG:$DL,E$1,FALSE),IF($A$161="Produits bruts d'origine animale et vegetale",VLOOKUP($A177,OUTIL!$DO:$DT,E$1,FALSE),IF($A$161="Produits bruts d'origine minerale",VLOOKUP($A177,OUTIL!$DW:$EB,E$1,FALSE),IF($A$161="Produits finis de consommation",VLOOKUP($A177,OUTIL!$EE:$EJ,E$1,FALSE),IF($A$161="Produits finis d'equipement agricole",VLOOKUP($A177,OUTIL!$EM:$ER,E$1,FALSE),IF($A$161="Produits finis d'equipement industriel",VLOOKUP($A177,OUTIL!$EU:$EZ,E$1,FALSE),"Ahmadovitch")))))))))/1000,0)</f>
        <v>12248</v>
      </c>
      <c r="F177" s="5">
        <f>ROUND(IF($A$161="Alimentation, boissons et tabacs",VLOOKUP($A177,OUTIL!$CH:$CM,F$1,FALSE),IF($A$161="Demi produits",VLOOKUP($A177,OUTIL!$CQ:$CV,F$1,FALSE),IF($A$161="Energie  et  lubrifiants",VLOOKUP($A177,OUTIL!$CY:$DD,F$1,FALSE),IF($A$161="Or industriel",VLOOKUP($A177,OUTIL!$DG:$DL,F$1,FALSE),IF($A$161="Produits bruts d'origine animale et vegetale",VLOOKUP($A177,OUTIL!$DO:$DT,F$1,FALSE),IF($A$161="Produits bruts d'origine minerale",VLOOKUP($A177,OUTIL!$DW:$EB,F$1,FALSE),IF($A$161="Produits finis de consommation",VLOOKUP($A177,OUTIL!$EE:$EJ,F$1,FALSE),IF($A$161="Produits finis d'equipement agricole",VLOOKUP($A177,OUTIL!$EM:$ER,F$1,FALSE),IF($A$161="Produits finis d'equipement industriel",VLOOKUP($A177,OUTIL!$EU:$EZ,F$1,FALSE),"Ahmadovitch")))))))))/1000,0)</f>
        <v>1093150</v>
      </c>
    </row>
    <row r="178" spans="1:6" ht="16.5" x14ac:dyDescent="0.3">
      <c r="A178">
        <v>17</v>
      </c>
      <c r="B178" s="5" t="str">
        <f>IF($A$161="Alimentation, boissons et tabacs",VLOOKUP(VLOOKUP($A178,OUTIL!$CH:$CM,B$1,FALSE),REF!$K:$L,2,FALSE),IF($A$161="Demi produits",VLOOKUP(VLOOKUP($A178,OUTIL!$CQ:$CV,B$1,FALSE),REF!$N:$O,2,FALSE),IF($A$161="Energie  et  lubrifiants",VLOOKUP(VLOOKUP($A178,OUTIL!$CY:$DD,B$1,FALSE),REF!$Z:$AA,2,FALSE),IF($A$161="Or industriel",VLOOKUP(VLOOKUP($A178,OUTIL!$DG:$DL,B$1,FALSE),REF!$AC:$AD,2,FALSE),IF($A$161="Produits bruts d'origine animale et vegetale",VLOOKUP(VLOOKUP($A178,OUTIL!$DO:$DT,B$1,FALSE),REF!$Q:$R,2,FALSE),IF($A$161="Produits bruts d'origine minerale",VLOOKUP(VLOOKUP($A178,OUTIL!$DW:$EB,B$1,FALSE),REF!$AF:$AG,2,FALSE),IF($A$161="Produits finis de consommation",VLOOKUP(VLOOKUP($A178,OUTIL!$EE:$EJ,B$1,FALSE),REF!$T:$U,2,FALSE),IF($A$161="Produits finis d'equipement agricole",VLOOKUP(VLOOKUP($A178,OUTIL!$EM:$ER,B$1,FALSE),REF!$AI:$AJ,2,FALSE),IF($A$161="Produits finis d'equipement industriel",VLOOKUP(VLOOKUP($A178,OUTIL!$EU:$EZ,B$1,FALSE),REF!$W:$X,2,FALSE),"Ahmadovitch")))))))))</f>
        <v>Ouvrages divers en fer ou en acier</v>
      </c>
      <c r="C178" s="5">
        <f>ROUND(IF($A$161="Alimentation, boissons et tabacs",VLOOKUP($A178,OUTIL!$CH:$CM,C$1,FALSE),IF($A$161="Demi produits",VLOOKUP($A178,OUTIL!$CQ:$CV,C$1,FALSE),IF($A$161="Energie  et  lubrifiants",VLOOKUP($A178,OUTIL!$CY:$DD,C$1,FALSE),IF($A$161="Or industriel",VLOOKUP($A178,OUTIL!$DG:$DL,C$1,FALSE),IF($A$161="Produits bruts d'origine animale et vegetale",VLOOKUP($A178,OUTIL!$DO:$DT,C$1,FALSE),IF($A$161="Produits bruts d'origine minerale",VLOOKUP($A178,OUTIL!$DW:$EB,C$1,FALSE),IF($A$161="Produits finis de consommation",VLOOKUP($A178,OUTIL!$EE:$EJ,C$1,FALSE),IF($A$161="Produits finis d'equipement agricole",VLOOKUP($A178,OUTIL!$EM:$ER,C$1,FALSE),IF($A$161="Produits finis d'equipement industriel",VLOOKUP($A178,OUTIL!$EU:$EZ,C$1,FALSE),"Ahmadovitch")))))))))/1000,0)</f>
        <v>19472</v>
      </c>
      <c r="D178" s="5">
        <f>ROUND(IF($A$161="Alimentation, boissons et tabacs",VLOOKUP($A178,OUTIL!$CH:$CM,D$1,FALSE),IF($A$161="Demi produits",VLOOKUP($A178,OUTIL!$CQ:$CV,D$1,FALSE),IF($A$161="Energie  et  lubrifiants",VLOOKUP($A178,OUTIL!$CY:$DD,D$1,FALSE),IF($A$161="Or industriel",VLOOKUP($A178,OUTIL!$DG:$DL,D$1,FALSE),IF($A$161="Produits bruts d'origine animale et vegetale",VLOOKUP($A178,OUTIL!$DO:$DT,D$1,FALSE),IF($A$161="Produits bruts d'origine minerale",VLOOKUP($A178,OUTIL!$DW:$EB,D$1,FALSE),IF($A$161="Produits finis de consommation",VLOOKUP($A178,OUTIL!$EE:$EJ,D$1,FALSE),IF($A$161="Produits finis d'equipement agricole",VLOOKUP($A178,OUTIL!$EM:$ER,D$1,FALSE),IF($A$161="Produits finis d'equipement industriel",VLOOKUP($A178,OUTIL!$EU:$EZ,D$1,FALSE),"Ahmadovitch")))))))))/1000,0)</f>
        <v>771537</v>
      </c>
      <c r="E178" s="5">
        <f>ROUND(IF($A$161="Alimentation, boissons et tabacs",VLOOKUP($A178,OUTIL!$CH:$CM,E$1,FALSE),IF($A$161="Demi produits",VLOOKUP($A178,OUTIL!$CQ:$CV,E$1,FALSE),IF($A$161="Energie  et  lubrifiants",VLOOKUP($A178,OUTIL!$CY:$DD,E$1,FALSE),IF($A$161="Or industriel",VLOOKUP($A178,OUTIL!$DG:$DL,E$1,FALSE),IF($A$161="Produits bruts d'origine animale et vegetale",VLOOKUP($A178,OUTIL!$DO:$DT,E$1,FALSE),IF($A$161="Produits bruts d'origine minerale",VLOOKUP($A178,OUTIL!$DW:$EB,E$1,FALSE),IF($A$161="Produits finis de consommation",VLOOKUP($A178,OUTIL!$EE:$EJ,E$1,FALSE),IF($A$161="Produits finis d'equipement agricole",VLOOKUP($A178,OUTIL!$EM:$ER,E$1,FALSE),IF($A$161="Produits finis d'equipement industriel",VLOOKUP($A178,OUTIL!$EU:$EZ,E$1,FALSE),"Ahmadovitch")))))))))/1000,0)</f>
        <v>17941</v>
      </c>
      <c r="F178" s="5">
        <f>ROUND(IF($A$161="Alimentation, boissons et tabacs",VLOOKUP($A178,OUTIL!$CH:$CM,F$1,FALSE),IF($A$161="Demi produits",VLOOKUP($A178,OUTIL!$CQ:$CV,F$1,FALSE),IF($A$161="Energie  et  lubrifiants",VLOOKUP($A178,OUTIL!$CY:$DD,F$1,FALSE),IF($A$161="Or industriel",VLOOKUP($A178,OUTIL!$DG:$DL,F$1,FALSE),IF($A$161="Produits bruts d'origine animale et vegetale",VLOOKUP($A178,OUTIL!$DO:$DT,F$1,FALSE),IF($A$161="Produits bruts d'origine minerale",VLOOKUP($A178,OUTIL!$DW:$EB,F$1,FALSE),IF($A$161="Produits finis de consommation",VLOOKUP($A178,OUTIL!$EE:$EJ,F$1,FALSE),IF($A$161="Produits finis d'equipement agricole",VLOOKUP($A178,OUTIL!$EM:$ER,F$1,FALSE),IF($A$161="Produits finis d'equipement industriel",VLOOKUP($A178,OUTIL!$EU:$EZ,F$1,FALSE),"Ahmadovitch")))))))))/1000,0)</f>
        <v>634757</v>
      </c>
    </row>
    <row r="179" spans="1:6" ht="16.5" x14ac:dyDescent="0.3">
      <c r="A179">
        <v>18</v>
      </c>
      <c r="B179" s="5" t="str">
        <f>IF($A$161="Alimentation, boissons et tabacs",VLOOKUP(VLOOKUP($A179,OUTIL!$CH:$CM,B$1,FALSE),REF!$K:$L,2,FALSE),IF($A$161="Demi produits",VLOOKUP(VLOOKUP($A179,OUTIL!$CQ:$CV,B$1,FALSE),REF!$N:$O,2,FALSE),IF($A$161="Energie  et  lubrifiants",VLOOKUP(VLOOKUP($A179,OUTIL!$CY:$DD,B$1,FALSE),REF!$Z:$AA,2,FALSE),IF($A$161="Or industriel",VLOOKUP(VLOOKUP($A179,OUTIL!$DG:$DL,B$1,FALSE),REF!$AC:$AD,2,FALSE),IF($A$161="Produits bruts d'origine animale et vegetale",VLOOKUP(VLOOKUP($A179,OUTIL!$DO:$DT,B$1,FALSE),REF!$Q:$R,2,FALSE),IF($A$161="Produits bruts d'origine minerale",VLOOKUP(VLOOKUP($A179,OUTIL!$DW:$EB,B$1,FALSE),REF!$AF:$AG,2,FALSE),IF($A$161="Produits finis de consommation",VLOOKUP(VLOOKUP($A179,OUTIL!$EE:$EJ,B$1,FALSE),REF!$T:$U,2,FALSE),IF($A$161="Produits finis d'equipement agricole",VLOOKUP(VLOOKUP($A179,OUTIL!$EM:$ER,B$1,FALSE),REF!$AI:$AJ,2,FALSE),IF($A$161="Produits finis d'equipement industriel",VLOOKUP(VLOOKUP($A179,OUTIL!$EU:$EZ,B$1,FALSE),REF!$W:$X,2,FALSE),"Ahmadovitch")))))))))</f>
        <v>Tissus spéciaux, velours, dentelles et broderies</v>
      </c>
      <c r="C179" s="5">
        <f>ROUND(IF($A$161="Alimentation, boissons et tabacs",VLOOKUP($A179,OUTIL!$CH:$CM,C$1,FALSE),IF($A$161="Demi produits",VLOOKUP($A179,OUTIL!$CQ:$CV,C$1,FALSE),IF($A$161="Energie  et  lubrifiants",VLOOKUP($A179,OUTIL!$CY:$DD,C$1,FALSE),IF($A$161="Or industriel",VLOOKUP($A179,OUTIL!$DG:$DL,C$1,FALSE),IF($A$161="Produits bruts d'origine animale et vegetale",VLOOKUP($A179,OUTIL!$DO:$DT,C$1,FALSE),IF($A$161="Produits bruts d'origine minerale",VLOOKUP($A179,OUTIL!$DW:$EB,C$1,FALSE),IF($A$161="Produits finis de consommation",VLOOKUP($A179,OUTIL!$EE:$EJ,C$1,FALSE),IF($A$161="Produits finis d'equipement agricole",VLOOKUP($A179,OUTIL!$EM:$ER,C$1,FALSE),IF($A$161="Produits finis d'equipement industriel",VLOOKUP($A179,OUTIL!$EU:$EZ,C$1,FALSE),"Ahmadovitch")))))))))/1000,0)</f>
        <v>7145</v>
      </c>
      <c r="D179" s="5">
        <f>ROUND(IF($A$161="Alimentation, boissons et tabacs",VLOOKUP($A179,OUTIL!$CH:$CM,D$1,FALSE),IF($A$161="Demi produits",VLOOKUP($A179,OUTIL!$CQ:$CV,D$1,FALSE),IF($A$161="Energie  et  lubrifiants",VLOOKUP($A179,OUTIL!$CY:$DD,D$1,FALSE),IF($A$161="Or industriel",VLOOKUP($A179,OUTIL!$DG:$DL,D$1,FALSE),IF($A$161="Produits bruts d'origine animale et vegetale",VLOOKUP($A179,OUTIL!$DO:$DT,D$1,FALSE),IF($A$161="Produits bruts d'origine minerale",VLOOKUP($A179,OUTIL!$DW:$EB,D$1,FALSE),IF($A$161="Produits finis de consommation",VLOOKUP($A179,OUTIL!$EE:$EJ,D$1,FALSE),IF($A$161="Produits finis d'equipement agricole",VLOOKUP($A179,OUTIL!$EM:$ER,D$1,FALSE),IF($A$161="Produits finis d'equipement industriel",VLOOKUP($A179,OUTIL!$EU:$EZ,D$1,FALSE),"Ahmadovitch")))))))))/1000,0)</f>
        <v>729748</v>
      </c>
      <c r="E179" s="5">
        <f>ROUND(IF($A$161="Alimentation, boissons et tabacs",VLOOKUP($A179,OUTIL!$CH:$CM,E$1,FALSE),IF($A$161="Demi produits",VLOOKUP($A179,OUTIL!$CQ:$CV,E$1,FALSE),IF($A$161="Energie  et  lubrifiants",VLOOKUP($A179,OUTIL!$CY:$DD,E$1,FALSE),IF($A$161="Or industriel",VLOOKUP($A179,OUTIL!$DG:$DL,E$1,FALSE),IF($A$161="Produits bruts d'origine animale et vegetale",VLOOKUP($A179,OUTIL!$DO:$DT,E$1,FALSE),IF($A$161="Produits bruts d'origine minerale",VLOOKUP($A179,OUTIL!$DW:$EB,E$1,FALSE),IF($A$161="Produits finis de consommation",VLOOKUP($A179,OUTIL!$EE:$EJ,E$1,FALSE),IF($A$161="Produits finis d'equipement agricole",VLOOKUP($A179,OUTIL!$EM:$ER,E$1,FALSE),IF($A$161="Produits finis d'equipement industriel",VLOOKUP($A179,OUTIL!$EU:$EZ,E$1,FALSE),"Ahmadovitch")))))))))/1000,0)</f>
        <v>6056</v>
      </c>
      <c r="F179" s="5">
        <f>ROUND(IF($A$161="Alimentation, boissons et tabacs",VLOOKUP($A179,OUTIL!$CH:$CM,F$1,FALSE),IF($A$161="Demi produits",VLOOKUP($A179,OUTIL!$CQ:$CV,F$1,FALSE),IF($A$161="Energie  et  lubrifiants",VLOOKUP($A179,OUTIL!$CY:$DD,F$1,FALSE),IF($A$161="Or industriel",VLOOKUP($A179,OUTIL!$DG:$DL,F$1,FALSE),IF($A$161="Produits bruts d'origine animale et vegetale",VLOOKUP($A179,OUTIL!$DO:$DT,F$1,FALSE),IF($A$161="Produits bruts d'origine minerale",VLOOKUP($A179,OUTIL!$DW:$EB,F$1,FALSE),IF($A$161="Produits finis de consommation",VLOOKUP($A179,OUTIL!$EE:$EJ,F$1,FALSE),IF($A$161="Produits finis d'equipement agricole",VLOOKUP($A179,OUTIL!$EM:$ER,F$1,FALSE),IF($A$161="Produits finis d'equipement industriel",VLOOKUP($A179,OUTIL!$EU:$EZ,F$1,FALSE),"Ahmadovitch")))))))))/1000,0)</f>
        <v>667871</v>
      </c>
    </row>
    <row r="180" spans="1:6" ht="16.5" x14ac:dyDescent="0.3">
      <c r="A180">
        <v>19</v>
      </c>
      <c r="B180" s="5" t="str">
        <f>IF($A$161="Alimentation, boissons et tabacs",VLOOKUP(VLOOKUP($A180,OUTIL!$CH:$CM,B$1,FALSE),REF!$K:$L,2,FALSE),IF($A$161="Demi produits",VLOOKUP(VLOOKUP($A180,OUTIL!$CQ:$CV,B$1,FALSE),REF!$N:$O,2,FALSE),IF($A$161="Energie  et  lubrifiants",VLOOKUP(VLOOKUP($A180,OUTIL!$CY:$DD,B$1,FALSE),REF!$Z:$AA,2,FALSE),IF($A$161="Or industriel",VLOOKUP(VLOOKUP($A180,OUTIL!$DG:$DL,B$1,FALSE),REF!$AC:$AD,2,FALSE),IF($A$161="Produits bruts d'origine animale et vegetale",VLOOKUP(VLOOKUP($A180,OUTIL!$DO:$DT,B$1,FALSE),REF!$Q:$R,2,FALSE),IF($A$161="Produits bruts d'origine minerale",VLOOKUP(VLOOKUP($A180,OUTIL!$DW:$EB,B$1,FALSE),REF!$AF:$AG,2,FALSE),IF($A$161="Produits finis de consommation",VLOOKUP(VLOOKUP($A180,OUTIL!$EE:$EJ,B$1,FALSE),REF!$T:$U,2,FALSE),IF($A$161="Produits finis d'equipement agricole",VLOOKUP(VLOOKUP($A180,OUTIL!$EM:$ER,B$1,FALSE),REF!$AI:$AJ,2,FALSE),IF($A$161="Produits finis d'equipement industriel",VLOOKUP(VLOOKUP($A180,OUTIL!$EU:$EZ,B$1,FALSE),REF!$W:$X,2,FALSE),"Ahmadovitch")))))))))</f>
        <v>Savons; agents de surface organiques et préparations tensio-avtives</v>
      </c>
      <c r="C180" s="5">
        <f>ROUND(IF($A$161="Alimentation, boissons et tabacs",VLOOKUP($A180,OUTIL!$CH:$CM,C$1,FALSE),IF($A$161="Demi produits",VLOOKUP($A180,OUTIL!$CQ:$CV,C$1,FALSE),IF($A$161="Energie  et  lubrifiants",VLOOKUP($A180,OUTIL!$CY:$DD,C$1,FALSE),IF($A$161="Or industriel",VLOOKUP($A180,OUTIL!$DG:$DL,C$1,FALSE),IF($A$161="Produits bruts d'origine animale et vegetale",VLOOKUP($A180,OUTIL!$DO:$DT,C$1,FALSE),IF($A$161="Produits bruts d'origine minerale",VLOOKUP($A180,OUTIL!$DW:$EB,C$1,FALSE),IF($A$161="Produits finis de consommation",VLOOKUP($A180,OUTIL!$EE:$EJ,C$1,FALSE),IF($A$161="Produits finis d'equipement agricole",VLOOKUP($A180,OUTIL!$EM:$ER,C$1,FALSE),IF($A$161="Produits finis d'equipement industriel",VLOOKUP($A180,OUTIL!$EU:$EZ,C$1,FALSE),"Ahmadovitch")))))))))/1000,0)</f>
        <v>37812</v>
      </c>
      <c r="D180" s="5">
        <f>ROUND(IF($A$161="Alimentation, boissons et tabacs",VLOOKUP($A180,OUTIL!$CH:$CM,D$1,FALSE),IF($A$161="Demi produits",VLOOKUP($A180,OUTIL!$CQ:$CV,D$1,FALSE),IF($A$161="Energie  et  lubrifiants",VLOOKUP($A180,OUTIL!$CY:$DD,D$1,FALSE),IF($A$161="Or industriel",VLOOKUP($A180,OUTIL!$DG:$DL,D$1,FALSE),IF($A$161="Produits bruts d'origine animale et vegetale",VLOOKUP($A180,OUTIL!$DO:$DT,D$1,FALSE),IF($A$161="Produits bruts d'origine minerale",VLOOKUP($A180,OUTIL!$DW:$EB,D$1,FALSE),IF($A$161="Produits finis de consommation",VLOOKUP($A180,OUTIL!$EE:$EJ,D$1,FALSE),IF($A$161="Produits finis d'equipement agricole",VLOOKUP($A180,OUTIL!$EM:$ER,D$1,FALSE),IF($A$161="Produits finis d'equipement industriel",VLOOKUP($A180,OUTIL!$EU:$EZ,D$1,FALSE),"Ahmadovitch")))))))))/1000,0)</f>
        <v>677196</v>
      </c>
      <c r="E180" s="5">
        <f>ROUND(IF($A$161="Alimentation, boissons et tabacs",VLOOKUP($A180,OUTIL!$CH:$CM,E$1,FALSE),IF($A$161="Demi produits",VLOOKUP($A180,OUTIL!$CQ:$CV,E$1,FALSE),IF($A$161="Energie  et  lubrifiants",VLOOKUP($A180,OUTIL!$CY:$DD,E$1,FALSE),IF($A$161="Or industriel",VLOOKUP($A180,OUTIL!$DG:$DL,E$1,FALSE),IF($A$161="Produits bruts d'origine animale et vegetale",VLOOKUP($A180,OUTIL!$DO:$DT,E$1,FALSE),IF($A$161="Produits bruts d'origine minerale",VLOOKUP($A180,OUTIL!$DW:$EB,E$1,FALSE),IF($A$161="Produits finis de consommation",VLOOKUP($A180,OUTIL!$EE:$EJ,E$1,FALSE),IF($A$161="Produits finis d'equipement agricole",VLOOKUP($A180,OUTIL!$EM:$ER,E$1,FALSE),IF($A$161="Produits finis d'equipement industriel",VLOOKUP($A180,OUTIL!$EU:$EZ,E$1,FALSE),"Ahmadovitch")))))))))/1000,0)</f>
        <v>34019</v>
      </c>
      <c r="F180" s="5">
        <f>ROUND(IF($A$161="Alimentation, boissons et tabacs",VLOOKUP($A180,OUTIL!$CH:$CM,F$1,FALSE),IF($A$161="Demi produits",VLOOKUP($A180,OUTIL!$CQ:$CV,F$1,FALSE),IF($A$161="Energie  et  lubrifiants",VLOOKUP($A180,OUTIL!$CY:$DD,F$1,FALSE),IF($A$161="Or industriel",VLOOKUP($A180,OUTIL!$DG:$DL,F$1,FALSE),IF($A$161="Produits bruts d'origine animale et vegetale",VLOOKUP($A180,OUTIL!$DO:$DT,F$1,FALSE),IF($A$161="Produits bruts d'origine minerale",VLOOKUP($A180,OUTIL!$DW:$EB,F$1,FALSE),IF($A$161="Produits finis de consommation",VLOOKUP($A180,OUTIL!$EE:$EJ,F$1,FALSE),IF($A$161="Produits finis d'equipement agricole",VLOOKUP($A180,OUTIL!$EM:$ER,F$1,FALSE),IF($A$161="Produits finis d'equipement industriel",VLOOKUP($A180,OUTIL!$EU:$EZ,F$1,FALSE),"Ahmadovitch")))))))))/1000,0)</f>
        <v>584791</v>
      </c>
    </row>
    <row r="181" spans="1:6" ht="16.5" x14ac:dyDescent="0.3">
      <c r="A181">
        <v>20</v>
      </c>
      <c r="B181" s="5" t="str">
        <f>IF($A$161="Alimentation, boissons et tabacs",VLOOKUP(VLOOKUP($A181,OUTIL!$CH:$CM,B$1,FALSE),REF!$K:$L,2,FALSE),IF($A$161="Demi produits",VLOOKUP(VLOOKUP($A181,OUTIL!$CQ:$CV,B$1,FALSE),REF!$N:$O,2,FALSE),IF($A$161="Energie  et  lubrifiants",VLOOKUP(VLOOKUP($A181,OUTIL!$CY:$DD,B$1,FALSE),REF!$Z:$AA,2,FALSE),IF($A$161="Or industriel",VLOOKUP(VLOOKUP($A181,OUTIL!$DG:$DL,B$1,FALSE),REF!$AC:$AD,2,FALSE),IF($A$161="Produits bruts d'origine animale et vegetale",VLOOKUP(VLOOKUP($A181,OUTIL!$DO:$DT,B$1,FALSE),REF!$Q:$R,2,FALSE),IF($A$161="Produits bruts d'origine minerale",VLOOKUP(VLOOKUP($A181,OUTIL!$DW:$EB,B$1,FALSE),REF!$AF:$AG,2,FALSE),IF($A$161="Produits finis de consommation",VLOOKUP(VLOOKUP($A181,OUTIL!$EE:$EJ,B$1,FALSE),REF!$T:$U,2,FALSE),IF($A$161="Produits finis d'equipement agricole",VLOOKUP(VLOOKUP($A181,OUTIL!$EM:$ER,B$1,FALSE),REF!$AI:$AJ,2,FALSE),IF($A$161="Produits finis d'equipement industriel",VLOOKUP(VLOOKUP($A181,OUTIL!$EU:$EZ,B$1,FALSE),REF!$W:$X,2,FALSE),"Ahmadovitch")))))))))</f>
        <v>Sacs, malles et ouvrages divers en cuir</v>
      </c>
      <c r="C181" s="5">
        <f>ROUND(IF($A$161="Alimentation, boissons et tabacs",VLOOKUP($A181,OUTIL!$CH:$CM,C$1,FALSE),IF($A$161="Demi produits",VLOOKUP($A181,OUTIL!$CQ:$CV,C$1,FALSE),IF($A$161="Energie  et  lubrifiants",VLOOKUP($A181,OUTIL!$CY:$DD,C$1,FALSE),IF($A$161="Or industriel",VLOOKUP($A181,OUTIL!$DG:$DL,C$1,FALSE),IF($A$161="Produits bruts d'origine animale et vegetale",VLOOKUP($A181,OUTIL!$DO:$DT,C$1,FALSE),IF($A$161="Produits bruts d'origine minerale",VLOOKUP($A181,OUTIL!$DW:$EB,C$1,FALSE),IF($A$161="Produits finis de consommation",VLOOKUP($A181,OUTIL!$EE:$EJ,C$1,FALSE),IF($A$161="Produits finis d'equipement agricole",VLOOKUP($A181,OUTIL!$EM:$ER,C$1,FALSE),IF($A$161="Produits finis d'equipement industriel",VLOOKUP($A181,OUTIL!$EU:$EZ,C$1,FALSE),"Ahmadovitch")))))))))/1000,0)</f>
        <v>4383</v>
      </c>
      <c r="D181" s="5">
        <f>ROUND(IF($A$161="Alimentation, boissons et tabacs",VLOOKUP($A181,OUTIL!$CH:$CM,D$1,FALSE),IF($A$161="Demi produits",VLOOKUP($A181,OUTIL!$CQ:$CV,D$1,FALSE),IF($A$161="Energie  et  lubrifiants",VLOOKUP($A181,OUTIL!$CY:$DD,D$1,FALSE),IF($A$161="Or industriel",VLOOKUP($A181,OUTIL!$DG:$DL,D$1,FALSE),IF($A$161="Produits bruts d'origine animale et vegetale",VLOOKUP($A181,OUTIL!$DO:$DT,D$1,FALSE),IF($A$161="Produits bruts d'origine minerale",VLOOKUP($A181,OUTIL!$DW:$EB,D$1,FALSE),IF($A$161="Produits finis de consommation",VLOOKUP($A181,OUTIL!$EE:$EJ,D$1,FALSE),IF($A$161="Produits finis d'equipement agricole",VLOOKUP($A181,OUTIL!$EM:$ER,D$1,FALSE),IF($A$161="Produits finis d'equipement industriel",VLOOKUP($A181,OUTIL!$EU:$EZ,D$1,FALSE),"Ahmadovitch")))))))))/1000,0)</f>
        <v>618230</v>
      </c>
      <c r="E181" s="5">
        <f>ROUND(IF($A$161="Alimentation, boissons et tabacs",VLOOKUP($A181,OUTIL!$CH:$CM,E$1,FALSE),IF($A$161="Demi produits",VLOOKUP($A181,OUTIL!$CQ:$CV,E$1,FALSE),IF($A$161="Energie  et  lubrifiants",VLOOKUP($A181,OUTIL!$CY:$DD,E$1,FALSE),IF($A$161="Or industriel",VLOOKUP($A181,OUTIL!$DG:$DL,E$1,FALSE),IF($A$161="Produits bruts d'origine animale et vegetale",VLOOKUP($A181,OUTIL!$DO:$DT,E$1,FALSE),IF($A$161="Produits bruts d'origine minerale",VLOOKUP($A181,OUTIL!$DW:$EB,E$1,FALSE),IF($A$161="Produits finis de consommation",VLOOKUP($A181,OUTIL!$EE:$EJ,E$1,FALSE),IF($A$161="Produits finis d'equipement agricole",VLOOKUP($A181,OUTIL!$EM:$ER,E$1,FALSE),IF($A$161="Produits finis d'equipement industriel",VLOOKUP($A181,OUTIL!$EU:$EZ,E$1,FALSE),"Ahmadovitch")))))))))/1000,0)</f>
        <v>3992</v>
      </c>
      <c r="F181" s="5">
        <f>ROUND(IF($A$161="Alimentation, boissons et tabacs",VLOOKUP($A181,OUTIL!$CH:$CM,F$1,FALSE),IF($A$161="Demi produits",VLOOKUP($A181,OUTIL!$CQ:$CV,F$1,FALSE),IF($A$161="Energie  et  lubrifiants",VLOOKUP($A181,OUTIL!$CY:$DD,F$1,FALSE),IF($A$161="Or industriel",VLOOKUP($A181,OUTIL!$DG:$DL,F$1,FALSE),IF($A$161="Produits bruts d'origine animale et vegetale",VLOOKUP($A181,OUTIL!$DO:$DT,F$1,FALSE),IF($A$161="Produits bruts d'origine minerale",VLOOKUP($A181,OUTIL!$DW:$EB,F$1,FALSE),IF($A$161="Produits finis de consommation",VLOOKUP($A181,OUTIL!$EE:$EJ,F$1,FALSE),IF($A$161="Produits finis d'equipement agricole",VLOOKUP($A181,OUTIL!$EM:$ER,F$1,FALSE),IF($A$161="Produits finis d'equipement industriel",VLOOKUP($A181,OUTIL!$EU:$EZ,F$1,FALSE),"Ahmadovitch")))))))))/1000,0)</f>
        <v>633472</v>
      </c>
    </row>
    <row r="182" spans="1:6" ht="16.5" x14ac:dyDescent="0.3">
      <c r="A182">
        <v>21</v>
      </c>
      <c r="B182" s="5" t="str">
        <f>IF($A$161="Alimentation, boissons et tabacs",VLOOKUP(VLOOKUP($A182,OUTIL!$CH:$CM,B$1,FALSE),REF!$K:$L,2,FALSE),IF($A$161="Demi produits",VLOOKUP(VLOOKUP($A182,OUTIL!$CQ:$CV,B$1,FALSE),REF!$N:$O,2,FALSE),IF($A$161="Energie  et  lubrifiants",VLOOKUP(VLOOKUP($A182,OUTIL!$CY:$DD,B$1,FALSE),REF!$Z:$AA,2,FALSE),IF($A$161="Or industriel",VLOOKUP(VLOOKUP($A182,OUTIL!$DG:$DL,B$1,FALSE),REF!$AC:$AD,2,FALSE),IF($A$161="Produits bruts d'origine animale et vegetale",VLOOKUP(VLOOKUP($A182,OUTIL!$DO:$DT,B$1,FALSE),REF!$Q:$R,2,FALSE),IF($A$161="Produits bruts d'origine minerale",VLOOKUP(VLOOKUP($A182,OUTIL!$DW:$EB,B$1,FALSE),REF!$AF:$AG,2,FALSE),IF($A$161="Produits finis de consommation",VLOOKUP(VLOOKUP($A182,OUTIL!$EE:$EJ,B$1,FALSE),REF!$T:$U,2,FALSE),IF($A$161="Produits finis d'equipement agricole",VLOOKUP(VLOOKUP($A182,OUTIL!$EM:$ER,B$1,FALSE),REF!$AI:$AJ,2,FALSE),IF($A$161="Produits finis d'equipement industriel",VLOOKUP(VLOOKUP($A182,OUTIL!$EU:$EZ,B$1,FALSE),REF!$W:$X,2,FALSE),"Ahmadovitch")))))))))</f>
        <v>Articles divers en caoutchouc</v>
      </c>
      <c r="C182" s="5">
        <f>ROUND(IF($A$161="Alimentation, boissons et tabacs",VLOOKUP($A182,OUTIL!$CH:$CM,C$1,FALSE),IF($A$161="Demi produits",VLOOKUP($A182,OUTIL!$CQ:$CV,C$1,FALSE),IF($A$161="Energie  et  lubrifiants",VLOOKUP($A182,OUTIL!$CY:$DD,C$1,FALSE),IF($A$161="Or industriel",VLOOKUP($A182,OUTIL!$DG:$DL,C$1,FALSE),IF($A$161="Produits bruts d'origine animale et vegetale",VLOOKUP($A182,OUTIL!$DO:$DT,C$1,FALSE),IF($A$161="Produits bruts d'origine minerale",VLOOKUP($A182,OUTIL!$DW:$EB,C$1,FALSE),IF($A$161="Produits finis de consommation",VLOOKUP($A182,OUTIL!$EE:$EJ,C$1,FALSE),IF($A$161="Produits finis d'equipement agricole",VLOOKUP($A182,OUTIL!$EM:$ER,C$1,FALSE),IF($A$161="Produits finis d'equipement industriel",VLOOKUP($A182,OUTIL!$EU:$EZ,C$1,FALSE),"Ahmadovitch")))))))))/1000,0)</f>
        <v>7433</v>
      </c>
      <c r="D182" s="5">
        <f>ROUND(IF($A$161="Alimentation, boissons et tabacs",VLOOKUP($A182,OUTIL!$CH:$CM,D$1,FALSE),IF($A$161="Demi produits",VLOOKUP($A182,OUTIL!$CQ:$CV,D$1,FALSE),IF($A$161="Energie  et  lubrifiants",VLOOKUP($A182,OUTIL!$CY:$DD,D$1,FALSE),IF($A$161="Or industriel",VLOOKUP($A182,OUTIL!$DG:$DL,D$1,FALSE),IF($A$161="Produits bruts d'origine animale et vegetale",VLOOKUP($A182,OUTIL!$DO:$DT,D$1,FALSE),IF($A$161="Produits bruts d'origine minerale",VLOOKUP($A182,OUTIL!$DW:$EB,D$1,FALSE),IF($A$161="Produits finis de consommation",VLOOKUP($A182,OUTIL!$EE:$EJ,D$1,FALSE),IF($A$161="Produits finis d'equipement agricole",VLOOKUP($A182,OUTIL!$EM:$ER,D$1,FALSE),IF($A$161="Produits finis d'equipement industriel",VLOOKUP($A182,OUTIL!$EU:$EZ,D$1,FALSE),"Ahmadovitch")))))))))/1000,0)</f>
        <v>613435</v>
      </c>
      <c r="E182" s="5">
        <f>ROUND(IF($A$161="Alimentation, boissons et tabacs",VLOOKUP($A182,OUTIL!$CH:$CM,E$1,FALSE),IF($A$161="Demi produits",VLOOKUP($A182,OUTIL!$CQ:$CV,E$1,FALSE),IF($A$161="Energie  et  lubrifiants",VLOOKUP($A182,OUTIL!$CY:$DD,E$1,FALSE),IF($A$161="Or industriel",VLOOKUP($A182,OUTIL!$DG:$DL,E$1,FALSE),IF($A$161="Produits bruts d'origine animale et vegetale",VLOOKUP($A182,OUTIL!$DO:$DT,E$1,FALSE),IF($A$161="Produits bruts d'origine minerale",VLOOKUP($A182,OUTIL!$DW:$EB,E$1,FALSE),IF($A$161="Produits finis de consommation",VLOOKUP($A182,OUTIL!$EE:$EJ,E$1,FALSE),IF($A$161="Produits finis d'equipement agricole",VLOOKUP($A182,OUTIL!$EM:$ER,E$1,FALSE),IF($A$161="Produits finis d'equipement industriel",VLOOKUP($A182,OUTIL!$EU:$EZ,E$1,FALSE),"Ahmadovitch")))))))))/1000,0)</f>
        <v>7990</v>
      </c>
      <c r="F182" s="5">
        <f>ROUND(IF($A$161="Alimentation, boissons et tabacs",VLOOKUP($A182,OUTIL!$CH:$CM,F$1,FALSE),IF($A$161="Demi produits",VLOOKUP($A182,OUTIL!$CQ:$CV,F$1,FALSE),IF($A$161="Energie  et  lubrifiants",VLOOKUP($A182,OUTIL!$CY:$DD,F$1,FALSE),IF($A$161="Or industriel",VLOOKUP($A182,OUTIL!$DG:$DL,F$1,FALSE),IF($A$161="Produits bruts d'origine animale et vegetale",VLOOKUP($A182,OUTIL!$DO:$DT,F$1,FALSE),IF($A$161="Produits bruts d'origine minerale",VLOOKUP($A182,OUTIL!$DW:$EB,F$1,FALSE),IF($A$161="Produits finis de consommation",VLOOKUP($A182,OUTIL!$EE:$EJ,F$1,FALSE),IF($A$161="Produits finis d'equipement agricole",VLOOKUP($A182,OUTIL!$EM:$ER,F$1,FALSE),IF($A$161="Produits finis d'equipement industriel",VLOOKUP($A182,OUTIL!$EU:$EZ,F$1,FALSE),"Ahmadovitch")))))))))/1000,0)</f>
        <v>641435</v>
      </c>
    </row>
    <row r="183" spans="1:6" ht="16.5" x14ac:dyDescent="0.3">
      <c r="A183">
        <v>22</v>
      </c>
      <c r="B183" s="5" t="str">
        <f>IF($A$161="Alimentation, boissons et tabacs",VLOOKUP(VLOOKUP($A183,OUTIL!$CH:$CM,B$1,FALSE),REF!$K:$L,2,FALSE),IF($A$161="Demi produits",VLOOKUP(VLOOKUP($A183,OUTIL!$CQ:$CV,B$1,FALSE),REF!$N:$O,2,FALSE),IF($A$161="Energie  et  lubrifiants",VLOOKUP(VLOOKUP($A183,OUTIL!$CY:$DD,B$1,FALSE),REF!$Z:$AA,2,FALSE),IF($A$161="Or industriel",VLOOKUP(VLOOKUP($A183,OUTIL!$DG:$DL,B$1,FALSE),REF!$AC:$AD,2,FALSE),IF($A$161="Produits bruts d'origine animale et vegetale",VLOOKUP(VLOOKUP($A183,OUTIL!$DO:$DT,B$1,FALSE),REF!$Q:$R,2,FALSE),IF($A$161="Produits bruts d'origine minerale",VLOOKUP(VLOOKUP($A183,OUTIL!$DW:$EB,B$1,FALSE),REF!$AF:$AG,2,FALSE),IF($A$161="Produits finis de consommation",VLOOKUP(VLOOKUP($A183,OUTIL!$EE:$EJ,B$1,FALSE),REF!$T:$U,2,FALSE),IF($A$161="Produits finis d'equipement agricole",VLOOKUP(VLOOKUP($A183,OUTIL!$EM:$ER,B$1,FALSE),REF!$AI:$AJ,2,FALSE),IF($A$161="Produits finis d'equipement industriel",VLOOKUP(VLOOKUP($A183,OUTIL!$EU:$EZ,B$1,FALSE),REF!$W:$X,2,FALSE),"Ahmadovitch")))))))))</f>
        <v>Equipements électriques divers</v>
      </c>
      <c r="C183" s="5">
        <f>ROUND(IF($A$161="Alimentation, boissons et tabacs",VLOOKUP($A183,OUTIL!$CH:$CM,C$1,FALSE),IF($A$161="Demi produits",VLOOKUP($A183,OUTIL!$CQ:$CV,C$1,FALSE),IF($A$161="Energie  et  lubrifiants",VLOOKUP($A183,OUTIL!$CY:$DD,C$1,FALSE),IF($A$161="Or industriel",VLOOKUP($A183,OUTIL!$DG:$DL,C$1,FALSE),IF($A$161="Produits bruts d'origine animale et vegetale",VLOOKUP($A183,OUTIL!$DO:$DT,C$1,FALSE),IF($A$161="Produits bruts d'origine minerale",VLOOKUP($A183,OUTIL!$DW:$EB,C$1,FALSE),IF($A$161="Produits finis de consommation",VLOOKUP($A183,OUTIL!$EE:$EJ,C$1,FALSE),IF($A$161="Produits finis d'equipement agricole",VLOOKUP($A183,OUTIL!$EM:$ER,C$1,FALSE),IF($A$161="Produits finis d'equipement industriel",VLOOKUP($A183,OUTIL!$EU:$EZ,C$1,FALSE),"Ahmadovitch")))))))))/1000,0)</f>
        <v>3260</v>
      </c>
      <c r="D183" s="5">
        <f>ROUND(IF($A$161="Alimentation, boissons et tabacs",VLOOKUP($A183,OUTIL!$CH:$CM,D$1,FALSE),IF($A$161="Demi produits",VLOOKUP($A183,OUTIL!$CQ:$CV,D$1,FALSE),IF($A$161="Energie  et  lubrifiants",VLOOKUP($A183,OUTIL!$CY:$DD,D$1,FALSE),IF($A$161="Or industriel",VLOOKUP($A183,OUTIL!$DG:$DL,D$1,FALSE),IF($A$161="Produits bruts d'origine animale et vegetale",VLOOKUP($A183,OUTIL!$DO:$DT,D$1,FALSE),IF($A$161="Produits bruts d'origine minerale",VLOOKUP($A183,OUTIL!$DW:$EB,D$1,FALSE),IF($A$161="Produits finis de consommation",VLOOKUP($A183,OUTIL!$EE:$EJ,D$1,FALSE),IF($A$161="Produits finis d'equipement agricole",VLOOKUP($A183,OUTIL!$EM:$ER,D$1,FALSE),IF($A$161="Produits finis d'equipement industriel",VLOOKUP($A183,OUTIL!$EU:$EZ,D$1,FALSE),"Ahmadovitch")))))))))/1000,0)</f>
        <v>608518</v>
      </c>
      <c r="E183" s="5">
        <f>ROUND(IF($A$161="Alimentation, boissons et tabacs",VLOOKUP($A183,OUTIL!$CH:$CM,E$1,FALSE),IF($A$161="Demi produits",VLOOKUP($A183,OUTIL!$CQ:$CV,E$1,FALSE),IF($A$161="Energie  et  lubrifiants",VLOOKUP($A183,OUTIL!$CY:$DD,E$1,FALSE),IF($A$161="Or industriel",VLOOKUP($A183,OUTIL!$DG:$DL,E$1,FALSE),IF($A$161="Produits bruts d'origine animale et vegetale",VLOOKUP($A183,OUTIL!$DO:$DT,E$1,FALSE),IF($A$161="Produits bruts d'origine minerale",VLOOKUP($A183,OUTIL!$DW:$EB,E$1,FALSE),IF($A$161="Produits finis de consommation",VLOOKUP($A183,OUTIL!$EE:$EJ,E$1,FALSE),IF($A$161="Produits finis d'equipement agricole",VLOOKUP($A183,OUTIL!$EM:$ER,E$1,FALSE),IF($A$161="Produits finis d'equipement industriel",VLOOKUP($A183,OUTIL!$EU:$EZ,E$1,FALSE),"Ahmadovitch")))))))))/1000,0)</f>
        <v>3338</v>
      </c>
      <c r="F183" s="5">
        <f>ROUND(IF($A$161="Alimentation, boissons et tabacs",VLOOKUP($A183,OUTIL!$CH:$CM,F$1,FALSE),IF($A$161="Demi produits",VLOOKUP($A183,OUTIL!$CQ:$CV,F$1,FALSE),IF($A$161="Energie  et  lubrifiants",VLOOKUP($A183,OUTIL!$CY:$DD,F$1,FALSE),IF($A$161="Or industriel",VLOOKUP($A183,OUTIL!$DG:$DL,F$1,FALSE),IF($A$161="Produits bruts d'origine animale et vegetale",VLOOKUP($A183,OUTIL!$DO:$DT,F$1,FALSE),IF($A$161="Produits bruts d'origine minerale",VLOOKUP($A183,OUTIL!$DW:$EB,F$1,FALSE),IF($A$161="Produits finis de consommation",VLOOKUP($A183,OUTIL!$EE:$EJ,F$1,FALSE),IF($A$161="Produits finis d'equipement agricole",VLOOKUP($A183,OUTIL!$EM:$ER,F$1,FALSE),IF($A$161="Produits finis d'equipement industriel",VLOOKUP($A183,OUTIL!$EU:$EZ,F$1,FALSE),"Ahmadovitch")))))))))/1000,0)</f>
        <v>631318</v>
      </c>
    </row>
    <row r="184" spans="1:6" ht="16.5" x14ac:dyDescent="0.3">
      <c r="A184">
        <v>23</v>
      </c>
      <c r="B184" s="5" t="str">
        <f>IF($A$161="Alimentation, boissons et tabacs",VLOOKUP(VLOOKUP($A184,OUTIL!$CH:$CM,B$1,FALSE),REF!$K:$L,2,FALSE),IF($A$161="Demi produits",VLOOKUP(VLOOKUP($A184,OUTIL!$CQ:$CV,B$1,FALSE),REF!$N:$O,2,FALSE),IF($A$161="Energie  et  lubrifiants",VLOOKUP(VLOOKUP($A184,OUTIL!$CY:$DD,B$1,FALSE),REF!$Z:$AA,2,FALSE),IF($A$161="Or industriel",VLOOKUP(VLOOKUP($A184,OUTIL!$DG:$DL,B$1,FALSE),REF!$AC:$AD,2,FALSE),IF($A$161="Produits bruts d'origine animale et vegetale",VLOOKUP(VLOOKUP($A184,OUTIL!$DO:$DT,B$1,FALSE),REF!$Q:$R,2,FALSE),IF($A$161="Produits bruts d'origine minerale",VLOOKUP(VLOOKUP($A184,OUTIL!$DW:$EB,B$1,FALSE),REF!$AF:$AG,2,FALSE),IF($A$161="Produits finis de consommation",VLOOKUP(VLOOKUP($A184,OUTIL!$EE:$EJ,B$1,FALSE),REF!$T:$U,2,FALSE),IF($A$161="Produits finis d'equipement agricole",VLOOKUP(VLOOKUP($A184,OUTIL!$EM:$ER,B$1,FALSE),REF!$AI:$AJ,2,FALSE),IF($A$161="Produits finis d'equipement industriel",VLOOKUP(VLOOKUP($A184,OUTIL!$EU:$EZ,B$1,FALSE),REF!$W:$X,2,FALSE),"Ahmadovitch")))))))))</f>
        <v>Papiers finis et ouvrages en papier</v>
      </c>
      <c r="C184" s="5">
        <f>ROUND(IF($A$161="Alimentation, boissons et tabacs",VLOOKUP($A184,OUTIL!$CH:$CM,C$1,FALSE),IF($A$161="Demi produits",VLOOKUP($A184,OUTIL!$CQ:$CV,C$1,FALSE),IF($A$161="Energie  et  lubrifiants",VLOOKUP($A184,OUTIL!$CY:$DD,C$1,FALSE),IF($A$161="Or industriel",VLOOKUP($A184,OUTIL!$DG:$DL,C$1,FALSE),IF($A$161="Produits bruts d'origine animale et vegetale",VLOOKUP($A184,OUTIL!$DO:$DT,C$1,FALSE),IF($A$161="Produits bruts d'origine minerale",VLOOKUP($A184,OUTIL!$DW:$EB,C$1,FALSE),IF($A$161="Produits finis de consommation",VLOOKUP($A184,OUTIL!$EE:$EJ,C$1,FALSE),IF($A$161="Produits finis d'equipement agricole",VLOOKUP($A184,OUTIL!$EM:$ER,C$1,FALSE),IF($A$161="Produits finis d'equipement industriel",VLOOKUP($A184,OUTIL!$EU:$EZ,C$1,FALSE),"Ahmadovitch")))))))))/1000,0)</f>
        <v>22242</v>
      </c>
      <c r="D184" s="5">
        <f>ROUND(IF($A$161="Alimentation, boissons et tabacs",VLOOKUP($A184,OUTIL!$CH:$CM,D$1,FALSE),IF($A$161="Demi produits",VLOOKUP($A184,OUTIL!$CQ:$CV,D$1,FALSE),IF($A$161="Energie  et  lubrifiants",VLOOKUP($A184,OUTIL!$CY:$DD,D$1,FALSE),IF($A$161="Or industriel",VLOOKUP($A184,OUTIL!$DG:$DL,D$1,FALSE),IF($A$161="Produits bruts d'origine animale et vegetale",VLOOKUP($A184,OUTIL!$DO:$DT,D$1,FALSE),IF($A$161="Produits bruts d'origine minerale",VLOOKUP($A184,OUTIL!$DW:$EB,D$1,FALSE),IF($A$161="Produits finis de consommation",VLOOKUP($A184,OUTIL!$EE:$EJ,D$1,FALSE),IF($A$161="Produits finis d'equipement agricole",VLOOKUP($A184,OUTIL!$EM:$ER,D$1,FALSE),IF($A$161="Produits finis d'equipement industriel",VLOOKUP($A184,OUTIL!$EU:$EZ,D$1,FALSE),"Ahmadovitch")))))))))/1000,0)</f>
        <v>588143</v>
      </c>
      <c r="E184" s="5">
        <f>ROUND(IF($A$161="Alimentation, boissons et tabacs",VLOOKUP($A184,OUTIL!$CH:$CM,E$1,FALSE),IF($A$161="Demi produits",VLOOKUP($A184,OUTIL!$CQ:$CV,E$1,FALSE),IF($A$161="Energie  et  lubrifiants",VLOOKUP($A184,OUTIL!$CY:$DD,E$1,FALSE),IF($A$161="Or industriel",VLOOKUP($A184,OUTIL!$DG:$DL,E$1,FALSE),IF($A$161="Produits bruts d'origine animale et vegetale",VLOOKUP($A184,OUTIL!$DO:$DT,E$1,FALSE),IF($A$161="Produits bruts d'origine minerale",VLOOKUP($A184,OUTIL!$DW:$EB,E$1,FALSE),IF($A$161="Produits finis de consommation",VLOOKUP($A184,OUTIL!$EE:$EJ,E$1,FALSE),IF($A$161="Produits finis d'equipement agricole",VLOOKUP($A184,OUTIL!$EM:$ER,E$1,FALSE),IF($A$161="Produits finis d'equipement industriel",VLOOKUP($A184,OUTIL!$EU:$EZ,E$1,FALSE),"Ahmadovitch")))))))))/1000,0)</f>
        <v>20937</v>
      </c>
      <c r="F184" s="5">
        <f>ROUND(IF($A$161="Alimentation, boissons et tabacs",VLOOKUP($A184,OUTIL!$CH:$CM,F$1,FALSE),IF($A$161="Demi produits",VLOOKUP($A184,OUTIL!$CQ:$CV,F$1,FALSE),IF($A$161="Energie  et  lubrifiants",VLOOKUP($A184,OUTIL!$CY:$DD,F$1,FALSE),IF($A$161="Or industriel",VLOOKUP($A184,OUTIL!$DG:$DL,F$1,FALSE),IF($A$161="Produits bruts d'origine animale et vegetale",VLOOKUP($A184,OUTIL!$DO:$DT,F$1,FALSE),IF($A$161="Produits bruts d'origine minerale",VLOOKUP($A184,OUTIL!$DW:$EB,F$1,FALSE),IF($A$161="Produits finis de consommation",VLOOKUP($A184,OUTIL!$EE:$EJ,F$1,FALSE),IF($A$161="Produits finis d'equipement agricole",VLOOKUP($A184,OUTIL!$EM:$ER,F$1,FALSE),IF($A$161="Produits finis d'equipement industriel",VLOOKUP($A184,OUTIL!$EU:$EZ,F$1,FALSE),"Ahmadovitch")))))))))/1000,0)</f>
        <v>532373</v>
      </c>
    </row>
    <row r="185" spans="1:6" ht="16.5" x14ac:dyDescent="0.3">
      <c r="A185">
        <v>24</v>
      </c>
      <c r="B185" s="5" t="str">
        <f>IF($A$161="Alimentation, boissons et tabacs",VLOOKUP(VLOOKUP($A185,OUTIL!$CH:$CM,B$1,FALSE),REF!$K:$L,2,FALSE),IF($A$161="Demi produits",VLOOKUP(VLOOKUP($A185,OUTIL!$CQ:$CV,B$1,FALSE),REF!$N:$O,2,FALSE),IF($A$161="Energie  et  lubrifiants",VLOOKUP(VLOOKUP($A185,OUTIL!$CY:$DD,B$1,FALSE),REF!$Z:$AA,2,FALSE),IF($A$161="Or industriel",VLOOKUP(VLOOKUP($A185,OUTIL!$DG:$DL,B$1,FALSE),REF!$AC:$AD,2,FALSE),IF($A$161="Produits bruts d'origine animale et vegetale",VLOOKUP(VLOOKUP($A185,OUTIL!$DO:$DT,B$1,FALSE),REF!$Q:$R,2,FALSE),IF($A$161="Produits bruts d'origine minerale",VLOOKUP(VLOOKUP($A185,OUTIL!$DW:$EB,B$1,FALSE),REF!$AF:$AG,2,FALSE),IF($A$161="Produits finis de consommation",VLOOKUP(VLOOKUP($A185,OUTIL!$EE:$EJ,B$1,FALSE),REF!$T:$U,2,FALSE),IF($A$161="Produits finis d'equipement agricole",VLOOKUP(VLOOKUP($A185,OUTIL!$EM:$ER,B$1,FALSE),REF!$AI:$AJ,2,FALSE),IF($A$161="Produits finis d'equipement industriel",VLOOKUP(VLOOKUP($A185,OUTIL!$EU:$EZ,B$1,FALSE),REF!$W:$X,2,FALSE),"Ahmadovitch")))))))))</f>
        <v>Jouets, jeux et articles de divertissement ou de sport</v>
      </c>
      <c r="C185" s="5">
        <f>ROUND(IF($A$161="Alimentation, boissons et tabacs",VLOOKUP($A185,OUTIL!$CH:$CM,C$1,FALSE),IF($A$161="Demi produits",VLOOKUP($A185,OUTIL!$CQ:$CV,C$1,FALSE),IF($A$161="Energie  et  lubrifiants",VLOOKUP($A185,OUTIL!$CY:$DD,C$1,FALSE),IF($A$161="Or industriel",VLOOKUP($A185,OUTIL!$DG:$DL,C$1,FALSE),IF($A$161="Produits bruts d'origine animale et vegetale",VLOOKUP($A185,OUTIL!$DO:$DT,C$1,FALSE),IF($A$161="Produits bruts d'origine minerale",VLOOKUP($A185,OUTIL!$DW:$EB,C$1,FALSE),IF($A$161="Produits finis de consommation",VLOOKUP($A185,OUTIL!$EE:$EJ,C$1,FALSE),IF($A$161="Produits finis d'equipement agricole",VLOOKUP($A185,OUTIL!$EM:$ER,C$1,FALSE),IF($A$161="Produits finis d'equipement industriel",VLOOKUP($A185,OUTIL!$EU:$EZ,C$1,FALSE),"Ahmadovitch")))))))))/1000,0)</f>
        <v>9667</v>
      </c>
      <c r="D185" s="5">
        <f>ROUND(IF($A$161="Alimentation, boissons et tabacs",VLOOKUP($A185,OUTIL!$CH:$CM,D$1,FALSE),IF($A$161="Demi produits",VLOOKUP($A185,OUTIL!$CQ:$CV,D$1,FALSE),IF($A$161="Energie  et  lubrifiants",VLOOKUP($A185,OUTIL!$CY:$DD,D$1,FALSE),IF($A$161="Or industriel",VLOOKUP($A185,OUTIL!$DG:$DL,D$1,FALSE),IF($A$161="Produits bruts d'origine animale et vegetale",VLOOKUP($A185,OUTIL!$DO:$DT,D$1,FALSE),IF($A$161="Produits bruts d'origine minerale",VLOOKUP($A185,OUTIL!$DW:$EB,D$1,FALSE),IF($A$161="Produits finis de consommation",VLOOKUP($A185,OUTIL!$EE:$EJ,D$1,FALSE),IF($A$161="Produits finis d'equipement agricole",VLOOKUP($A185,OUTIL!$EM:$ER,D$1,FALSE),IF($A$161="Produits finis d'equipement industriel",VLOOKUP($A185,OUTIL!$EU:$EZ,D$1,FALSE),"Ahmadovitch")))))))))/1000,0)</f>
        <v>505267</v>
      </c>
      <c r="E185" s="5">
        <f>ROUND(IF($A$161="Alimentation, boissons et tabacs",VLOOKUP($A185,OUTIL!$CH:$CM,E$1,FALSE),IF($A$161="Demi produits",VLOOKUP($A185,OUTIL!$CQ:$CV,E$1,FALSE),IF($A$161="Energie  et  lubrifiants",VLOOKUP($A185,OUTIL!$CY:$DD,E$1,FALSE),IF($A$161="Or industriel",VLOOKUP($A185,OUTIL!$DG:$DL,E$1,FALSE),IF($A$161="Produits bruts d'origine animale et vegetale",VLOOKUP($A185,OUTIL!$DO:$DT,E$1,FALSE),IF($A$161="Produits bruts d'origine minerale",VLOOKUP($A185,OUTIL!$DW:$EB,E$1,FALSE),IF($A$161="Produits finis de consommation",VLOOKUP($A185,OUTIL!$EE:$EJ,E$1,FALSE),IF($A$161="Produits finis d'equipement agricole",VLOOKUP($A185,OUTIL!$EM:$ER,E$1,FALSE),IF($A$161="Produits finis d'equipement industriel",VLOOKUP($A185,OUTIL!$EU:$EZ,E$1,FALSE),"Ahmadovitch")))))))))/1000,0)</f>
        <v>10398</v>
      </c>
      <c r="F185" s="5">
        <f>ROUND(IF($A$161="Alimentation, boissons et tabacs",VLOOKUP($A185,OUTIL!$CH:$CM,F$1,FALSE),IF($A$161="Demi produits",VLOOKUP($A185,OUTIL!$CQ:$CV,F$1,FALSE),IF($A$161="Energie  et  lubrifiants",VLOOKUP($A185,OUTIL!$CY:$DD,F$1,FALSE),IF($A$161="Or industriel",VLOOKUP($A185,OUTIL!$DG:$DL,F$1,FALSE),IF($A$161="Produits bruts d'origine animale et vegetale",VLOOKUP($A185,OUTIL!$DO:$DT,F$1,FALSE),IF($A$161="Produits bruts d'origine minerale",VLOOKUP($A185,OUTIL!$DW:$EB,F$1,FALSE),IF($A$161="Produits finis de consommation",VLOOKUP($A185,OUTIL!$EE:$EJ,F$1,FALSE),IF($A$161="Produits finis d'equipement agricole",VLOOKUP($A185,OUTIL!$EM:$ER,F$1,FALSE),IF($A$161="Produits finis d'equipement industriel",VLOOKUP($A185,OUTIL!$EU:$EZ,F$1,FALSE),"Ahmadovitch")))))))))/1000,0)</f>
        <v>547354</v>
      </c>
    </row>
    <row r="186" spans="1:6" ht="16.5" x14ac:dyDescent="0.3">
      <c r="A186">
        <v>25</v>
      </c>
      <c r="B186" s="5" t="str">
        <f>IF($A$161="Alimentation, boissons et tabacs",VLOOKUP(VLOOKUP($A186,OUTIL!$CH:$CM,B$1,FALSE),REF!$K:$L,2,FALSE),IF($A$161="Demi produits",VLOOKUP(VLOOKUP($A186,OUTIL!$CQ:$CV,B$1,FALSE),REF!$N:$O,2,FALSE),IF($A$161="Energie  et  lubrifiants",VLOOKUP(VLOOKUP($A186,OUTIL!$CY:$DD,B$1,FALSE),REF!$Z:$AA,2,FALSE),IF($A$161="Or industriel",VLOOKUP(VLOOKUP($A186,OUTIL!$DG:$DL,B$1,FALSE),REF!$AC:$AD,2,FALSE),IF($A$161="Produits bruts d'origine animale et vegetale",VLOOKUP(VLOOKUP($A186,OUTIL!$DO:$DT,B$1,FALSE),REF!$Q:$R,2,FALSE),IF($A$161="Produits bruts d'origine minerale",VLOOKUP(VLOOKUP($A186,OUTIL!$DW:$EB,B$1,FALSE),REF!$AF:$AG,2,FALSE),IF($A$161="Produits finis de consommation",VLOOKUP(VLOOKUP($A186,OUTIL!$EE:$EJ,B$1,FALSE),REF!$T:$U,2,FALSE),IF($A$161="Produits finis d'equipement agricole",VLOOKUP(VLOOKUP($A186,OUTIL!$EM:$ER,B$1,FALSE),REF!$AI:$AJ,2,FALSE),IF($A$161="Produits finis d'equipement industriel",VLOOKUP(VLOOKUP($A186,OUTIL!$EU:$EZ,B$1,FALSE),REF!$W:$X,2,FALSE),"Ahmadovitch")))))))))</f>
        <v>Ouvrages divers en verre</v>
      </c>
      <c r="C186" s="5">
        <f>ROUND(IF($A$161="Alimentation, boissons et tabacs",VLOOKUP($A186,OUTIL!$CH:$CM,C$1,FALSE),IF($A$161="Demi produits",VLOOKUP($A186,OUTIL!$CQ:$CV,C$1,FALSE),IF($A$161="Energie  et  lubrifiants",VLOOKUP($A186,OUTIL!$CY:$DD,C$1,FALSE),IF($A$161="Or industriel",VLOOKUP($A186,OUTIL!$DG:$DL,C$1,FALSE),IF($A$161="Produits bruts d'origine animale et vegetale",VLOOKUP($A186,OUTIL!$DO:$DT,C$1,FALSE),IF($A$161="Produits bruts d'origine minerale",VLOOKUP($A186,OUTIL!$DW:$EB,C$1,FALSE),IF($A$161="Produits finis de consommation",VLOOKUP($A186,OUTIL!$EE:$EJ,C$1,FALSE),IF($A$161="Produits finis d'equipement agricole",VLOOKUP($A186,OUTIL!$EM:$ER,C$1,FALSE),IF($A$161="Produits finis d'equipement industriel",VLOOKUP($A186,OUTIL!$EU:$EZ,C$1,FALSE),"Ahmadovitch")))))))))/1000,0)</f>
        <v>24506</v>
      </c>
      <c r="D186" s="5">
        <f>ROUND(IF($A$161="Alimentation, boissons et tabacs",VLOOKUP($A186,OUTIL!$CH:$CM,D$1,FALSE),IF($A$161="Demi produits",VLOOKUP($A186,OUTIL!$CQ:$CV,D$1,FALSE),IF($A$161="Energie  et  lubrifiants",VLOOKUP($A186,OUTIL!$CY:$DD,D$1,FALSE),IF($A$161="Or industriel",VLOOKUP($A186,OUTIL!$DG:$DL,D$1,FALSE),IF($A$161="Produits bruts d'origine animale et vegetale",VLOOKUP($A186,OUTIL!$DO:$DT,D$1,FALSE),IF($A$161="Produits bruts d'origine minerale",VLOOKUP($A186,OUTIL!$DW:$EB,D$1,FALSE),IF($A$161="Produits finis de consommation",VLOOKUP($A186,OUTIL!$EE:$EJ,D$1,FALSE),IF($A$161="Produits finis d'equipement agricole",VLOOKUP($A186,OUTIL!$EM:$ER,D$1,FALSE),IF($A$161="Produits finis d'equipement industriel",VLOOKUP($A186,OUTIL!$EU:$EZ,D$1,FALSE),"Ahmadovitch")))))))))/1000,0)</f>
        <v>487984</v>
      </c>
      <c r="E186" s="5">
        <f>ROUND(IF($A$161="Alimentation, boissons et tabacs",VLOOKUP($A186,OUTIL!$CH:$CM,E$1,FALSE),IF($A$161="Demi produits",VLOOKUP($A186,OUTIL!$CQ:$CV,E$1,FALSE),IF($A$161="Energie  et  lubrifiants",VLOOKUP($A186,OUTIL!$CY:$DD,E$1,FALSE),IF($A$161="Or industriel",VLOOKUP($A186,OUTIL!$DG:$DL,E$1,FALSE),IF($A$161="Produits bruts d'origine animale et vegetale",VLOOKUP($A186,OUTIL!$DO:$DT,E$1,FALSE),IF($A$161="Produits bruts d'origine minerale",VLOOKUP($A186,OUTIL!$DW:$EB,E$1,FALSE),IF($A$161="Produits finis de consommation",VLOOKUP($A186,OUTIL!$EE:$EJ,E$1,FALSE),IF($A$161="Produits finis d'equipement agricole",VLOOKUP($A186,OUTIL!$EM:$ER,E$1,FALSE),IF($A$161="Produits finis d'equipement industriel",VLOOKUP($A186,OUTIL!$EU:$EZ,E$1,FALSE),"Ahmadovitch")))))))))/1000,0)</f>
        <v>19121</v>
      </c>
      <c r="F186" s="5">
        <f>ROUND(IF($A$161="Alimentation, boissons et tabacs",VLOOKUP($A186,OUTIL!$CH:$CM,F$1,FALSE),IF($A$161="Demi produits",VLOOKUP($A186,OUTIL!$CQ:$CV,F$1,FALSE),IF($A$161="Energie  et  lubrifiants",VLOOKUP($A186,OUTIL!$CY:$DD,F$1,FALSE),IF($A$161="Or industriel",VLOOKUP($A186,OUTIL!$DG:$DL,F$1,FALSE),IF($A$161="Produits bruts d'origine animale et vegetale",VLOOKUP($A186,OUTIL!$DO:$DT,F$1,FALSE),IF($A$161="Produits bruts d'origine minerale",VLOOKUP($A186,OUTIL!$DW:$EB,F$1,FALSE),IF($A$161="Produits finis de consommation",VLOOKUP($A186,OUTIL!$EE:$EJ,F$1,FALSE),IF($A$161="Produits finis d'equipement agricole",VLOOKUP($A186,OUTIL!$EM:$ER,F$1,FALSE),IF($A$161="Produits finis d'equipement industriel",VLOOKUP($A186,OUTIL!$EU:$EZ,F$1,FALSE),"Ahmadovitch")))))))))/1000,0)</f>
        <v>391432</v>
      </c>
    </row>
    <row r="187" spans="1:6" ht="16.5" x14ac:dyDescent="0.3">
      <c r="A187">
        <v>26</v>
      </c>
      <c r="B187" s="5" t="str">
        <f>IF($A$161="Alimentation, boissons et tabacs",VLOOKUP(VLOOKUP($A187,OUTIL!$CH:$CM,B$1,FALSE),REF!$K:$L,2,FALSE),IF($A$161="Demi produits",VLOOKUP(VLOOKUP($A187,OUTIL!$CQ:$CV,B$1,FALSE),REF!$N:$O,2,FALSE),IF($A$161="Energie  et  lubrifiants",VLOOKUP(VLOOKUP($A187,OUTIL!$CY:$DD,B$1,FALSE),REF!$Z:$AA,2,FALSE),IF($A$161="Or industriel",VLOOKUP(VLOOKUP($A187,OUTIL!$DG:$DL,B$1,FALSE),REF!$AC:$AD,2,FALSE),IF($A$161="Produits bruts d'origine animale et vegetale",VLOOKUP(VLOOKUP($A187,OUTIL!$DO:$DT,B$1,FALSE),REF!$Q:$R,2,FALSE),IF($A$161="Produits bruts d'origine minerale",VLOOKUP(VLOOKUP($A187,OUTIL!$DW:$EB,B$1,FALSE),REF!$AF:$AG,2,FALSE),IF($A$161="Produits finis de consommation",VLOOKUP(VLOOKUP($A187,OUTIL!$EE:$EJ,B$1,FALSE),REF!$T:$U,2,FALSE),IF($A$161="Produits finis d'equipement agricole",VLOOKUP(VLOOKUP($A187,OUTIL!$EM:$ER,B$1,FALSE),REF!$AI:$AJ,2,FALSE),IF($A$161="Produits finis d'equipement industriel",VLOOKUP(VLOOKUP($A187,OUTIL!$EU:$EZ,B$1,FALSE),REF!$W:$X,2,FALSE),"Ahmadovitch")))))))))</f>
        <v>Couvertures, linge  et autres articles textiles confectionnés</v>
      </c>
      <c r="C187" s="5">
        <f>ROUND(IF($A$161="Alimentation, boissons et tabacs",VLOOKUP($A187,OUTIL!$CH:$CM,C$1,FALSE),IF($A$161="Demi produits",VLOOKUP($A187,OUTIL!$CQ:$CV,C$1,FALSE),IF($A$161="Energie  et  lubrifiants",VLOOKUP($A187,OUTIL!$CY:$DD,C$1,FALSE),IF($A$161="Or industriel",VLOOKUP($A187,OUTIL!$DG:$DL,C$1,FALSE),IF($A$161="Produits bruts d'origine animale et vegetale",VLOOKUP($A187,OUTIL!$DO:$DT,C$1,FALSE),IF($A$161="Produits bruts d'origine minerale",VLOOKUP($A187,OUTIL!$DW:$EB,C$1,FALSE),IF($A$161="Produits finis de consommation",VLOOKUP($A187,OUTIL!$EE:$EJ,C$1,FALSE),IF($A$161="Produits finis d'equipement agricole",VLOOKUP($A187,OUTIL!$EM:$ER,C$1,FALSE),IF($A$161="Produits finis d'equipement industriel",VLOOKUP($A187,OUTIL!$EU:$EZ,C$1,FALSE),"Ahmadovitch")))))))))/1000,0)</f>
        <v>8111</v>
      </c>
      <c r="D187" s="5">
        <f>ROUND(IF($A$161="Alimentation, boissons et tabacs",VLOOKUP($A187,OUTIL!$CH:$CM,D$1,FALSE),IF($A$161="Demi produits",VLOOKUP($A187,OUTIL!$CQ:$CV,D$1,FALSE),IF($A$161="Energie  et  lubrifiants",VLOOKUP($A187,OUTIL!$CY:$DD,D$1,FALSE),IF($A$161="Or industriel",VLOOKUP($A187,OUTIL!$DG:$DL,D$1,FALSE),IF($A$161="Produits bruts d'origine animale et vegetale",VLOOKUP($A187,OUTIL!$DO:$DT,D$1,FALSE),IF($A$161="Produits bruts d'origine minerale",VLOOKUP($A187,OUTIL!$DW:$EB,D$1,FALSE),IF($A$161="Produits finis de consommation",VLOOKUP($A187,OUTIL!$EE:$EJ,D$1,FALSE),IF($A$161="Produits finis d'equipement agricole",VLOOKUP($A187,OUTIL!$EM:$ER,D$1,FALSE),IF($A$161="Produits finis d'equipement industriel",VLOOKUP($A187,OUTIL!$EU:$EZ,D$1,FALSE),"Ahmadovitch")))))))))/1000,0)</f>
        <v>480613</v>
      </c>
      <c r="E187" s="5">
        <f>ROUND(IF($A$161="Alimentation, boissons et tabacs",VLOOKUP($A187,OUTIL!$CH:$CM,E$1,FALSE),IF($A$161="Demi produits",VLOOKUP($A187,OUTIL!$CQ:$CV,E$1,FALSE),IF($A$161="Energie  et  lubrifiants",VLOOKUP($A187,OUTIL!$CY:$DD,E$1,FALSE),IF($A$161="Or industriel",VLOOKUP($A187,OUTIL!$DG:$DL,E$1,FALSE),IF($A$161="Produits bruts d'origine animale et vegetale",VLOOKUP($A187,OUTIL!$DO:$DT,E$1,FALSE),IF($A$161="Produits bruts d'origine minerale",VLOOKUP($A187,OUTIL!$DW:$EB,E$1,FALSE),IF($A$161="Produits finis de consommation",VLOOKUP($A187,OUTIL!$EE:$EJ,E$1,FALSE),IF($A$161="Produits finis d'equipement agricole",VLOOKUP($A187,OUTIL!$EM:$ER,E$1,FALSE),IF($A$161="Produits finis d'equipement industriel",VLOOKUP($A187,OUTIL!$EU:$EZ,E$1,FALSE),"Ahmadovitch")))))))))/1000,0)</f>
        <v>7210</v>
      </c>
      <c r="F187" s="5">
        <f>ROUND(IF($A$161="Alimentation, boissons et tabacs",VLOOKUP($A187,OUTIL!$CH:$CM,F$1,FALSE),IF($A$161="Demi produits",VLOOKUP($A187,OUTIL!$CQ:$CV,F$1,FALSE),IF($A$161="Energie  et  lubrifiants",VLOOKUP($A187,OUTIL!$CY:$DD,F$1,FALSE),IF($A$161="Or industriel",VLOOKUP($A187,OUTIL!$DG:$DL,F$1,FALSE),IF($A$161="Produits bruts d'origine animale et vegetale",VLOOKUP($A187,OUTIL!$DO:$DT,F$1,FALSE),IF($A$161="Produits bruts d'origine minerale",VLOOKUP($A187,OUTIL!$DW:$EB,F$1,FALSE),IF($A$161="Produits finis de consommation",VLOOKUP($A187,OUTIL!$EE:$EJ,F$1,FALSE),IF($A$161="Produits finis d'equipement agricole",VLOOKUP($A187,OUTIL!$EM:$ER,F$1,FALSE),IF($A$161="Produits finis d'equipement industriel",VLOOKUP($A187,OUTIL!$EU:$EZ,F$1,FALSE),"Ahmadovitch")))))))))/1000,0)</f>
        <v>446200</v>
      </c>
    </row>
    <row r="188" spans="1:6" ht="16.5" x14ac:dyDescent="0.3">
      <c r="A188">
        <v>27</v>
      </c>
      <c r="B188" s="5" t="str">
        <f>IF($A$161="Alimentation, boissons et tabacs",VLOOKUP(VLOOKUP($A188,OUTIL!$CH:$CM,B$1,FALSE),REF!$K:$L,2,FALSE),IF($A$161="Demi produits",VLOOKUP(VLOOKUP($A188,OUTIL!$CQ:$CV,B$1,FALSE),REF!$N:$O,2,FALSE),IF($A$161="Energie  et  lubrifiants",VLOOKUP(VLOOKUP($A188,OUTIL!$CY:$DD,B$1,FALSE),REF!$Z:$AA,2,FALSE),IF($A$161="Or industriel",VLOOKUP(VLOOKUP($A188,OUTIL!$DG:$DL,B$1,FALSE),REF!$AC:$AD,2,FALSE),IF($A$161="Produits bruts d'origine animale et vegetale",VLOOKUP(VLOOKUP($A188,OUTIL!$DO:$DT,B$1,FALSE),REF!$Q:$R,2,FALSE),IF($A$161="Produits bruts d'origine minerale",VLOOKUP(VLOOKUP($A188,OUTIL!$DW:$EB,B$1,FALSE),REF!$AF:$AG,2,FALSE),IF($A$161="Produits finis de consommation",VLOOKUP(VLOOKUP($A188,OUTIL!$EE:$EJ,B$1,FALSE),REF!$T:$U,2,FALSE),IF($A$161="Produits finis d'equipement agricole",VLOOKUP(VLOOKUP($A188,OUTIL!$EM:$ER,B$1,FALSE),REF!$AI:$AJ,2,FALSE),IF($A$161="Produits finis d'equipement industriel",VLOOKUP(VLOOKUP($A188,OUTIL!$EU:$EZ,B$1,FALSE),REF!$W:$X,2,FALSE),"Ahmadovitch")))))))))</f>
        <v>Livres et imprimés divers</v>
      </c>
      <c r="C188" s="5">
        <f>ROUND(IF($A$161="Alimentation, boissons et tabacs",VLOOKUP($A188,OUTIL!$CH:$CM,C$1,FALSE),IF($A$161="Demi produits",VLOOKUP($A188,OUTIL!$CQ:$CV,C$1,FALSE),IF($A$161="Energie  et  lubrifiants",VLOOKUP($A188,OUTIL!$CY:$DD,C$1,FALSE),IF($A$161="Or industriel",VLOOKUP($A188,OUTIL!$DG:$DL,C$1,FALSE),IF($A$161="Produits bruts d'origine animale et vegetale",VLOOKUP($A188,OUTIL!$DO:$DT,C$1,FALSE),IF($A$161="Produits bruts d'origine minerale",VLOOKUP($A188,OUTIL!$DW:$EB,C$1,FALSE),IF($A$161="Produits finis de consommation",VLOOKUP($A188,OUTIL!$EE:$EJ,C$1,FALSE),IF($A$161="Produits finis d'equipement agricole",VLOOKUP($A188,OUTIL!$EM:$ER,C$1,FALSE),IF($A$161="Produits finis d'equipement industriel",VLOOKUP($A188,OUTIL!$EU:$EZ,C$1,FALSE),"Ahmadovitch")))))))))/1000,0)</f>
        <v>4126</v>
      </c>
      <c r="D188" s="5">
        <f>ROUND(IF($A$161="Alimentation, boissons et tabacs",VLOOKUP($A188,OUTIL!$CH:$CM,D$1,FALSE),IF($A$161="Demi produits",VLOOKUP($A188,OUTIL!$CQ:$CV,D$1,FALSE),IF($A$161="Energie  et  lubrifiants",VLOOKUP($A188,OUTIL!$CY:$DD,D$1,FALSE),IF($A$161="Or industriel",VLOOKUP($A188,OUTIL!$DG:$DL,D$1,FALSE),IF($A$161="Produits bruts d'origine animale et vegetale",VLOOKUP($A188,OUTIL!$DO:$DT,D$1,FALSE),IF($A$161="Produits bruts d'origine minerale",VLOOKUP($A188,OUTIL!$DW:$EB,D$1,FALSE),IF($A$161="Produits finis de consommation",VLOOKUP($A188,OUTIL!$EE:$EJ,D$1,FALSE),IF($A$161="Produits finis d'equipement agricole",VLOOKUP($A188,OUTIL!$EM:$ER,D$1,FALSE),IF($A$161="Produits finis d'equipement industriel",VLOOKUP($A188,OUTIL!$EU:$EZ,D$1,FALSE),"Ahmadovitch")))))))))/1000,0)</f>
        <v>450948</v>
      </c>
      <c r="E188" s="5">
        <f>ROUND(IF($A$161="Alimentation, boissons et tabacs",VLOOKUP($A188,OUTIL!$CH:$CM,E$1,FALSE),IF($A$161="Demi produits",VLOOKUP($A188,OUTIL!$CQ:$CV,E$1,FALSE),IF($A$161="Energie  et  lubrifiants",VLOOKUP($A188,OUTIL!$CY:$DD,E$1,FALSE),IF($A$161="Or industriel",VLOOKUP($A188,OUTIL!$DG:$DL,E$1,FALSE),IF($A$161="Produits bruts d'origine animale et vegetale",VLOOKUP($A188,OUTIL!$DO:$DT,E$1,FALSE),IF($A$161="Produits bruts d'origine minerale",VLOOKUP($A188,OUTIL!$DW:$EB,E$1,FALSE),IF($A$161="Produits finis de consommation",VLOOKUP($A188,OUTIL!$EE:$EJ,E$1,FALSE),IF($A$161="Produits finis d'equipement agricole",VLOOKUP($A188,OUTIL!$EM:$ER,E$1,FALSE),IF($A$161="Produits finis d'equipement industriel",VLOOKUP($A188,OUTIL!$EU:$EZ,E$1,FALSE),"Ahmadovitch")))))))))/1000,0)</f>
        <v>4075</v>
      </c>
      <c r="F188" s="5">
        <f>ROUND(IF($A$161="Alimentation, boissons et tabacs",VLOOKUP($A188,OUTIL!$CH:$CM,F$1,FALSE),IF($A$161="Demi produits",VLOOKUP($A188,OUTIL!$CQ:$CV,F$1,FALSE),IF($A$161="Energie  et  lubrifiants",VLOOKUP($A188,OUTIL!$CY:$DD,F$1,FALSE),IF($A$161="Or industriel",VLOOKUP($A188,OUTIL!$DG:$DL,F$1,FALSE),IF($A$161="Produits bruts d'origine animale et vegetale",VLOOKUP($A188,OUTIL!$DO:$DT,F$1,FALSE),IF($A$161="Produits bruts d'origine minerale",VLOOKUP($A188,OUTIL!$DW:$EB,F$1,FALSE),IF($A$161="Produits finis de consommation",VLOOKUP($A188,OUTIL!$EE:$EJ,F$1,FALSE),IF($A$161="Produits finis d'equipement agricole",VLOOKUP($A188,OUTIL!$EM:$ER,F$1,FALSE),IF($A$161="Produits finis d'equipement industriel",VLOOKUP($A188,OUTIL!$EU:$EZ,F$1,FALSE),"Ahmadovitch")))))))))/1000,0)</f>
        <v>418555</v>
      </c>
    </row>
    <row r="189" spans="1:6" ht="16.5" x14ac:dyDescent="0.3">
      <c r="A189">
        <v>28</v>
      </c>
      <c r="B189" s="5" t="str">
        <f>IF($A$161="Alimentation, boissons et tabacs",VLOOKUP(VLOOKUP($A189,OUTIL!$CH:$CM,B$1,FALSE),REF!$K:$L,2,FALSE),IF($A$161="Demi produits",VLOOKUP(VLOOKUP($A189,OUTIL!$CQ:$CV,B$1,FALSE),REF!$N:$O,2,FALSE),IF($A$161="Energie  et  lubrifiants",VLOOKUP(VLOOKUP($A189,OUTIL!$CY:$DD,B$1,FALSE),REF!$Z:$AA,2,FALSE),IF($A$161="Or industriel",VLOOKUP(VLOOKUP($A189,OUTIL!$DG:$DL,B$1,FALSE),REF!$AC:$AD,2,FALSE),IF($A$161="Produits bruts d'origine animale et vegetale",VLOOKUP(VLOOKUP($A189,OUTIL!$DO:$DT,B$1,FALSE),REF!$Q:$R,2,FALSE),IF($A$161="Produits bruts d'origine minerale",VLOOKUP(VLOOKUP($A189,OUTIL!$DW:$EB,B$1,FALSE),REF!$AF:$AG,2,FALSE),IF($A$161="Produits finis de consommation",VLOOKUP(VLOOKUP($A189,OUTIL!$EE:$EJ,B$1,FALSE),REF!$T:$U,2,FALSE),IF($A$161="Produits finis d'equipement agricole",VLOOKUP(VLOOKUP($A189,OUTIL!$EM:$ER,B$1,FALSE),REF!$AI:$AJ,2,FALSE),IF($A$161="Produits finis d'equipement industriel",VLOOKUP(VLOOKUP($A189,OUTIL!$EU:$EZ,B$1,FALSE),REF!$W:$X,2,FALSE),"Ahmadovitch")))))))))</f>
        <v>Nontissés</v>
      </c>
      <c r="C189" s="5">
        <f>ROUND(IF($A$161="Alimentation, boissons et tabacs",VLOOKUP($A189,OUTIL!$CH:$CM,C$1,FALSE),IF($A$161="Demi produits",VLOOKUP($A189,OUTIL!$CQ:$CV,C$1,FALSE),IF($A$161="Energie  et  lubrifiants",VLOOKUP($A189,OUTIL!$CY:$DD,C$1,FALSE),IF($A$161="Or industriel",VLOOKUP($A189,OUTIL!$DG:$DL,C$1,FALSE),IF($A$161="Produits bruts d'origine animale et vegetale",VLOOKUP($A189,OUTIL!$DO:$DT,C$1,FALSE),IF($A$161="Produits bruts d'origine minerale",VLOOKUP($A189,OUTIL!$DW:$EB,C$1,FALSE),IF($A$161="Produits finis de consommation",VLOOKUP($A189,OUTIL!$EE:$EJ,C$1,FALSE),IF($A$161="Produits finis d'equipement agricole",VLOOKUP($A189,OUTIL!$EM:$ER,C$1,FALSE),IF($A$161="Produits finis d'equipement industriel",VLOOKUP($A189,OUTIL!$EU:$EZ,C$1,FALSE),"Ahmadovitch")))))))))/1000,0)</f>
        <v>9172</v>
      </c>
      <c r="D189" s="5">
        <f>ROUND(IF($A$161="Alimentation, boissons et tabacs",VLOOKUP($A189,OUTIL!$CH:$CM,D$1,FALSE),IF($A$161="Demi produits",VLOOKUP($A189,OUTIL!$CQ:$CV,D$1,FALSE),IF($A$161="Energie  et  lubrifiants",VLOOKUP($A189,OUTIL!$CY:$DD,D$1,FALSE),IF($A$161="Or industriel",VLOOKUP($A189,OUTIL!$DG:$DL,D$1,FALSE),IF($A$161="Produits bruts d'origine animale et vegetale",VLOOKUP($A189,OUTIL!$DO:$DT,D$1,FALSE),IF($A$161="Produits bruts d'origine minerale",VLOOKUP($A189,OUTIL!$DW:$EB,D$1,FALSE),IF($A$161="Produits finis de consommation",VLOOKUP($A189,OUTIL!$EE:$EJ,D$1,FALSE),IF($A$161="Produits finis d'equipement agricole",VLOOKUP($A189,OUTIL!$EM:$ER,D$1,FALSE),IF($A$161="Produits finis d'equipement industriel",VLOOKUP($A189,OUTIL!$EU:$EZ,D$1,FALSE),"Ahmadovitch")))))))))/1000,0)</f>
        <v>363319</v>
      </c>
      <c r="E189" s="5">
        <f>ROUND(IF($A$161="Alimentation, boissons et tabacs",VLOOKUP($A189,OUTIL!$CH:$CM,E$1,FALSE),IF($A$161="Demi produits",VLOOKUP($A189,OUTIL!$CQ:$CV,E$1,FALSE),IF($A$161="Energie  et  lubrifiants",VLOOKUP($A189,OUTIL!$CY:$DD,E$1,FALSE),IF($A$161="Or industriel",VLOOKUP($A189,OUTIL!$DG:$DL,E$1,FALSE),IF($A$161="Produits bruts d'origine animale et vegetale",VLOOKUP($A189,OUTIL!$DO:$DT,E$1,FALSE),IF($A$161="Produits bruts d'origine minerale",VLOOKUP($A189,OUTIL!$DW:$EB,E$1,FALSE),IF($A$161="Produits finis de consommation",VLOOKUP($A189,OUTIL!$EE:$EJ,E$1,FALSE),IF($A$161="Produits finis d'equipement agricole",VLOOKUP($A189,OUTIL!$EM:$ER,E$1,FALSE),IF($A$161="Produits finis d'equipement industriel",VLOOKUP($A189,OUTIL!$EU:$EZ,E$1,FALSE),"Ahmadovitch")))))))))/1000,0)</f>
        <v>9247</v>
      </c>
      <c r="F189" s="5">
        <f>ROUND(IF($A$161="Alimentation, boissons et tabacs",VLOOKUP($A189,OUTIL!$CH:$CM,F$1,FALSE),IF($A$161="Demi produits",VLOOKUP($A189,OUTIL!$CQ:$CV,F$1,FALSE),IF($A$161="Energie  et  lubrifiants",VLOOKUP($A189,OUTIL!$CY:$DD,F$1,FALSE),IF($A$161="Or industriel",VLOOKUP($A189,OUTIL!$DG:$DL,F$1,FALSE),IF($A$161="Produits bruts d'origine animale et vegetale",VLOOKUP($A189,OUTIL!$DO:$DT,F$1,FALSE),IF($A$161="Produits bruts d'origine minerale",VLOOKUP($A189,OUTIL!$DW:$EB,F$1,FALSE),IF($A$161="Produits finis de consommation",VLOOKUP($A189,OUTIL!$EE:$EJ,F$1,FALSE),IF($A$161="Produits finis d'equipement agricole",VLOOKUP($A189,OUTIL!$EM:$ER,F$1,FALSE),IF($A$161="Produits finis d'equipement industriel",VLOOKUP($A189,OUTIL!$EU:$EZ,F$1,FALSE),"Ahmadovitch")))))))))/1000,0)</f>
        <v>352347</v>
      </c>
    </row>
    <row r="190" spans="1:6" ht="16.5" x14ac:dyDescent="0.3">
      <c r="A190">
        <v>29</v>
      </c>
      <c r="B190" s="5" t="str">
        <f>IF($A$161="Alimentation, boissons et tabacs",VLOOKUP(VLOOKUP($A190,OUTIL!$CH:$CM,B$1,FALSE),REF!$K:$L,2,FALSE),IF($A$161="Demi produits",VLOOKUP(VLOOKUP($A190,OUTIL!$CQ:$CV,B$1,FALSE),REF!$N:$O,2,FALSE),IF($A$161="Energie  et  lubrifiants",VLOOKUP(VLOOKUP($A190,OUTIL!$CY:$DD,B$1,FALSE),REF!$Z:$AA,2,FALSE),IF($A$161="Or industriel",VLOOKUP(VLOOKUP($A190,OUTIL!$DG:$DL,B$1,FALSE),REF!$AC:$AD,2,FALSE),IF($A$161="Produits bruts d'origine animale et vegetale",VLOOKUP(VLOOKUP($A190,OUTIL!$DO:$DT,B$1,FALSE),REF!$Q:$R,2,FALSE),IF($A$161="Produits bruts d'origine minerale",VLOOKUP(VLOOKUP($A190,OUTIL!$DW:$EB,B$1,FALSE),REF!$AF:$AG,2,FALSE),IF($A$161="Produits finis de consommation",VLOOKUP(VLOOKUP($A190,OUTIL!$EE:$EJ,B$1,FALSE),REF!$T:$U,2,FALSE),IF($A$161="Produits finis d'equipement agricole",VLOOKUP(VLOOKUP($A190,OUTIL!$EM:$ER,B$1,FALSE),REF!$AI:$AJ,2,FALSE),IF($A$161="Produits finis d'equipement industriel",VLOOKUP(VLOOKUP($A190,OUTIL!$EU:$EZ,B$1,FALSE),REF!$W:$X,2,FALSE),"Ahmadovitch")))))))))</f>
        <v>Ouvrages divers en aluminium</v>
      </c>
      <c r="C190" s="5">
        <f>ROUND(IF($A$161="Alimentation, boissons et tabacs",VLOOKUP($A190,OUTIL!$CH:$CM,C$1,FALSE),IF($A$161="Demi produits",VLOOKUP($A190,OUTIL!$CQ:$CV,C$1,FALSE),IF($A$161="Energie  et  lubrifiants",VLOOKUP($A190,OUTIL!$CY:$DD,C$1,FALSE),IF($A$161="Or industriel",VLOOKUP($A190,OUTIL!$DG:$DL,C$1,FALSE),IF($A$161="Produits bruts d'origine animale et vegetale",VLOOKUP($A190,OUTIL!$DO:$DT,C$1,FALSE),IF($A$161="Produits bruts d'origine minerale",VLOOKUP($A190,OUTIL!$DW:$EB,C$1,FALSE),IF($A$161="Produits finis de consommation",VLOOKUP($A190,OUTIL!$EE:$EJ,C$1,FALSE),IF($A$161="Produits finis d'equipement agricole",VLOOKUP($A190,OUTIL!$EM:$ER,C$1,FALSE),IF($A$161="Produits finis d'equipement industriel",VLOOKUP($A190,OUTIL!$EU:$EZ,C$1,FALSE),"Ahmadovitch")))))))))/1000,0)</f>
        <v>2127</v>
      </c>
      <c r="D190" s="5">
        <f>ROUND(IF($A$161="Alimentation, boissons et tabacs",VLOOKUP($A190,OUTIL!$CH:$CM,D$1,FALSE),IF($A$161="Demi produits",VLOOKUP($A190,OUTIL!$CQ:$CV,D$1,FALSE),IF($A$161="Energie  et  lubrifiants",VLOOKUP($A190,OUTIL!$CY:$DD,D$1,FALSE),IF($A$161="Or industriel",VLOOKUP($A190,OUTIL!$DG:$DL,D$1,FALSE),IF($A$161="Produits bruts d'origine animale et vegetale",VLOOKUP($A190,OUTIL!$DO:$DT,D$1,FALSE),IF($A$161="Produits bruts d'origine minerale",VLOOKUP($A190,OUTIL!$DW:$EB,D$1,FALSE),IF($A$161="Produits finis de consommation",VLOOKUP($A190,OUTIL!$EE:$EJ,D$1,FALSE),IF($A$161="Produits finis d'equipement agricole",VLOOKUP($A190,OUTIL!$EM:$ER,D$1,FALSE),IF($A$161="Produits finis d'equipement industriel",VLOOKUP($A190,OUTIL!$EU:$EZ,D$1,FALSE),"Ahmadovitch")))))))))/1000,0)</f>
        <v>337757</v>
      </c>
      <c r="E190" s="5">
        <f>ROUND(IF($A$161="Alimentation, boissons et tabacs",VLOOKUP($A190,OUTIL!$CH:$CM,E$1,FALSE),IF($A$161="Demi produits",VLOOKUP($A190,OUTIL!$CQ:$CV,E$1,FALSE),IF($A$161="Energie  et  lubrifiants",VLOOKUP($A190,OUTIL!$CY:$DD,E$1,FALSE),IF($A$161="Or industriel",VLOOKUP($A190,OUTIL!$DG:$DL,E$1,FALSE),IF($A$161="Produits bruts d'origine animale et vegetale",VLOOKUP($A190,OUTIL!$DO:$DT,E$1,FALSE),IF($A$161="Produits bruts d'origine minerale",VLOOKUP($A190,OUTIL!$DW:$EB,E$1,FALSE),IF($A$161="Produits finis de consommation",VLOOKUP($A190,OUTIL!$EE:$EJ,E$1,FALSE),IF($A$161="Produits finis d'equipement agricole",VLOOKUP($A190,OUTIL!$EM:$ER,E$1,FALSE),IF($A$161="Produits finis d'equipement industriel",VLOOKUP($A190,OUTIL!$EU:$EZ,E$1,FALSE),"Ahmadovitch")))))))))/1000,0)</f>
        <v>1269</v>
      </c>
      <c r="F190" s="5">
        <f>ROUND(IF($A$161="Alimentation, boissons et tabacs",VLOOKUP($A190,OUTIL!$CH:$CM,F$1,FALSE),IF($A$161="Demi produits",VLOOKUP($A190,OUTIL!$CQ:$CV,F$1,FALSE),IF($A$161="Energie  et  lubrifiants",VLOOKUP($A190,OUTIL!$CY:$DD,F$1,FALSE),IF($A$161="Or industriel",VLOOKUP($A190,OUTIL!$DG:$DL,F$1,FALSE),IF($A$161="Produits bruts d'origine animale et vegetale",VLOOKUP($A190,OUTIL!$DO:$DT,F$1,FALSE),IF($A$161="Produits bruts d'origine minerale",VLOOKUP($A190,OUTIL!$DW:$EB,F$1,FALSE),IF($A$161="Produits finis de consommation",VLOOKUP($A190,OUTIL!$EE:$EJ,F$1,FALSE),IF($A$161="Produits finis d'equipement agricole",VLOOKUP($A190,OUTIL!$EM:$ER,F$1,FALSE),IF($A$161="Produits finis d'equipement industriel",VLOOKUP($A190,OUTIL!$EU:$EZ,F$1,FALSE),"Ahmadovitch")))))))))/1000,0)</f>
        <v>191390</v>
      </c>
    </row>
    <row r="191" spans="1:6" ht="16.5" x14ac:dyDescent="0.3">
      <c r="A191">
        <v>30</v>
      </c>
      <c r="B191" s="5" t="str">
        <f>IF($A$161="Alimentation, boissons et tabacs",VLOOKUP(VLOOKUP($A191,OUTIL!$CH:$CM,B$1,FALSE),REF!$K:$L,2,FALSE),IF($A$161="Demi produits",VLOOKUP(VLOOKUP($A191,OUTIL!$CQ:$CV,B$1,FALSE),REF!$N:$O,2,FALSE),IF($A$161="Energie  et  lubrifiants",VLOOKUP(VLOOKUP($A191,OUTIL!$CY:$DD,B$1,FALSE),REF!$Z:$AA,2,FALSE),IF($A$161="Or industriel",VLOOKUP(VLOOKUP($A191,OUTIL!$DG:$DL,B$1,FALSE),REF!$AC:$AD,2,FALSE),IF($A$161="Produits bruts d'origine animale et vegetale",VLOOKUP(VLOOKUP($A191,OUTIL!$DO:$DT,B$1,FALSE),REF!$Q:$R,2,FALSE),IF($A$161="Produits bruts d'origine minerale",VLOOKUP(VLOOKUP($A191,OUTIL!$DW:$EB,B$1,FALSE),REF!$AF:$AG,2,FALSE),IF($A$161="Produits finis de consommation",VLOOKUP(VLOOKUP($A191,OUTIL!$EE:$EJ,B$1,FALSE),REF!$T:$U,2,FALSE),IF($A$161="Produits finis d'equipement agricole",VLOOKUP(VLOOKUP($A191,OUTIL!$EM:$ER,B$1,FALSE),REF!$AI:$AJ,2,FALSE),IF($A$161="Produits finis d'equipement industriel",VLOOKUP(VLOOKUP($A191,OUTIL!$EU:$EZ,B$1,FALSE),REF!$W:$X,2,FALSE),"Ahmadovitch")))))))))</f>
        <v>Vaisselle et objets céramiques divers</v>
      </c>
      <c r="C191" s="5">
        <f>ROUND(IF($A$161="Alimentation, boissons et tabacs",VLOOKUP($A191,OUTIL!$CH:$CM,C$1,FALSE),IF($A$161="Demi produits",VLOOKUP($A191,OUTIL!$CQ:$CV,C$1,FALSE),IF($A$161="Energie  et  lubrifiants",VLOOKUP($A191,OUTIL!$CY:$DD,C$1,FALSE),IF($A$161="Or industriel",VLOOKUP($A191,OUTIL!$DG:$DL,C$1,FALSE),IF($A$161="Produits bruts d'origine animale et vegetale",VLOOKUP($A191,OUTIL!$DO:$DT,C$1,FALSE),IF($A$161="Produits bruts d'origine minerale",VLOOKUP($A191,OUTIL!$DW:$EB,C$1,FALSE),IF($A$161="Produits finis de consommation",VLOOKUP($A191,OUTIL!$EE:$EJ,C$1,FALSE),IF($A$161="Produits finis d'equipement agricole",VLOOKUP($A191,OUTIL!$EM:$ER,C$1,FALSE),IF($A$161="Produits finis d'equipement industriel",VLOOKUP($A191,OUTIL!$EU:$EZ,C$1,FALSE),"Ahmadovitch")))))))))/1000,0)</f>
        <v>20012</v>
      </c>
      <c r="D191" s="5">
        <f>ROUND(IF($A$161="Alimentation, boissons et tabacs",VLOOKUP($A191,OUTIL!$CH:$CM,D$1,FALSE),IF($A$161="Demi produits",VLOOKUP($A191,OUTIL!$CQ:$CV,D$1,FALSE),IF($A$161="Energie  et  lubrifiants",VLOOKUP($A191,OUTIL!$CY:$DD,D$1,FALSE),IF($A$161="Or industriel",VLOOKUP($A191,OUTIL!$DG:$DL,D$1,FALSE),IF($A$161="Produits bruts d'origine animale et vegetale",VLOOKUP($A191,OUTIL!$DO:$DT,D$1,FALSE),IF($A$161="Produits bruts d'origine minerale",VLOOKUP($A191,OUTIL!$DW:$EB,D$1,FALSE),IF($A$161="Produits finis de consommation",VLOOKUP($A191,OUTIL!$EE:$EJ,D$1,FALSE),IF($A$161="Produits finis d'equipement agricole",VLOOKUP($A191,OUTIL!$EM:$ER,D$1,FALSE),IF($A$161="Produits finis d'equipement industriel",VLOOKUP($A191,OUTIL!$EU:$EZ,D$1,FALSE),"Ahmadovitch")))))))))/1000,0)</f>
        <v>287018</v>
      </c>
      <c r="E191" s="5">
        <f>ROUND(IF($A$161="Alimentation, boissons et tabacs",VLOOKUP($A191,OUTIL!$CH:$CM,E$1,FALSE),IF($A$161="Demi produits",VLOOKUP($A191,OUTIL!$CQ:$CV,E$1,FALSE),IF($A$161="Energie  et  lubrifiants",VLOOKUP($A191,OUTIL!$CY:$DD,E$1,FALSE),IF($A$161="Or industriel",VLOOKUP($A191,OUTIL!$DG:$DL,E$1,FALSE),IF($A$161="Produits bruts d'origine animale et vegetale",VLOOKUP($A191,OUTIL!$DO:$DT,E$1,FALSE),IF($A$161="Produits bruts d'origine minerale",VLOOKUP($A191,OUTIL!$DW:$EB,E$1,FALSE),IF($A$161="Produits finis de consommation",VLOOKUP($A191,OUTIL!$EE:$EJ,E$1,FALSE),IF($A$161="Produits finis d'equipement agricole",VLOOKUP($A191,OUTIL!$EM:$ER,E$1,FALSE),IF($A$161="Produits finis d'equipement industriel",VLOOKUP($A191,OUTIL!$EU:$EZ,E$1,FALSE),"Ahmadovitch")))))))))/1000,0)</f>
        <v>19416</v>
      </c>
      <c r="F191" s="5">
        <f>ROUND(IF($A$161="Alimentation, boissons et tabacs",VLOOKUP($A191,OUTIL!$CH:$CM,F$1,FALSE),IF($A$161="Demi produits",VLOOKUP($A191,OUTIL!$CQ:$CV,F$1,FALSE),IF($A$161="Energie  et  lubrifiants",VLOOKUP($A191,OUTIL!$CY:$DD,F$1,FALSE),IF($A$161="Or industriel",VLOOKUP($A191,OUTIL!$DG:$DL,F$1,FALSE),IF($A$161="Produits bruts d'origine animale et vegetale",VLOOKUP($A191,OUTIL!$DO:$DT,F$1,FALSE),IF($A$161="Produits bruts d'origine minerale",VLOOKUP($A191,OUTIL!$DW:$EB,F$1,FALSE),IF($A$161="Produits finis de consommation",VLOOKUP($A191,OUTIL!$EE:$EJ,F$1,FALSE),IF($A$161="Produits finis d'equipement agricole",VLOOKUP($A191,OUTIL!$EM:$ER,F$1,FALSE),IF($A$161="Produits finis d'equipement industriel",VLOOKUP($A191,OUTIL!$EU:$EZ,F$1,FALSE),"Ahmadovitch")))))))))/1000,0)</f>
        <v>273697</v>
      </c>
    </row>
    <row r="192" spans="1:6" ht="16.5" x14ac:dyDescent="0.3">
      <c r="A192">
        <v>31</v>
      </c>
      <c r="B192" s="5" t="str">
        <f>IF($A$161="Alimentation, boissons et tabacs",VLOOKUP(VLOOKUP($A192,OUTIL!$CH:$CM,B$1,FALSE),REF!$K:$L,2,FALSE),IF($A$161="Demi produits",VLOOKUP(VLOOKUP($A192,OUTIL!$CQ:$CV,B$1,FALSE),REF!$N:$O,2,FALSE),IF($A$161="Energie  et  lubrifiants",VLOOKUP(VLOOKUP($A192,OUTIL!$CY:$DD,B$1,FALSE),REF!$Z:$AA,2,FALSE),IF($A$161="Or industriel",VLOOKUP(VLOOKUP($A192,OUTIL!$DG:$DL,B$1,FALSE),REF!$AC:$AD,2,FALSE),IF($A$161="Produits bruts d'origine animale et vegetale",VLOOKUP(VLOOKUP($A192,OUTIL!$DO:$DT,B$1,FALSE),REF!$Q:$R,2,FALSE),IF($A$161="Produits bruts d'origine minerale",VLOOKUP(VLOOKUP($A192,OUTIL!$DW:$EB,B$1,FALSE),REF!$AF:$AG,2,FALSE),IF($A$161="Produits finis de consommation",VLOOKUP(VLOOKUP($A192,OUTIL!$EE:$EJ,B$1,FALSE),REF!$T:$U,2,FALSE),IF($A$161="Produits finis d'equipement agricole",VLOOKUP(VLOOKUP($A192,OUTIL!$EM:$ER,B$1,FALSE),REF!$AI:$AJ,2,FALSE),IF($A$161="Produits finis d'equipement industriel",VLOOKUP(VLOOKUP($A192,OUTIL!$EU:$EZ,B$1,FALSE),REF!$W:$X,2,FALSE),"Ahmadovitch")))))))))</f>
        <v>Perles et bijouteries de fantaisie</v>
      </c>
      <c r="C192" s="5">
        <f>ROUND(IF($A$161="Alimentation, boissons et tabacs",VLOOKUP($A192,OUTIL!$CH:$CM,C$1,FALSE),IF($A$161="Demi produits",VLOOKUP($A192,OUTIL!$CQ:$CV,C$1,FALSE),IF($A$161="Energie  et  lubrifiants",VLOOKUP($A192,OUTIL!$CY:$DD,C$1,FALSE),IF($A$161="Or industriel",VLOOKUP($A192,OUTIL!$DG:$DL,C$1,FALSE),IF($A$161="Produits bruts d'origine animale et vegetale",VLOOKUP($A192,OUTIL!$DO:$DT,C$1,FALSE),IF($A$161="Produits bruts d'origine minerale",VLOOKUP($A192,OUTIL!$DW:$EB,C$1,FALSE),IF($A$161="Produits finis de consommation",VLOOKUP($A192,OUTIL!$EE:$EJ,C$1,FALSE),IF($A$161="Produits finis d'equipement agricole",VLOOKUP($A192,OUTIL!$EM:$ER,C$1,FALSE),IF($A$161="Produits finis d'equipement industriel",VLOOKUP($A192,OUTIL!$EU:$EZ,C$1,FALSE),"Ahmadovitch")))))))))/1000,0)</f>
        <v>300</v>
      </c>
      <c r="D192" s="5">
        <f>ROUND(IF($A$161="Alimentation, boissons et tabacs",VLOOKUP($A192,OUTIL!$CH:$CM,D$1,FALSE),IF($A$161="Demi produits",VLOOKUP($A192,OUTIL!$CQ:$CV,D$1,FALSE),IF($A$161="Energie  et  lubrifiants",VLOOKUP($A192,OUTIL!$CY:$DD,D$1,FALSE),IF($A$161="Or industriel",VLOOKUP($A192,OUTIL!$DG:$DL,D$1,FALSE),IF($A$161="Produits bruts d'origine animale et vegetale",VLOOKUP($A192,OUTIL!$DO:$DT,D$1,FALSE),IF($A$161="Produits bruts d'origine minerale",VLOOKUP($A192,OUTIL!$DW:$EB,D$1,FALSE),IF($A$161="Produits finis de consommation",VLOOKUP($A192,OUTIL!$EE:$EJ,D$1,FALSE),IF($A$161="Produits finis d'equipement agricole",VLOOKUP($A192,OUTIL!$EM:$ER,D$1,FALSE),IF($A$161="Produits finis d'equipement industriel",VLOOKUP($A192,OUTIL!$EU:$EZ,D$1,FALSE),"Ahmadovitch")))))))))/1000,0)</f>
        <v>272397</v>
      </c>
      <c r="E192" s="5">
        <f>ROUND(IF($A$161="Alimentation, boissons et tabacs",VLOOKUP($A192,OUTIL!$CH:$CM,E$1,FALSE),IF($A$161="Demi produits",VLOOKUP($A192,OUTIL!$CQ:$CV,E$1,FALSE),IF($A$161="Energie  et  lubrifiants",VLOOKUP($A192,OUTIL!$CY:$DD,E$1,FALSE),IF($A$161="Or industriel",VLOOKUP($A192,OUTIL!$DG:$DL,E$1,FALSE),IF($A$161="Produits bruts d'origine animale et vegetale",VLOOKUP($A192,OUTIL!$DO:$DT,E$1,FALSE),IF($A$161="Produits bruts d'origine minerale",VLOOKUP($A192,OUTIL!$DW:$EB,E$1,FALSE),IF($A$161="Produits finis de consommation",VLOOKUP($A192,OUTIL!$EE:$EJ,E$1,FALSE),IF($A$161="Produits finis d'equipement agricole",VLOOKUP($A192,OUTIL!$EM:$ER,E$1,FALSE),IF($A$161="Produits finis d'equipement industriel",VLOOKUP($A192,OUTIL!$EU:$EZ,E$1,FALSE),"Ahmadovitch")))))))))/1000,0)</f>
        <v>301</v>
      </c>
      <c r="F192" s="5">
        <f>ROUND(IF($A$161="Alimentation, boissons et tabacs",VLOOKUP($A192,OUTIL!$CH:$CM,F$1,FALSE),IF($A$161="Demi produits",VLOOKUP($A192,OUTIL!$CQ:$CV,F$1,FALSE),IF($A$161="Energie  et  lubrifiants",VLOOKUP($A192,OUTIL!$CY:$DD,F$1,FALSE),IF($A$161="Or industriel",VLOOKUP($A192,OUTIL!$DG:$DL,F$1,FALSE),IF($A$161="Produits bruts d'origine animale et vegetale",VLOOKUP($A192,OUTIL!$DO:$DT,F$1,FALSE),IF($A$161="Produits bruts d'origine minerale",VLOOKUP($A192,OUTIL!$DW:$EB,F$1,FALSE),IF($A$161="Produits finis de consommation",VLOOKUP($A192,OUTIL!$EE:$EJ,F$1,FALSE),IF($A$161="Produits finis d'equipement agricole",VLOOKUP($A192,OUTIL!$EM:$ER,F$1,FALSE),IF($A$161="Produits finis d'equipement industriel",VLOOKUP($A192,OUTIL!$EU:$EZ,F$1,FALSE),"Ahmadovitch")))))))))/1000,0)</f>
        <v>248574</v>
      </c>
    </row>
    <row r="193" spans="1:7" ht="16.5" x14ac:dyDescent="0.3">
      <c r="B193" s="5" t="s">
        <v>137</v>
      </c>
      <c r="C193" s="5">
        <f>C161-SUM(C162:C192)</f>
        <v>74322</v>
      </c>
      <c r="D193" s="5">
        <f>D161-SUM(D162:D192)</f>
        <v>8828201</v>
      </c>
      <c r="E193" s="5">
        <f>E161-SUM(E162:E192)</f>
        <v>68502</v>
      </c>
      <c r="F193" s="5">
        <f>F161-SUM(F162:F192)</f>
        <v>8031410</v>
      </c>
    </row>
    <row r="194" spans="1:7" x14ac:dyDescent="0.25">
      <c r="A194" t="s">
        <v>218</v>
      </c>
      <c r="B194" s="2" t="str">
        <f>IF($A$194="Alimentation, boissons et tabacs",VLOOKUP(VLOOKUP($A194,OUTIL!$CH:$CM,B$1,FALSE),REF!$K:$L,2,FALSE),IF($A$194="Demi produits",VLOOKUP(VLOOKUP($A194,OUTIL!$CQ:$CV,B$1,FALSE),REF!$N:$O,2,FALSE),IF($A$194="Energie  et  lubrifiants",VLOOKUP(VLOOKUP($A194,OUTIL!$CY:$DD,B$1,FALSE),REF!$Z:$AA,2,FALSE),IF($A$194="Or industriel",VLOOKUP(VLOOKUP($A194,OUTIL!$DG:$DL,B$1,FALSE),REF!$AC:$AD,2,FALSE),IF($A$194="Produits bruts d'origine animale et vegetale",VLOOKUP(VLOOKUP($A194,OUTIL!$DO:$DT,B$1,FALSE),REF!$Q:$R,2,FALSE),IF($A$194="Produits bruts d'origine minerale",VLOOKUP(VLOOKUP($A194,OUTIL!$DW:$EB,B$1,FALSE),REF!$AF:$AG,2,FALSE),IF($A$194="Produits finis de consommation",VLOOKUP(VLOOKUP($A194,OUTIL!$EE:$EJ,B$1,FALSE),REF!$T:$U,2,FALSE),IF($A$194="Produits finis d'equipement agricole",VLOOKUP(VLOOKUP($A194,OUTIL!$EM:$ER,B$1,FALSE),REF!$AI:$AJ,2,FALSE),IF($A$194="Produits finis d'equipement industriel",VLOOKUP(VLOOKUP($A194,OUTIL!$EU:$EZ,B$1,FALSE),REF!$W:$X,2,FALSE),"Ahmadovitch")))))))))</f>
        <v>OR INDUSTRIEL</v>
      </c>
      <c r="C194" s="2">
        <f>ROUND(IF($A$194="Alimentation, boissons et tabacs",VLOOKUP($A194,OUTIL!$CH:$CM,C$1,FALSE),IF($A$194="Demi produits",VLOOKUP($A194,OUTIL!$CQ:$CV,C$1,FALSE),IF($A$194="Energie  et  lubrifiants",VLOOKUP($A194,OUTIL!$CY:$DD,C$1,FALSE),IF($A$194="Or industriel",VLOOKUP($A194,OUTIL!$DG:$DL,C$1,FALSE),IF($A$194="Produits bruts d'origine animale et vegetale",VLOOKUP($A194,OUTIL!$DO:$DT,C$1,FALSE),IF($A$194="Produits bruts d'origine minerale",VLOOKUP($A194,OUTIL!$DW:$EB,C$1,FALSE),IF($A$194="Produits finis de consommation",VLOOKUP($A194,OUTIL!$EE:$EJ,C$1,FALSE),IF($A$194="Produits finis d'equipement agricole",VLOOKUP($A194,OUTIL!$EM:$ER,C$1,FALSE),IF($A$194="Produits finis d'equipement industriel",VLOOKUP($A194,OUTIL!$EU:$EZ,C$1,FALSE),"Ahmadovitch")))))))))/1000,0)</f>
        <v>414</v>
      </c>
      <c r="D194" s="2">
        <f>ROUND(IF($A$194="Alimentation, boissons et tabacs",VLOOKUP($A194,OUTIL!$CH:$CM,D$1,FALSE),IF($A$194="Demi produits",VLOOKUP($A194,OUTIL!$CQ:$CV,D$1,FALSE),IF($A$194="Energie  et  lubrifiants",VLOOKUP($A194,OUTIL!$CY:$DD,D$1,FALSE),IF($A$194="Or industriel",VLOOKUP($A194,OUTIL!$DG:$DL,D$1,FALSE),IF($A$194="Produits bruts d'origine animale et vegetale",VLOOKUP($A194,OUTIL!$DO:$DT,D$1,FALSE),IF($A$194="Produits bruts d'origine minerale",VLOOKUP($A194,OUTIL!$DW:$EB,D$1,FALSE),IF($A$194="Produits finis de consommation",VLOOKUP($A194,OUTIL!$EE:$EJ,D$1,FALSE),IF($A$194="Produits finis d'equipement agricole",VLOOKUP($A194,OUTIL!$EM:$ER,D$1,FALSE),IF($A$194="Produits finis d'equipement industriel",VLOOKUP($A194,OUTIL!$EU:$EZ,D$1,FALSE),"Ahmadovitch")))))))))/1000,0)</f>
        <v>864442</v>
      </c>
      <c r="E194" s="2">
        <f>ROUND(IF($A$194="Alimentation, boissons et tabacs",VLOOKUP($A194,OUTIL!$CH:$CM,E$1,FALSE),IF($A$194="Demi produits",VLOOKUP($A194,OUTIL!$CQ:$CV,E$1,FALSE),IF($A$194="Energie  et  lubrifiants",VLOOKUP($A194,OUTIL!$CY:$DD,E$1,FALSE),IF($A$194="Or industriel",VLOOKUP($A194,OUTIL!$DG:$DL,E$1,FALSE),IF($A$194="Produits bruts d'origine animale et vegetale",VLOOKUP($A194,OUTIL!$DO:$DT,E$1,FALSE),IF($A$194="Produits bruts d'origine minerale",VLOOKUP($A194,OUTIL!$DW:$EB,E$1,FALSE),IF($A$194="Produits finis de consommation",VLOOKUP($A194,OUTIL!$EE:$EJ,E$1,FALSE),IF($A$194="Produits finis d'equipement agricole",VLOOKUP($A194,OUTIL!$EM:$ER,E$1,FALSE),IF($A$194="Produits finis d'equipement industriel",VLOOKUP($A194,OUTIL!$EU:$EZ,E$1,FALSE),"Ahmadovitch")))))))))/1000,0)</f>
        <v>1</v>
      </c>
      <c r="F194" s="2">
        <f>ROUND(IF($A$194="Alimentation, boissons et tabacs",VLOOKUP($A194,OUTIL!$CH:$CM,F$1,FALSE),IF($A$194="Demi produits",VLOOKUP($A194,OUTIL!$CQ:$CV,F$1,FALSE),IF($A$194="Energie  et  lubrifiants",VLOOKUP($A194,OUTIL!$CY:$DD,F$1,FALSE),IF($A$194="Or industriel",VLOOKUP($A194,OUTIL!$DG:$DL,F$1,FALSE),IF($A$194="Produits bruts d'origine animale et vegetale",VLOOKUP($A194,OUTIL!$DO:$DT,F$1,FALSE),IF($A$194="Produits bruts d'origine minerale",VLOOKUP($A194,OUTIL!$DW:$EB,F$1,FALSE),IF($A$194="Produits finis de consommation",VLOOKUP($A194,OUTIL!$EE:$EJ,F$1,FALSE),IF($A$194="Produits finis d'equipement agricole",VLOOKUP($A194,OUTIL!$EM:$ER,F$1,FALSE),IF($A$194="Produits finis d'equipement industriel",VLOOKUP($A194,OUTIL!$EU:$EZ,F$1,FALSE),"Ahmadovitch")))))))))/1000,0)</f>
        <v>512317</v>
      </c>
    </row>
    <row r="195" spans="1:7" ht="16.5" x14ac:dyDescent="0.25">
      <c r="B195" s="9" t="s">
        <v>138</v>
      </c>
      <c r="C195" s="20">
        <f>ROUND(VLOOKUP($B195,OUTIL!$FC:$FG,2,FALSE)/1000,0)</f>
        <v>26250759</v>
      </c>
      <c r="D195" s="20">
        <f>ROUND(VLOOKUP($B195,OUTIL!$FC:$FG,3,FALSE)/1000,0)</f>
        <v>295901146</v>
      </c>
      <c r="E195" s="20">
        <f>ROUND(VLOOKUP($B195,OUTIL!$FC:$FG,4,FALSE)/1000,0)</f>
        <v>26868182</v>
      </c>
      <c r="F195" s="20">
        <f>ROUND(VLOOKUP($B195,OUTIL!$FC:$FG,5,FALSE)/1000,0)</f>
        <v>262594262</v>
      </c>
    </row>
    <row r="196" spans="1:7" ht="15.75" x14ac:dyDescent="0.25">
      <c r="B196" s="11" t="s">
        <v>139</v>
      </c>
      <c r="C196" s="21"/>
      <c r="D196" s="21"/>
      <c r="E196" s="21"/>
      <c r="F196" s="21"/>
    </row>
    <row r="197" spans="1:7" ht="15.75" x14ac:dyDescent="0.25">
      <c r="B197" s="14"/>
      <c r="C197" s="4"/>
      <c r="D197" s="4"/>
      <c r="E197" s="4"/>
      <c r="F197" s="4"/>
      <c r="G197" s="4"/>
    </row>
    <row r="198" spans="1:7" x14ac:dyDescent="0.25">
      <c r="C198" s="19"/>
      <c r="D198" s="19"/>
      <c r="E198" s="19"/>
      <c r="F198" s="19"/>
    </row>
    <row r="199" spans="1:7" x14ac:dyDescent="0.25">
      <c r="C199" s="19"/>
      <c r="D199" s="19"/>
      <c r="E199" s="19"/>
      <c r="F199" s="19"/>
    </row>
    <row r="201" spans="1:7" x14ac:dyDescent="0.25">
      <c r="C201" s="4"/>
      <c r="D201" s="4"/>
      <c r="E201" s="4"/>
      <c r="F201" s="4"/>
    </row>
    <row r="202" spans="1:7" x14ac:dyDescent="0.25">
      <c r="C202" s="4"/>
      <c r="D202" s="4"/>
      <c r="E202" s="4"/>
      <c r="F202" s="22"/>
    </row>
    <row r="203" spans="1:7" x14ac:dyDescent="0.25">
      <c r="C203" s="4"/>
      <c r="D203" s="4"/>
      <c r="E203" s="4"/>
      <c r="F203" s="4"/>
    </row>
    <row r="204" spans="1:7" x14ac:dyDescent="0.25">
      <c r="C204" s="4"/>
      <c r="D204" s="4"/>
      <c r="E204" s="4"/>
      <c r="F204" s="4"/>
    </row>
    <row r="205" spans="1:7" x14ac:dyDescent="0.25">
      <c r="C205" s="4"/>
      <c r="D205" s="4"/>
      <c r="E205" s="4"/>
      <c r="F205" s="4"/>
    </row>
    <row r="206" spans="1:7" x14ac:dyDescent="0.25">
      <c r="C206" s="4"/>
      <c r="D206" s="4"/>
      <c r="E206" s="4"/>
      <c r="F206" s="4"/>
    </row>
    <row r="207" spans="1:7" x14ac:dyDescent="0.25">
      <c r="C207" s="4"/>
      <c r="D207" s="4"/>
      <c r="E207" s="4"/>
      <c r="F207" s="4"/>
    </row>
    <row r="208" spans="1:7" x14ac:dyDescent="0.25">
      <c r="C208" s="4"/>
      <c r="D208" s="4"/>
      <c r="E208" s="4"/>
      <c r="F208" s="4"/>
    </row>
    <row r="209" spans="3:6" x14ac:dyDescent="0.25">
      <c r="C209" s="4"/>
      <c r="D209" s="4"/>
      <c r="E209" s="4"/>
      <c r="F209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J167"/>
  <sheetViews>
    <sheetView topLeftCell="C26" workbookViewId="0">
      <selection activeCell="B17" sqref="B17"/>
    </sheetView>
  </sheetViews>
  <sheetFormatPr baseColWidth="10" defaultRowHeight="15" x14ac:dyDescent="0.25"/>
  <cols>
    <col min="1" max="2" width="80.28515625" bestFit="1" customWidth="1"/>
    <col min="5" max="5" width="4.140625" bestFit="1" customWidth="1"/>
    <col min="6" max="6" width="15.140625" bestFit="1" customWidth="1"/>
    <col min="7" max="7" width="14.28515625" bestFit="1" customWidth="1"/>
    <col min="8" max="8" width="25.140625" bestFit="1" customWidth="1"/>
    <col min="11" max="11" width="62.140625" bestFit="1" customWidth="1"/>
    <col min="12" max="12" width="62.140625" customWidth="1"/>
    <col min="14" max="14" width="72" bestFit="1" customWidth="1"/>
    <col min="15" max="15" width="72" customWidth="1"/>
    <col min="17" max="17" width="54.7109375" bestFit="1" customWidth="1"/>
    <col min="18" max="18" width="54.7109375" customWidth="1"/>
    <col min="20" max="20" width="81" bestFit="1" customWidth="1"/>
    <col min="21" max="21" width="81" customWidth="1"/>
    <col min="23" max="24" width="79.140625" bestFit="1" customWidth="1"/>
    <col min="26" max="27" width="49.28515625" bestFit="1" customWidth="1"/>
    <col min="29" max="29" width="13.85546875" bestFit="1" customWidth="1"/>
    <col min="30" max="30" width="15.7109375" bestFit="1" customWidth="1"/>
    <col min="32" max="33" width="66.7109375" bestFit="1" customWidth="1"/>
    <col min="35" max="36" width="43.140625" bestFit="1" customWidth="1"/>
  </cols>
  <sheetData>
    <row r="2" spans="1:36" ht="16.5" thickBot="1" x14ac:dyDescent="0.3">
      <c r="K2" s="41" t="s">
        <v>215</v>
      </c>
      <c r="L2" s="41" t="s">
        <v>441</v>
      </c>
      <c r="N2" s="41" t="s">
        <v>216</v>
      </c>
      <c r="O2" s="41" t="s">
        <v>442</v>
      </c>
      <c r="Q2" s="41" t="s">
        <v>219</v>
      </c>
      <c r="R2" s="41" t="s">
        <v>443</v>
      </c>
      <c r="T2" s="41" t="s">
        <v>221</v>
      </c>
      <c r="U2" s="41" t="s">
        <v>444</v>
      </c>
      <c r="W2" s="41" t="s">
        <v>223</v>
      </c>
      <c r="X2" s="41" t="s">
        <v>445</v>
      </c>
      <c r="Z2" s="41" t="s">
        <v>449</v>
      </c>
      <c r="AA2" s="41" t="s">
        <v>453</v>
      </c>
      <c r="AC2" s="41" t="s">
        <v>218</v>
      </c>
      <c r="AD2" s="41" t="s">
        <v>446</v>
      </c>
      <c r="AF2" s="41" t="s">
        <v>220</v>
      </c>
      <c r="AG2" s="41" t="s">
        <v>447</v>
      </c>
      <c r="AI2" s="41" t="s">
        <v>222</v>
      </c>
      <c r="AJ2" s="41" t="s">
        <v>448</v>
      </c>
    </row>
    <row r="3" spans="1:36" ht="19.5" thickBot="1" x14ac:dyDescent="0.35">
      <c r="A3" s="2" t="s">
        <v>215</v>
      </c>
      <c r="B3" s="2" t="s">
        <v>215</v>
      </c>
      <c r="E3" s="37" t="s">
        <v>377</v>
      </c>
      <c r="F3" s="37" t="s">
        <v>378</v>
      </c>
      <c r="G3" s="37" t="s">
        <v>379</v>
      </c>
      <c r="H3" s="37" t="s">
        <v>380</v>
      </c>
      <c r="K3" s="33" t="s">
        <v>13</v>
      </c>
      <c r="L3" s="33" t="s">
        <v>13</v>
      </c>
      <c r="N3" s="33" t="s">
        <v>74</v>
      </c>
      <c r="O3" s="33" t="s">
        <v>74</v>
      </c>
      <c r="Q3" s="33" t="s">
        <v>43</v>
      </c>
      <c r="R3" s="33" t="s">
        <v>43</v>
      </c>
      <c r="T3" s="33" t="s">
        <v>289</v>
      </c>
      <c r="U3" s="33" t="s">
        <v>289</v>
      </c>
      <c r="W3" s="33" t="s">
        <v>327</v>
      </c>
      <c r="X3" s="33" t="s">
        <v>327</v>
      </c>
      <c r="Z3" s="33" t="s">
        <v>34</v>
      </c>
      <c r="AA3" s="33" t="s">
        <v>34</v>
      </c>
      <c r="AC3" s="33" t="s">
        <v>218</v>
      </c>
      <c r="AD3" s="33" t="s">
        <v>218</v>
      </c>
      <c r="AF3" s="33" t="s">
        <v>58</v>
      </c>
      <c r="AG3" s="33" t="s">
        <v>58</v>
      </c>
      <c r="AI3" s="33" t="s">
        <v>87</v>
      </c>
      <c r="AJ3" s="33" t="s">
        <v>87</v>
      </c>
    </row>
    <row r="4" spans="1:36" ht="18.75" x14ac:dyDescent="0.3">
      <c r="A4" s="5" t="s">
        <v>5</v>
      </c>
      <c r="B4" s="5" t="s">
        <v>5</v>
      </c>
      <c r="E4" s="38">
        <v>1</v>
      </c>
      <c r="F4" s="38" t="s">
        <v>381</v>
      </c>
      <c r="G4" s="38" t="s">
        <v>381</v>
      </c>
      <c r="H4" s="38" t="s">
        <v>381</v>
      </c>
      <c r="K4" s="33" t="s">
        <v>224</v>
      </c>
      <c r="L4" s="33" t="s">
        <v>224</v>
      </c>
      <c r="N4" s="33" t="s">
        <v>62</v>
      </c>
      <c r="O4" s="33" t="s">
        <v>62</v>
      </c>
      <c r="Q4" s="33" t="s">
        <v>47</v>
      </c>
      <c r="R4" s="33" t="s">
        <v>47</v>
      </c>
      <c r="T4" s="33" t="s">
        <v>290</v>
      </c>
      <c r="U4" s="33" t="s">
        <v>290</v>
      </c>
      <c r="W4" s="33" t="s">
        <v>175</v>
      </c>
      <c r="X4" s="33" t="s">
        <v>175</v>
      </c>
      <c r="Z4" s="33" t="s">
        <v>32</v>
      </c>
      <c r="AA4" s="33" t="s">
        <v>32</v>
      </c>
      <c r="AF4" s="33" t="s">
        <v>60</v>
      </c>
      <c r="AG4" s="33" t="s">
        <v>60</v>
      </c>
      <c r="AI4" s="33" t="s">
        <v>86</v>
      </c>
      <c r="AJ4" s="33" t="s">
        <v>86</v>
      </c>
    </row>
    <row r="5" spans="1:36" ht="18.75" x14ac:dyDescent="0.3">
      <c r="A5" s="5" t="s">
        <v>6</v>
      </c>
      <c r="B5" s="5" t="s">
        <v>6</v>
      </c>
      <c r="E5" s="39">
        <v>2</v>
      </c>
      <c r="F5" s="39" t="s">
        <v>382</v>
      </c>
      <c r="G5" s="39" t="s">
        <v>383</v>
      </c>
      <c r="H5" s="39" t="s">
        <v>404</v>
      </c>
      <c r="K5" s="33" t="s">
        <v>194</v>
      </c>
      <c r="L5" s="33" t="s">
        <v>416</v>
      </c>
      <c r="N5" s="33" t="s">
        <v>84</v>
      </c>
      <c r="O5" s="33" t="s">
        <v>84</v>
      </c>
      <c r="Q5" s="33" t="s">
        <v>278</v>
      </c>
      <c r="R5" s="33" t="s">
        <v>416</v>
      </c>
      <c r="T5" s="33" t="s">
        <v>291</v>
      </c>
      <c r="U5" s="33" t="s">
        <v>291</v>
      </c>
      <c r="W5" s="33" t="s">
        <v>328</v>
      </c>
      <c r="X5" s="33" t="s">
        <v>328</v>
      </c>
      <c r="Z5" s="33" t="s">
        <v>150</v>
      </c>
      <c r="AA5" s="33" t="s">
        <v>150</v>
      </c>
      <c r="AF5" s="33" t="s">
        <v>160</v>
      </c>
      <c r="AG5" s="33" t="s">
        <v>160</v>
      </c>
      <c r="AI5" s="33" t="s">
        <v>174</v>
      </c>
      <c r="AJ5" s="33" t="s">
        <v>174</v>
      </c>
    </row>
    <row r="6" spans="1:36" ht="18.75" x14ac:dyDescent="0.3">
      <c r="A6" s="5" t="s">
        <v>11</v>
      </c>
      <c r="B6" s="5" t="s">
        <v>11</v>
      </c>
      <c r="E6" s="39">
        <v>3</v>
      </c>
      <c r="F6" s="39" t="s">
        <v>384</v>
      </c>
      <c r="G6" s="39" t="s">
        <v>385</v>
      </c>
      <c r="H6" s="39" t="s">
        <v>405</v>
      </c>
      <c r="K6" s="33" t="s">
        <v>225</v>
      </c>
      <c r="L6" s="33" t="s">
        <v>225</v>
      </c>
      <c r="N6" s="33" t="s">
        <v>162</v>
      </c>
      <c r="O6" s="33" t="s">
        <v>162</v>
      </c>
      <c r="Q6" s="33" t="s">
        <v>279</v>
      </c>
      <c r="R6" s="33" t="s">
        <v>279</v>
      </c>
      <c r="T6" s="33" t="s">
        <v>186</v>
      </c>
      <c r="U6" s="33" t="s">
        <v>186</v>
      </c>
      <c r="W6" s="33" t="s">
        <v>91</v>
      </c>
      <c r="X6" s="33" t="s">
        <v>91</v>
      </c>
      <c r="Z6" s="33" t="s">
        <v>33</v>
      </c>
      <c r="AA6" s="33" t="s">
        <v>33</v>
      </c>
      <c r="AF6" s="33" t="s">
        <v>51</v>
      </c>
      <c r="AG6" s="33" t="s">
        <v>51</v>
      </c>
    </row>
    <row r="7" spans="1:36" ht="18.75" x14ac:dyDescent="0.3">
      <c r="A7" s="5" t="s">
        <v>8</v>
      </c>
      <c r="B7" s="5" t="s">
        <v>8</v>
      </c>
      <c r="E7" s="39">
        <v>4</v>
      </c>
      <c r="F7" s="39" t="s">
        <v>386</v>
      </c>
      <c r="G7" s="39" t="s">
        <v>387</v>
      </c>
      <c r="H7" s="39" t="s">
        <v>406</v>
      </c>
      <c r="K7" s="33" t="s">
        <v>30</v>
      </c>
      <c r="L7" s="33" t="s">
        <v>30</v>
      </c>
      <c r="N7" s="33" t="s">
        <v>238</v>
      </c>
      <c r="O7" s="33" t="s">
        <v>238</v>
      </c>
      <c r="Q7" s="33" t="s">
        <v>41</v>
      </c>
      <c r="R7" s="33" t="s">
        <v>41</v>
      </c>
      <c r="T7" s="33" t="s">
        <v>117</v>
      </c>
      <c r="U7" s="33" t="s">
        <v>117</v>
      </c>
      <c r="W7" s="33" t="s">
        <v>329</v>
      </c>
      <c r="X7" s="33" t="s">
        <v>329</v>
      </c>
      <c r="Z7" s="33" t="s">
        <v>151</v>
      </c>
      <c r="AA7" s="33" t="s">
        <v>151</v>
      </c>
      <c r="AF7" s="33" t="s">
        <v>59</v>
      </c>
      <c r="AG7" s="33" t="s">
        <v>59</v>
      </c>
    </row>
    <row r="8" spans="1:36" ht="18.75" x14ac:dyDescent="0.3">
      <c r="A8" s="5" t="s">
        <v>9</v>
      </c>
      <c r="B8" s="5" t="s">
        <v>9</v>
      </c>
      <c r="E8" s="39">
        <v>5</v>
      </c>
      <c r="F8" s="39" t="s">
        <v>388</v>
      </c>
      <c r="G8" s="39" t="s">
        <v>389</v>
      </c>
      <c r="H8" s="39" t="s">
        <v>407</v>
      </c>
      <c r="K8" s="33" t="s">
        <v>226</v>
      </c>
      <c r="L8" s="33" t="s">
        <v>226</v>
      </c>
      <c r="N8" s="33" t="s">
        <v>68</v>
      </c>
      <c r="O8" s="33" t="s">
        <v>68</v>
      </c>
      <c r="Q8" s="33" t="s">
        <v>49</v>
      </c>
      <c r="R8" s="33" t="s">
        <v>49</v>
      </c>
      <c r="T8" s="33" t="s">
        <v>292</v>
      </c>
      <c r="U8" s="33" t="s">
        <v>292</v>
      </c>
      <c r="W8" s="33" t="s">
        <v>203</v>
      </c>
      <c r="X8" s="33" t="s">
        <v>203</v>
      </c>
      <c r="Z8" s="33" t="s">
        <v>152</v>
      </c>
      <c r="AA8" s="33" t="s">
        <v>152</v>
      </c>
      <c r="AF8" s="33" t="s">
        <v>57</v>
      </c>
      <c r="AG8" s="33" t="s">
        <v>57</v>
      </c>
    </row>
    <row r="9" spans="1:36" ht="18.75" x14ac:dyDescent="0.3">
      <c r="A9" s="5" t="s">
        <v>13</v>
      </c>
      <c r="B9" s="5" t="s">
        <v>13</v>
      </c>
      <c r="E9" s="39">
        <v>6</v>
      </c>
      <c r="F9" s="39" t="s">
        <v>390</v>
      </c>
      <c r="G9" s="39" t="s">
        <v>391</v>
      </c>
      <c r="H9" s="39" t="s">
        <v>408</v>
      </c>
      <c r="K9" s="33" t="s">
        <v>141</v>
      </c>
      <c r="L9" s="33" t="s">
        <v>141</v>
      </c>
      <c r="N9" s="33" t="s">
        <v>239</v>
      </c>
      <c r="O9" s="33" t="s">
        <v>440</v>
      </c>
      <c r="Q9" s="33" t="s">
        <v>153</v>
      </c>
      <c r="R9" s="33" t="s">
        <v>153</v>
      </c>
      <c r="T9" s="33" t="s">
        <v>293</v>
      </c>
      <c r="U9" s="33" t="s">
        <v>293</v>
      </c>
      <c r="W9" s="33" t="s">
        <v>90</v>
      </c>
      <c r="X9" s="33" t="s">
        <v>90</v>
      </c>
      <c r="Z9" s="33" t="s">
        <v>364</v>
      </c>
      <c r="AA9" s="33" t="s">
        <v>364</v>
      </c>
      <c r="AF9" s="33" t="s">
        <v>56</v>
      </c>
      <c r="AG9" s="33" t="s">
        <v>56</v>
      </c>
    </row>
    <row r="10" spans="1:36" ht="18.75" x14ac:dyDescent="0.3">
      <c r="A10" s="5" t="s">
        <v>7</v>
      </c>
      <c r="B10" s="5" t="s">
        <v>7</v>
      </c>
      <c r="E10" s="39">
        <v>7</v>
      </c>
      <c r="F10" s="39" t="s">
        <v>392</v>
      </c>
      <c r="G10" s="39" t="s">
        <v>393</v>
      </c>
      <c r="H10" s="39" t="s">
        <v>409</v>
      </c>
      <c r="K10" s="33" t="s">
        <v>28</v>
      </c>
      <c r="L10" s="33" t="s">
        <v>28</v>
      </c>
      <c r="N10" s="33" t="s">
        <v>85</v>
      </c>
      <c r="O10" s="33" t="s">
        <v>85</v>
      </c>
      <c r="Q10" s="33" t="s">
        <v>154</v>
      </c>
      <c r="R10" s="33" t="s">
        <v>154</v>
      </c>
      <c r="T10" s="33" t="s">
        <v>294</v>
      </c>
      <c r="U10" s="33" t="s">
        <v>433</v>
      </c>
      <c r="W10" s="33" t="s">
        <v>176</v>
      </c>
      <c r="X10" s="33" t="s">
        <v>176</v>
      </c>
      <c r="Z10" s="33" t="s">
        <v>31</v>
      </c>
      <c r="AA10" s="33" t="s">
        <v>31</v>
      </c>
      <c r="AF10" s="33" t="s">
        <v>369</v>
      </c>
      <c r="AG10" s="33" t="s">
        <v>369</v>
      </c>
    </row>
    <row r="11" spans="1:36" ht="18.75" x14ac:dyDescent="0.3">
      <c r="A11" s="5" t="s">
        <v>12</v>
      </c>
      <c r="B11" s="5" t="s">
        <v>12</v>
      </c>
      <c r="E11" s="39">
        <v>8</v>
      </c>
      <c r="F11" s="39" t="s">
        <v>394</v>
      </c>
      <c r="G11" s="39" t="s">
        <v>395</v>
      </c>
      <c r="H11" s="39" t="s">
        <v>410</v>
      </c>
      <c r="K11" s="33" t="s">
        <v>190</v>
      </c>
      <c r="L11" s="33" t="s">
        <v>190</v>
      </c>
      <c r="N11" s="33" t="s">
        <v>240</v>
      </c>
      <c r="O11" s="33" t="s">
        <v>240</v>
      </c>
      <c r="Q11" s="33" t="s">
        <v>155</v>
      </c>
      <c r="R11" s="33" t="s">
        <v>155</v>
      </c>
      <c r="T11" s="33" t="s">
        <v>137</v>
      </c>
      <c r="U11" s="33" t="s">
        <v>137</v>
      </c>
      <c r="W11" s="33" t="s">
        <v>330</v>
      </c>
      <c r="X11" s="33" t="s">
        <v>330</v>
      </c>
      <c r="Z11" s="33" t="s">
        <v>198</v>
      </c>
      <c r="AA11" s="33" t="s">
        <v>198</v>
      </c>
      <c r="AF11" s="33" t="s">
        <v>285</v>
      </c>
      <c r="AG11" s="33" t="s">
        <v>285</v>
      </c>
    </row>
    <row r="12" spans="1:36" ht="18.75" x14ac:dyDescent="0.3">
      <c r="A12" s="5" t="s">
        <v>10</v>
      </c>
      <c r="B12" s="5" t="s">
        <v>10</v>
      </c>
      <c r="E12" s="39">
        <v>9</v>
      </c>
      <c r="F12" s="39" t="s">
        <v>396</v>
      </c>
      <c r="G12" s="39" t="s">
        <v>397</v>
      </c>
      <c r="H12" s="39" t="s">
        <v>411</v>
      </c>
      <c r="K12" s="33" t="s">
        <v>142</v>
      </c>
      <c r="L12" s="33" t="s">
        <v>142</v>
      </c>
      <c r="N12" s="33" t="s">
        <v>64</v>
      </c>
      <c r="O12" s="33" t="s">
        <v>64</v>
      </c>
      <c r="Q12" s="33" t="s">
        <v>280</v>
      </c>
      <c r="R12" s="33" t="s">
        <v>420</v>
      </c>
      <c r="T12" s="33" t="s">
        <v>295</v>
      </c>
      <c r="U12" s="33" t="s">
        <v>434</v>
      </c>
      <c r="W12" s="33" t="s">
        <v>177</v>
      </c>
      <c r="X12" s="33" t="s">
        <v>177</v>
      </c>
      <c r="AF12" s="33" t="s">
        <v>199</v>
      </c>
      <c r="AG12" s="33" t="s">
        <v>199</v>
      </c>
    </row>
    <row r="13" spans="1:36" ht="18.75" x14ac:dyDescent="0.3">
      <c r="A13" s="5" t="s">
        <v>15</v>
      </c>
      <c r="B13" s="5" t="s">
        <v>15</v>
      </c>
      <c r="E13" s="39">
        <v>10</v>
      </c>
      <c r="F13" s="39" t="s">
        <v>398</v>
      </c>
      <c r="G13" s="39" t="s">
        <v>399</v>
      </c>
      <c r="H13" s="39" t="s">
        <v>412</v>
      </c>
      <c r="K13" s="33" t="s">
        <v>143</v>
      </c>
      <c r="L13" s="33" t="s">
        <v>143</v>
      </c>
      <c r="N13" s="33" t="s">
        <v>78</v>
      </c>
      <c r="O13" s="33" t="s">
        <v>78</v>
      </c>
      <c r="Q13" s="33" t="s">
        <v>48</v>
      </c>
      <c r="R13" s="33" t="s">
        <v>48</v>
      </c>
      <c r="T13" s="33" t="s">
        <v>296</v>
      </c>
      <c r="U13" s="33" t="s">
        <v>296</v>
      </c>
      <c r="W13" s="33" t="s">
        <v>331</v>
      </c>
      <c r="X13" s="33" t="s">
        <v>440</v>
      </c>
      <c r="AF13" s="33" t="s">
        <v>52</v>
      </c>
      <c r="AG13" s="33" t="s">
        <v>52</v>
      </c>
    </row>
    <row r="14" spans="1:36" ht="18.75" x14ac:dyDescent="0.3">
      <c r="A14" s="5" t="s">
        <v>14</v>
      </c>
      <c r="B14" s="5" t="s">
        <v>14</v>
      </c>
      <c r="E14" s="39">
        <v>11</v>
      </c>
      <c r="F14" s="39" t="s">
        <v>400</v>
      </c>
      <c r="G14" s="39" t="s">
        <v>401</v>
      </c>
      <c r="H14" s="39" t="s">
        <v>413</v>
      </c>
      <c r="K14" s="33" t="s">
        <v>23</v>
      </c>
      <c r="L14" s="33" t="s">
        <v>23</v>
      </c>
      <c r="N14" s="33" t="s">
        <v>163</v>
      </c>
      <c r="O14" s="33" t="s">
        <v>163</v>
      </c>
      <c r="Q14" s="33" t="s">
        <v>281</v>
      </c>
      <c r="R14" s="33" t="s">
        <v>281</v>
      </c>
      <c r="T14" s="33" t="s">
        <v>297</v>
      </c>
      <c r="U14" s="33" t="s">
        <v>297</v>
      </c>
      <c r="W14" s="33" t="s">
        <v>332</v>
      </c>
      <c r="X14" s="33" t="s">
        <v>433</v>
      </c>
      <c r="AF14" s="33" t="s">
        <v>286</v>
      </c>
      <c r="AG14" s="33" t="s">
        <v>286</v>
      </c>
    </row>
    <row r="15" spans="1:36" ht="19.5" thickBot="1" x14ac:dyDescent="0.35">
      <c r="A15" s="5" t="s">
        <v>16</v>
      </c>
      <c r="B15" s="5" t="s">
        <v>16</v>
      </c>
      <c r="E15" s="40">
        <v>12</v>
      </c>
      <c r="F15" s="40" t="s">
        <v>402</v>
      </c>
      <c r="G15" s="40" t="s">
        <v>403</v>
      </c>
      <c r="H15" s="40" t="s">
        <v>457</v>
      </c>
      <c r="K15" s="33" t="s">
        <v>15</v>
      </c>
      <c r="L15" s="33" t="s">
        <v>15</v>
      </c>
      <c r="N15" s="33" t="s">
        <v>79</v>
      </c>
      <c r="O15" s="33" t="s">
        <v>79</v>
      </c>
      <c r="Q15" s="33" t="s">
        <v>40</v>
      </c>
      <c r="R15" s="33" t="s">
        <v>40</v>
      </c>
      <c r="T15" s="33" t="s">
        <v>119</v>
      </c>
      <c r="U15" s="33" t="s">
        <v>119</v>
      </c>
      <c r="W15" s="33" t="s">
        <v>100</v>
      </c>
      <c r="X15" s="33" t="s">
        <v>100</v>
      </c>
      <c r="AF15" s="33" t="s">
        <v>287</v>
      </c>
      <c r="AG15" s="33" t="s">
        <v>287</v>
      </c>
    </row>
    <row r="16" spans="1:36" ht="16.5" x14ac:dyDescent="0.3">
      <c r="A16" s="5" t="s">
        <v>18</v>
      </c>
      <c r="B16" s="5" t="s">
        <v>18</v>
      </c>
      <c r="K16" s="33" t="s">
        <v>5</v>
      </c>
      <c r="L16" s="33" t="s">
        <v>5</v>
      </c>
      <c r="N16" s="33" t="s">
        <v>70</v>
      </c>
      <c r="O16" s="33" t="s">
        <v>70</v>
      </c>
      <c r="Q16" s="33" t="s">
        <v>156</v>
      </c>
      <c r="R16" s="33" t="s">
        <v>156</v>
      </c>
      <c r="T16" s="33" t="s">
        <v>298</v>
      </c>
      <c r="U16" s="33" t="s">
        <v>298</v>
      </c>
      <c r="W16" s="33" t="s">
        <v>333</v>
      </c>
      <c r="X16" s="33" t="s">
        <v>333</v>
      </c>
      <c r="AF16" s="33" t="s">
        <v>54</v>
      </c>
      <c r="AG16" s="33" t="s">
        <v>54</v>
      </c>
    </row>
    <row r="17" spans="1:33" ht="16.5" x14ac:dyDescent="0.3">
      <c r="A17" s="5" t="s">
        <v>17</v>
      </c>
      <c r="B17" s="5" t="s">
        <v>17</v>
      </c>
      <c r="K17" s="33" t="s">
        <v>144</v>
      </c>
      <c r="L17" s="33" t="s">
        <v>144</v>
      </c>
      <c r="N17" s="33" t="s">
        <v>241</v>
      </c>
      <c r="O17" s="33" t="s">
        <v>419</v>
      </c>
      <c r="Q17" s="33" t="s">
        <v>157</v>
      </c>
      <c r="R17" s="33" t="s">
        <v>157</v>
      </c>
      <c r="T17" s="33" t="s">
        <v>118</v>
      </c>
      <c r="U17" s="33" t="s">
        <v>118</v>
      </c>
      <c r="W17" s="33" t="s">
        <v>113</v>
      </c>
      <c r="X17" s="33" t="s">
        <v>113</v>
      </c>
      <c r="AF17" s="33" t="s">
        <v>55</v>
      </c>
      <c r="AG17" s="33" t="s">
        <v>55</v>
      </c>
    </row>
    <row r="18" spans="1:33" ht="16.5" x14ac:dyDescent="0.3">
      <c r="A18" s="5" t="s">
        <v>232</v>
      </c>
      <c r="B18" s="5" t="s">
        <v>232</v>
      </c>
      <c r="K18" s="33" t="s">
        <v>24</v>
      </c>
      <c r="L18" s="33" t="s">
        <v>24</v>
      </c>
      <c r="N18" s="33" t="s">
        <v>76</v>
      </c>
      <c r="O18" s="33" t="s">
        <v>76</v>
      </c>
      <c r="Q18" s="33" t="s">
        <v>45</v>
      </c>
      <c r="R18" s="33" t="s">
        <v>45</v>
      </c>
      <c r="T18" s="33" t="s">
        <v>205</v>
      </c>
      <c r="U18" s="33" t="s">
        <v>205</v>
      </c>
      <c r="W18" s="33" t="s">
        <v>334</v>
      </c>
      <c r="X18" s="33" t="s">
        <v>334</v>
      </c>
      <c r="AF18" s="33" t="s">
        <v>375</v>
      </c>
      <c r="AG18" s="33" t="s">
        <v>375</v>
      </c>
    </row>
    <row r="19" spans="1:33" ht="16.5" x14ac:dyDescent="0.3">
      <c r="A19" s="5" t="s">
        <v>19</v>
      </c>
      <c r="B19" s="5" t="s">
        <v>19</v>
      </c>
      <c r="K19" s="33" t="s">
        <v>22</v>
      </c>
      <c r="L19" s="33" t="s">
        <v>22</v>
      </c>
      <c r="N19" s="33" t="s">
        <v>242</v>
      </c>
      <c r="O19" s="33" t="s">
        <v>420</v>
      </c>
      <c r="Q19" s="33" t="s">
        <v>36</v>
      </c>
      <c r="R19" s="33" t="s">
        <v>36</v>
      </c>
      <c r="T19" s="33" t="s">
        <v>187</v>
      </c>
      <c r="U19" s="33" t="s">
        <v>187</v>
      </c>
      <c r="W19" s="33" t="s">
        <v>335</v>
      </c>
      <c r="X19" s="33" t="s">
        <v>434</v>
      </c>
      <c r="AF19" s="33" t="s">
        <v>50</v>
      </c>
      <c r="AG19" s="33" t="s">
        <v>50</v>
      </c>
    </row>
    <row r="20" spans="1:33" ht="16.5" x14ac:dyDescent="0.3">
      <c r="A20" s="5" t="s">
        <v>24</v>
      </c>
      <c r="B20" s="5" t="s">
        <v>24</v>
      </c>
      <c r="K20" s="33" t="s">
        <v>21</v>
      </c>
      <c r="L20" s="33" t="s">
        <v>21</v>
      </c>
      <c r="N20" s="33" t="s">
        <v>72</v>
      </c>
      <c r="O20" s="33" t="s">
        <v>72</v>
      </c>
      <c r="Q20" s="33" t="s">
        <v>158</v>
      </c>
      <c r="R20" s="33" t="s">
        <v>158</v>
      </c>
      <c r="T20" s="33" t="s">
        <v>373</v>
      </c>
      <c r="U20" s="33" t="s">
        <v>373</v>
      </c>
      <c r="W20" s="33" t="s">
        <v>178</v>
      </c>
      <c r="X20" s="33" t="s">
        <v>178</v>
      </c>
      <c r="AF20" s="33" t="s">
        <v>288</v>
      </c>
      <c r="AG20" s="33" t="s">
        <v>288</v>
      </c>
    </row>
    <row r="21" spans="1:33" ht="16.5" x14ac:dyDescent="0.3">
      <c r="A21" s="5" t="s">
        <v>22</v>
      </c>
      <c r="B21" s="5" t="s">
        <v>22</v>
      </c>
      <c r="K21" s="33" t="s">
        <v>14</v>
      </c>
      <c r="L21" s="33" t="s">
        <v>14</v>
      </c>
      <c r="N21" s="33" t="s">
        <v>414</v>
      </c>
      <c r="O21" s="33" t="s">
        <v>414</v>
      </c>
      <c r="Q21" s="33" t="s">
        <v>38</v>
      </c>
      <c r="R21" s="33" t="s">
        <v>38</v>
      </c>
      <c r="T21" s="33" t="s">
        <v>299</v>
      </c>
      <c r="U21" s="33" t="s">
        <v>299</v>
      </c>
      <c r="W21" s="33" t="s">
        <v>140</v>
      </c>
      <c r="X21" s="33" t="s">
        <v>140</v>
      </c>
      <c r="AF21" s="33" t="s">
        <v>161</v>
      </c>
      <c r="AG21" s="33" t="s">
        <v>161</v>
      </c>
    </row>
    <row r="22" spans="1:33" ht="16.5" x14ac:dyDescent="0.3">
      <c r="A22" s="5" t="s">
        <v>234</v>
      </c>
      <c r="B22" s="5" t="s">
        <v>234</v>
      </c>
      <c r="K22" s="33" t="s">
        <v>227</v>
      </c>
      <c r="L22" s="33" t="s">
        <v>227</v>
      </c>
      <c r="N22" s="33" t="s">
        <v>193</v>
      </c>
      <c r="O22" s="33" t="s">
        <v>193</v>
      </c>
      <c r="Q22" s="33" t="s">
        <v>46</v>
      </c>
      <c r="R22" s="33" t="s">
        <v>46</v>
      </c>
      <c r="T22" s="33" t="s">
        <v>366</v>
      </c>
      <c r="U22" s="33" t="s">
        <v>421</v>
      </c>
      <c r="W22" s="33" t="s">
        <v>336</v>
      </c>
      <c r="X22" s="33" t="s">
        <v>336</v>
      </c>
      <c r="AF22" s="33" t="s">
        <v>53</v>
      </c>
      <c r="AG22" s="33" t="s">
        <v>53</v>
      </c>
    </row>
    <row r="23" spans="1:33" ht="16.5" x14ac:dyDescent="0.3">
      <c r="A23" s="5" t="s">
        <v>20</v>
      </c>
      <c r="B23" s="5" t="s">
        <v>20</v>
      </c>
      <c r="K23" s="33" t="s">
        <v>145</v>
      </c>
      <c r="L23" s="33" t="s">
        <v>145</v>
      </c>
      <c r="N23" s="33" t="s">
        <v>164</v>
      </c>
      <c r="O23" s="33" t="s">
        <v>164</v>
      </c>
      <c r="Q23" s="33" t="s">
        <v>37</v>
      </c>
      <c r="R23" s="33" t="s">
        <v>37</v>
      </c>
      <c r="T23" s="33" t="s">
        <v>120</v>
      </c>
      <c r="U23" s="33" t="s">
        <v>120</v>
      </c>
      <c r="W23" s="33" t="s">
        <v>96</v>
      </c>
      <c r="X23" s="33" t="s">
        <v>96</v>
      </c>
    </row>
    <row r="24" spans="1:33" ht="16.5" x14ac:dyDescent="0.3">
      <c r="A24" s="5" t="s">
        <v>144</v>
      </c>
      <c r="B24" s="5" t="s">
        <v>144</v>
      </c>
      <c r="K24" s="33" t="s">
        <v>9</v>
      </c>
      <c r="L24" s="33" t="s">
        <v>9</v>
      </c>
      <c r="N24" s="33" t="s">
        <v>243</v>
      </c>
      <c r="O24" s="33" t="s">
        <v>243</v>
      </c>
      <c r="Q24" s="33" t="s">
        <v>282</v>
      </c>
      <c r="R24" s="33" t="s">
        <v>282</v>
      </c>
      <c r="T24" s="33" t="s">
        <v>131</v>
      </c>
      <c r="U24" s="33" t="s">
        <v>131</v>
      </c>
      <c r="W24" s="33" t="s">
        <v>337</v>
      </c>
      <c r="X24" s="33" t="s">
        <v>337</v>
      </c>
    </row>
    <row r="25" spans="1:33" ht="16.5" x14ac:dyDescent="0.3">
      <c r="A25" s="5" t="s">
        <v>21</v>
      </c>
      <c r="B25" s="5" t="s">
        <v>21</v>
      </c>
      <c r="K25" s="33" t="s">
        <v>25</v>
      </c>
      <c r="L25" s="33" t="s">
        <v>25</v>
      </c>
      <c r="N25" s="33" t="s">
        <v>244</v>
      </c>
      <c r="O25" s="33" t="s">
        <v>421</v>
      </c>
      <c r="Q25" s="33" t="s">
        <v>44</v>
      </c>
      <c r="R25" s="33" t="s">
        <v>44</v>
      </c>
      <c r="T25" s="33" t="s">
        <v>300</v>
      </c>
      <c r="U25" s="33" t="s">
        <v>300</v>
      </c>
      <c r="W25" s="33" t="s">
        <v>92</v>
      </c>
      <c r="X25" s="33" t="s">
        <v>92</v>
      </c>
    </row>
    <row r="26" spans="1:33" ht="16.5" x14ac:dyDescent="0.3">
      <c r="A26" s="5" t="s">
        <v>23</v>
      </c>
      <c r="B26" s="5" t="s">
        <v>23</v>
      </c>
      <c r="K26" s="33" t="s">
        <v>11</v>
      </c>
      <c r="L26" s="33" t="s">
        <v>11</v>
      </c>
      <c r="N26" s="33" t="s">
        <v>61</v>
      </c>
      <c r="O26" s="33" t="s">
        <v>61</v>
      </c>
      <c r="Q26" s="33" t="s">
        <v>365</v>
      </c>
      <c r="R26" s="33" t="s">
        <v>417</v>
      </c>
      <c r="T26" s="33" t="s">
        <v>301</v>
      </c>
      <c r="U26" s="33" t="s">
        <v>435</v>
      </c>
      <c r="W26" s="33" t="s">
        <v>338</v>
      </c>
      <c r="X26" s="33" t="s">
        <v>338</v>
      </c>
    </row>
    <row r="27" spans="1:33" ht="16.5" x14ac:dyDescent="0.3">
      <c r="A27" s="5" t="s">
        <v>27</v>
      </c>
      <c r="B27" s="5" t="s">
        <v>27</v>
      </c>
      <c r="K27" s="33" t="s">
        <v>228</v>
      </c>
      <c r="L27" s="33" t="s">
        <v>228</v>
      </c>
      <c r="N27" s="33" t="s">
        <v>165</v>
      </c>
      <c r="O27" s="33" t="s">
        <v>165</v>
      </c>
      <c r="Q27" s="33" t="s">
        <v>283</v>
      </c>
      <c r="R27" s="33" t="s">
        <v>283</v>
      </c>
      <c r="T27" s="33" t="s">
        <v>302</v>
      </c>
      <c r="U27" s="33" t="s">
        <v>422</v>
      </c>
      <c r="W27" s="33" t="s">
        <v>339</v>
      </c>
      <c r="X27" s="33" t="s">
        <v>339</v>
      </c>
    </row>
    <row r="28" spans="1:33" ht="16.5" x14ac:dyDescent="0.3">
      <c r="A28" s="5" t="s">
        <v>142</v>
      </c>
      <c r="B28" s="5" t="s">
        <v>142</v>
      </c>
      <c r="K28" s="33" t="s">
        <v>27</v>
      </c>
      <c r="L28" s="33" t="s">
        <v>27</v>
      </c>
      <c r="N28" s="33" t="s">
        <v>83</v>
      </c>
      <c r="O28" s="33" t="s">
        <v>83</v>
      </c>
      <c r="Q28" s="33" t="s">
        <v>159</v>
      </c>
      <c r="R28" s="33" t="s">
        <v>159</v>
      </c>
      <c r="T28" s="33" t="s">
        <v>372</v>
      </c>
      <c r="U28" s="33" t="s">
        <v>423</v>
      </c>
      <c r="W28" s="33" t="s">
        <v>179</v>
      </c>
      <c r="X28" s="33" t="s">
        <v>179</v>
      </c>
    </row>
    <row r="29" spans="1:33" ht="16.5" x14ac:dyDescent="0.3">
      <c r="A29" s="5" t="s">
        <v>145</v>
      </c>
      <c r="B29" s="5" t="s">
        <v>145</v>
      </c>
      <c r="K29" s="33" t="s">
        <v>29</v>
      </c>
      <c r="L29" s="33" t="s">
        <v>29</v>
      </c>
      <c r="N29" s="33" t="s">
        <v>63</v>
      </c>
      <c r="O29" s="33" t="s">
        <v>63</v>
      </c>
      <c r="Q29" s="33" t="s">
        <v>35</v>
      </c>
      <c r="R29" s="33" t="s">
        <v>35</v>
      </c>
      <c r="T29" s="33" t="s">
        <v>303</v>
      </c>
      <c r="U29" s="33" t="s">
        <v>303</v>
      </c>
      <c r="W29" s="33" t="s">
        <v>204</v>
      </c>
      <c r="X29" s="33" t="s">
        <v>204</v>
      </c>
    </row>
    <row r="30" spans="1:33" ht="16.5" x14ac:dyDescent="0.3">
      <c r="A30" s="5" t="s">
        <v>28</v>
      </c>
      <c r="B30" s="5" t="s">
        <v>28</v>
      </c>
      <c r="K30" s="33" t="s">
        <v>146</v>
      </c>
      <c r="L30" s="33" t="s">
        <v>146</v>
      </c>
      <c r="N30" s="33" t="s">
        <v>363</v>
      </c>
      <c r="O30" s="33" t="s">
        <v>422</v>
      </c>
      <c r="Q30" s="33" t="s">
        <v>42</v>
      </c>
      <c r="R30" s="33" t="s">
        <v>42</v>
      </c>
      <c r="T30" s="33" t="s">
        <v>304</v>
      </c>
      <c r="U30" s="33" t="s">
        <v>304</v>
      </c>
      <c r="W30" s="33" t="s">
        <v>196</v>
      </c>
      <c r="X30" s="33" t="s">
        <v>196</v>
      </c>
    </row>
    <row r="31" spans="1:33" ht="16.5" x14ac:dyDescent="0.3">
      <c r="A31" s="5" t="s">
        <v>148</v>
      </c>
      <c r="B31" s="5" t="s">
        <v>148</v>
      </c>
      <c r="K31" s="33" t="s">
        <v>229</v>
      </c>
      <c r="L31" s="33" t="s">
        <v>229</v>
      </c>
      <c r="N31" s="33" t="s">
        <v>359</v>
      </c>
      <c r="O31" s="33" t="s">
        <v>359</v>
      </c>
      <c r="Q31" s="33" t="s">
        <v>39</v>
      </c>
      <c r="R31" s="33" t="s">
        <v>39</v>
      </c>
      <c r="T31" s="33" t="s">
        <v>134</v>
      </c>
      <c r="U31" s="33" t="s">
        <v>134</v>
      </c>
      <c r="W31" s="33" t="s">
        <v>340</v>
      </c>
      <c r="X31" s="33" t="s">
        <v>435</v>
      </c>
    </row>
    <row r="32" spans="1:33" ht="16.5" x14ac:dyDescent="0.3">
      <c r="A32" s="5" t="s">
        <v>25</v>
      </c>
      <c r="B32" s="5" t="s">
        <v>25</v>
      </c>
      <c r="K32" s="33" t="s">
        <v>8</v>
      </c>
      <c r="L32" s="33" t="s">
        <v>8</v>
      </c>
      <c r="N32" s="33" t="s">
        <v>245</v>
      </c>
      <c r="O32" s="33" t="s">
        <v>423</v>
      </c>
      <c r="Q32" s="33" t="s">
        <v>284</v>
      </c>
      <c r="R32" s="33" t="s">
        <v>284</v>
      </c>
      <c r="T32" s="33" t="s">
        <v>305</v>
      </c>
      <c r="U32" s="33" t="s">
        <v>305</v>
      </c>
      <c r="W32" s="33" t="s">
        <v>88</v>
      </c>
      <c r="X32" s="33" t="s">
        <v>88</v>
      </c>
    </row>
    <row r="33" spans="1:24" ht="16.5" x14ac:dyDescent="0.3">
      <c r="A33" s="5" t="s">
        <v>30</v>
      </c>
      <c r="B33" s="5" t="s">
        <v>30</v>
      </c>
      <c r="K33" s="33" t="s">
        <v>191</v>
      </c>
      <c r="L33" s="33" t="s">
        <v>191</v>
      </c>
      <c r="N33" s="33" t="s">
        <v>246</v>
      </c>
      <c r="O33" s="33" t="s">
        <v>246</v>
      </c>
      <c r="T33" s="33" t="s">
        <v>133</v>
      </c>
      <c r="U33" s="33" t="s">
        <v>133</v>
      </c>
      <c r="W33" s="33" t="s">
        <v>341</v>
      </c>
      <c r="X33" s="33" t="s">
        <v>341</v>
      </c>
    </row>
    <row r="34" spans="1:24" ht="15.75" x14ac:dyDescent="0.25">
      <c r="A34" s="2" t="s">
        <v>217</v>
      </c>
      <c r="B34" s="2" t="s">
        <v>217</v>
      </c>
      <c r="K34" s="33" t="s">
        <v>230</v>
      </c>
      <c r="L34" s="33" t="s">
        <v>417</v>
      </c>
      <c r="N34" s="33" t="s">
        <v>73</v>
      </c>
      <c r="O34" s="33" t="s">
        <v>73</v>
      </c>
      <c r="T34" s="33" t="s">
        <v>122</v>
      </c>
      <c r="U34" s="33" t="s">
        <v>122</v>
      </c>
      <c r="W34" s="33" t="s">
        <v>367</v>
      </c>
      <c r="X34" s="33" t="s">
        <v>367</v>
      </c>
    </row>
    <row r="35" spans="1:24" ht="16.5" x14ac:dyDescent="0.3">
      <c r="A35" s="5" t="s">
        <v>31</v>
      </c>
      <c r="B35" s="5" t="s">
        <v>31</v>
      </c>
      <c r="K35" s="33" t="s">
        <v>231</v>
      </c>
      <c r="L35" s="33" t="s">
        <v>231</v>
      </c>
      <c r="N35" s="33" t="s">
        <v>166</v>
      </c>
      <c r="O35" s="33" t="s">
        <v>166</v>
      </c>
      <c r="T35" s="33" t="s">
        <v>306</v>
      </c>
      <c r="U35" s="33" t="s">
        <v>306</v>
      </c>
      <c r="W35" s="33" t="s">
        <v>180</v>
      </c>
      <c r="X35" s="33" t="s">
        <v>180</v>
      </c>
    </row>
    <row r="36" spans="1:24" ht="16.5" x14ac:dyDescent="0.3">
      <c r="A36" s="5" t="s">
        <v>32</v>
      </c>
      <c r="B36" s="5" t="s">
        <v>32</v>
      </c>
      <c r="K36" s="33" t="s">
        <v>20</v>
      </c>
      <c r="L36" s="33" t="s">
        <v>20</v>
      </c>
      <c r="N36" s="33" t="s">
        <v>167</v>
      </c>
      <c r="O36" s="33" t="s">
        <v>167</v>
      </c>
      <c r="T36" s="33" t="s">
        <v>307</v>
      </c>
      <c r="U36" s="33" t="s">
        <v>436</v>
      </c>
      <c r="W36" s="33" t="s">
        <v>95</v>
      </c>
      <c r="X36" s="33" t="s">
        <v>95</v>
      </c>
    </row>
    <row r="37" spans="1:24" ht="16.5" x14ac:dyDescent="0.3">
      <c r="A37" s="5" t="s">
        <v>34</v>
      </c>
      <c r="B37" s="5" t="s">
        <v>34</v>
      </c>
      <c r="K37" s="33" t="s">
        <v>192</v>
      </c>
      <c r="L37" s="33" t="s">
        <v>192</v>
      </c>
      <c r="N37" s="33" t="s">
        <v>247</v>
      </c>
      <c r="O37" s="33" t="s">
        <v>247</v>
      </c>
      <c r="T37" s="33" t="s">
        <v>308</v>
      </c>
      <c r="U37" s="33" t="s">
        <v>308</v>
      </c>
      <c r="W37" s="33" t="s">
        <v>103</v>
      </c>
      <c r="X37" s="33" t="s">
        <v>103</v>
      </c>
    </row>
    <row r="38" spans="1:24" ht="15.75" x14ac:dyDescent="0.25">
      <c r="A38" s="2" t="s">
        <v>219</v>
      </c>
      <c r="B38" s="2" t="s">
        <v>219</v>
      </c>
      <c r="K38" s="33" t="s">
        <v>232</v>
      </c>
      <c r="L38" s="33" t="s">
        <v>232</v>
      </c>
      <c r="N38" s="33" t="s">
        <v>200</v>
      </c>
      <c r="O38" s="33" t="s">
        <v>200</v>
      </c>
      <c r="T38" s="33" t="s">
        <v>188</v>
      </c>
      <c r="U38" s="33" t="s">
        <v>188</v>
      </c>
      <c r="W38" s="33" t="s">
        <v>342</v>
      </c>
      <c r="X38" s="33" t="s">
        <v>342</v>
      </c>
    </row>
    <row r="39" spans="1:24" ht="16.5" x14ac:dyDescent="0.3">
      <c r="A39" s="5" t="s">
        <v>36</v>
      </c>
      <c r="B39" s="5" t="s">
        <v>36</v>
      </c>
      <c r="K39" s="33" t="s">
        <v>16</v>
      </c>
      <c r="L39" s="33" t="s">
        <v>16</v>
      </c>
      <c r="N39" s="33" t="s">
        <v>248</v>
      </c>
      <c r="O39" s="33" t="s">
        <v>248</v>
      </c>
      <c r="T39" s="33" t="s">
        <v>309</v>
      </c>
      <c r="U39" s="33" t="s">
        <v>309</v>
      </c>
      <c r="W39" s="33" t="s">
        <v>105</v>
      </c>
      <c r="X39" s="33" t="s">
        <v>105</v>
      </c>
    </row>
    <row r="40" spans="1:24" ht="16.5" x14ac:dyDescent="0.3">
      <c r="A40" s="5" t="s">
        <v>37</v>
      </c>
      <c r="B40" s="5" t="s">
        <v>37</v>
      </c>
      <c r="K40" s="33" t="s">
        <v>10</v>
      </c>
      <c r="L40" s="33" t="s">
        <v>10</v>
      </c>
      <c r="N40" s="33" t="s">
        <v>249</v>
      </c>
      <c r="O40" s="33" t="s">
        <v>249</v>
      </c>
      <c r="T40" s="33" t="s">
        <v>310</v>
      </c>
      <c r="U40" s="33" t="s">
        <v>437</v>
      </c>
      <c r="W40" s="33" t="s">
        <v>343</v>
      </c>
      <c r="X40" s="33" t="s">
        <v>424</v>
      </c>
    </row>
    <row r="41" spans="1:24" ht="16.5" x14ac:dyDescent="0.3">
      <c r="A41" s="5" t="s">
        <v>39</v>
      </c>
      <c r="B41" s="5" t="s">
        <v>39</v>
      </c>
      <c r="K41" s="33" t="s">
        <v>233</v>
      </c>
      <c r="L41" s="33" t="s">
        <v>233</v>
      </c>
      <c r="N41" s="33" t="s">
        <v>81</v>
      </c>
      <c r="O41" s="33" t="s">
        <v>81</v>
      </c>
      <c r="T41" s="33" t="s">
        <v>311</v>
      </c>
      <c r="U41" s="33" t="s">
        <v>438</v>
      </c>
      <c r="W41" s="33" t="s">
        <v>344</v>
      </c>
      <c r="X41" s="33" t="s">
        <v>344</v>
      </c>
    </row>
    <row r="42" spans="1:24" ht="16.5" x14ac:dyDescent="0.3">
      <c r="A42" s="5" t="s">
        <v>35</v>
      </c>
      <c r="B42" s="5" t="s">
        <v>35</v>
      </c>
      <c r="K42" s="33" t="s">
        <v>26</v>
      </c>
      <c r="L42" s="33" t="s">
        <v>26</v>
      </c>
      <c r="N42" s="33" t="s">
        <v>250</v>
      </c>
      <c r="O42" s="33" t="s">
        <v>424</v>
      </c>
      <c r="T42" s="33" t="s">
        <v>312</v>
      </c>
      <c r="U42" s="33" t="s">
        <v>425</v>
      </c>
      <c r="W42" s="33" t="s">
        <v>181</v>
      </c>
      <c r="X42" s="33" t="s">
        <v>181</v>
      </c>
    </row>
    <row r="43" spans="1:24" ht="16.5" x14ac:dyDescent="0.3">
      <c r="A43" s="5" t="s">
        <v>41</v>
      </c>
      <c r="B43" s="5" t="s">
        <v>41</v>
      </c>
      <c r="K43" s="33" t="s">
        <v>234</v>
      </c>
      <c r="L43" s="33" t="s">
        <v>418</v>
      </c>
      <c r="N43" s="33" t="s">
        <v>251</v>
      </c>
      <c r="O43" s="33" t="s">
        <v>251</v>
      </c>
      <c r="T43" s="33" t="s">
        <v>313</v>
      </c>
      <c r="U43" s="33" t="s">
        <v>439</v>
      </c>
      <c r="W43" s="33" t="s">
        <v>112</v>
      </c>
      <c r="X43" s="33" t="s">
        <v>112</v>
      </c>
    </row>
    <row r="44" spans="1:24" ht="16.5" x14ac:dyDescent="0.3">
      <c r="A44" s="5" t="s">
        <v>40</v>
      </c>
      <c r="B44" s="5" t="s">
        <v>40</v>
      </c>
      <c r="K44" s="33" t="s">
        <v>17</v>
      </c>
      <c r="L44" s="33" t="s">
        <v>17</v>
      </c>
      <c r="N44" s="33" t="s">
        <v>168</v>
      </c>
      <c r="O44" s="33" t="s">
        <v>168</v>
      </c>
      <c r="T44" s="33" t="s">
        <v>121</v>
      </c>
      <c r="U44" s="33" t="s">
        <v>121</v>
      </c>
      <c r="W44" s="33" t="s">
        <v>110</v>
      </c>
      <c r="X44" s="33" t="s">
        <v>110</v>
      </c>
    </row>
    <row r="45" spans="1:24" ht="16.5" x14ac:dyDescent="0.3">
      <c r="A45" s="5" t="s">
        <v>42</v>
      </c>
      <c r="B45" s="5" t="s">
        <v>42</v>
      </c>
      <c r="K45" s="33" t="s">
        <v>7</v>
      </c>
      <c r="L45" s="33" t="s">
        <v>7</v>
      </c>
      <c r="N45" s="33" t="s">
        <v>66</v>
      </c>
      <c r="O45" s="33" t="s">
        <v>66</v>
      </c>
      <c r="T45" s="33" t="s">
        <v>129</v>
      </c>
      <c r="U45" s="33" t="s">
        <v>129</v>
      </c>
      <c r="W45" s="33" t="s">
        <v>99</v>
      </c>
      <c r="X45" s="33" t="s">
        <v>99</v>
      </c>
    </row>
    <row r="46" spans="1:24" ht="16.5" x14ac:dyDescent="0.3">
      <c r="A46" s="5" t="s">
        <v>43</v>
      </c>
      <c r="B46" s="5" t="s">
        <v>43</v>
      </c>
      <c r="K46" s="33" t="s">
        <v>235</v>
      </c>
      <c r="L46" s="33" t="s">
        <v>235</v>
      </c>
      <c r="N46" s="33" t="s">
        <v>252</v>
      </c>
      <c r="O46" s="33" t="s">
        <v>252</v>
      </c>
      <c r="T46" s="33" t="s">
        <v>314</v>
      </c>
      <c r="U46" s="33" t="s">
        <v>314</v>
      </c>
      <c r="W46" s="33" t="s">
        <v>345</v>
      </c>
      <c r="X46" s="33" t="s">
        <v>345</v>
      </c>
    </row>
    <row r="47" spans="1:24" ht="16.5" x14ac:dyDescent="0.3">
      <c r="A47" s="5" t="s">
        <v>278</v>
      </c>
      <c r="B47" s="5" t="s">
        <v>278</v>
      </c>
      <c r="K47" s="33" t="s">
        <v>147</v>
      </c>
      <c r="L47" s="33" t="s">
        <v>147</v>
      </c>
      <c r="N47" s="33" t="s">
        <v>253</v>
      </c>
      <c r="O47" s="33" t="s">
        <v>253</v>
      </c>
      <c r="T47" s="33" t="s">
        <v>125</v>
      </c>
      <c r="U47" s="33" t="s">
        <v>125</v>
      </c>
      <c r="W47" s="33" t="s">
        <v>98</v>
      </c>
      <c r="X47" s="33" t="s">
        <v>98</v>
      </c>
    </row>
    <row r="48" spans="1:24" ht="16.5" x14ac:dyDescent="0.3">
      <c r="A48" s="5" t="s">
        <v>44</v>
      </c>
      <c r="B48" s="5" t="s">
        <v>44</v>
      </c>
      <c r="K48" s="33" t="s">
        <v>148</v>
      </c>
      <c r="L48" s="33" t="s">
        <v>148</v>
      </c>
      <c r="N48" s="33" t="s">
        <v>254</v>
      </c>
      <c r="O48" s="33" t="s">
        <v>254</v>
      </c>
      <c r="T48" s="33" t="s">
        <v>315</v>
      </c>
      <c r="U48" s="33" t="s">
        <v>315</v>
      </c>
      <c r="W48" s="33" t="s">
        <v>182</v>
      </c>
      <c r="X48" s="33" t="s">
        <v>182</v>
      </c>
    </row>
    <row r="49" spans="1:24" ht="16.5" x14ac:dyDescent="0.3">
      <c r="A49" s="5" t="s">
        <v>38</v>
      </c>
      <c r="B49" s="5" t="s">
        <v>38</v>
      </c>
      <c r="K49" s="33" t="s">
        <v>236</v>
      </c>
      <c r="L49" s="33" t="s">
        <v>236</v>
      </c>
      <c r="N49" s="33" t="s">
        <v>255</v>
      </c>
      <c r="O49" s="33" t="s">
        <v>255</v>
      </c>
      <c r="T49" s="33" t="s">
        <v>116</v>
      </c>
      <c r="U49" s="33" t="s">
        <v>116</v>
      </c>
      <c r="W49" s="33" t="s">
        <v>346</v>
      </c>
      <c r="X49" s="33" t="s">
        <v>346</v>
      </c>
    </row>
    <row r="50" spans="1:24" ht="16.5" x14ac:dyDescent="0.3">
      <c r="A50" s="5" t="s">
        <v>46</v>
      </c>
      <c r="B50" s="5" t="s">
        <v>46</v>
      </c>
      <c r="K50" s="33" t="s">
        <v>195</v>
      </c>
      <c r="L50" s="33" t="s">
        <v>195</v>
      </c>
      <c r="N50" s="33" t="s">
        <v>256</v>
      </c>
      <c r="O50" s="33" t="s">
        <v>425</v>
      </c>
      <c r="T50" s="33" t="s">
        <v>316</v>
      </c>
      <c r="U50" s="33" t="s">
        <v>316</v>
      </c>
      <c r="W50" s="33" t="s">
        <v>183</v>
      </c>
      <c r="X50" s="33" t="s">
        <v>183</v>
      </c>
    </row>
    <row r="51" spans="1:24" ht="16.5" x14ac:dyDescent="0.3">
      <c r="A51" s="5" t="s">
        <v>47</v>
      </c>
      <c r="B51" s="5" t="s">
        <v>47</v>
      </c>
      <c r="K51" s="33" t="s">
        <v>458</v>
      </c>
      <c r="L51" s="33" t="s">
        <v>458</v>
      </c>
      <c r="N51" s="33" t="s">
        <v>75</v>
      </c>
      <c r="O51" s="33" t="s">
        <v>75</v>
      </c>
      <c r="T51" s="33" t="s">
        <v>317</v>
      </c>
      <c r="U51" s="33" t="s">
        <v>426</v>
      </c>
      <c r="W51" s="33" t="s">
        <v>184</v>
      </c>
      <c r="X51" s="33" t="s">
        <v>184</v>
      </c>
    </row>
    <row r="52" spans="1:24" ht="16.5" x14ac:dyDescent="0.3">
      <c r="A52" s="5" t="s">
        <v>284</v>
      </c>
      <c r="B52" s="5" t="s">
        <v>284</v>
      </c>
      <c r="K52" s="33" t="s">
        <v>18</v>
      </c>
      <c r="L52" s="33" t="s">
        <v>18</v>
      </c>
      <c r="N52" s="33" t="s">
        <v>71</v>
      </c>
      <c r="O52" s="33" t="s">
        <v>71</v>
      </c>
      <c r="T52" s="33" t="s">
        <v>136</v>
      </c>
      <c r="U52" s="33" t="s">
        <v>136</v>
      </c>
      <c r="W52" s="33" t="s">
        <v>415</v>
      </c>
      <c r="X52" s="33" t="s">
        <v>415</v>
      </c>
    </row>
    <row r="53" spans="1:24" ht="16.5" x14ac:dyDescent="0.3">
      <c r="A53" s="5" t="s">
        <v>48</v>
      </c>
      <c r="B53" s="5" t="s">
        <v>48</v>
      </c>
      <c r="K53" s="33" t="s">
        <v>19</v>
      </c>
      <c r="L53" s="33" t="s">
        <v>19</v>
      </c>
      <c r="N53" s="33" t="s">
        <v>65</v>
      </c>
      <c r="O53" s="33" t="s">
        <v>65</v>
      </c>
      <c r="T53" s="33" t="s">
        <v>318</v>
      </c>
      <c r="U53" s="33" t="s">
        <v>318</v>
      </c>
      <c r="W53" s="33" t="s">
        <v>347</v>
      </c>
      <c r="X53" s="33" t="s">
        <v>347</v>
      </c>
    </row>
    <row r="54" spans="1:24" ht="16.5" x14ac:dyDescent="0.3">
      <c r="A54" s="5" t="s">
        <v>45</v>
      </c>
      <c r="B54" s="5" t="s">
        <v>45</v>
      </c>
      <c r="K54" s="33" t="s">
        <v>6</v>
      </c>
      <c r="L54" s="33" t="s">
        <v>6</v>
      </c>
      <c r="N54" s="33" t="s">
        <v>362</v>
      </c>
      <c r="O54" s="33" t="s">
        <v>362</v>
      </c>
      <c r="T54" s="33" t="s">
        <v>319</v>
      </c>
      <c r="U54" s="33" t="s">
        <v>427</v>
      </c>
      <c r="W54" s="33" t="s">
        <v>109</v>
      </c>
      <c r="X54" s="33" t="s">
        <v>109</v>
      </c>
    </row>
    <row r="55" spans="1:24" ht="16.5" x14ac:dyDescent="0.3">
      <c r="A55" s="5" t="s">
        <v>49</v>
      </c>
      <c r="B55" s="5" t="s">
        <v>49</v>
      </c>
      <c r="K55" s="33" t="s">
        <v>149</v>
      </c>
      <c r="L55" s="33" t="s">
        <v>149</v>
      </c>
      <c r="N55" s="33" t="s">
        <v>257</v>
      </c>
      <c r="O55" s="33" t="s">
        <v>426</v>
      </c>
      <c r="T55" s="33" t="s">
        <v>123</v>
      </c>
      <c r="U55" s="33" t="s">
        <v>123</v>
      </c>
      <c r="W55" s="33" t="s">
        <v>348</v>
      </c>
      <c r="X55" s="33" t="s">
        <v>436</v>
      </c>
    </row>
    <row r="56" spans="1:24" ht="15.75" x14ac:dyDescent="0.25">
      <c r="A56" s="2" t="s">
        <v>220</v>
      </c>
      <c r="B56" s="2" t="s">
        <v>220</v>
      </c>
      <c r="K56" s="33" t="s">
        <v>237</v>
      </c>
      <c r="L56" s="33" t="s">
        <v>237</v>
      </c>
      <c r="N56" s="33" t="s">
        <v>258</v>
      </c>
      <c r="O56" s="33" t="s">
        <v>427</v>
      </c>
      <c r="T56" s="33" t="s">
        <v>126</v>
      </c>
      <c r="U56" s="33" t="s">
        <v>126</v>
      </c>
      <c r="W56" s="33" t="s">
        <v>107</v>
      </c>
      <c r="X56" s="33" t="s">
        <v>107</v>
      </c>
    </row>
    <row r="57" spans="1:24" ht="16.5" x14ac:dyDescent="0.3">
      <c r="A57" s="5" t="s">
        <v>50</v>
      </c>
      <c r="B57" s="5" t="s">
        <v>50</v>
      </c>
      <c r="K57" s="33" t="s">
        <v>456</v>
      </c>
      <c r="L57" s="33" t="s">
        <v>456</v>
      </c>
      <c r="N57" s="33" t="s">
        <v>360</v>
      </c>
      <c r="O57" s="33" t="s">
        <v>360</v>
      </c>
      <c r="T57" s="33" t="s">
        <v>135</v>
      </c>
      <c r="U57" s="33" t="s">
        <v>135</v>
      </c>
      <c r="W57" s="33" t="s">
        <v>108</v>
      </c>
      <c r="X57" s="33" t="s">
        <v>108</v>
      </c>
    </row>
    <row r="58" spans="1:24" ht="16.5" x14ac:dyDescent="0.3">
      <c r="A58" s="5" t="s">
        <v>52</v>
      </c>
      <c r="B58" s="5" t="s">
        <v>52</v>
      </c>
      <c r="K58" s="33"/>
      <c r="L58" s="33"/>
      <c r="N58" s="33" t="s">
        <v>259</v>
      </c>
      <c r="O58" s="33" t="s">
        <v>259</v>
      </c>
      <c r="T58" s="33" t="s">
        <v>320</v>
      </c>
      <c r="U58" s="33" t="s">
        <v>428</v>
      </c>
      <c r="W58" s="33" t="s">
        <v>349</v>
      </c>
      <c r="X58" s="33" t="s">
        <v>349</v>
      </c>
    </row>
    <row r="59" spans="1:24" ht="16.5" x14ac:dyDescent="0.3">
      <c r="A59" s="5" t="s">
        <v>51</v>
      </c>
      <c r="B59" s="5" t="s">
        <v>51</v>
      </c>
      <c r="N59" s="33" t="s">
        <v>361</v>
      </c>
      <c r="O59" s="33" t="s">
        <v>418</v>
      </c>
      <c r="T59" s="33" t="s">
        <v>132</v>
      </c>
      <c r="U59" s="33" t="s">
        <v>132</v>
      </c>
      <c r="W59" s="33" t="s">
        <v>350</v>
      </c>
      <c r="X59" s="33" t="s">
        <v>437</v>
      </c>
    </row>
    <row r="60" spans="1:24" ht="16.5" x14ac:dyDescent="0.3">
      <c r="A60" s="5" t="s">
        <v>53</v>
      </c>
      <c r="B60" s="5" t="s">
        <v>53</v>
      </c>
      <c r="N60" s="33" t="s">
        <v>80</v>
      </c>
      <c r="O60" s="33" t="s">
        <v>80</v>
      </c>
      <c r="T60" s="33" t="s">
        <v>321</v>
      </c>
      <c r="U60" s="33" t="s">
        <v>429</v>
      </c>
      <c r="W60" s="33" t="s">
        <v>351</v>
      </c>
      <c r="X60" s="33" t="s">
        <v>438</v>
      </c>
    </row>
    <row r="61" spans="1:24" ht="16.5" x14ac:dyDescent="0.3">
      <c r="A61" s="5" t="s">
        <v>54</v>
      </c>
      <c r="B61" s="5" t="s">
        <v>54</v>
      </c>
      <c r="N61" s="33" t="s">
        <v>77</v>
      </c>
      <c r="O61" s="33" t="s">
        <v>77</v>
      </c>
      <c r="T61" s="33" t="s">
        <v>322</v>
      </c>
      <c r="U61" s="33" t="s">
        <v>430</v>
      </c>
      <c r="W61" s="33" t="s">
        <v>352</v>
      </c>
      <c r="X61" s="33" t="s">
        <v>439</v>
      </c>
    </row>
    <row r="62" spans="1:24" ht="16.5" x14ac:dyDescent="0.3">
      <c r="A62" s="5" t="s">
        <v>56</v>
      </c>
      <c r="B62" s="5" t="s">
        <v>56</v>
      </c>
      <c r="N62" s="33" t="s">
        <v>260</v>
      </c>
      <c r="O62" s="33" t="s">
        <v>260</v>
      </c>
      <c r="T62" s="33" t="s">
        <v>323</v>
      </c>
      <c r="U62" s="33" t="s">
        <v>323</v>
      </c>
      <c r="W62" s="33" t="s">
        <v>89</v>
      </c>
      <c r="X62" s="33" t="s">
        <v>89</v>
      </c>
    </row>
    <row r="63" spans="1:24" ht="16.5" x14ac:dyDescent="0.3">
      <c r="A63" s="5" t="s">
        <v>57</v>
      </c>
      <c r="B63" s="5" t="s">
        <v>57</v>
      </c>
      <c r="N63" s="33" t="s">
        <v>261</v>
      </c>
      <c r="O63" s="33" t="s">
        <v>261</v>
      </c>
      <c r="T63" s="33" t="s">
        <v>127</v>
      </c>
      <c r="U63" s="33" t="s">
        <v>127</v>
      </c>
      <c r="W63" s="33" t="s">
        <v>111</v>
      </c>
      <c r="X63" s="33" t="s">
        <v>111</v>
      </c>
    </row>
    <row r="64" spans="1:24" ht="16.5" x14ac:dyDescent="0.3">
      <c r="A64" s="5" t="s">
        <v>55</v>
      </c>
      <c r="B64" s="5" t="s">
        <v>55</v>
      </c>
      <c r="N64" s="33" t="s">
        <v>67</v>
      </c>
      <c r="O64" s="33" t="s">
        <v>67</v>
      </c>
      <c r="T64" s="33" t="s">
        <v>128</v>
      </c>
      <c r="U64" s="33" t="s">
        <v>128</v>
      </c>
      <c r="W64" s="33" t="s">
        <v>197</v>
      </c>
      <c r="X64" s="33" t="s">
        <v>197</v>
      </c>
    </row>
    <row r="65" spans="1:24" ht="16.5" x14ac:dyDescent="0.3">
      <c r="A65" s="5" t="s">
        <v>58</v>
      </c>
      <c r="B65" s="5" t="s">
        <v>58</v>
      </c>
      <c r="N65" s="33" t="s">
        <v>262</v>
      </c>
      <c r="O65" s="33" t="s">
        <v>262</v>
      </c>
      <c r="T65" s="33" t="s">
        <v>324</v>
      </c>
      <c r="U65" s="33" t="s">
        <v>431</v>
      </c>
      <c r="W65" s="33" t="s">
        <v>201</v>
      </c>
      <c r="X65" s="33" t="s">
        <v>201</v>
      </c>
    </row>
    <row r="66" spans="1:24" ht="16.5" x14ac:dyDescent="0.3">
      <c r="A66" s="5" t="s">
        <v>59</v>
      </c>
      <c r="B66" s="5" t="s">
        <v>59</v>
      </c>
      <c r="N66" s="33" t="s">
        <v>169</v>
      </c>
      <c r="O66" s="33" t="s">
        <v>169</v>
      </c>
      <c r="T66" s="33" t="s">
        <v>325</v>
      </c>
      <c r="U66" s="33" t="s">
        <v>325</v>
      </c>
      <c r="W66" s="33" t="s">
        <v>101</v>
      </c>
      <c r="X66" s="33" t="s">
        <v>101</v>
      </c>
    </row>
    <row r="67" spans="1:24" ht="16.5" x14ac:dyDescent="0.3">
      <c r="A67" s="5" t="s">
        <v>288</v>
      </c>
      <c r="B67" s="5" t="s">
        <v>288</v>
      </c>
      <c r="N67" s="33" t="s">
        <v>82</v>
      </c>
      <c r="O67" s="33" t="s">
        <v>82</v>
      </c>
      <c r="T67" s="33" t="s">
        <v>326</v>
      </c>
      <c r="U67" s="33" t="s">
        <v>171</v>
      </c>
      <c r="W67" s="33" t="s">
        <v>104</v>
      </c>
      <c r="X67" s="33" t="s">
        <v>104</v>
      </c>
    </row>
    <row r="68" spans="1:24" ht="16.5" x14ac:dyDescent="0.3">
      <c r="A68" s="5" t="s">
        <v>60</v>
      </c>
      <c r="B68" s="5" t="s">
        <v>60</v>
      </c>
      <c r="N68" s="33" t="s">
        <v>263</v>
      </c>
      <c r="O68" s="33" t="s">
        <v>428</v>
      </c>
      <c r="T68" s="33" t="s">
        <v>130</v>
      </c>
      <c r="U68" s="33" t="s">
        <v>130</v>
      </c>
      <c r="W68" s="33" t="s">
        <v>368</v>
      </c>
      <c r="X68" s="33" t="s">
        <v>368</v>
      </c>
    </row>
    <row r="69" spans="1:24" ht="15.75" x14ac:dyDescent="0.25">
      <c r="A69" s="2" t="s">
        <v>216</v>
      </c>
      <c r="B69" s="2" t="s">
        <v>216</v>
      </c>
      <c r="N69" s="33" t="s">
        <v>264</v>
      </c>
      <c r="O69" s="33" t="s">
        <v>429</v>
      </c>
      <c r="T69" s="33" t="s">
        <v>124</v>
      </c>
      <c r="U69" s="33" t="s">
        <v>124</v>
      </c>
      <c r="W69" s="33" t="s">
        <v>93</v>
      </c>
      <c r="X69" s="33" t="s">
        <v>93</v>
      </c>
    </row>
    <row r="70" spans="1:24" ht="16.5" x14ac:dyDescent="0.3">
      <c r="A70" s="5" t="s">
        <v>61</v>
      </c>
      <c r="B70" s="5" t="s">
        <v>61</v>
      </c>
      <c r="N70" s="33" t="s">
        <v>265</v>
      </c>
      <c r="O70" s="33" t="s">
        <v>265</v>
      </c>
      <c r="T70" s="33" t="s">
        <v>115</v>
      </c>
      <c r="U70" s="33" t="s">
        <v>115</v>
      </c>
      <c r="W70" s="33" t="s">
        <v>353</v>
      </c>
      <c r="X70" s="33" t="s">
        <v>353</v>
      </c>
    </row>
    <row r="71" spans="1:24" ht="16.5" x14ac:dyDescent="0.3">
      <c r="A71" s="5" t="s">
        <v>62</v>
      </c>
      <c r="B71" s="5" t="s">
        <v>62</v>
      </c>
      <c r="N71" s="33" t="s">
        <v>266</v>
      </c>
      <c r="O71" s="33" t="s">
        <v>266</v>
      </c>
      <c r="T71" s="33" t="s">
        <v>114</v>
      </c>
      <c r="U71" s="33" t="s">
        <v>114</v>
      </c>
      <c r="W71" s="33" t="s">
        <v>354</v>
      </c>
      <c r="X71" s="33" t="s">
        <v>428</v>
      </c>
    </row>
    <row r="72" spans="1:24" ht="16.5" x14ac:dyDescent="0.3">
      <c r="A72" s="5" t="s">
        <v>241</v>
      </c>
      <c r="B72" s="5" t="s">
        <v>241</v>
      </c>
      <c r="N72" s="33" t="s">
        <v>267</v>
      </c>
      <c r="O72" s="33" t="s">
        <v>430</v>
      </c>
      <c r="W72" s="33" t="s">
        <v>102</v>
      </c>
      <c r="X72" s="33" t="s">
        <v>102</v>
      </c>
    </row>
    <row r="73" spans="1:24" ht="16.5" x14ac:dyDescent="0.3">
      <c r="A73" s="5" t="s">
        <v>63</v>
      </c>
      <c r="B73" s="5" t="s">
        <v>63</v>
      </c>
      <c r="N73" s="33" t="s">
        <v>170</v>
      </c>
      <c r="O73" s="33" t="s">
        <v>170</v>
      </c>
      <c r="W73" s="33" t="s">
        <v>185</v>
      </c>
      <c r="X73" s="33" t="s">
        <v>185</v>
      </c>
    </row>
    <row r="74" spans="1:24" ht="16.5" x14ac:dyDescent="0.3">
      <c r="A74" s="5" t="s">
        <v>250</v>
      </c>
      <c r="B74" s="5" t="s">
        <v>250</v>
      </c>
      <c r="N74" s="33" t="s">
        <v>268</v>
      </c>
      <c r="O74" s="33" t="s">
        <v>268</v>
      </c>
      <c r="W74" s="33" t="s">
        <v>97</v>
      </c>
      <c r="X74" s="33" t="s">
        <v>97</v>
      </c>
    </row>
    <row r="75" spans="1:24" ht="16.5" x14ac:dyDescent="0.3">
      <c r="A75" s="5" t="s">
        <v>68</v>
      </c>
      <c r="B75" s="5" t="s">
        <v>68</v>
      </c>
      <c r="N75" s="33" t="s">
        <v>269</v>
      </c>
      <c r="O75" s="33" t="s">
        <v>269</v>
      </c>
      <c r="W75" s="33" t="s">
        <v>355</v>
      </c>
      <c r="X75" s="33" t="s">
        <v>355</v>
      </c>
    </row>
    <row r="76" spans="1:24" ht="16.5" x14ac:dyDescent="0.3">
      <c r="A76" s="5" t="s">
        <v>71</v>
      </c>
      <c r="B76" s="5" t="s">
        <v>71</v>
      </c>
      <c r="N76" s="33" t="s">
        <v>270</v>
      </c>
      <c r="O76" s="33" t="s">
        <v>270</v>
      </c>
      <c r="W76" s="33" t="s">
        <v>356</v>
      </c>
      <c r="X76" s="33" t="s">
        <v>356</v>
      </c>
    </row>
    <row r="77" spans="1:24" ht="16.5" x14ac:dyDescent="0.3">
      <c r="A77" s="5" t="s">
        <v>69</v>
      </c>
      <c r="B77" s="5" t="s">
        <v>69</v>
      </c>
      <c r="N77" s="33" t="s">
        <v>271</v>
      </c>
      <c r="O77" s="33" t="s">
        <v>431</v>
      </c>
      <c r="W77" s="33" t="s">
        <v>94</v>
      </c>
      <c r="X77" s="33" t="s">
        <v>94</v>
      </c>
    </row>
    <row r="78" spans="1:24" ht="16.5" x14ac:dyDescent="0.3">
      <c r="A78" s="5" t="s">
        <v>64</v>
      </c>
      <c r="B78" s="5" t="s">
        <v>64</v>
      </c>
      <c r="N78" s="33" t="s">
        <v>171</v>
      </c>
      <c r="O78" s="33" t="s">
        <v>171</v>
      </c>
      <c r="W78" s="33" t="s">
        <v>202</v>
      </c>
      <c r="X78" s="33" t="s">
        <v>202</v>
      </c>
    </row>
    <row r="79" spans="1:24" ht="16.5" x14ac:dyDescent="0.3">
      <c r="A79" s="5" t="s">
        <v>72</v>
      </c>
      <c r="B79" s="5" t="s">
        <v>72</v>
      </c>
      <c r="N79" s="33" t="s">
        <v>272</v>
      </c>
      <c r="O79" s="33" t="s">
        <v>272</v>
      </c>
      <c r="W79" s="33" t="s">
        <v>357</v>
      </c>
      <c r="X79" s="33" t="s">
        <v>432</v>
      </c>
    </row>
    <row r="80" spans="1:24" ht="16.5" x14ac:dyDescent="0.3">
      <c r="A80" s="5" t="s">
        <v>66</v>
      </c>
      <c r="B80" s="5" t="s">
        <v>66</v>
      </c>
      <c r="N80" s="33" t="s">
        <v>172</v>
      </c>
      <c r="O80" s="33" t="s">
        <v>172</v>
      </c>
      <c r="W80" s="33" t="s">
        <v>106</v>
      </c>
      <c r="X80" s="33" t="s">
        <v>106</v>
      </c>
    </row>
    <row r="81" spans="1:15" ht="16.5" x14ac:dyDescent="0.3">
      <c r="A81" s="5" t="s">
        <v>65</v>
      </c>
      <c r="B81" s="5" t="s">
        <v>65</v>
      </c>
      <c r="N81" s="33" t="s">
        <v>273</v>
      </c>
      <c r="O81" s="33" t="s">
        <v>273</v>
      </c>
    </row>
    <row r="82" spans="1:15" ht="16.5" x14ac:dyDescent="0.3">
      <c r="A82" s="5" t="s">
        <v>79</v>
      </c>
      <c r="B82" s="5" t="s">
        <v>79</v>
      </c>
      <c r="N82" s="33" t="s">
        <v>274</v>
      </c>
      <c r="O82" s="33" t="s">
        <v>274</v>
      </c>
    </row>
    <row r="83" spans="1:15" ht="16.5" x14ac:dyDescent="0.3">
      <c r="A83" s="5" t="s">
        <v>276</v>
      </c>
      <c r="B83" s="5" t="s">
        <v>276</v>
      </c>
      <c r="N83" s="33" t="s">
        <v>275</v>
      </c>
      <c r="O83" s="33" t="s">
        <v>275</v>
      </c>
    </row>
    <row r="84" spans="1:15" ht="16.5" x14ac:dyDescent="0.3">
      <c r="A84" s="5" t="s">
        <v>75</v>
      </c>
      <c r="B84" s="5" t="s">
        <v>75</v>
      </c>
      <c r="N84" s="33" t="s">
        <v>173</v>
      </c>
      <c r="O84" s="33" t="s">
        <v>173</v>
      </c>
    </row>
    <row r="85" spans="1:15" ht="16.5" x14ac:dyDescent="0.3">
      <c r="A85" s="5" t="s">
        <v>74</v>
      </c>
      <c r="B85" s="5" t="s">
        <v>74</v>
      </c>
      <c r="N85" s="33" t="s">
        <v>69</v>
      </c>
      <c r="O85" s="33" t="s">
        <v>69</v>
      </c>
    </row>
    <row r="86" spans="1:15" ht="16.5" x14ac:dyDescent="0.3">
      <c r="A86" s="5" t="s">
        <v>78</v>
      </c>
      <c r="B86" s="5" t="s">
        <v>78</v>
      </c>
      <c r="N86" s="33" t="s">
        <v>276</v>
      </c>
      <c r="O86" s="33" t="s">
        <v>432</v>
      </c>
    </row>
    <row r="87" spans="1:15" ht="16.5" x14ac:dyDescent="0.3">
      <c r="A87" s="5" t="s">
        <v>77</v>
      </c>
      <c r="B87" s="5" t="s">
        <v>77</v>
      </c>
      <c r="N87" s="33" t="s">
        <v>277</v>
      </c>
      <c r="O87" s="33" t="s">
        <v>277</v>
      </c>
    </row>
    <row r="88" spans="1:15" ht="16.5" x14ac:dyDescent="0.3">
      <c r="A88" s="5" t="s">
        <v>67</v>
      </c>
      <c r="B88" s="5" t="s">
        <v>67</v>
      </c>
    </row>
    <row r="89" spans="1:15" ht="16.5" x14ac:dyDescent="0.3">
      <c r="A89" s="5" t="s">
        <v>70</v>
      </c>
      <c r="B89" s="5" t="s">
        <v>70</v>
      </c>
    </row>
    <row r="90" spans="1:15" ht="16.5" x14ac:dyDescent="0.3">
      <c r="A90" s="5" t="s">
        <v>73</v>
      </c>
      <c r="B90" s="5" t="s">
        <v>73</v>
      </c>
    </row>
    <row r="91" spans="1:15" ht="16.5" x14ac:dyDescent="0.3">
      <c r="A91" s="5" t="s">
        <v>81</v>
      </c>
      <c r="B91" s="5" t="s">
        <v>81</v>
      </c>
    </row>
    <row r="92" spans="1:15" ht="16.5" x14ac:dyDescent="0.3">
      <c r="A92" s="5" t="s">
        <v>82</v>
      </c>
      <c r="B92" s="5" t="s">
        <v>82</v>
      </c>
    </row>
    <row r="93" spans="1:15" ht="16.5" x14ac:dyDescent="0.3">
      <c r="A93" s="5" t="s">
        <v>80</v>
      </c>
      <c r="B93" s="5" t="s">
        <v>80</v>
      </c>
    </row>
    <row r="94" spans="1:15" ht="16.5" x14ac:dyDescent="0.3">
      <c r="A94" s="5" t="s">
        <v>84</v>
      </c>
      <c r="B94" s="5" t="s">
        <v>84</v>
      </c>
    </row>
    <row r="95" spans="1:15" ht="16.5" x14ac:dyDescent="0.3">
      <c r="A95" s="5" t="s">
        <v>76</v>
      </c>
      <c r="B95" s="5" t="s">
        <v>76</v>
      </c>
    </row>
    <row r="96" spans="1:15" ht="16.5" x14ac:dyDescent="0.3">
      <c r="A96" s="5" t="s">
        <v>83</v>
      </c>
      <c r="B96" s="5" t="s">
        <v>83</v>
      </c>
    </row>
    <row r="97" spans="1:2" ht="16.5" x14ac:dyDescent="0.3">
      <c r="A97" s="5" t="s">
        <v>267</v>
      </c>
      <c r="B97" s="5" t="s">
        <v>267</v>
      </c>
    </row>
    <row r="98" spans="1:2" ht="16.5" x14ac:dyDescent="0.3">
      <c r="A98" s="5" t="s">
        <v>171</v>
      </c>
      <c r="B98" s="5" t="s">
        <v>171</v>
      </c>
    </row>
    <row r="99" spans="1:2" ht="16.5" x14ac:dyDescent="0.3">
      <c r="A99" s="5" t="s">
        <v>85</v>
      </c>
      <c r="B99" s="5" t="s">
        <v>85</v>
      </c>
    </row>
    <row r="100" spans="1:2" x14ac:dyDescent="0.25">
      <c r="A100" s="2" t="s">
        <v>222</v>
      </c>
      <c r="B100" s="2" t="s">
        <v>222</v>
      </c>
    </row>
    <row r="101" spans="1:2" ht="16.5" x14ac:dyDescent="0.3">
      <c r="A101" s="5" t="s">
        <v>86</v>
      </c>
      <c r="B101" s="5" t="s">
        <v>86</v>
      </c>
    </row>
    <row r="102" spans="1:2" ht="16.5" x14ac:dyDescent="0.3">
      <c r="A102" s="5" t="s">
        <v>87</v>
      </c>
      <c r="B102" s="5" t="s">
        <v>87</v>
      </c>
    </row>
    <row r="103" spans="1:2" x14ac:dyDescent="0.25">
      <c r="A103" s="2" t="s">
        <v>223</v>
      </c>
      <c r="B103" s="2" t="s">
        <v>223</v>
      </c>
    </row>
    <row r="104" spans="1:2" ht="16.5" x14ac:dyDescent="0.3">
      <c r="A104" s="5" t="s">
        <v>88</v>
      </c>
      <c r="B104" s="5" t="s">
        <v>88</v>
      </c>
    </row>
    <row r="105" spans="1:2" ht="16.5" x14ac:dyDescent="0.3">
      <c r="A105" s="5" t="s">
        <v>89</v>
      </c>
      <c r="B105" s="5" t="s">
        <v>89</v>
      </c>
    </row>
    <row r="106" spans="1:2" ht="16.5" x14ac:dyDescent="0.3">
      <c r="A106" s="5" t="s">
        <v>90</v>
      </c>
      <c r="B106" s="5" t="s">
        <v>90</v>
      </c>
    </row>
    <row r="107" spans="1:2" ht="16.5" x14ac:dyDescent="0.3">
      <c r="A107" s="5" t="s">
        <v>91</v>
      </c>
      <c r="B107" s="5" t="s">
        <v>91</v>
      </c>
    </row>
    <row r="108" spans="1:2" ht="16.5" x14ac:dyDescent="0.3">
      <c r="A108" s="5" t="s">
        <v>92</v>
      </c>
      <c r="B108" s="5" t="s">
        <v>92</v>
      </c>
    </row>
    <row r="109" spans="1:2" ht="16.5" x14ac:dyDescent="0.3">
      <c r="A109" s="5" t="s">
        <v>348</v>
      </c>
      <c r="B109" s="5" t="s">
        <v>348</v>
      </c>
    </row>
    <row r="110" spans="1:2" ht="16.5" x14ac:dyDescent="0.3">
      <c r="A110" s="5" t="s">
        <v>93</v>
      </c>
      <c r="B110" s="5" t="s">
        <v>93</v>
      </c>
    </row>
    <row r="111" spans="1:2" ht="16.5" x14ac:dyDescent="0.3">
      <c r="A111" s="5" t="s">
        <v>95</v>
      </c>
      <c r="B111" s="5" t="s">
        <v>95</v>
      </c>
    </row>
    <row r="112" spans="1:2" ht="16.5" x14ac:dyDescent="0.3">
      <c r="A112" s="5" t="s">
        <v>96</v>
      </c>
      <c r="B112" s="5" t="s">
        <v>96</v>
      </c>
    </row>
    <row r="113" spans="1:2" ht="16.5" x14ac:dyDescent="0.3">
      <c r="A113" s="5" t="s">
        <v>106</v>
      </c>
      <c r="B113" s="5" t="s">
        <v>106</v>
      </c>
    </row>
    <row r="114" spans="1:2" ht="16.5" x14ac:dyDescent="0.3">
      <c r="A114" s="5" t="s">
        <v>99</v>
      </c>
      <c r="B114" s="5" t="s">
        <v>99</v>
      </c>
    </row>
    <row r="115" spans="1:2" ht="16.5" x14ac:dyDescent="0.3">
      <c r="A115" s="5" t="s">
        <v>97</v>
      </c>
      <c r="B115" s="5" t="s">
        <v>97</v>
      </c>
    </row>
    <row r="116" spans="1:2" ht="16.5" x14ac:dyDescent="0.3">
      <c r="A116" s="5" t="s">
        <v>94</v>
      </c>
      <c r="B116" s="5" t="s">
        <v>94</v>
      </c>
    </row>
    <row r="117" spans="1:2" ht="16.5" x14ac:dyDescent="0.3">
      <c r="A117" s="5" t="s">
        <v>98</v>
      </c>
      <c r="B117" s="5" t="s">
        <v>98</v>
      </c>
    </row>
    <row r="118" spans="1:2" ht="16.5" x14ac:dyDescent="0.3">
      <c r="A118" s="5" t="s">
        <v>103</v>
      </c>
      <c r="B118" s="5" t="s">
        <v>103</v>
      </c>
    </row>
    <row r="119" spans="1:2" ht="16.5" x14ac:dyDescent="0.3">
      <c r="A119" s="5" t="s">
        <v>105</v>
      </c>
      <c r="B119" s="5" t="s">
        <v>105</v>
      </c>
    </row>
    <row r="120" spans="1:2" ht="16.5" x14ac:dyDescent="0.3">
      <c r="A120" s="5" t="s">
        <v>101</v>
      </c>
      <c r="B120" s="5" t="s">
        <v>101</v>
      </c>
    </row>
    <row r="121" spans="1:2" ht="16.5" x14ac:dyDescent="0.3">
      <c r="A121" s="5" t="s">
        <v>332</v>
      </c>
      <c r="B121" s="5" t="s">
        <v>332</v>
      </c>
    </row>
    <row r="122" spans="1:2" ht="16.5" x14ac:dyDescent="0.3">
      <c r="A122" s="5" t="s">
        <v>180</v>
      </c>
      <c r="B122" s="5" t="s">
        <v>180</v>
      </c>
    </row>
    <row r="123" spans="1:2" ht="16.5" x14ac:dyDescent="0.3">
      <c r="A123" s="5" t="s">
        <v>140</v>
      </c>
      <c r="B123" s="5" t="s">
        <v>140</v>
      </c>
    </row>
    <row r="124" spans="1:2" ht="16.5" x14ac:dyDescent="0.3">
      <c r="A124" s="5" t="s">
        <v>181</v>
      </c>
      <c r="B124" s="5" t="s">
        <v>181</v>
      </c>
    </row>
    <row r="125" spans="1:2" ht="16.5" x14ac:dyDescent="0.3">
      <c r="A125" s="5" t="s">
        <v>111</v>
      </c>
      <c r="B125" s="5" t="s">
        <v>111</v>
      </c>
    </row>
    <row r="126" spans="1:2" ht="16.5" x14ac:dyDescent="0.3">
      <c r="A126" s="5" t="s">
        <v>100</v>
      </c>
      <c r="B126" s="5" t="s">
        <v>100</v>
      </c>
    </row>
    <row r="127" spans="1:2" ht="16.5" x14ac:dyDescent="0.3">
      <c r="A127" s="5" t="s">
        <v>102</v>
      </c>
      <c r="B127" s="5" t="s">
        <v>102</v>
      </c>
    </row>
    <row r="128" spans="1:2" ht="16.5" x14ac:dyDescent="0.3">
      <c r="A128" s="5" t="s">
        <v>109</v>
      </c>
      <c r="B128" s="5" t="s">
        <v>109</v>
      </c>
    </row>
    <row r="129" spans="1:2" ht="16.5" x14ac:dyDescent="0.3">
      <c r="A129" s="5" t="s">
        <v>175</v>
      </c>
      <c r="B129" s="5" t="s">
        <v>175</v>
      </c>
    </row>
    <row r="130" spans="1:2" ht="16.5" x14ac:dyDescent="0.3">
      <c r="A130" s="5" t="s">
        <v>104</v>
      </c>
      <c r="B130" s="5" t="s">
        <v>104</v>
      </c>
    </row>
    <row r="131" spans="1:2" ht="16.5" x14ac:dyDescent="0.3">
      <c r="A131" s="5" t="s">
        <v>107</v>
      </c>
      <c r="B131" s="5" t="s">
        <v>107</v>
      </c>
    </row>
    <row r="132" spans="1:2" ht="16.5" x14ac:dyDescent="0.3">
      <c r="A132" s="5" t="s">
        <v>108</v>
      </c>
      <c r="B132" s="5" t="s">
        <v>108</v>
      </c>
    </row>
    <row r="133" spans="1:2" ht="16.5" x14ac:dyDescent="0.3">
      <c r="A133" s="5" t="s">
        <v>337</v>
      </c>
      <c r="B133" s="5" t="s">
        <v>337</v>
      </c>
    </row>
    <row r="134" spans="1:2" ht="16.5" x14ac:dyDescent="0.3">
      <c r="A134" s="5" t="s">
        <v>113</v>
      </c>
      <c r="B134" s="5" t="s">
        <v>113</v>
      </c>
    </row>
    <row r="135" spans="1:2" x14ac:dyDescent="0.25">
      <c r="A135" s="2" t="s">
        <v>221</v>
      </c>
      <c r="B135" s="2" t="s">
        <v>221</v>
      </c>
    </row>
    <row r="136" spans="1:2" ht="16.5" x14ac:dyDescent="0.3">
      <c r="A136" s="5" t="s">
        <v>114</v>
      </c>
      <c r="B136" s="5" t="s">
        <v>114</v>
      </c>
    </row>
    <row r="137" spans="1:2" ht="16.5" x14ac:dyDescent="0.3">
      <c r="A137" s="5" t="s">
        <v>115</v>
      </c>
      <c r="B137" s="5" t="s">
        <v>115</v>
      </c>
    </row>
    <row r="138" spans="1:2" ht="16.5" x14ac:dyDescent="0.3">
      <c r="A138" s="5" t="s">
        <v>116</v>
      </c>
      <c r="B138" s="5" t="s">
        <v>116</v>
      </c>
    </row>
    <row r="139" spans="1:2" ht="16.5" x14ac:dyDescent="0.3">
      <c r="A139" s="5" t="s">
        <v>117</v>
      </c>
      <c r="B139" s="5" t="s">
        <v>117</v>
      </c>
    </row>
    <row r="140" spans="1:2" ht="16.5" x14ac:dyDescent="0.3">
      <c r="A140" s="5" t="s">
        <v>321</v>
      </c>
      <c r="B140" s="5" t="s">
        <v>321</v>
      </c>
    </row>
    <row r="141" spans="1:2" ht="16.5" x14ac:dyDescent="0.3">
      <c r="A141" s="5" t="s">
        <v>118</v>
      </c>
      <c r="B141" s="5" t="s">
        <v>118</v>
      </c>
    </row>
    <row r="142" spans="1:2" ht="16.5" x14ac:dyDescent="0.3">
      <c r="A142" s="5" t="s">
        <v>120</v>
      </c>
      <c r="B142" s="5" t="s">
        <v>120</v>
      </c>
    </row>
    <row r="143" spans="1:2" ht="16.5" x14ac:dyDescent="0.3">
      <c r="A143" s="5" t="s">
        <v>119</v>
      </c>
      <c r="B143" s="5" t="s">
        <v>119</v>
      </c>
    </row>
    <row r="144" spans="1:2" ht="16.5" x14ac:dyDescent="0.3">
      <c r="A144" s="5" t="s">
        <v>121</v>
      </c>
      <c r="B144" s="5" t="s">
        <v>121</v>
      </c>
    </row>
    <row r="145" spans="1:2" ht="16.5" x14ac:dyDescent="0.3">
      <c r="A145" s="5" t="s">
        <v>313</v>
      </c>
      <c r="B145" s="5" t="s">
        <v>313</v>
      </c>
    </row>
    <row r="146" spans="1:2" ht="16.5" x14ac:dyDescent="0.3">
      <c r="A146" s="5" t="s">
        <v>122</v>
      </c>
      <c r="B146" s="5" t="s">
        <v>122</v>
      </c>
    </row>
    <row r="147" spans="1:2" ht="16.5" x14ac:dyDescent="0.3">
      <c r="A147" s="5" t="s">
        <v>294</v>
      </c>
      <c r="B147" s="5" t="s">
        <v>294</v>
      </c>
    </row>
    <row r="148" spans="1:2" ht="16.5" x14ac:dyDescent="0.3">
      <c r="A148" s="5" t="s">
        <v>123</v>
      </c>
      <c r="B148" s="5" t="s">
        <v>123</v>
      </c>
    </row>
    <row r="149" spans="1:2" ht="16.5" x14ac:dyDescent="0.3">
      <c r="A149" s="5" t="s">
        <v>126</v>
      </c>
      <c r="B149" s="5" t="s">
        <v>126</v>
      </c>
    </row>
    <row r="150" spans="1:2" ht="16.5" x14ac:dyDescent="0.3">
      <c r="A150" s="5" t="s">
        <v>320</v>
      </c>
      <c r="B150" s="5" t="s">
        <v>320</v>
      </c>
    </row>
    <row r="151" spans="1:2" ht="16.5" x14ac:dyDescent="0.3">
      <c r="A151" s="5" t="s">
        <v>124</v>
      </c>
      <c r="B151" s="5" t="s">
        <v>124</v>
      </c>
    </row>
    <row r="152" spans="1:2" ht="16.5" x14ac:dyDescent="0.3">
      <c r="A152" s="5" t="s">
        <v>133</v>
      </c>
      <c r="B152" s="5" t="s">
        <v>133</v>
      </c>
    </row>
    <row r="153" spans="1:2" ht="16.5" x14ac:dyDescent="0.3">
      <c r="A153" s="5" t="s">
        <v>128</v>
      </c>
      <c r="B153" s="5" t="s">
        <v>128</v>
      </c>
    </row>
    <row r="154" spans="1:2" ht="16.5" x14ac:dyDescent="0.3">
      <c r="A154" s="5" t="s">
        <v>129</v>
      </c>
      <c r="B154" s="5" t="s">
        <v>129</v>
      </c>
    </row>
    <row r="155" spans="1:2" ht="16.5" x14ac:dyDescent="0.3">
      <c r="A155" s="5" t="s">
        <v>125</v>
      </c>
      <c r="B155" s="5" t="s">
        <v>125</v>
      </c>
    </row>
    <row r="156" spans="1:2" ht="16.5" x14ac:dyDescent="0.3">
      <c r="A156" s="5" t="s">
        <v>130</v>
      </c>
      <c r="B156" s="5" t="s">
        <v>130</v>
      </c>
    </row>
    <row r="157" spans="1:2" ht="16.5" x14ac:dyDescent="0.3">
      <c r="A157" s="5" t="s">
        <v>127</v>
      </c>
      <c r="B157" s="5" t="s">
        <v>127</v>
      </c>
    </row>
    <row r="158" spans="1:2" ht="16.5" x14ac:dyDescent="0.3">
      <c r="A158" s="5" t="s">
        <v>311</v>
      </c>
      <c r="B158" s="5" t="s">
        <v>311</v>
      </c>
    </row>
    <row r="159" spans="1:2" ht="16.5" x14ac:dyDescent="0.3">
      <c r="A159" s="5" t="s">
        <v>131</v>
      </c>
      <c r="B159" s="5" t="s">
        <v>131</v>
      </c>
    </row>
    <row r="160" spans="1:2" ht="16.5" x14ac:dyDescent="0.3">
      <c r="A160" s="5" t="s">
        <v>132</v>
      </c>
      <c r="B160" s="5" t="s">
        <v>132</v>
      </c>
    </row>
    <row r="161" spans="1:2" ht="16.5" x14ac:dyDescent="0.3">
      <c r="A161" s="5" t="s">
        <v>136</v>
      </c>
      <c r="B161" s="5" t="s">
        <v>136</v>
      </c>
    </row>
    <row r="162" spans="1:2" ht="16.5" x14ac:dyDescent="0.3">
      <c r="A162" s="5" t="s">
        <v>312</v>
      </c>
      <c r="B162" s="5" t="s">
        <v>312</v>
      </c>
    </row>
    <row r="163" spans="1:2" ht="16.5" x14ac:dyDescent="0.3">
      <c r="A163" s="5" t="s">
        <v>134</v>
      </c>
      <c r="B163" s="5" t="s">
        <v>134</v>
      </c>
    </row>
    <row r="164" spans="1:2" ht="16.5" x14ac:dyDescent="0.3">
      <c r="A164" s="5" t="s">
        <v>322</v>
      </c>
      <c r="B164" s="5" t="s">
        <v>322</v>
      </c>
    </row>
    <row r="165" spans="1:2" ht="16.5" x14ac:dyDescent="0.3">
      <c r="A165" s="5" t="s">
        <v>137</v>
      </c>
      <c r="B165" s="5" t="s">
        <v>137</v>
      </c>
    </row>
    <row r="166" spans="1:2" x14ac:dyDescent="0.25">
      <c r="A166" s="2" t="s">
        <v>218</v>
      </c>
      <c r="B166" s="2" t="s">
        <v>218</v>
      </c>
    </row>
    <row r="167" spans="1:2" ht="16.5" x14ac:dyDescent="0.25">
      <c r="A167" s="9" t="s">
        <v>138</v>
      </c>
      <c r="B167" s="9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OUTIL</vt:lpstr>
      <vt:lpstr>FILTRES</vt:lpstr>
      <vt:lpstr>Exportations </vt:lpstr>
      <vt:lpstr>Importations</vt:lpstr>
      <vt:lpstr>Exportations  (adap)</vt:lpstr>
      <vt:lpstr>Importations (adap)</vt:lpstr>
      <vt:lpstr>REF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ZEJLI Hajiba</dc:creator>
  <cp:lastModifiedBy>BHAHOU Ahmed</cp:lastModifiedBy>
  <dcterms:created xsi:type="dcterms:W3CDTF">2022-12-02T15:10:17Z</dcterms:created>
  <dcterms:modified xsi:type="dcterms:W3CDTF">2026-05-21T14:00:04Z</dcterms:modified>
</cp:coreProperties>
</file>